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G:\Mi unidad\HOTEL PASCUAL 2018\EERR\2019\10.-Octubre\"/>
    </mc:Choice>
  </mc:AlternateContent>
  <bookViews>
    <workbookView xWindow="0" yWindow="0" windowWidth="28800" windowHeight="12135"/>
  </bookViews>
  <sheets>
    <sheet name="EERR" sheetId="11" r:id="rId1"/>
    <sheet name="Oct" sheetId="16" r:id="rId2"/>
    <sheet name="Siteminder" sheetId="38" r:id="rId3"/>
    <sheet name="Transbank" sheetId="23" r:id="rId4"/>
    <sheet name="BCI " sheetId="15" r:id="rId5"/>
    <sheet name="Security" sheetId="8" r:id="rId6"/>
    <sheet name="BCI FondRendir" sheetId="14" r:id="rId7"/>
    <sheet name="1" sheetId="36" state="hidden" r:id="rId8"/>
    <sheet name="IVA Sergio" sheetId="37" state="hidden" r:id="rId9"/>
  </sheets>
  <externalReferences>
    <externalReference r:id="rId10"/>
  </externalReferences>
  <definedNames>
    <definedName name="_xlnm._FilterDatabase" localSheetId="4" hidden="1">'BCI '!$O$2:$W$34</definedName>
    <definedName name="_xlnm._FilterDatabase" localSheetId="6" hidden="1">'BCI FondRendir'!$A$1:$J$134</definedName>
    <definedName name="_xlnm._FilterDatabase" localSheetId="1" hidden="1">Oct!$A$2:$X$109</definedName>
    <definedName name="_xlnm._FilterDatabase" localSheetId="5" hidden="1">Security!$A$1:$G$61</definedName>
    <definedName name="_xlnm._FilterDatabase" localSheetId="2" hidden="1">Siteminder!$A$4:$K$4</definedName>
    <definedName name="_xlnm._FilterDatabase" localSheetId="3" hidden="1">Transbank!$A$1:$S$361</definedName>
    <definedName name="Clasificación">[1]Hoja1!$A$2:$A$10</definedName>
  </definedNames>
  <calcPr calcId="152511"/>
</workbook>
</file>

<file path=xl/calcChain.xml><?xml version="1.0" encoding="utf-8"?>
<calcChain xmlns="http://schemas.openxmlformats.org/spreadsheetml/2006/main">
  <c r="H143" i="14" l="1"/>
  <c r="H144" i="14"/>
  <c r="H145" i="14"/>
  <c r="H146" i="14"/>
  <c r="H147" i="14"/>
  <c r="H148" i="14"/>
  <c r="H149" i="14"/>
  <c r="H150" i="14"/>
  <c r="H151" i="14"/>
  <c r="H152" i="14"/>
  <c r="H153" i="14"/>
  <c r="H154" i="14"/>
  <c r="H155" i="14"/>
  <c r="H156" i="14"/>
  <c r="H157" i="14"/>
  <c r="H158" i="14"/>
  <c r="H142" i="14"/>
  <c r="G147" i="14"/>
  <c r="F147" i="14"/>
  <c r="D143" i="14"/>
  <c r="D144" i="14"/>
  <c r="D145" i="14"/>
  <c r="D146" i="14"/>
  <c r="D147" i="14"/>
  <c r="D148" i="14"/>
  <c r="D149" i="14"/>
  <c r="D150" i="14"/>
  <c r="D151" i="14"/>
  <c r="D152" i="14"/>
  <c r="D153" i="14"/>
  <c r="D154" i="14"/>
  <c r="D155" i="14"/>
  <c r="D156" i="14"/>
  <c r="D157" i="14"/>
  <c r="D158" i="14"/>
  <c r="C147" i="14"/>
  <c r="C148" i="14"/>
  <c r="C149" i="14"/>
  <c r="C150" i="14"/>
  <c r="C151" i="14"/>
  <c r="C152" i="14"/>
  <c r="C153" i="14"/>
  <c r="C154" i="14"/>
  <c r="C155" i="14"/>
  <c r="C156" i="14"/>
  <c r="C157" i="14"/>
  <c r="C158" i="14"/>
  <c r="L336" i="23" l="1"/>
  <c r="M336" i="23" s="1"/>
  <c r="N336" i="23"/>
  <c r="L337" i="23"/>
  <c r="M337" i="23"/>
  <c r="N337" i="23"/>
  <c r="L338" i="23"/>
  <c r="M338" i="23"/>
  <c r="N338" i="23"/>
  <c r="L339" i="23"/>
  <c r="M339" i="23"/>
  <c r="N339" i="23"/>
  <c r="L340" i="23"/>
  <c r="M340" i="23"/>
  <c r="N340" i="23"/>
  <c r="L341" i="23"/>
  <c r="M341" i="23" s="1"/>
  <c r="N341" i="23"/>
  <c r="L342" i="23"/>
  <c r="M342" i="23" s="1"/>
  <c r="N342" i="23"/>
  <c r="L343" i="23"/>
  <c r="M343" i="23"/>
  <c r="N343" i="23"/>
  <c r="L344" i="23"/>
  <c r="M344" i="23" s="1"/>
  <c r="N344" i="23"/>
  <c r="L345" i="23"/>
  <c r="M345" i="23" s="1"/>
  <c r="N345" i="23"/>
  <c r="L346" i="23"/>
  <c r="M346" i="23"/>
  <c r="N346" i="23"/>
  <c r="L347" i="23"/>
  <c r="M347" i="23"/>
  <c r="N347" i="23"/>
  <c r="L348" i="23"/>
  <c r="M348" i="23"/>
  <c r="N348" i="23"/>
  <c r="L349" i="23"/>
  <c r="M349" i="23" s="1"/>
  <c r="N349" i="23"/>
  <c r="L350" i="23"/>
  <c r="M350" i="23" s="1"/>
  <c r="N350" i="23"/>
  <c r="L351" i="23"/>
  <c r="M351" i="23"/>
  <c r="N351" i="23"/>
  <c r="L352" i="23"/>
  <c r="M352" i="23" s="1"/>
  <c r="N352" i="23"/>
  <c r="L353" i="23"/>
  <c r="M353" i="23" s="1"/>
  <c r="N353" i="23"/>
  <c r="L354" i="23"/>
  <c r="M354" i="23"/>
  <c r="N354" i="23"/>
  <c r="L355" i="23"/>
  <c r="M355" i="23"/>
  <c r="N355" i="23"/>
  <c r="L356" i="23"/>
  <c r="M356" i="23"/>
  <c r="N356" i="23"/>
  <c r="L357" i="23"/>
  <c r="M357" i="23"/>
  <c r="N357" i="23"/>
  <c r="L358" i="23"/>
  <c r="M358" i="23" s="1"/>
  <c r="N358" i="23"/>
  <c r="L359" i="23"/>
  <c r="M359" i="23"/>
  <c r="N359" i="23"/>
  <c r="L360" i="23"/>
  <c r="M360" i="23" s="1"/>
  <c r="N360" i="23"/>
  <c r="L361" i="23"/>
  <c r="M361" i="23" s="1"/>
  <c r="N361" i="23"/>
  <c r="L196" i="23"/>
  <c r="M196" i="23"/>
  <c r="N196" i="23"/>
  <c r="L197" i="23"/>
  <c r="M197" i="23"/>
  <c r="N197" i="23"/>
  <c r="L198" i="23"/>
  <c r="M198" i="23"/>
  <c r="N198" i="23"/>
  <c r="L199" i="23"/>
  <c r="M199" i="23" s="1"/>
  <c r="N199" i="23"/>
  <c r="L200" i="23"/>
  <c r="M200" i="23"/>
  <c r="N200" i="23"/>
  <c r="L201" i="23"/>
  <c r="M201" i="23" s="1"/>
  <c r="N201" i="23"/>
  <c r="L202" i="23"/>
  <c r="M202" i="23" s="1"/>
  <c r="N202" i="23"/>
  <c r="L203" i="23"/>
  <c r="M203" i="23" s="1"/>
  <c r="N203" i="23"/>
  <c r="L204" i="23"/>
  <c r="M204" i="23"/>
  <c r="N204" i="23"/>
  <c r="L205" i="23"/>
  <c r="M205" i="23"/>
  <c r="N205" i="23"/>
  <c r="L206" i="23"/>
  <c r="M206" i="23"/>
  <c r="N206" i="23"/>
  <c r="L207" i="23"/>
  <c r="M207" i="23" s="1"/>
  <c r="N207" i="23"/>
  <c r="L208" i="23"/>
  <c r="M208" i="23"/>
  <c r="N208" i="23"/>
  <c r="L209" i="23"/>
  <c r="M209" i="23" s="1"/>
  <c r="N209" i="23"/>
  <c r="L210" i="23"/>
  <c r="M210" i="23" s="1"/>
  <c r="N210" i="23"/>
  <c r="L211" i="23"/>
  <c r="M211" i="23" s="1"/>
  <c r="N211" i="23"/>
  <c r="L212" i="23"/>
  <c r="M212" i="23"/>
  <c r="N212" i="23"/>
  <c r="L213" i="23"/>
  <c r="M213" i="23"/>
  <c r="N213" i="23"/>
  <c r="L214" i="23"/>
  <c r="M214" i="23"/>
  <c r="N214" i="23"/>
  <c r="L215" i="23"/>
  <c r="M215" i="23" s="1"/>
  <c r="N215" i="23"/>
  <c r="L216" i="23"/>
  <c r="M216" i="23"/>
  <c r="N216" i="23"/>
  <c r="L217" i="23"/>
  <c r="M217" i="23" s="1"/>
  <c r="N217" i="23"/>
  <c r="L218" i="23"/>
  <c r="M218" i="23"/>
  <c r="N218" i="23"/>
  <c r="L219" i="23"/>
  <c r="M219" i="23" s="1"/>
  <c r="N219" i="23"/>
  <c r="L220" i="23"/>
  <c r="M220" i="23"/>
  <c r="N220" i="23"/>
  <c r="L221" i="23"/>
  <c r="M221" i="23"/>
  <c r="N221" i="23"/>
  <c r="L222" i="23"/>
  <c r="M222" i="23"/>
  <c r="N222" i="23"/>
  <c r="L223" i="23"/>
  <c r="M223" i="23" s="1"/>
  <c r="N223" i="23"/>
  <c r="L224" i="23"/>
  <c r="M224" i="23"/>
  <c r="N224" i="23"/>
  <c r="L225" i="23"/>
  <c r="M225" i="23" s="1"/>
  <c r="N225" i="23"/>
  <c r="L226" i="23"/>
  <c r="M226" i="23"/>
  <c r="N226" i="23"/>
  <c r="L227" i="23"/>
  <c r="M227" i="23" s="1"/>
  <c r="N227" i="23"/>
  <c r="L228" i="23"/>
  <c r="M228" i="23"/>
  <c r="N228" i="23"/>
  <c r="L229" i="23"/>
  <c r="M229" i="23" s="1"/>
  <c r="N229" i="23"/>
  <c r="L230" i="23"/>
  <c r="M230" i="23"/>
  <c r="N230" i="23"/>
  <c r="L231" i="23"/>
  <c r="M231" i="23" s="1"/>
  <c r="N231" i="23"/>
  <c r="L232" i="23"/>
  <c r="M232" i="23"/>
  <c r="N232" i="23"/>
  <c r="L233" i="23"/>
  <c r="M233" i="23" s="1"/>
  <c r="N233" i="23"/>
  <c r="L234" i="23"/>
  <c r="M234" i="23"/>
  <c r="N234" i="23"/>
  <c r="L235" i="23"/>
  <c r="M235" i="23" s="1"/>
  <c r="N235" i="23"/>
  <c r="L236" i="23"/>
  <c r="M236" i="23"/>
  <c r="N236" i="23"/>
  <c r="L237" i="23"/>
  <c r="M237" i="23" s="1"/>
  <c r="N237" i="23"/>
  <c r="L238" i="23"/>
  <c r="M238" i="23"/>
  <c r="N238" i="23"/>
  <c r="L239" i="23"/>
  <c r="M239" i="23" s="1"/>
  <c r="N239" i="23"/>
  <c r="L240" i="23"/>
  <c r="M240" i="23"/>
  <c r="N240" i="23"/>
  <c r="L241" i="23"/>
  <c r="M241" i="23" s="1"/>
  <c r="N241" i="23"/>
  <c r="L242" i="23"/>
  <c r="M242" i="23"/>
  <c r="N242" i="23"/>
  <c r="L243" i="23"/>
  <c r="M243" i="23" s="1"/>
  <c r="N243" i="23"/>
  <c r="L244" i="23"/>
  <c r="M244" i="23"/>
  <c r="N244" i="23"/>
  <c r="L245" i="23"/>
  <c r="M245" i="23" s="1"/>
  <c r="N245" i="23"/>
  <c r="L246" i="23"/>
  <c r="M246" i="23"/>
  <c r="N246" i="23"/>
  <c r="L247" i="23"/>
  <c r="M247" i="23" s="1"/>
  <c r="N247" i="23"/>
  <c r="L248" i="23"/>
  <c r="M248" i="23"/>
  <c r="N248" i="23"/>
  <c r="L249" i="23"/>
  <c r="M249" i="23" s="1"/>
  <c r="N249" i="23"/>
  <c r="L250" i="23"/>
  <c r="M250" i="23"/>
  <c r="N250" i="23"/>
  <c r="L251" i="23"/>
  <c r="M251" i="23" s="1"/>
  <c r="N251" i="23"/>
  <c r="L252" i="23"/>
  <c r="M252" i="23"/>
  <c r="N252" i="23"/>
  <c r="L253" i="23"/>
  <c r="M253" i="23" s="1"/>
  <c r="N253" i="23"/>
  <c r="L254" i="23"/>
  <c r="M254" i="23"/>
  <c r="N254" i="23"/>
  <c r="L255" i="23"/>
  <c r="M255" i="23" s="1"/>
  <c r="N255" i="23"/>
  <c r="L256" i="23"/>
  <c r="M256" i="23"/>
  <c r="N256" i="23"/>
  <c r="L257" i="23"/>
  <c r="M257" i="23" s="1"/>
  <c r="N257" i="23"/>
  <c r="L258" i="23"/>
  <c r="M258" i="23"/>
  <c r="N258" i="23"/>
  <c r="L259" i="23"/>
  <c r="M259" i="23" s="1"/>
  <c r="N259" i="23"/>
  <c r="L260" i="23"/>
  <c r="M260" i="23"/>
  <c r="N260" i="23"/>
  <c r="L261" i="23"/>
  <c r="M261" i="23" s="1"/>
  <c r="N261" i="23"/>
  <c r="L262" i="23"/>
  <c r="M262" i="23"/>
  <c r="N262" i="23"/>
  <c r="L263" i="23"/>
  <c r="M263" i="23" s="1"/>
  <c r="N263" i="23"/>
  <c r="L264" i="23"/>
  <c r="M264" i="23"/>
  <c r="N264" i="23"/>
  <c r="L265" i="23"/>
  <c r="M265" i="23" s="1"/>
  <c r="N265" i="23"/>
  <c r="L266" i="23"/>
  <c r="M266" i="23"/>
  <c r="N266" i="23"/>
  <c r="L267" i="23"/>
  <c r="M267" i="23" s="1"/>
  <c r="N267" i="23"/>
  <c r="L268" i="23"/>
  <c r="M268" i="23"/>
  <c r="N268" i="23"/>
  <c r="L269" i="23"/>
  <c r="M269" i="23" s="1"/>
  <c r="N269" i="23"/>
  <c r="L270" i="23"/>
  <c r="M270" i="23"/>
  <c r="N270" i="23"/>
  <c r="L271" i="23"/>
  <c r="M271" i="23" s="1"/>
  <c r="N271" i="23"/>
  <c r="L272" i="23"/>
  <c r="M272" i="23"/>
  <c r="N272" i="23"/>
  <c r="L273" i="23"/>
  <c r="M273" i="23" s="1"/>
  <c r="N273" i="23"/>
  <c r="L274" i="23"/>
  <c r="M274" i="23"/>
  <c r="N274" i="23"/>
  <c r="L275" i="23"/>
  <c r="M275" i="23" s="1"/>
  <c r="N275" i="23"/>
  <c r="L276" i="23"/>
  <c r="M276" i="23"/>
  <c r="N276" i="23"/>
  <c r="L277" i="23"/>
  <c r="M277" i="23" s="1"/>
  <c r="N277" i="23"/>
  <c r="L278" i="23"/>
  <c r="M278" i="23"/>
  <c r="N278" i="23"/>
  <c r="L279" i="23"/>
  <c r="M279" i="23" s="1"/>
  <c r="N279" i="23"/>
  <c r="L280" i="23"/>
  <c r="M280" i="23"/>
  <c r="N280" i="23"/>
  <c r="L281" i="23"/>
  <c r="M281" i="23" s="1"/>
  <c r="N281" i="23"/>
  <c r="L282" i="23"/>
  <c r="M282" i="23"/>
  <c r="N282" i="23"/>
  <c r="L283" i="23"/>
  <c r="M283" i="23" s="1"/>
  <c r="N283" i="23"/>
  <c r="L284" i="23"/>
  <c r="M284" i="23"/>
  <c r="N284" i="23"/>
  <c r="L285" i="23"/>
  <c r="M285" i="23" s="1"/>
  <c r="N285" i="23"/>
  <c r="L286" i="23"/>
  <c r="M286" i="23"/>
  <c r="N286" i="23"/>
  <c r="L287" i="23"/>
  <c r="M287" i="23" s="1"/>
  <c r="N287" i="23"/>
  <c r="L288" i="23"/>
  <c r="M288" i="23"/>
  <c r="N288" i="23"/>
  <c r="L289" i="23"/>
  <c r="M289" i="23" s="1"/>
  <c r="N289" i="23"/>
  <c r="L290" i="23"/>
  <c r="M290" i="23"/>
  <c r="N290" i="23"/>
  <c r="L291" i="23"/>
  <c r="M291" i="23" s="1"/>
  <c r="N291" i="23"/>
  <c r="L292" i="23"/>
  <c r="M292" i="23"/>
  <c r="N292" i="23"/>
  <c r="L293" i="23"/>
  <c r="M293" i="23" s="1"/>
  <c r="N293" i="23"/>
  <c r="L294" i="23"/>
  <c r="M294" i="23"/>
  <c r="N294" i="23"/>
  <c r="L295" i="23"/>
  <c r="M295" i="23" s="1"/>
  <c r="L296" i="23"/>
  <c r="M296" i="23"/>
  <c r="N296" i="23"/>
  <c r="L297" i="23"/>
  <c r="M297" i="23" s="1"/>
  <c r="N297" i="23"/>
  <c r="L298" i="23"/>
  <c r="M298" i="23"/>
  <c r="N298" i="23"/>
  <c r="L299" i="23"/>
  <c r="M299" i="23" s="1"/>
  <c r="L300" i="23"/>
  <c r="M300" i="23"/>
  <c r="N300" i="23"/>
  <c r="L301" i="23"/>
  <c r="M301" i="23" s="1"/>
  <c r="N301" i="23"/>
  <c r="L302" i="23"/>
  <c r="M302" i="23"/>
  <c r="N302" i="23"/>
  <c r="L303" i="23"/>
  <c r="M303" i="23" s="1"/>
  <c r="N303" i="23"/>
  <c r="L304" i="23"/>
  <c r="M304" i="23"/>
  <c r="N304" i="23"/>
  <c r="L305" i="23"/>
  <c r="M305" i="23" s="1"/>
  <c r="N305" i="23"/>
  <c r="L306" i="23"/>
  <c r="M306" i="23"/>
  <c r="N306" i="23"/>
  <c r="L307" i="23"/>
  <c r="M307" i="23" s="1"/>
  <c r="N307" i="23"/>
  <c r="L308" i="23"/>
  <c r="M308" i="23"/>
  <c r="N308" i="23"/>
  <c r="L309" i="23"/>
  <c r="M309" i="23" s="1"/>
  <c r="N309" i="23"/>
  <c r="L310" i="23"/>
  <c r="M310" i="23"/>
  <c r="N310" i="23"/>
  <c r="L311" i="23"/>
  <c r="M311" i="23" s="1"/>
  <c r="N311" i="23"/>
  <c r="L312" i="23"/>
  <c r="M312" i="23"/>
  <c r="N312" i="23"/>
  <c r="L313" i="23"/>
  <c r="M313" i="23" s="1"/>
  <c r="N313" i="23"/>
  <c r="L314" i="23"/>
  <c r="M314" i="23"/>
  <c r="N314" i="23"/>
  <c r="L315" i="23"/>
  <c r="M315" i="23" s="1"/>
  <c r="N315" i="23"/>
  <c r="L316" i="23"/>
  <c r="M316" i="23"/>
  <c r="N316" i="23"/>
  <c r="L317" i="23"/>
  <c r="M317" i="23" s="1"/>
  <c r="N317" i="23"/>
  <c r="L318" i="23"/>
  <c r="M318" i="23"/>
  <c r="N318" i="23"/>
  <c r="L319" i="23"/>
  <c r="M319" i="23" s="1"/>
  <c r="N319" i="23"/>
  <c r="L320" i="23"/>
  <c r="M320" i="23"/>
  <c r="N320" i="23"/>
  <c r="L321" i="23"/>
  <c r="M321" i="23" s="1"/>
  <c r="N321" i="23"/>
  <c r="L322" i="23"/>
  <c r="M322" i="23"/>
  <c r="N322" i="23"/>
  <c r="L323" i="23"/>
  <c r="M323" i="23" s="1"/>
  <c r="N323" i="23"/>
  <c r="L324" i="23"/>
  <c r="M324" i="23"/>
  <c r="N324" i="23"/>
  <c r="L325" i="23"/>
  <c r="M325" i="23" s="1"/>
  <c r="N325" i="23"/>
  <c r="L326" i="23"/>
  <c r="M326" i="23"/>
  <c r="N326" i="23"/>
  <c r="L327" i="23"/>
  <c r="M327" i="23" s="1"/>
  <c r="N327" i="23"/>
  <c r="L328" i="23"/>
  <c r="M328" i="23"/>
  <c r="N328" i="23"/>
  <c r="L329" i="23"/>
  <c r="M329" i="23" s="1"/>
  <c r="N329" i="23"/>
  <c r="L330" i="23"/>
  <c r="M330" i="23"/>
  <c r="N330" i="23"/>
  <c r="L331" i="23"/>
  <c r="M331" i="23" s="1"/>
  <c r="N331" i="23"/>
  <c r="L332" i="23"/>
  <c r="M332" i="23"/>
  <c r="N332" i="23"/>
  <c r="L333" i="23"/>
  <c r="M333" i="23" s="1"/>
  <c r="N333" i="23"/>
  <c r="L334" i="23"/>
  <c r="M334" i="23"/>
  <c r="N334" i="23"/>
  <c r="L335" i="23"/>
  <c r="M335" i="23" s="1"/>
  <c r="N335" i="23"/>
  <c r="L195" i="23"/>
  <c r="M195" i="23" s="1"/>
  <c r="N195" i="23"/>
  <c r="N194" i="23"/>
  <c r="L194" i="23"/>
  <c r="M194" i="23" s="1"/>
  <c r="L2" i="23" l="1"/>
  <c r="O196" i="23"/>
  <c r="O197" i="23"/>
  <c r="O198" i="23"/>
  <c r="O199" i="23"/>
  <c r="O200" i="23"/>
  <c r="O201" i="23"/>
  <c r="O202" i="23"/>
  <c r="O203" i="23"/>
  <c r="O204" i="23"/>
  <c r="O205" i="23"/>
  <c r="O206" i="23"/>
  <c r="O207" i="23"/>
  <c r="O208" i="23"/>
  <c r="O209" i="23"/>
  <c r="O210" i="23"/>
  <c r="O211" i="23"/>
  <c r="O212" i="23"/>
  <c r="O213" i="23"/>
  <c r="O214" i="23"/>
  <c r="O215" i="23"/>
  <c r="O216" i="23"/>
  <c r="O217" i="23"/>
  <c r="O218" i="23"/>
  <c r="O219" i="23"/>
  <c r="O220" i="23"/>
  <c r="O221" i="23"/>
  <c r="O222" i="23"/>
  <c r="O223" i="23"/>
  <c r="O224" i="23"/>
  <c r="O225" i="23"/>
  <c r="O226" i="23"/>
  <c r="O227" i="23"/>
  <c r="O228" i="23"/>
  <c r="O229" i="23"/>
  <c r="O230" i="23"/>
  <c r="O231" i="23"/>
  <c r="O232" i="23"/>
  <c r="O233" i="23"/>
  <c r="O234" i="23"/>
  <c r="O235" i="23"/>
  <c r="O236" i="23"/>
  <c r="O237" i="23"/>
  <c r="O238" i="23"/>
  <c r="O239" i="23"/>
  <c r="O240" i="23"/>
  <c r="O241" i="23"/>
  <c r="O242" i="23"/>
  <c r="O243" i="23"/>
  <c r="O244" i="23"/>
  <c r="O245" i="23"/>
  <c r="O246" i="23"/>
  <c r="O247" i="23"/>
  <c r="O248" i="23"/>
  <c r="O249" i="23"/>
  <c r="O250" i="23"/>
  <c r="O251" i="23"/>
  <c r="O252" i="23"/>
  <c r="O253" i="23"/>
  <c r="O254" i="23"/>
  <c r="O255" i="23"/>
  <c r="O256" i="23"/>
  <c r="O257" i="23"/>
  <c r="O258" i="23"/>
  <c r="O259" i="23"/>
  <c r="O260" i="23"/>
  <c r="O261" i="23"/>
  <c r="O262" i="23"/>
  <c r="O263" i="23"/>
  <c r="O264" i="23"/>
  <c r="O265" i="23"/>
  <c r="O266" i="23"/>
  <c r="O267" i="23"/>
  <c r="O268" i="23"/>
  <c r="O269" i="23"/>
  <c r="O270" i="23"/>
  <c r="O271" i="23"/>
  <c r="O272" i="23"/>
  <c r="O273" i="23"/>
  <c r="O274" i="23"/>
  <c r="O275" i="23"/>
  <c r="O276" i="23"/>
  <c r="O277" i="23"/>
  <c r="O278" i="23"/>
  <c r="O279" i="23"/>
  <c r="O280" i="23"/>
  <c r="O281" i="23"/>
  <c r="O282" i="23"/>
  <c r="O283" i="23"/>
  <c r="O284" i="23"/>
  <c r="O285" i="23"/>
  <c r="O286" i="23"/>
  <c r="O287" i="23"/>
  <c r="O288" i="23"/>
  <c r="O289" i="23"/>
  <c r="O290" i="23"/>
  <c r="O291" i="23"/>
  <c r="O292" i="23"/>
  <c r="O293" i="23"/>
  <c r="O294" i="23"/>
  <c r="O295" i="23"/>
  <c r="O296" i="23"/>
  <c r="O297" i="23"/>
  <c r="O298" i="23"/>
  <c r="O299" i="23"/>
  <c r="O300" i="23"/>
  <c r="O301" i="23"/>
  <c r="O302" i="23"/>
  <c r="O303" i="23"/>
  <c r="O304" i="23"/>
  <c r="O305" i="23"/>
  <c r="O306" i="23"/>
  <c r="O307" i="23"/>
  <c r="O308" i="23"/>
  <c r="O309" i="23"/>
  <c r="O310" i="23"/>
  <c r="O311" i="23"/>
  <c r="O312" i="23"/>
  <c r="O313" i="23"/>
  <c r="O314" i="23"/>
  <c r="O315" i="23"/>
  <c r="O316" i="23"/>
  <c r="O317" i="23"/>
  <c r="O318" i="23"/>
  <c r="O319" i="23"/>
  <c r="O320" i="23"/>
  <c r="O321" i="23"/>
  <c r="O322" i="23"/>
  <c r="O323" i="23"/>
  <c r="O324" i="23"/>
  <c r="O325" i="23"/>
  <c r="O326" i="23"/>
  <c r="O327" i="23"/>
  <c r="O328" i="23"/>
  <c r="O329" i="23"/>
  <c r="F149" i="15" l="1"/>
  <c r="F150" i="15"/>
  <c r="F145" i="15"/>
  <c r="F146" i="15"/>
  <c r="F147" i="15"/>
  <c r="F148" i="15"/>
  <c r="J4" i="15"/>
  <c r="K4" i="15"/>
  <c r="J5" i="15"/>
  <c r="K5" i="15"/>
  <c r="J6" i="15"/>
  <c r="K6" i="15"/>
  <c r="J7" i="15"/>
  <c r="K7" i="15"/>
  <c r="J8" i="15"/>
  <c r="K8" i="15"/>
  <c r="J9" i="15"/>
  <c r="K9" i="15"/>
  <c r="J10" i="15"/>
  <c r="K10" i="15"/>
  <c r="J11" i="15"/>
  <c r="K11" i="15"/>
  <c r="J12" i="15"/>
  <c r="K12" i="15"/>
  <c r="J13" i="15"/>
  <c r="K13" i="15"/>
  <c r="J14" i="15"/>
  <c r="K14" i="15"/>
  <c r="J15" i="15"/>
  <c r="K15" i="15"/>
  <c r="J16" i="15"/>
  <c r="K16" i="15"/>
  <c r="J17" i="15"/>
  <c r="K17" i="15"/>
  <c r="J18" i="15"/>
  <c r="K18" i="15"/>
  <c r="J19" i="15"/>
  <c r="K19" i="15"/>
  <c r="J20" i="15"/>
  <c r="K20" i="15"/>
  <c r="J21" i="15"/>
  <c r="K21" i="15"/>
  <c r="J22" i="15"/>
  <c r="K22" i="15"/>
  <c r="J23" i="15"/>
  <c r="K23" i="15"/>
  <c r="J24" i="15"/>
  <c r="K24" i="15"/>
  <c r="J25" i="15"/>
  <c r="K25" i="15"/>
  <c r="J26" i="15"/>
  <c r="K26" i="15"/>
  <c r="J27" i="15"/>
  <c r="K27" i="15"/>
  <c r="J28" i="15"/>
  <c r="K28" i="15"/>
  <c r="J29" i="15"/>
  <c r="K29" i="15"/>
  <c r="J30" i="15"/>
  <c r="K30" i="15"/>
  <c r="J31" i="15"/>
  <c r="K31" i="15"/>
  <c r="J32" i="15"/>
  <c r="K32" i="15"/>
  <c r="J33" i="15"/>
  <c r="K33" i="15"/>
  <c r="J34" i="15"/>
  <c r="K34" i="15"/>
  <c r="J35" i="15"/>
  <c r="K35" i="15"/>
  <c r="J36" i="15"/>
  <c r="K36" i="15"/>
  <c r="J37" i="15"/>
  <c r="K37" i="15"/>
  <c r="J38" i="15"/>
  <c r="K38" i="15"/>
  <c r="J39" i="15"/>
  <c r="K39" i="15"/>
  <c r="J40" i="15"/>
  <c r="K40" i="15"/>
  <c r="J41" i="15"/>
  <c r="K41" i="15"/>
  <c r="J42" i="15"/>
  <c r="K42" i="15"/>
  <c r="J43" i="15"/>
  <c r="K43" i="15"/>
  <c r="J44" i="15"/>
  <c r="K44" i="15"/>
  <c r="J45" i="15"/>
  <c r="K45" i="15"/>
  <c r="J46" i="15"/>
  <c r="K46" i="15"/>
  <c r="J47" i="15"/>
  <c r="K47" i="15"/>
  <c r="J48" i="15"/>
  <c r="K48" i="15"/>
  <c r="J49" i="15"/>
  <c r="K49" i="15"/>
  <c r="J50" i="15"/>
  <c r="K50" i="15"/>
  <c r="J51" i="15"/>
  <c r="K51" i="15"/>
  <c r="J52" i="15"/>
  <c r="K52" i="15"/>
  <c r="J53" i="15"/>
  <c r="K53" i="15"/>
  <c r="J54" i="15"/>
  <c r="K54" i="15"/>
  <c r="J55" i="15"/>
  <c r="K55" i="15"/>
  <c r="J56" i="15"/>
  <c r="K56" i="15"/>
  <c r="J57" i="15"/>
  <c r="K57" i="15"/>
  <c r="J58" i="15"/>
  <c r="K58" i="15"/>
  <c r="J59" i="15"/>
  <c r="K59" i="15"/>
  <c r="J60" i="15"/>
  <c r="K60" i="15"/>
  <c r="J61" i="15"/>
  <c r="K61" i="15"/>
  <c r="J62" i="15"/>
  <c r="K62" i="15"/>
  <c r="J63" i="15"/>
  <c r="K63" i="15"/>
  <c r="J64" i="15"/>
  <c r="K64" i="15"/>
  <c r="J65" i="15"/>
  <c r="K65" i="15"/>
  <c r="J66" i="15"/>
  <c r="K66" i="15"/>
  <c r="J67" i="15"/>
  <c r="K67" i="15"/>
  <c r="J68" i="15"/>
  <c r="K68" i="15"/>
  <c r="J69" i="15"/>
  <c r="K69" i="15"/>
  <c r="J70" i="15"/>
  <c r="K70" i="15"/>
  <c r="J71" i="15"/>
  <c r="K71" i="15"/>
  <c r="J72" i="15"/>
  <c r="K72" i="15"/>
  <c r="J73" i="15"/>
  <c r="K73" i="15"/>
  <c r="J74" i="15"/>
  <c r="K74" i="15"/>
  <c r="J75" i="15"/>
  <c r="K75" i="15"/>
  <c r="J76" i="15"/>
  <c r="K76" i="15"/>
  <c r="J77" i="15"/>
  <c r="K77" i="15"/>
  <c r="J78" i="15"/>
  <c r="K78" i="15"/>
  <c r="J79" i="15"/>
  <c r="K79" i="15"/>
  <c r="J80" i="15"/>
  <c r="K80" i="15"/>
  <c r="J81" i="15"/>
  <c r="K81" i="15"/>
  <c r="J82" i="15"/>
  <c r="K82" i="15"/>
  <c r="J83" i="15"/>
  <c r="K83" i="15"/>
  <c r="J84" i="15"/>
  <c r="K84" i="15"/>
  <c r="J85" i="15"/>
  <c r="K85" i="15"/>
  <c r="J86" i="15"/>
  <c r="K86" i="15"/>
  <c r="J87" i="15"/>
  <c r="K87" i="15"/>
  <c r="J88" i="15"/>
  <c r="K88" i="15"/>
  <c r="J89" i="15"/>
  <c r="K89" i="15"/>
  <c r="J90" i="15"/>
  <c r="K90" i="15"/>
  <c r="J91" i="15"/>
  <c r="K91" i="15"/>
  <c r="J92" i="15"/>
  <c r="K92" i="15"/>
  <c r="J93" i="15"/>
  <c r="K93" i="15"/>
  <c r="J94" i="15"/>
  <c r="K94" i="15"/>
  <c r="J95" i="15"/>
  <c r="K95" i="15"/>
  <c r="J96" i="15"/>
  <c r="K96" i="15"/>
  <c r="J97" i="15"/>
  <c r="K97" i="15"/>
  <c r="J98" i="15"/>
  <c r="K98" i="15"/>
  <c r="J99" i="15"/>
  <c r="K99" i="15"/>
  <c r="J100" i="15"/>
  <c r="K100" i="15"/>
  <c r="J101" i="15"/>
  <c r="K101" i="15"/>
  <c r="J102" i="15"/>
  <c r="K102" i="15"/>
  <c r="J103" i="15"/>
  <c r="K103" i="15"/>
  <c r="J104" i="15"/>
  <c r="K104" i="15"/>
  <c r="J105" i="15"/>
  <c r="K105" i="15"/>
  <c r="L125" i="23" l="1"/>
  <c r="N125" i="23"/>
  <c r="O125" i="23"/>
  <c r="L126" i="23"/>
  <c r="M126" i="23" s="1"/>
  <c r="N126" i="23"/>
  <c r="O126" i="23"/>
  <c r="L127" i="23"/>
  <c r="M127" i="23" s="1"/>
  <c r="O127" i="23"/>
  <c r="M125" i="23" l="1"/>
  <c r="N6" i="23"/>
  <c r="N7" i="23"/>
  <c r="N11" i="23"/>
  <c r="N12" i="23"/>
  <c r="N13" i="23"/>
  <c r="N14" i="23"/>
  <c r="N24" i="23"/>
  <c r="N25" i="23"/>
  <c r="N26" i="23"/>
  <c r="N29" i="23"/>
  <c r="N30" i="23"/>
  <c r="N31" i="23"/>
  <c r="N32" i="23"/>
  <c r="N33" i="23"/>
  <c r="N36" i="23"/>
  <c r="N38" i="23"/>
  <c r="N45" i="23"/>
  <c r="N46" i="23"/>
  <c r="N47" i="23"/>
  <c r="N48" i="23"/>
  <c r="N53" i="23"/>
  <c r="N54" i="23"/>
  <c r="N55" i="23"/>
  <c r="N57" i="23"/>
  <c r="N58" i="23"/>
  <c r="N63" i="23"/>
  <c r="N64" i="23"/>
  <c r="N66" i="23"/>
  <c r="N67" i="23"/>
  <c r="N70" i="23"/>
  <c r="N71" i="23"/>
  <c r="N72" i="23"/>
  <c r="N73" i="23"/>
  <c r="N74" i="23"/>
  <c r="N75" i="23"/>
  <c r="N81" i="23"/>
  <c r="N82" i="23"/>
  <c r="N83" i="23"/>
  <c r="N84" i="23"/>
  <c r="N85" i="23"/>
  <c r="N88" i="23"/>
  <c r="N90" i="23"/>
  <c r="N91" i="23"/>
  <c r="N93" i="23"/>
  <c r="N97" i="23"/>
  <c r="N101" i="23"/>
  <c r="N104" i="23"/>
  <c r="N105" i="23"/>
  <c r="N107" i="23"/>
  <c r="N110" i="23"/>
  <c r="N111" i="23"/>
  <c r="N112" i="23"/>
  <c r="N115" i="23"/>
  <c r="N116" i="23"/>
  <c r="N120" i="23"/>
  <c r="N122" i="23"/>
  <c r="N124" i="23"/>
  <c r="N128" i="23"/>
  <c r="N129" i="23"/>
  <c r="N130" i="23"/>
  <c r="N131" i="23"/>
  <c r="N132" i="23"/>
  <c r="N133" i="23"/>
  <c r="N135" i="23"/>
  <c r="N136" i="23"/>
  <c r="S76" i="16"/>
  <c r="T76" i="16"/>
  <c r="J68" i="38"/>
  <c r="K68" i="38"/>
  <c r="L68" i="38" s="1"/>
  <c r="M68" i="38" s="1"/>
  <c r="N68" i="38" s="1"/>
  <c r="T8" i="16"/>
  <c r="S8" i="16"/>
  <c r="V8" i="16" l="1"/>
  <c r="U76" i="16"/>
  <c r="U8" i="16"/>
  <c r="V76" i="16"/>
  <c r="N113" i="23" s="1"/>
  <c r="X76" i="16"/>
  <c r="Y76" i="16" s="1"/>
  <c r="J110" i="16"/>
  <c r="J86" i="16"/>
  <c r="S87" i="16"/>
  <c r="T87" i="16"/>
  <c r="S88" i="16"/>
  <c r="T88" i="16"/>
  <c r="S89" i="16"/>
  <c r="T89" i="16"/>
  <c r="S90" i="16"/>
  <c r="T90" i="16"/>
  <c r="S91" i="16"/>
  <c r="T91" i="16"/>
  <c r="S92" i="16"/>
  <c r="T92" i="16"/>
  <c r="S93" i="16"/>
  <c r="T93" i="16"/>
  <c r="S94" i="16"/>
  <c r="T94" i="16"/>
  <c r="S95" i="16"/>
  <c r="T95" i="16"/>
  <c r="S96" i="16"/>
  <c r="T96" i="16"/>
  <c r="S97" i="16"/>
  <c r="T97" i="16"/>
  <c r="S98" i="16"/>
  <c r="T98" i="16"/>
  <c r="S99" i="16"/>
  <c r="T99" i="16"/>
  <c r="S67" i="16"/>
  <c r="T67" i="16"/>
  <c r="S68" i="16"/>
  <c r="T68" i="16"/>
  <c r="V68" i="16" s="1"/>
  <c r="S69" i="16"/>
  <c r="T69" i="16"/>
  <c r="S70" i="16"/>
  <c r="V70" i="16" s="1"/>
  <c r="T70" i="16"/>
  <c r="S71" i="16"/>
  <c r="T71" i="16"/>
  <c r="S72" i="16"/>
  <c r="T72" i="16"/>
  <c r="S73" i="16"/>
  <c r="T73" i="16"/>
  <c r="S74" i="16"/>
  <c r="T74" i="16"/>
  <c r="S75" i="16"/>
  <c r="T75" i="16"/>
  <c r="S77" i="16"/>
  <c r="T77" i="16"/>
  <c r="S78" i="16"/>
  <c r="T78" i="16"/>
  <c r="S79" i="16"/>
  <c r="T79" i="16"/>
  <c r="S80" i="16"/>
  <c r="T80" i="16"/>
  <c r="S81" i="16"/>
  <c r="T81" i="16"/>
  <c r="U81" i="16" s="1"/>
  <c r="S82" i="16"/>
  <c r="T82" i="16"/>
  <c r="S83" i="16"/>
  <c r="T83" i="16"/>
  <c r="S84" i="16"/>
  <c r="T84" i="16"/>
  <c r="S85" i="16"/>
  <c r="T85" i="16"/>
  <c r="U85" i="16" s="1"/>
  <c r="T66" i="16"/>
  <c r="S66" i="16"/>
  <c r="S12" i="16"/>
  <c r="T12" i="16"/>
  <c r="S13" i="16"/>
  <c r="T13" i="16"/>
  <c r="S14" i="16"/>
  <c r="T14" i="16"/>
  <c r="S15" i="16"/>
  <c r="T15" i="16"/>
  <c r="S16" i="16"/>
  <c r="T16" i="16"/>
  <c r="S17" i="16"/>
  <c r="T17" i="16"/>
  <c r="S18" i="16"/>
  <c r="T18" i="16"/>
  <c r="S19" i="16"/>
  <c r="T19" i="16"/>
  <c r="S20" i="16"/>
  <c r="T20" i="16"/>
  <c r="S21" i="16"/>
  <c r="T21" i="16"/>
  <c r="S22" i="16"/>
  <c r="T22" i="16"/>
  <c r="S23" i="16"/>
  <c r="T23" i="16"/>
  <c r="S24" i="16"/>
  <c r="T24" i="16"/>
  <c r="S25" i="16"/>
  <c r="T25" i="16"/>
  <c r="S26" i="16"/>
  <c r="T26" i="16"/>
  <c r="S27" i="16"/>
  <c r="T27" i="16"/>
  <c r="S28" i="16"/>
  <c r="T28" i="16"/>
  <c r="S29" i="16"/>
  <c r="T29" i="16"/>
  <c r="S30" i="16"/>
  <c r="T30" i="16"/>
  <c r="S31" i="16"/>
  <c r="T31" i="16"/>
  <c r="S32" i="16"/>
  <c r="T32" i="16"/>
  <c r="S33" i="16"/>
  <c r="T33" i="16"/>
  <c r="S34" i="16"/>
  <c r="T34" i="16"/>
  <c r="S35" i="16"/>
  <c r="T35" i="16"/>
  <c r="S36" i="16"/>
  <c r="T36" i="16"/>
  <c r="S37" i="16"/>
  <c r="T37" i="16"/>
  <c r="S38" i="16"/>
  <c r="T38" i="16"/>
  <c r="S39" i="16"/>
  <c r="T39" i="16"/>
  <c r="S40" i="16"/>
  <c r="T40" i="16"/>
  <c r="S41" i="16"/>
  <c r="T41" i="16"/>
  <c r="S3" i="16"/>
  <c r="T3" i="16"/>
  <c r="S4" i="16"/>
  <c r="T4" i="16"/>
  <c r="S5" i="16"/>
  <c r="T5" i="16"/>
  <c r="S6" i="16"/>
  <c r="T6" i="16"/>
  <c r="S7" i="16"/>
  <c r="T7" i="16"/>
  <c r="V7" i="16" s="1"/>
  <c r="N15" i="23" s="1"/>
  <c r="N94" i="23" l="1"/>
  <c r="N16" i="23"/>
  <c r="N102" i="23"/>
  <c r="U66" i="16"/>
  <c r="U78" i="16"/>
  <c r="V94" i="16"/>
  <c r="V90" i="16"/>
  <c r="N60" i="23" s="1"/>
  <c r="U67" i="16"/>
  <c r="U83" i="16"/>
  <c r="V79" i="16"/>
  <c r="N118" i="23" s="1"/>
  <c r="V74" i="16"/>
  <c r="V99" i="16"/>
  <c r="V95" i="16"/>
  <c r="N100" i="23" s="1"/>
  <c r="U87" i="16"/>
  <c r="U77" i="16"/>
  <c r="U72" i="16"/>
  <c r="U84" i="16"/>
  <c r="U97" i="16"/>
  <c r="U93" i="16"/>
  <c r="U89" i="16"/>
  <c r="U99" i="16"/>
  <c r="V6" i="16"/>
  <c r="N8" i="23" s="1"/>
  <c r="V41" i="16"/>
  <c r="V37" i="16"/>
  <c r="N119" i="23" s="1"/>
  <c r="V33" i="16"/>
  <c r="V29" i="16"/>
  <c r="N61" i="23" s="1"/>
  <c r="V25" i="16"/>
  <c r="N79" i="23" s="1"/>
  <c r="V21" i="16"/>
  <c r="N52" i="23" s="1"/>
  <c r="V17" i="16"/>
  <c r="V13" i="16"/>
  <c r="N34" i="23" s="1"/>
  <c r="V80" i="16"/>
  <c r="V98" i="16"/>
  <c r="U91" i="16"/>
  <c r="V87" i="16"/>
  <c r="N9" i="23" s="1"/>
  <c r="U68" i="16"/>
  <c r="V97" i="16"/>
  <c r="V66" i="16"/>
  <c r="N35" i="23" s="1"/>
  <c r="U96" i="16"/>
  <c r="U92" i="16"/>
  <c r="U88" i="16"/>
  <c r="U3" i="16"/>
  <c r="U30" i="16"/>
  <c r="U22" i="16"/>
  <c r="U14" i="16"/>
  <c r="V84" i="16"/>
  <c r="U70" i="16"/>
  <c r="U38" i="16"/>
  <c r="U26" i="16"/>
  <c r="U18" i="16"/>
  <c r="U69" i="16"/>
  <c r="V5" i="16"/>
  <c r="N10" i="23" s="1"/>
  <c r="V40" i="16"/>
  <c r="N5" i="23" s="1"/>
  <c r="V36" i="16"/>
  <c r="V32" i="16"/>
  <c r="N96" i="23" s="1"/>
  <c r="V28" i="16"/>
  <c r="V24" i="16"/>
  <c r="V20" i="16"/>
  <c r="N50" i="23" s="1"/>
  <c r="V16" i="16"/>
  <c r="N51" i="23" s="1"/>
  <c r="V12" i="16"/>
  <c r="N27" i="23" s="1"/>
  <c r="V77" i="16"/>
  <c r="V39" i="16"/>
  <c r="N134" i="23" s="1"/>
  <c r="V35" i="16"/>
  <c r="N117" i="23" s="1"/>
  <c r="V31" i="16"/>
  <c r="N108" i="23" s="1"/>
  <c r="V27" i="16"/>
  <c r="N77" i="23" s="1"/>
  <c r="V23" i="16"/>
  <c r="N99" i="23" s="1"/>
  <c r="V19" i="16"/>
  <c r="N49" i="23" s="1"/>
  <c r="V15" i="16"/>
  <c r="N40" i="23" s="1"/>
  <c r="V82" i="16"/>
  <c r="U79" i="16"/>
  <c r="U71" i="16"/>
  <c r="U98" i="16"/>
  <c r="V88" i="16"/>
  <c r="N23" i="23" s="1"/>
  <c r="V91" i="16"/>
  <c r="N69" i="23" s="1"/>
  <c r="U4" i="16"/>
  <c r="U74" i="16"/>
  <c r="U94" i="16"/>
  <c r="V34" i="16"/>
  <c r="V30" i="16"/>
  <c r="N56" i="23" s="1"/>
  <c r="V26" i="16"/>
  <c r="V22" i="16"/>
  <c r="N62" i="23" s="1"/>
  <c r="V18" i="16"/>
  <c r="N44" i="23" s="1"/>
  <c r="V14" i="16"/>
  <c r="N42" i="23" s="1"/>
  <c r="U80" i="16"/>
  <c r="U73" i="16"/>
  <c r="V96" i="16"/>
  <c r="V93" i="16"/>
  <c r="N76" i="23" s="1"/>
  <c r="U90" i="16"/>
  <c r="V72" i="16"/>
  <c r="N92" i="23" s="1"/>
  <c r="U6" i="16"/>
  <c r="U82" i="16"/>
  <c r="U75" i="16"/>
  <c r="U95" i="16"/>
  <c r="V92" i="16"/>
  <c r="V89" i="16"/>
  <c r="N22" i="23" s="1"/>
  <c r="U7" i="16"/>
  <c r="V4" i="16"/>
  <c r="U40" i="16"/>
  <c r="U36" i="16"/>
  <c r="U32" i="16"/>
  <c r="U28" i="16"/>
  <c r="U24" i="16"/>
  <c r="U20" i="16"/>
  <c r="U16" i="16"/>
  <c r="U12" i="16"/>
  <c r="U39" i="16"/>
  <c r="U35" i="16"/>
  <c r="U31" i="16"/>
  <c r="U27" i="16"/>
  <c r="U23" i="16"/>
  <c r="U19" i="16"/>
  <c r="U15" i="16"/>
  <c r="V3" i="16"/>
  <c r="N4" i="23" s="1"/>
  <c r="V38" i="16"/>
  <c r="N41" i="23" s="1"/>
  <c r="U5" i="16"/>
  <c r="U34" i="16"/>
  <c r="U41" i="16"/>
  <c r="U37" i="16"/>
  <c r="U33" i="16"/>
  <c r="U29" i="16"/>
  <c r="U25" i="16"/>
  <c r="U21" i="16"/>
  <c r="U17" i="16"/>
  <c r="U13" i="16"/>
  <c r="V85" i="16"/>
  <c r="V83" i="16"/>
  <c r="V81" i="16"/>
  <c r="V78" i="16"/>
  <c r="N109" i="23" s="1"/>
  <c r="V75" i="16"/>
  <c r="V73" i="16"/>
  <c r="N37" i="23" s="1"/>
  <c r="V71" i="16"/>
  <c r="V69" i="16"/>
  <c r="V67" i="16"/>
  <c r="N39" i="23" s="1"/>
  <c r="N3" i="23" l="1"/>
  <c r="N20" i="23"/>
  <c r="N65" i="23"/>
  <c r="N59" i="23"/>
  <c r="N103" i="23"/>
  <c r="N80" i="23"/>
  <c r="N89" i="23"/>
  <c r="N21" i="23"/>
  <c r="N68" i="23"/>
  <c r="N123" i="23"/>
  <c r="N127" i="23"/>
  <c r="N17" i="23"/>
  <c r="N98" i="23"/>
  <c r="N78" i="23"/>
  <c r="N114" i="23"/>
  <c r="N95" i="23"/>
  <c r="N121" i="23"/>
  <c r="O137" i="23"/>
  <c r="O135" i="23"/>
  <c r="O136" i="23"/>
  <c r="O128" i="23"/>
  <c r="O68" i="23"/>
  <c r="O69" i="23"/>
  <c r="O70" i="23"/>
  <c r="O71" i="23"/>
  <c r="O72" i="23"/>
  <c r="O73" i="23"/>
  <c r="O4" i="23"/>
  <c r="O5" i="23"/>
  <c r="O6" i="23"/>
  <c r="O7" i="23"/>
  <c r="O8" i="23"/>
  <c r="O9" i="23"/>
  <c r="O10" i="23"/>
  <c r="O11" i="23"/>
  <c r="O12" i="23"/>
  <c r="O13" i="23"/>
  <c r="O14" i="23"/>
  <c r="O15" i="23"/>
  <c r="O16" i="23"/>
  <c r="O17" i="23"/>
  <c r="O18" i="23"/>
  <c r="O19" i="23"/>
  <c r="O20" i="23"/>
  <c r="O21" i="23"/>
  <c r="O22" i="23"/>
  <c r="O23" i="23"/>
  <c r="O24" i="23"/>
  <c r="O25" i="23"/>
  <c r="O26" i="23"/>
  <c r="O27" i="23"/>
  <c r="O28" i="23"/>
  <c r="O29" i="23"/>
  <c r="O30" i="23"/>
  <c r="O31" i="23"/>
  <c r="O32" i="23"/>
  <c r="O33" i="23"/>
  <c r="O34" i="23"/>
  <c r="O35" i="23"/>
  <c r="O36" i="23"/>
  <c r="O37" i="23"/>
  <c r="O38" i="23"/>
  <c r="O39" i="23"/>
  <c r="O40" i="23"/>
  <c r="O41" i="23"/>
  <c r="O42" i="23"/>
  <c r="O43" i="23"/>
  <c r="O44" i="23"/>
  <c r="O45" i="23"/>
  <c r="O46" i="23"/>
  <c r="O47" i="23"/>
  <c r="O48" i="23"/>
  <c r="O49" i="23"/>
  <c r="O50" i="23"/>
  <c r="O51" i="23"/>
  <c r="O52" i="23"/>
  <c r="O53" i="23"/>
  <c r="O54" i="23"/>
  <c r="O55" i="23"/>
  <c r="O56" i="23"/>
  <c r="O57" i="23"/>
  <c r="O58" i="23"/>
  <c r="O59" i="23"/>
  <c r="O60" i="23"/>
  <c r="O61" i="23"/>
  <c r="O62" i="23"/>
  <c r="O63" i="23"/>
  <c r="O64" i="23"/>
  <c r="O65" i="23"/>
  <c r="O66" i="23"/>
  <c r="O67" i="23"/>
  <c r="O74" i="23"/>
  <c r="O75" i="23"/>
  <c r="O76" i="23"/>
  <c r="O77" i="23"/>
  <c r="O78" i="23"/>
  <c r="O79" i="23"/>
  <c r="O80" i="23"/>
  <c r="O81" i="23"/>
  <c r="O82" i="23"/>
  <c r="O83" i="23"/>
  <c r="O84" i="23"/>
  <c r="O85" i="23"/>
  <c r="O86" i="23"/>
  <c r="O87" i="23"/>
  <c r="O88" i="23"/>
  <c r="O89" i="23"/>
  <c r="O90" i="23"/>
  <c r="O91" i="23"/>
  <c r="O92" i="23"/>
  <c r="O93" i="23"/>
  <c r="O94" i="23"/>
  <c r="O95" i="23"/>
  <c r="O96" i="23"/>
  <c r="O97" i="23"/>
  <c r="O98" i="23"/>
  <c r="O99" i="23"/>
  <c r="O100" i="23"/>
  <c r="O101" i="23"/>
  <c r="O102" i="23"/>
  <c r="O103" i="23"/>
  <c r="O104" i="23"/>
  <c r="O105" i="23"/>
  <c r="O106" i="23"/>
  <c r="O107" i="23"/>
  <c r="O108" i="23"/>
  <c r="O109" i="23"/>
  <c r="O110" i="23"/>
  <c r="O111" i="23"/>
  <c r="O112" i="23"/>
  <c r="O113" i="23"/>
  <c r="O114" i="23"/>
  <c r="O115" i="23"/>
  <c r="O116" i="23"/>
  <c r="O117" i="23"/>
  <c r="O118" i="23"/>
  <c r="O119" i="23"/>
  <c r="O120" i="23"/>
  <c r="O121" i="23"/>
  <c r="O122" i="23"/>
  <c r="O123" i="23"/>
  <c r="O124" i="23"/>
  <c r="O129" i="23"/>
  <c r="O130" i="23"/>
  <c r="O131" i="23"/>
  <c r="O132" i="23"/>
  <c r="O133" i="23"/>
  <c r="O134" i="23"/>
  <c r="O138" i="23"/>
  <c r="O139" i="23"/>
  <c r="O140" i="23"/>
  <c r="O141" i="23"/>
  <c r="O142" i="23"/>
  <c r="O143" i="23"/>
  <c r="O144" i="23"/>
  <c r="O145" i="23"/>
  <c r="O146" i="23"/>
  <c r="O147" i="23"/>
  <c r="O148" i="23"/>
  <c r="O149" i="23"/>
  <c r="O150" i="23"/>
  <c r="O151" i="23"/>
  <c r="O152" i="23"/>
  <c r="O153" i="23"/>
  <c r="O154" i="23"/>
  <c r="O155" i="23"/>
  <c r="O156" i="23"/>
  <c r="O157" i="23"/>
  <c r="O158" i="23"/>
  <c r="O159" i="23"/>
  <c r="O160" i="23"/>
  <c r="O161" i="23"/>
  <c r="O162" i="23"/>
  <c r="O163" i="23"/>
  <c r="O164" i="23"/>
  <c r="O165" i="23"/>
  <c r="O166" i="23"/>
  <c r="O167" i="23"/>
  <c r="O168" i="23"/>
  <c r="O169" i="23"/>
  <c r="O170" i="23"/>
  <c r="O171" i="23"/>
  <c r="O172" i="23"/>
  <c r="O173" i="23"/>
  <c r="O174" i="23"/>
  <c r="O175" i="23"/>
  <c r="O176" i="23"/>
  <c r="O177" i="23"/>
  <c r="O178" i="23"/>
  <c r="O179" i="23"/>
  <c r="O180" i="23"/>
  <c r="O181" i="23"/>
  <c r="O182" i="23"/>
  <c r="O183" i="23"/>
  <c r="O184" i="23"/>
  <c r="O185" i="23"/>
  <c r="O186" i="23"/>
  <c r="O187" i="23"/>
  <c r="O188" i="23"/>
  <c r="O189" i="23"/>
  <c r="O190" i="23"/>
  <c r="O191" i="23"/>
  <c r="O192" i="23"/>
  <c r="O195" i="23"/>
  <c r="O330" i="23"/>
  <c r="O331" i="23"/>
  <c r="O332" i="23"/>
  <c r="O333" i="23"/>
  <c r="O334" i="23"/>
  <c r="O335" i="23"/>
  <c r="O336" i="23"/>
  <c r="O337" i="23"/>
  <c r="O338" i="23"/>
  <c r="O339" i="23"/>
  <c r="O340" i="23"/>
  <c r="O341" i="23"/>
  <c r="O342" i="23"/>
  <c r="O343" i="23"/>
  <c r="O344" i="23"/>
  <c r="O345" i="23"/>
  <c r="O346" i="23"/>
  <c r="O347" i="23"/>
  <c r="O348" i="23"/>
  <c r="O349" i="23"/>
  <c r="O350" i="23"/>
  <c r="O351" i="23"/>
  <c r="O352" i="23"/>
  <c r="O353" i="23"/>
  <c r="O354" i="23"/>
  <c r="O355" i="23"/>
  <c r="O356" i="23"/>
  <c r="O357" i="23"/>
  <c r="O358" i="23"/>
  <c r="O359" i="23"/>
  <c r="O360" i="23"/>
  <c r="O361" i="23"/>
  <c r="G49" i="11" l="1"/>
  <c r="J3" i="15" l="1"/>
  <c r="K3" i="15"/>
  <c r="L18" i="23" l="1"/>
  <c r="L17" i="23"/>
  <c r="M17" i="23" s="1"/>
  <c r="L19" i="23"/>
  <c r="M19" i="23" s="1"/>
  <c r="L16" i="23"/>
  <c r="L15" i="23"/>
  <c r="M15" i="23" s="1"/>
  <c r="L85" i="23"/>
  <c r="M85" i="23" s="1"/>
  <c r="L81" i="23"/>
  <c r="M81" i="23" s="1"/>
  <c r="L74" i="23"/>
  <c r="O3" i="23"/>
  <c r="J65" i="16"/>
  <c r="K110" i="16"/>
  <c r="L110" i="16"/>
  <c r="M110" i="16"/>
  <c r="N110" i="16"/>
  <c r="O110" i="16"/>
  <c r="P110" i="16"/>
  <c r="Q110" i="16"/>
  <c r="K6" i="38"/>
  <c r="L6" i="38" s="1"/>
  <c r="M6" i="38" s="1"/>
  <c r="K7" i="38"/>
  <c r="L7" i="38" s="1"/>
  <c r="M7" i="38" s="1"/>
  <c r="K8" i="38"/>
  <c r="L8" i="38" s="1"/>
  <c r="M8" i="38" s="1"/>
  <c r="K9" i="38"/>
  <c r="L9" i="38" s="1"/>
  <c r="M9" i="38" s="1"/>
  <c r="K10" i="38"/>
  <c r="L10" i="38" s="1"/>
  <c r="M10" i="38" s="1"/>
  <c r="K11" i="38"/>
  <c r="L11" i="38" s="1"/>
  <c r="M11" i="38" s="1"/>
  <c r="K12" i="38"/>
  <c r="L12" i="38" s="1"/>
  <c r="M12" i="38" s="1"/>
  <c r="K13" i="38"/>
  <c r="L13" i="38" s="1"/>
  <c r="M13" i="38" s="1"/>
  <c r="K14" i="38"/>
  <c r="L14" i="38" s="1"/>
  <c r="M14" i="38" s="1"/>
  <c r="K15" i="38"/>
  <c r="L15" i="38" s="1"/>
  <c r="M15" i="38" s="1"/>
  <c r="K16" i="38"/>
  <c r="L16" i="38" s="1"/>
  <c r="M16" i="38" s="1"/>
  <c r="K17" i="38"/>
  <c r="L17" i="38" s="1"/>
  <c r="M17" i="38" s="1"/>
  <c r="K18" i="38"/>
  <c r="L18" i="38" s="1"/>
  <c r="M18" i="38" s="1"/>
  <c r="K19" i="38"/>
  <c r="L19" i="38" s="1"/>
  <c r="M19" i="38" s="1"/>
  <c r="K20" i="38"/>
  <c r="L20" i="38" s="1"/>
  <c r="M20" i="38" s="1"/>
  <c r="K21" i="38"/>
  <c r="L21" i="38" s="1"/>
  <c r="M21" i="38" s="1"/>
  <c r="K22" i="38"/>
  <c r="L22" i="38" s="1"/>
  <c r="M22" i="38" s="1"/>
  <c r="K23" i="38"/>
  <c r="L23" i="38" s="1"/>
  <c r="M23" i="38" s="1"/>
  <c r="K24" i="38"/>
  <c r="L24" i="38" s="1"/>
  <c r="M24" i="38" s="1"/>
  <c r="K25" i="38"/>
  <c r="L25" i="38" s="1"/>
  <c r="M25" i="38" s="1"/>
  <c r="K26" i="38"/>
  <c r="L26" i="38" s="1"/>
  <c r="M26" i="38" s="1"/>
  <c r="K27" i="38"/>
  <c r="L27" i="38" s="1"/>
  <c r="M27" i="38" s="1"/>
  <c r="K28" i="38"/>
  <c r="L28" i="38" s="1"/>
  <c r="M28" i="38" s="1"/>
  <c r="K29" i="38"/>
  <c r="L29" i="38" s="1"/>
  <c r="M29" i="38" s="1"/>
  <c r="K30" i="38"/>
  <c r="L30" i="38" s="1"/>
  <c r="M30" i="38" s="1"/>
  <c r="K31" i="38"/>
  <c r="L31" i="38" s="1"/>
  <c r="M31" i="38" s="1"/>
  <c r="K32" i="38"/>
  <c r="L32" i="38" s="1"/>
  <c r="M32" i="38" s="1"/>
  <c r="K33" i="38"/>
  <c r="L33" i="38" s="1"/>
  <c r="M33" i="38" s="1"/>
  <c r="K34" i="38"/>
  <c r="L34" i="38" s="1"/>
  <c r="M34" i="38" s="1"/>
  <c r="K35" i="38"/>
  <c r="L35" i="38" s="1"/>
  <c r="M35" i="38" s="1"/>
  <c r="K36" i="38"/>
  <c r="L36" i="38" s="1"/>
  <c r="M36" i="38" s="1"/>
  <c r="K37" i="38"/>
  <c r="L37" i="38" s="1"/>
  <c r="M37" i="38" s="1"/>
  <c r="K38" i="38"/>
  <c r="L38" i="38" s="1"/>
  <c r="M38" i="38" s="1"/>
  <c r="K39" i="38"/>
  <c r="L39" i="38" s="1"/>
  <c r="M39" i="38" s="1"/>
  <c r="K40" i="38"/>
  <c r="L40" i="38" s="1"/>
  <c r="M40" i="38" s="1"/>
  <c r="K41" i="38"/>
  <c r="L41" i="38" s="1"/>
  <c r="M41" i="38" s="1"/>
  <c r="K42" i="38"/>
  <c r="L42" i="38" s="1"/>
  <c r="M42" i="38" s="1"/>
  <c r="K43" i="38"/>
  <c r="L43" i="38" s="1"/>
  <c r="M43" i="38" s="1"/>
  <c r="N43" i="38" s="1"/>
  <c r="K44" i="38"/>
  <c r="L44" i="38" s="1"/>
  <c r="M44" i="38" s="1"/>
  <c r="N44" i="38" s="1"/>
  <c r="K45" i="38"/>
  <c r="L45" i="38" s="1"/>
  <c r="M45" i="38" s="1"/>
  <c r="K46" i="38"/>
  <c r="L46" i="38" s="1"/>
  <c r="M46" i="38" s="1"/>
  <c r="N46" i="38" s="1"/>
  <c r="K47" i="38"/>
  <c r="L47" i="38" s="1"/>
  <c r="M47" i="38" s="1"/>
  <c r="K48" i="38"/>
  <c r="L48" i="38" s="1"/>
  <c r="M48" i="38" s="1"/>
  <c r="N48" i="38" s="1"/>
  <c r="K49" i="38"/>
  <c r="L49" i="38" s="1"/>
  <c r="M49" i="38" s="1"/>
  <c r="N49" i="38" s="1"/>
  <c r="K50" i="38"/>
  <c r="L50" i="38" s="1"/>
  <c r="M50" i="38" s="1"/>
  <c r="N50" i="38" s="1"/>
  <c r="K51" i="38"/>
  <c r="L51" i="38" s="1"/>
  <c r="M51" i="38" s="1"/>
  <c r="N51" i="38" s="1"/>
  <c r="K52" i="38"/>
  <c r="L52" i="38" s="1"/>
  <c r="M52" i="38" s="1"/>
  <c r="N52" i="38" s="1"/>
  <c r="K53" i="38"/>
  <c r="L53" i="38" s="1"/>
  <c r="M53" i="38" s="1"/>
  <c r="N53" i="38" s="1"/>
  <c r="K54" i="38"/>
  <c r="L54" i="38" s="1"/>
  <c r="M54" i="38" s="1"/>
  <c r="N54" i="38" s="1"/>
  <c r="K55" i="38"/>
  <c r="L55" i="38" s="1"/>
  <c r="M55" i="38" s="1"/>
  <c r="N55" i="38" s="1"/>
  <c r="K56" i="38"/>
  <c r="L56" i="38" s="1"/>
  <c r="M56" i="38" s="1"/>
  <c r="N56" i="38" s="1"/>
  <c r="K57" i="38"/>
  <c r="L57" i="38" s="1"/>
  <c r="M57" i="38" s="1"/>
  <c r="N57" i="38" s="1"/>
  <c r="K58" i="38"/>
  <c r="L58" i="38" s="1"/>
  <c r="M58" i="38" s="1"/>
  <c r="N58" i="38" s="1"/>
  <c r="K59" i="38"/>
  <c r="L59" i="38" s="1"/>
  <c r="M59" i="38" s="1"/>
  <c r="N59" i="38" s="1"/>
  <c r="K60" i="38"/>
  <c r="L60" i="38" s="1"/>
  <c r="M60" i="38" s="1"/>
  <c r="N60" i="38" s="1"/>
  <c r="K61" i="38"/>
  <c r="L61" i="38" s="1"/>
  <c r="M61" i="38" s="1"/>
  <c r="N61" i="38" s="1"/>
  <c r="K62" i="38"/>
  <c r="L62" i="38" s="1"/>
  <c r="M62" i="38" s="1"/>
  <c r="N62" i="38" s="1"/>
  <c r="K63" i="38"/>
  <c r="L63" i="38" s="1"/>
  <c r="M63" i="38" s="1"/>
  <c r="N63" i="38" s="1"/>
  <c r="K64" i="38"/>
  <c r="L64" i="38" s="1"/>
  <c r="M64" i="38" s="1"/>
  <c r="N64" i="38" s="1"/>
  <c r="K65" i="38"/>
  <c r="L65" i="38" s="1"/>
  <c r="M65" i="38" s="1"/>
  <c r="N65" i="38" s="1"/>
  <c r="K66" i="38"/>
  <c r="L66" i="38" s="1"/>
  <c r="M66" i="38" s="1"/>
  <c r="N66" i="38" s="1"/>
  <c r="K67" i="38"/>
  <c r="L67" i="38" s="1"/>
  <c r="M67" i="38" s="1"/>
  <c r="N67" i="38" s="1"/>
  <c r="K69" i="38"/>
  <c r="L69" i="38" s="1"/>
  <c r="M69" i="38" s="1"/>
  <c r="N69" i="38" s="1"/>
  <c r="K70" i="38"/>
  <c r="L70" i="38" s="1"/>
  <c r="M70" i="38" s="1"/>
  <c r="N70" i="38" s="1"/>
  <c r="K71" i="38"/>
  <c r="L71" i="38" s="1"/>
  <c r="M71" i="38" s="1"/>
  <c r="N71" i="38" s="1"/>
  <c r="K72" i="38"/>
  <c r="L72" i="38" s="1"/>
  <c r="M72" i="38" s="1"/>
  <c r="N72" i="38" s="1"/>
  <c r="K73" i="38"/>
  <c r="L73" i="38" s="1"/>
  <c r="M73" i="38" s="1"/>
  <c r="N73" i="38" s="1"/>
  <c r="K74" i="38"/>
  <c r="L74" i="38" s="1"/>
  <c r="M74" i="38" s="1"/>
  <c r="N74" i="38" s="1"/>
  <c r="K75" i="38"/>
  <c r="L75" i="38" s="1"/>
  <c r="M75" i="38" s="1"/>
  <c r="N75" i="38" s="1"/>
  <c r="K76" i="38"/>
  <c r="L76" i="38" s="1"/>
  <c r="M76" i="38" s="1"/>
  <c r="N76" i="38" s="1"/>
  <c r="K77" i="38"/>
  <c r="L77" i="38" s="1"/>
  <c r="M77" i="38" s="1"/>
  <c r="N77" i="38" s="1"/>
  <c r="K78" i="38"/>
  <c r="L78" i="38" s="1"/>
  <c r="M78" i="38" s="1"/>
  <c r="N78" i="38" s="1"/>
  <c r="K79" i="38"/>
  <c r="L79" i="38" s="1"/>
  <c r="M79" i="38" s="1"/>
  <c r="N79" i="38" s="1"/>
  <c r="K80" i="38"/>
  <c r="L80" i="38" s="1"/>
  <c r="M80" i="38" s="1"/>
  <c r="N80" i="38" s="1"/>
  <c r="K81" i="38"/>
  <c r="L81" i="38" s="1"/>
  <c r="M81" i="38" s="1"/>
  <c r="N81" i="38" s="1"/>
  <c r="K82" i="38"/>
  <c r="L82" i="38" s="1"/>
  <c r="M82" i="38" s="1"/>
  <c r="N82" i="38" s="1"/>
  <c r="K83" i="38"/>
  <c r="L83" i="38" s="1"/>
  <c r="M83" i="38" s="1"/>
  <c r="N83" i="38" s="1"/>
  <c r="K84" i="38"/>
  <c r="L84" i="38" s="1"/>
  <c r="M84" i="38" s="1"/>
  <c r="N84" i="38" s="1"/>
  <c r="K85" i="38"/>
  <c r="L85" i="38" s="1"/>
  <c r="M85" i="38" s="1"/>
  <c r="N85" i="38" s="1"/>
  <c r="K86" i="38"/>
  <c r="L86" i="38" s="1"/>
  <c r="M86" i="38" s="1"/>
  <c r="N86" i="38" s="1"/>
  <c r="K87" i="38"/>
  <c r="L87" i="38" s="1"/>
  <c r="M87" i="38" s="1"/>
  <c r="N87" i="38" s="1"/>
  <c r="K88" i="38"/>
  <c r="L88" i="38" s="1"/>
  <c r="M88" i="38" s="1"/>
  <c r="N88" i="38" s="1"/>
  <c r="K89" i="38"/>
  <c r="L89" i="38" s="1"/>
  <c r="M89" i="38" s="1"/>
  <c r="N89" i="38" s="1"/>
  <c r="K90" i="38"/>
  <c r="L90" i="38" s="1"/>
  <c r="M90" i="38" s="1"/>
  <c r="N90" i="38" s="1"/>
  <c r="M74" i="23" l="1"/>
  <c r="N28" i="38"/>
  <c r="N19" i="38"/>
  <c r="N42" i="38"/>
  <c r="N34" i="38"/>
  <c r="N26" i="38"/>
  <c r="N18" i="38"/>
  <c r="N10" i="38"/>
  <c r="N41" i="38"/>
  <c r="N33" i="38"/>
  <c r="N25" i="38"/>
  <c r="N17" i="38"/>
  <c r="N9" i="38"/>
  <c r="N36" i="38"/>
  <c r="N27" i="38"/>
  <c r="N32" i="38"/>
  <c r="N24" i="38"/>
  <c r="N16" i="38"/>
  <c r="N20" i="38"/>
  <c r="N35" i="38"/>
  <c r="N47" i="38"/>
  <c r="W70" i="16"/>
  <c r="N31" i="38"/>
  <c r="N15" i="38"/>
  <c r="N38" i="38"/>
  <c r="N39" i="38"/>
  <c r="N23" i="38"/>
  <c r="N22" i="38"/>
  <c r="N45" i="38"/>
  <c r="W68" i="16"/>
  <c r="N37" i="38"/>
  <c r="N29" i="38"/>
  <c r="N21" i="38"/>
  <c r="N13" i="38"/>
  <c r="N30" i="38"/>
  <c r="M16" i="23"/>
  <c r="M18" i="23"/>
  <c r="N40" i="38"/>
  <c r="W76" i="16"/>
  <c r="N8" i="38"/>
  <c r="W6" i="16"/>
  <c r="N7" i="38"/>
  <c r="W5" i="16"/>
  <c r="N14" i="38"/>
  <c r="W9" i="16"/>
  <c r="N6" i="38"/>
  <c r="W4" i="16"/>
  <c r="N12" i="38"/>
  <c r="W8" i="16"/>
  <c r="N11" i="38"/>
  <c r="W7" i="16"/>
  <c r="W77" i="16" l="1"/>
  <c r="W78" i="16"/>
  <c r="X78" i="16"/>
  <c r="Y78" i="16" s="1"/>
  <c r="W79" i="16"/>
  <c r="W80" i="16"/>
  <c r="X80" i="16"/>
  <c r="Y80" i="16" s="1"/>
  <c r="W81" i="16"/>
  <c r="X81" i="16"/>
  <c r="Y81" i="16" s="1"/>
  <c r="W82" i="16"/>
  <c r="X82" i="16"/>
  <c r="Y82" i="16" s="1"/>
  <c r="W83" i="16"/>
  <c r="X83" i="16"/>
  <c r="Y83" i="16" s="1"/>
  <c r="W84" i="16"/>
  <c r="X84" i="16"/>
  <c r="Y84" i="16" s="1"/>
  <c r="W85" i="16"/>
  <c r="X85" i="16"/>
  <c r="Y85" i="16" s="1"/>
  <c r="X88" i="16"/>
  <c r="Y88" i="16" s="1"/>
  <c r="W97" i="16"/>
  <c r="W98" i="16"/>
  <c r="X98" i="16"/>
  <c r="Y98" i="16" s="1"/>
  <c r="W99" i="16"/>
  <c r="S100" i="16"/>
  <c r="T100" i="16"/>
  <c r="W100" i="16"/>
  <c r="X100" i="16"/>
  <c r="Y100" i="16" s="1"/>
  <c r="S101" i="16"/>
  <c r="T101" i="16"/>
  <c r="W101" i="16"/>
  <c r="X101" i="16"/>
  <c r="Y101" i="16" s="1"/>
  <c r="S102" i="16"/>
  <c r="T102" i="16"/>
  <c r="W102" i="16"/>
  <c r="X102" i="16"/>
  <c r="Y102" i="16" s="1"/>
  <c r="S103" i="16"/>
  <c r="T103" i="16"/>
  <c r="W103" i="16"/>
  <c r="X103" i="16"/>
  <c r="Y103" i="16" s="1"/>
  <c r="S104" i="16"/>
  <c r="T104" i="16"/>
  <c r="W104" i="16"/>
  <c r="X104" i="16"/>
  <c r="Y104" i="16" s="1"/>
  <c r="S105" i="16"/>
  <c r="T105" i="16"/>
  <c r="W105" i="16"/>
  <c r="X105" i="16"/>
  <c r="Y105" i="16" s="1"/>
  <c r="S106" i="16"/>
  <c r="T106" i="16"/>
  <c r="W106" i="16"/>
  <c r="X106" i="16"/>
  <c r="Y106" i="16" s="1"/>
  <c r="S107" i="16"/>
  <c r="T107" i="16"/>
  <c r="W107" i="16"/>
  <c r="X107" i="16"/>
  <c r="Y107" i="16" s="1"/>
  <c r="S108" i="16"/>
  <c r="T108" i="16"/>
  <c r="W108" i="16"/>
  <c r="X108" i="16"/>
  <c r="Y108" i="16" s="1"/>
  <c r="S109" i="16"/>
  <c r="T109" i="16"/>
  <c r="W109" i="16"/>
  <c r="X109" i="16"/>
  <c r="Y109" i="16" s="1"/>
  <c r="S9" i="16"/>
  <c r="T9" i="16"/>
  <c r="S10" i="16"/>
  <c r="T10" i="16"/>
  <c r="S11" i="16"/>
  <c r="T11" i="16"/>
  <c r="S42" i="16"/>
  <c r="T42" i="16"/>
  <c r="X42" i="16"/>
  <c r="Y42" i="16" s="1"/>
  <c r="S43" i="16"/>
  <c r="T43" i="16"/>
  <c r="W43" i="16"/>
  <c r="X43" i="16"/>
  <c r="Y43" i="16" s="1"/>
  <c r="S44" i="16"/>
  <c r="T44" i="16"/>
  <c r="W44" i="16"/>
  <c r="X44" i="16"/>
  <c r="Y44" i="16" s="1"/>
  <c r="S45" i="16"/>
  <c r="T45" i="16"/>
  <c r="X45" i="16"/>
  <c r="Y45" i="16" s="1"/>
  <c r="S46" i="16"/>
  <c r="T46" i="16"/>
  <c r="X46" i="16"/>
  <c r="Y46" i="16" s="1"/>
  <c r="S47" i="16"/>
  <c r="T47" i="16"/>
  <c r="X47" i="16"/>
  <c r="Y47" i="16" s="1"/>
  <c r="S48" i="16"/>
  <c r="T48" i="16"/>
  <c r="W48" i="16"/>
  <c r="X48" i="16"/>
  <c r="Y48" i="16" s="1"/>
  <c r="S49" i="16"/>
  <c r="T49" i="16"/>
  <c r="W49" i="16"/>
  <c r="X49" i="16"/>
  <c r="Y49" i="16" s="1"/>
  <c r="S50" i="16"/>
  <c r="T50" i="16"/>
  <c r="W50" i="16"/>
  <c r="X50" i="16"/>
  <c r="Y50" i="16" s="1"/>
  <c r="S51" i="16"/>
  <c r="T51" i="16"/>
  <c r="W51" i="16"/>
  <c r="X51" i="16"/>
  <c r="Y51" i="16" s="1"/>
  <c r="S52" i="16"/>
  <c r="T52" i="16"/>
  <c r="W52" i="16"/>
  <c r="X52" i="16"/>
  <c r="Y52" i="16" s="1"/>
  <c r="S53" i="16"/>
  <c r="T53" i="16"/>
  <c r="W53" i="16"/>
  <c r="X53" i="16"/>
  <c r="Y53" i="16" s="1"/>
  <c r="S54" i="16"/>
  <c r="T54" i="16"/>
  <c r="W54" i="16"/>
  <c r="X54" i="16"/>
  <c r="Y54" i="16" s="1"/>
  <c r="S55" i="16"/>
  <c r="T55" i="16"/>
  <c r="W55" i="16"/>
  <c r="X55" i="16"/>
  <c r="Y55" i="16" s="1"/>
  <c r="S56" i="16"/>
  <c r="T56" i="16"/>
  <c r="W56" i="16"/>
  <c r="X56" i="16"/>
  <c r="Y56" i="16" s="1"/>
  <c r="S57" i="16"/>
  <c r="T57" i="16"/>
  <c r="W57" i="16"/>
  <c r="X57" i="16"/>
  <c r="Y57" i="16" s="1"/>
  <c r="S58" i="16"/>
  <c r="T58" i="16"/>
  <c r="W58" i="16"/>
  <c r="X58" i="16"/>
  <c r="Y58" i="16" s="1"/>
  <c r="S59" i="16"/>
  <c r="T59" i="16"/>
  <c r="W59" i="16"/>
  <c r="X59" i="16"/>
  <c r="Y59" i="16" s="1"/>
  <c r="S60" i="16"/>
  <c r="T60" i="16"/>
  <c r="W60" i="16"/>
  <c r="X60" i="16"/>
  <c r="Y60" i="16" s="1"/>
  <c r="S61" i="16"/>
  <c r="T61" i="16"/>
  <c r="W61" i="16"/>
  <c r="X61" i="16"/>
  <c r="Y61" i="16" s="1"/>
  <c r="S62" i="16"/>
  <c r="T62" i="16"/>
  <c r="W62" i="16"/>
  <c r="X62" i="16"/>
  <c r="Y62" i="16" s="1"/>
  <c r="S63" i="16"/>
  <c r="T63" i="16"/>
  <c r="W63" i="16"/>
  <c r="X63" i="16"/>
  <c r="Y63" i="16" s="1"/>
  <c r="S64" i="16"/>
  <c r="T64" i="16"/>
  <c r="W64" i="16"/>
  <c r="X64" i="16"/>
  <c r="Y64" i="16" s="1"/>
  <c r="U52" i="16" l="1"/>
  <c r="V48" i="16"/>
  <c r="U60" i="16"/>
  <c r="T65" i="16"/>
  <c r="U101" i="16"/>
  <c r="V109" i="16"/>
  <c r="U103" i="16"/>
  <c r="U102" i="16"/>
  <c r="V60" i="16"/>
  <c r="V58" i="16"/>
  <c r="U61" i="16"/>
  <c r="U43" i="16"/>
  <c r="V61" i="16"/>
  <c r="U59" i="16"/>
  <c r="U57" i="16"/>
  <c r="V55" i="16"/>
  <c r="U47" i="16"/>
  <c r="V42" i="16"/>
  <c r="N299" i="23" s="1"/>
  <c r="U100" i="16"/>
  <c r="U44" i="16"/>
  <c r="V50" i="16"/>
  <c r="V102" i="16"/>
  <c r="U10" i="16"/>
  <c r="U62" i="16"/>
  <c r="U11" i="16"/>
  <c r="U108" i="16"/>
  <c r="U106" i="16"/>
  <c r="U104" i="16"/>
  <c r="U48" i="16"/>
  <c r="V53" i="16"/>
  <c r="V10" i="16"/>
  <c r="N19" i="23" s="1"/>
  <c r="U107" i="16"/>
  <c r="V101" i="16"/>
  <c r="N86" i="23" s="1"/>
  <c r="U51" i="16"/>
  <c r="V49" i="16"/>
  <c r="V64" i="16"/>
  <c r="V45" i="16"/>
  <c r="V9" i="16"/>
  <c r="N87" i="23" s="1"/>
  <c r="U63" i="16"/>
  <c r="U49" i="16"/>
  <c r="V44" i="16"/>
  <c r="N18" i="23" s="1"/>
  <c r="U42" i="16"/>
  <c r="U58" i="16"/>
  <c r="U56" i="16"/>
  <c r="U54" i="16"/>
  <c r="V47" i="16"/>
  <c r="U109" i="16"/>
  <c r="V107" i="16"/>
  <c r="U105" i="16"/>
  <c r="V103" i="16"/>
  <c r="V100" i="16"/>
  <c r="N43" i="23" s="1"/>
  <c r="U53" i="16"/>
  <c r="U45" i="16"/>
  <c r="U9" i="16"/>
  <c r="V62" i="16"/>
  <c r="U64" i="16"/>
  <c r="V59" i="16"/>
  <c r="V57" i="16"/>
  <c r="U55" i="16"/>
  <c r="V52" i="16"/>
  <c r="U50" i="16"/>
  <c r="U46" i="16"/>
  <c r="V108" i="16"/>
  <c r="V104" i="16"/>
  <c r="V105" i="16"/>
  <c r="V106" i="16"/>
  <c r="V54" i="16"/>
  <c r="V46" i="16"/>
  <c r="V56" i="16"/>
  <c r="V63" i="16"/>
  <c r="V11" i="16"/>
  <c r="N28" i="23" s="1"/>
  <c r="V51" i="16"/>
  <c r="V43" i="16"/>
  <c r="N295" i="23" s="1"/>
  <c r="L3" i="23"/>
  <c r="L4" i="23"/>
  <c r="L5" i="23"/>
  <c r="L6" i="23"/>
  <c r="L7" i="23"/>
  <c r="M7" i="23" s="1"/>
  <c r="L8" i="23"/>
  <c r="L9" i="23"/>
  <c r="L10" i="23"/>
  <c r="L11" i="23"/>
  <c r="L12" i="23"/>
  <c r="M12" i="23" s="1"/>
  <c r="L13" i="23"/>
  <c r="L14" i="23"/>
  <c r="L20" i="23"/>
  <c r="M20" i="23" s="1"/>
  <c r="L21" i="23"/>
  <c r="X67" i="16" s="1"/>
  <c r="Y67" i="16" s="1"/>
  <c r="L22" i="23"/>
  <c r="L23" i="23"/>
  <c r="L24" i="23"/>
  <c r="L25" i="23"/>
  <c r="L26" i="23"/>
  <c r="M26" i="23" s="1"/>
  <c r="L27" i="23"/>
  <c r="L28" i="23"/>
  <c r="L29" i="23"/>
  <c r="L30" i="23"/>
  <c r="L31" i="23"/>
  <c r="M31" i="23" s="1"/>
  <c r="L32" i="23"/>
  <c r="M32" i="23" s="1"/>
  <c r="L33" i="23"/>
  <c r="M33" i="23" s="1"/>
  <c r="L34" i="23"/>
  <c r="M34" i="23" s="1"/>
  <c r="L35" i="23"/>
  <c r="L36" i="23"/>
  <c r="L37" i="23"/>
  <c r="L38" i="23"/>
  <c r="L39" i="23"/>
  <c r="L40" i="23"/>
  <c r="M40" i="23" s="1"/>
  <c r="L41" i="23"/>
  <c r="M41" i="23" s="1"/>
  <c r="L42" i="23"/>
  <c r="L43" i="23"/>
  <c r="M43" i="23" s="1"/>
  <c r="L44" i="23"/>
  <c r="M44" i="23" s="1"/>
  <c r="L45" i="23"/>
  <c r="L46" i="23"/>
  <c r="L47" i="23"/>
  <c r="L48" i="23"/>
  <c r="L49" i="23"/>
  <c r="L50" i="23"/>
  <c r="L51" i="23"/>
  <c r="L52" i="23"/>
  <c r="M52" i="23" s="1"/>
  <c r="L53" i="23"/>
  <c r="M53" i="23" s="1"/>
  <c r="L54" i="23"/>
  <c r="M54" i="23" s="1"/>
  <c r="L55" i="23"/>
  <c r="L56" i="23"/>
  <c r="L57" i="23"/>
  <c r="L58" i="23"/>
  <c r="L59" i="23"/>
  <c r="L60" i="23"/>
  <c r="L61" i="23"/>
  <c r="L62" i="23"/>
  <c r="L63" i="23"/>
  <c r="L64" i="23"/>
  <c r="M64" i="23" s="1"/>
  <c r="L65" i="23"/>
  <c r="L66" i="23"/>
  <c r="M66" i="23" s="1"/>
  <c r="L67" i="23"/>
  <c r="M67" i="23" s="1"/>
  <c r="L68" i="23"/>
  <c r="L69" i="23"/>
  <c r="L70" i="23"/>
  <c r="M70" i="23" s="1"/>
  <c r="L71" i="23"/>
  <c r="N106" i="23" l="1"/>
  <c r="X16" i="16"/>
  <c r="M45" i="23"/>
  <c r="M37" i="23"/>
  <c r="M51" i="23"/>
  <c r="X68" i="16"/>
  <c r="Y68" i="16" s="1"/>
  <c r="M50" i="23"/>
  <c r="M56" i="23"/>
  <c r="M11" i="23"/>
  <c r="M8" i="23"/>
  <c r="M36" i="23"/>
  <c r="M35" i="23"/>
  <c r="M65" i="23"/>
  <c r="X8" i="16"/>
  <c r="M13" i="23"/>
  <c r="M3" i="23"/>
  <c r="M4" i="23"/>
  <c r="M24" i="23"/>
  <c r="M39" i="23"/>
  <c r="X17" i="16"/>
  <c r="M9" i="23"/>
  <c r="M57" i="23"/>
  <c r="X20" i="16"/>
  <c r="M48" i="23"/>
  <c r="X73" i="16"/>
  <c r="Y73" i="16" s="1"/>
  <c r="M14" i="23"/>
  <c r="X4" i="16"/>
  <c r="M59" i="23"/>
  <c r="M68" i="23"/>
  <c r="M63" i="23"/>
  <c r="M47" i="23"/>
  <c r="X18" i="16"/>
  <c r="X7" i="16"/>
  <c r="M38" i="23"/>
  <c r="X13" i="16"/>
  <c r="M25" i="23"/>
  <c r="X9" i="16"/>
  <c r="M62" i="23"/>
  <c r="X24" i="16"/>
  <c r="M58" i="23"/>
  <c r="M46" i="23"/>
  <c r="X15" i="16"/>
  <c r="M23" i="23"/>
  <c r="X10" i="16"/>
  <c r="M55" i="23"/>
  <c r="X21" i="16"/>
  <c r="M30" i="23"/>
  <c r="M22" i="23"/>
  <c r="X69" i="16"/>
  <c r="Y69" i="16" s="1"/>
  <c r="X91" i="16"/>
  <c r="Y91" i="16" s="1"/>
  <c r="M10" i="23"/>
  <c r="X90" i="16"/>
  <c r="Y90" i="16" s="1"/>
  <c r="M6" i="23"/>
  <c r="M61" i="23"/>
  <c r="M29" i="23"/>
  <c r="X6" i="16"/>
  <c r="M42" i="23"/>
  <c r="X14" i="16"/>
  <c r="M28" i="23"/>
  <c r="X12" i="16"/>
  <c r="M21" i="23"/>
  <c r="X5" i="16"/>
  <c r="M5" i="23"/>
  <c r="M71" i="23"/>
  <c r="M69" i="23"/>
  <c r="M60" i="23"/>
  <c r="X22" i="16"/>
  <c r="M49" i="23"/>
  <c r="X19" i="16"/>
  <c r="M27" i="23"/>
  <c r="X11" i="16"/>
  <c r="Y14" i="16" l="1"/>
  <c r="Z14" i="16"/>
  <c r="Y7" i="16"/>
  <c r="Z7" i="16"/>
  <c r="Y11" i="16"/>
  <c r="Z11" i="16"/>
  <c r="Y24" i="16"/>
  <c r="Z24" i="16"/>
  <c r="Y20" i="16"/>
  <c r="Z20" i="16"/>
  <c r="Y18" i="16"/>
  <c r="Z18" i="16"/>
  <c r="Y21" i="16"/>
  <c r="Z21" i="16"/>
  <c r="Y8" i="16"/>
  <c r="Z8" i="16"/>
  <c r="Y19" i="16"/>
  <c r="Z19" i="16"/>
  <c r="Y9" i="16"/>
  <c r="Z9" i="16"/>
  <c r="Y5" i="16"/>
  <c r="Z5" i="16"/>
  <c r="Y10" i="16"/>
  <c r="Z10" i="16"/>
  <c r="Y17" i="16"/>
  <c r="Z17" i="16"/>
  <c r="Y12" i="16"/>
  <c r="Z12" i="16"/>
  <c r="Y22" i="16"/>
  <c r="Z22" i="16"/>
  <c r="Y13" i="16"/>
  <c r="Z13" i="16"/>
  <c r="Y4" i="16"/>
  <c r="Z4" i="16"/>
  <c r="Y6" i="16"/>
  <c r="Z6" i="16"/>
  <c r="Y15" i="16"/>
  <c r="Z15" i="16"/>
  <c r="Y16" i="16"/>
  <c r="Z16" i="16"/>
  <c r="J5" i="38"/>
  <c r="K5" i="38" l="1"/>
  <c r="W39" i="16" l="1"/>
  <c r="W41" i="16"/>
  <c r="W42" i="16"/>
  <c r="W45" i="16"/>
  <c r="W46" i="16"/>
  <c r="W47" i="16"/>
  <c r="K91" i="38"/>
  <c r="K92" i="38"/>
  <c r="K93" i="38"/>
  <c r="K94" i="38"/>
  <c r="K95" i="38"/>
  <c r="K96" i="38"/>
  <c r="K97" i="38"/>
  <c r="K98" i="38"/>
  <c r="K99" i="38"/>
  <c r="K100" i="38"/>
  <c r="K101" i="38"/>
  <c r="K102" i="38"/>
  <c r="K103" i="38"/>
  <c r="K104" i="38"/>
  <c r="K105" i="38"/>
  <c r="K106" i="38"/>
  <c r="K107" i="38"/>
  <c r="K108" i="38"/>
  <c r="K109" i="38"/>
  <c r="K110" i="38"/>
  <c r="K86" i="16"/>
  <c r="L86" i="16"/>
  <c r="M86" i="16"/>
  <c r="N86" i="16"/>
  <c r="O86" i="16"/>
  <c r="P86" i="16"/>
  <c r="Q86" i="16"/>
  <c r="R86" i="16"/>
  <c r="W37" i="16" l="1"/>
  <c r="W40" i="16"/>
  <c r="W36" i="16"/>
  <c r="W35" i="16"/>
  <c r="W28" i="16"/>
  <c r="W30" i="16"/>
  <c r="W74" i="16"/>
  <c r="W32" i="16"/>
  <c r="W33" i="16"/>
  <c r="W27" i="16"/>
  <c r="W73" i="16"/>
  <c r="W95" i="16"/>
  <c r="W75" i="16"/>
  <c r="W25" i="16"/>
  <c r="W29" i="16"/>
  <c r="W96" i="16"/>
  <c r="W23" i="16"/>
  <c r="W22" i="16"/>
  <c r="W31" i="16"/>
  <c r="W26" i="16"/>
  <c r="Z83" i="16"/>
  <c r="J6" i="38" l="1"/>
  <c r="J7" i="38"/>
  <c r="J8" i="38"/>
  <c r="J9" i="38"/>
  <c r="J10" i="38"/>
  <c r="J11" i="38"/>
  <c r="J12" i="38"/>
  <c r="J13" i="38"/>
  <c r="J14" i="38"/>
  <c r="J15" i="38"/>
  <c r="J16" i="38"/>
  <c r="J17" i="38"/>
  <c r="J18" i="38"/>
  <c r="J19" i="38"/>
  <c r="J20" i="38"/>
  <c r="J21" i="38"/>
  <c r="J22" i="38"/>
  <c r="J23" i="38"/>
  <c r="J24" i="38"/>
  <c r="J25" i="38"/>
  <c r="J26" i="38"/>
  <c r="J27" i="38"/>
  <c r="J28" i="38"/>
  <c r="J29" i="38"/>
  <c r="J30" i="38"/>
  <c r="J31" i="38"/>
  <c r="J32" i="38"/>
  <c r="J33" i="38"/>
  <c r="J34" i="38"/>
  <c r="J35" i="38"/>
  <c r="J36" i="38"/>
  <c r="J37" i="38"/>
  <c r="J38" i="38"/>
  <c r="J39" i="38"/>
  <c r="J40" i="38"/>
  <c r="J41" i="38"/>
  <c r="J42" i="38"/>
  <c r="J43" i="38"/>
  <c r="J44" i="38"/>
  <c r="J45" i="38"/>
  <c r="J46" i="38"/>
  <c r="J47" i="38"/>
  <c r="J48" i="38"/>
  <c r="J49" i="38"/>
  <c r="J50" i="38"/>
  <c r="J51" i="38"/>
  <c r="J52" i="38"/>
  <c r="J53" i="38"/>
  <c r="J54" i="38"/>
  <c r="J55" i="38"/>
  <c r="J56" i="38"/>
  <c r="J57" i="38"/>
  <c r="J58" i="38"/>
  <c r="J59" i="38"/>
  <c r="J60" i="38"/>
  <c r="J61" i="38"/>
  <c r="J62" i="38"/>
  <c r="J63" i="38"/>
  <c r="J64" i="38"/>
  <c r="J65" i="38"/>
  <c r="J66" i="38"/>
  <c r="J67" i="38"/>
  <c r="J69" i="38"/>
  <c r="J70" i="38"/>
  <c r="J71" i="38"/>
  <c r="J72" i="38"/>
  <c r="J73" i="38"/>
  <c r="J74" i="38"/>
  <c r="J75" i="38"/>
  <c r="J76" i="38"/>
  <c r="J77" i="38"/>
  <c r="J78" i="38"/>
  <c r="J79" i="38"/>
  <c r="J80" i="38"/>
  <c r="J81" i="38"/>
  <c r="J82" i="38"/>
  <c r="J83" i="38"/>
  <c r="J84" i="38"/>
  <c r="J85" i="38"/>
  <c r="J86" i="38"/>
  <c r="J87" i="38"/>
  <c r="J88" i="38"/>
  <c r="J89" i="38"/>
  <c r="J90" i="38"/>
  <c r="J91" i="38"/>
  <c r="J92" i="38"/>
  <c r="J93" i="38"/>
  <c r="J94" i="38"/>
  <c r="J95" i="38"/>
  <c r="J96" i="38"/>
  <c r="J97" i="38"/>
  <c r="J98" i="38"/>
  <c r="J99" i="38"/>
  <c r="J100" i="38"/>
  <c r="J101" i="38"/>
  <c r="J102" i="38"/>
  <c r="J103" i="38"/>
  <c r="J104" i="38"/>
  <c r="J105" i="38"/>
  <c r="J106" i="38"/>
  <c r="J107" i="38"/>
  <c r="J108" i="38"/>
  <c r="J109" i="38"/>
  <c r="J110" i="38"/>
  <c r="N137" i="23"/>
  <c r="N138" i="23"/>
  <c r="N139" i="23"/>
  <c r="N141" i="23"/>
  <c r="N145" i="23"/>
  <c r="N147" i="23"/>
  <c r="N148" i="23"/>
  <c r="N152" i="23"/>
  <c r="N153" i="23"/>
  <c r="N154" i="23"/>
  <c r="N155" i="23"/>
  <c r="N156" i="23"/>
  <c r="N157" i="23"/>
  <c r="N158" i="23"/>
  <c r="N159" i="23"/>
  <c r="N160" i="23"/>
  <c r="N161" i="23"/>
  <c r="N162" i="23"/>
  <c r="N163" i="23"/>
  <c r="N164" i="23"/>
  <c r="N165" i="23"/>
  <c r="N166" i="23"/>
  <c r="N167" i="23"/>
  <c r="N168" i="23"/>
  <c r="N169" i="23"/>
  <c r="N170" i="23"/>
  <c r="N171" i="23"/>
  <c r="N172" i="23"/>
  <c r="N173" i="23"/>
  <c r="N174" i="23"/>
  <c r="N175" i="23"/>
  <c r="N176" i="23"/>
  <c r="N177" i="23"/>
  <c r="N178" i="23"/>
  <c r="N179" i="23"/>
  <c r="N180" i="23"/>
  <c r="N181" i="23"/>
  <c r="N182" i="23"/>
  <c r="N183" i="23"/>
  <c r="N184" i="23"/>
  <c r="N185" i="23"/>
  <c r="N186" i="23"/>
  <c r="W94" i="16" l="1"/>
  <c r="W93" i="16"/>
  <c r="W15" i="16"/>
  <c r="W17" i="16"/>
  <c r="W13" i="16"/>
  <c r="W21" i="16"/>
  <c r="L5" i="38"/>
  <c r="M5" i="38" s="1"/>
  <c r="W3" i="16" l="1"/>
  <c r="W12" i="16"/>
  <c r="W19" i="16"/>
  <c r="W38" i="16"/>
  <c r="W34" i="16"/>
  <c r="W20" i="16"/>
  <c r="W24" i="16"/>
  <c r="W16" i="16"/>
  <c r="W72" i="16"/>
  <c r="W92" i="16"/>
  <c r="W18" i="16"/>
  <c r="W14" i="16"/>
  <c r="W69" i="16"/>
  <c r="W90" i="16"/>
  <c r="W67" i="16"/>
  <c r="W10" i="16"/>
  <c r="N5" i="38"/>
  <c r="W88" i="16"/>
  <c r="W71" i="16"/>
  <c r="W91" i="16"/>
  <c r="W11" i="16"/>
  <c r="W89" i="16"/>
  <c r="W66" i="16"/>
  <c r="N142" i="23"/>
  <c r="Z84" i="16"/>
  <c r="L72" i="23" l="1"/>
  <c r="X70" i="16" s="1"/>
  <c r="Y70" i="16" s="1"/>
  <c r="L73" i="23"/>
  <c r="M73" i="23" s="1"/>
  <c r="L75" i="23"/>
  <c r="L76" i="23"/>
  <c r="M76" i="23" s="1"/>
  <c r="L77" i="23"/>
  <c r="M77" i="23" s="1"/>
  <c r="L78" i="23"/>
  <c r="L79" i="23"/>
  <c r="L80" i="23"/>
  <c r="L82" i="23"/>
  <c r="X27" i="16" s="1"/>
  <c r="L83" i="23"/>
  <c r="L84" i="23"/>
  <c r="L86" i="23"/>
  <c r="L87" i="23"/>
  <c r="L88" i="23"/>
  <c r="X25" i="16" s="1"/>
  <c r="L89" i="23"/>
  <c r="L90" i="23"/>
  <c r="M90" i="23" s="1"/>
  <c r="L91" i="23"/>
  <c r="L92" i="23"/>
  <c r="L93" i="23"/>
  <c r="L94" i="23"/>
  <c r="L95" i="23"/>
  <c r="L96" i="23"/>
  <c r="M96" i="23" s="1"/>
  <c r="L97" i="23"/>
  <c r="L98" i="23"/>
  <c r="L99" i="23"/>
  <c r="L100" i="23"/>
  <c r="L101" i="23"/>
  <c r="L102" i="23"/>
  <c r="M102" i="23" s="1"/>
  <c r="L103" i="23"/>
  <c r="X74" i="16" s="1"/>
  <c r="Y74" i="16" s="1"/>
  <c r="L104" i="23"/>
  <c r="L105" i="23"/>
  <c r="L106" i="23"/>
  <c r="M106" i="23" s="1"/>
  <c r="L107" i="23"/>
  <c r="M107" i="23" s="1"/>
  <c r="L108" i="23"/>
  <c r="L109" i="23"/>
  <c r="L110" i="23"/>
  <c r="L111" i="23"/>
  <c r="L112" i="23"/>
  <c r="M112" i="23" s="1"/>
  <c r="L113" i="23"/>
  <c r="L114" i="23"/>
  <c r="L115" i="23"/>
  <c r="M115" i="23" s="1"/>
  <c r="L116" i="23"/>
  <c r="M116" i="23" s="1"/>
  <c r="L117" i="23"/>
  <c r="X92" i="16" s="1"/>
  <c r="Y92" i="16" s="1"/>
  <c r="L118" i="23"/>
  <c r="L119" i="23"/>
  <c r="M119" i="23" s="1"/>
  <c r="L120" i="23"/>
  <c r="L121" i="23"/>
  <c r="M121" i="23" s="1"/>
  <c r="L122" i="23"/>
  <c r="L123" i="23"/>
  <c r="L124" i="23"/>
  <c r="L128" i="23"/>
  <c r="L129" i="23"/>
  <c r="X99" i="16" s="1"/>
  <c r="Y99" i="16" s="1"/>
  <c r="L130" i="23"/>
  <c r="L131" i="23"/>
  <c r="L132" i="23"/>
  <c r="M132" i="23" s="1"/>
  <c r="L133" i="23"/>
  <c r="L134" i="23"/>
  <c r="M134" i="23" s="1"/>
  <c r="L135" i="23"/>
  <c r="L136" i="23"/>
  <c r="L137" i="23"/>
  <c r="L138" i="23"/>
  <c r="L139" i="23"/>
  <c r="M139" i="23" s="1"/>
  <c r="L140" i="23"/>
  <c r="L141" i="23"/>
  <c r="M141" i="23" s="1"/>
  <c r="L142" i="23"/>
  <c r="L143" i="23"/>
  <c r="L144" i="23"/>
  <c r="L145" i="23"/>
  <c r="M145" i="23" s="1"/>
  <c r="L146" i="23"/>
  <c r="M146" i="23" s="1"/>
  <c r="L147" i="23"/>
  <c r="M147" i="23" s="1"/>
  <c r="L148" i="23"/>
  <c r="M148" i="23" s="1"/>
  <c r="L149" i="23"/>
  <c r="M149" i="23" s="1"/>
  <c r="L150" i="23"/>
  <c r="M150" i="23" s="1"/>
  <c r="L151" i="23"/>
  <c r="L152" i="23"/>
  <c r="L153" i="23"/>
  <c r="M153" i="23" s="1"/>
  <c r="L154" i="23"/>
  <c r="M154" i="23" s="1"/>
  <c r="L155" i="23"/>
  <c r="M155" i="23" s="1"/>
  <c r="L156" i="23"/>
  <c r="M156" i="23" s="1"/>
  <c r="L157" i="23"/>
  <c r="M157" i="23" s="1"/>
  <c r="L158" i="23"/>
  <c r="M158" i="23" s="1"/>
  <c r="L159" i="23"/>
  <c r="M159" i="23" s="1"/>
  <c r="L160" i="23"/>
  <c r="M160" i="23" s="1"/>
  <c r="L161" i="23"/>
  <c r="M161" i="23" s="1"/>
  <c r="L162" i="23"/>
  <c r="M162" i="23" s="1"/>
  <c r="L163" i="23"/>
  <c r="M163" i="23" s="1"/>
  <c r="L164" i="23"/>
  <c r="M164" i="23" s="1"/>
  <c r="L165" i="23"/>
  <c r="M165" i="23" s="1"/>
  <c r="L166" i="23"/>
  <c r="M166" i="23" s="1"/>
  <c r="L167" i="23"/>
  <c r="M167" i="23" s="1"/>
  <c r="L168" i="23"/>
  <c r="M168" i="23" s="1"/>
  <c r="L169" i="23"/>
  <c r="M169" i="23" s="1"/>
  <c r="L170" i="23"/>
  <c r="M170" i="23" s="1"/>
  <c r="L171" i="23"/>
  <c r="M171" i="23" s="1"/>
  <c r="L172" i="23"/>
  <c r="M172" i="23" s="1"/>
  <c r="L173" i="23"/>
  <c r="M173" i="23" s="1"/>
  <c r="L174" i="23"/>
  <c r="M174" i="23" s="1"/>
  <c r="L175" i="23"/>
  <c r="M175" i="23" s="1"/>
  <c r="L176" i="23"/>
  <c r="M176" i="23" s="1"/>
  <c r="L177" i="23"/>
  <c r="M177" i="23" s="1"/>
  <c r="L178" i="23"/>
  <c r="M178" i="23" s="1"/>
  <c r="L179" i="23"/>
  <c r="M179" i="23" s="1"/>
  <c r="L180" i="23"/>
  <c r="M180" i="23" s="1"/>
  <c r="L181" i="23"/>
  <c r="M181" i="23" s="1"/>
  <c r="L182" i="23"/>
  <c r="M182" i="23" s="1"/>
  <c r="L183" i="23"/>
  <c r="M183" i="23" s="1"/>
  <c r="L184" i="23"/>
  <c r="M184" i="23" s="1"/>
  <c r="L185" i="23"/>
  <c r="M185" i="23" s="1"/>
  <c r="L186" i="23"/>
  <c r="M186" i="23" s="1"/>
  <c r="L190" i="23"/>
  <c r="M190" i="23" s="1"/>
  <c r="L191" i="23"/>
  <c r="M191" i="23" s="1"/>
  <c r="L192" i="23"/>
  <c r="M192" i="23" s="1"/>
  <c r="L193" i="23"/>
  <c r="M193" i="23" s="1"/>
  <c r="X3" i="16"/>
  <c r="Y27" i="16" l="1"/>
  <c r="Z27" i="16"/>
  <c r="Y25" i="16"/>
  <c r="Z25" i="16"/>
  <c r="Z3" i="16"/>
  <c r="Y3" i="16"/>
  <c r="M98" i="23"/>
  <c r="M113" i="23"/>
  <c r="M142" i="23"/>
  <c r="X96" i="16"/>
  <c r="Y96" i="16" s="1"/>
  <c r="X37" i="16"/>
  <c r="M137" i="23"/>
  <c r="X41" i="16"/>
  <c r="X35" i="16"/>
  <c r="X71" i="16"/>
  <c r="Y71" i="16" s="1"/>
  <c r="X33" i="16"/>
  <c r="X77" i="16"/>
  <c r="Y77" i="16" s="1"/>
  <c r="M136" i="23"/>
  <c r="X72" i="16"/>
  <c r="Y72" i="16" s="1"/>
  <c r="X75" i="16"/>
  <c r="Y75" i="16" s="1"/>
  <c r="X89" i="16"/>
  <c r="Y89" i="16" s="1"/>
  <c r="M118" i="23"/>
  <c r="X79" i="16"/>
  <c r="Y79" i="16" s="1"/>
  <c r="M86" i="23"/>
  <c r="X28" i="16"/>
  <c r="M128" i="23"/>
  <c r="X97" i="16"/>
  <c r="Y97" i="16" s="1"/>
  <c r="X40" i="16"/>
  <c r="X32" i="16"/>
  <c r="X30" i="16"/>
  <c r="M72" i="23"/>
  <c r="X23" i="16"/>
  <c r="X29" i="16"/>
  <c r="X38" i="16"/>
  <c r="X93" i="16"/>
  <c r="Y93" i="16" s="1"/>
  <c r="X39" i="16"/>
  <c r="X31" i="16"/>
  <c r="X34" i="16"/>
  <c r="X26" i="16"/>
  <c r="M82" i="23"/>
  <c r="X36" i="16"/>
  <c r="X94" i="16"/>
  <c r="Y94" i="16" s="1"/>
  <c r="M89" i="23"/>
  <c r="X95" i="16"/>
  <c r="Y95" i="16" s="1"/>
  <c r="M75" i="23"/>
  <c r="M92" i="23"/>
  <c r="M87" i="23"/>
  <c r="X66" i="16"/>
  <c r="Y66" i="16" s="1"/>
  <c r="M114" i="23"/>
  <c r="M94" i="23"/>
  <c r="M105" i="23"/>
  <c r="M101" i="23"/>
  <c r="M93" i="23"/>
  <c r="M109" i="23"/>
  <c r="M88" i="23"/>
  <c r="M91" i="23"/>
  <c r="M144" i="23"/>
  <c r="M140" i="23"/>
  <c r="M122" i="23"/>
  <c r="M151" i="23"/>
  <c r="M143" i="23"/>
  <c r="M135" i="23"/>
  <c r="M131" i="23"/>
  <c r="M138" i="23"/>
  <c r="M130" i="23"/>
  <c r="M117" i="23"/>
  <c r="M123" i="23"/>
  <c r="M111" i="23"/>
  <c r="M133" i="23"/>
  <c r="M129" i="23"/>
  <c r="M108" i="23"/>
  <c r="M120" i="23"/>
  <c r="M100" i="23"/>
  <c r="M84" i="23"/>
  <c r="M103" i="23"/>
  <c r="M99" i="23"/>
  <c r="M95" i="23"/>
  <c r="M83" i="23"/>
  <c r="M79" i="23"/>
  <c r="M110" i="23"/>
  <c r="Z102" i="16"/>
  <c r="M97" i="23"/>
  <c r="M124" i="23"/>
  <c r="M104" i="23"/>
  <c r="M80" i="23"/>
  <c r="M78" i="23"/>
  <c r="M152" i="23"/>
  <c r="Y23" i="16" l="1"/>
  <c r="Z23" i="16"/>
  <c r="Y33" i="16"/>
  <c r="Z33" i="16"/>
  <c r="Y34" i="16"/>
  <c r="Z34" i="16"/>
  <c r="Y30" i="16"/>
  <c r="Z30" i="16"/>
  <c r="Y35" i="16"/>
  <c r="Z35" i="16"/>
  <c r="Y31" i="16"/>
  <c r="Z31" i="16"/>
  <c r="Y32" i="16"/>
  <c r="Z32" i="16"/>
  <c r="Y41" i="16"/>
  <c r="Z41" i="16"/>
  <c r="Y39" i="16"/>
  <c r="Z39" i="16"/>
  <c r="Y40" i="16"/>
  <c r="Z40" i="16"/>
  <c r="Y37" i="16"/>
  <c r="Z37" i="16"/>
  <c r="Y38" i="16"/>
  <c r="Z38" i="16"/>
  <c r="Y26" i="16"/>
  <c r="Z26" i="16"/>
  <c r="Y36" i="16"/>
  <c r="Z36" i="16"/>
  <c r="Y29" i="16"/>
  <c r="Z29" i="16"/>
  <c r="Y28" i="16"/>
  <c r="Z28" i="16"/>
  <c r="Z82" i="16"/>
  <c r="Z81" i="16"/>
  <c r="Z80" i="16"/>
  <c r="Z103" i="16"/>
  <c r="Z104" i="16"/>
  <c r="F49" i="11" l="1"/>
  <c r="J111" i="38" l="1"/>
  <c r="H161" i="15"/>
  <c r="H162" i="15"/>
  <c r="H164" i="15"/>
  <c r="H165" i="15"/>
  <c r="H166" i="15"/>
  <c r="H167" i="15"/>
  <c r="H168" i="15"/>
  <c r="H169" i="15"/>
  <c r="H170" i="15"/>
  <c r="H171" i="15"/>
  <c r="H172" i="15"/>
  <c r="G120" i="16" s="1"/>
  <c r="H173" i="15"/>
  <c r="H120" i="16" s="1"/>
  <c r="F76" i="14" l="1"/>
  <c r="J144" i="14" s="1"/>
  <c r="E76" i="14"/>
  <c r="E132" i="14"/>
  <c r="J149" i="14"/>
  <c r="J150" i="14"/>
  <c r="J151" i="14"/>
  <c r="J152" i="14"/>
  <c r="J153" i="14"/>
  <c r="J154" i="14"/>
  <c r="J155" i="14"/>
  <c r="J156" i="14"/>
  <c r="J148" i="14"/>
  <c r="J76" i="14" l="1"/>
  <c r="H163" i="15" l="1"/>
  <c r="I136" i="14" l="1"/>
  <c r="D76" i="14"/>
  <c r="Z78" i="16" l="1"/>
  <c r="Z77" i="16"/>
  <c r="Z75" i="16" l="1"/>
  <c r="Z74" i="16"/>
  <c r="W87" i="16"/>
  <c r="K65" i="16" l="1"/>
  <c r="L65" i="16"/>
  <c r="M65" i="16"/>
  <c r="N65" i="16"/>
  <c r="O65" i="16"/>
  <c r="P65" i="16"/>
  <c r="Z85" i="16" l="1"/>
  <c r="Z108" i="16"/>
  <c r="Z63" i="16"/>
  <c r="Z57" i="16"/>
  <c r="Z62" i="16"/>
  <c r="Z56" i="16"/>
  <c r="Z58" i="16"/>
  <c r="Z60" i="16"/>
  <c r="Z59" i="16"/>
  <c r="Z64" i="16"/>
  <c r="Z61" i="16"/>
  <c r="Z109" i="16"/>
  <c r="Z107" i="16"/>
  <c r="Z106" i="16"/>
  <c r="Z71" i="16" l="1"/>
  <c r="Z73" i="16"/>
  <c r="Z94" i="16"/>
  <c r="Z79" i="16"/>
  <c r="Z50" i="16"/>
  <c r="Z95" i="16"/>
  <c r="Z105" i="16"/>
  <c r="Z90" i="16"/>
  <c r="Z91" i="16"/>
  <c r="Z92" i="16"/>
  <c r="Z88" i="16"/>
  <c r="Z93" i="16"/>
  <c r="Z96" i="16"/>
  <c r="Z98" i="16"/>
  <c r="Z97" i="16"/>
  <c r="Z99" i="16"/>
  <c r="N146" i="23"/>
  <c r="Z100" i="16"/>
  <c r="Z89" i="16"/>
  <c r="Z101" i="16"/>
  <c r="Z72" i="16"/>
  <c r="Z69" i="16"/>
  <c r="Z67" i="16"/>
  <c r="Z43" i="16"/>
  <c r="Z53" i="16"/>
  <c r="N2" i="23"/>
  <c r="Z51" i="16"/>
  <c r="N151" i="23"/>
  <c r="N149" i="23"/>
  <c r="Z49" i="16"/>
  <c r="Z54" i="16"/>
  <c r="N143" i="23"/>
  <c r="Z46" i="16"/>
  <c r="N150" i="23"/>
  <c r="Z44" i="16"/>
  <c r="Z55" i="16"/>
  <c r="N140" i="23"/>
  <c r="Z45" i="16"/>
  <c r="Z52" i="16"/>
  <c r="N144" i="23"/>
  <c r="Z42" i="16"/>
  <c r="Z48" i="16"/>
  <c r="Z47" i="16"/>
  <c r="K111" i="38"/>
  <c r="E4" i="11" s="1"/>
  <c r="E5" i="11" s="1"/>
  <c r="M111" i="38" l="1"/>
  <c r="N111" i="38" s="1"/>
  <c r="Z66" i="16" l="1"/>
  <c r="X87" i="16" l="1"/>
  <c r="W110" i="16"/>
  <c r="W86" i="16"/>
  <c r="W65" i="16"/>
  <c r="W114" i="16" l="1"/>
  <c r="S110" i="16"/>
  <c r="T110" i="16"/>
  <c r="U110" i="16" l="1"/>
  <c r="N187" i="23" l="1"/>
  <c r="N188" i="23"/>
  <c r="N189" i="23"/>
  <c r="N190" i="23"/>
  <c r="N191" i="23"/>
  <c r="N192" i="23"/>
  <c r="N193" i="23"/>
  <c r="F5" i="37" l="1"/>
  <c r="F6" i="37" s="1"/>
  <c r="F7" i="37" s="1"/>
  <c r="AV14" i="14"/>
  <c r="G46" i="11" l="1"/>
  <c r="G47" i="11"/>
  <c r="Q319" i="23" l="1"/>
  <c r="Q320" i="23"/>
  <c r="Q321" i="23"/>
  <c r="Q322" i="23"/>
  <c r="Q323" i="23"/>
  <c r="Q324" i="23"/>
  <c r="L385" i="23" l="1"/>
  <c r="M385" i="23" s="1"/>
  <c r="N385" i="23"/>
  <c r="L386" i="23"/>
  <c r="M386" i="23" s="1"/>
  <c r="N386" i="23"/>
  <c r="L387" i="23"/>
  <c r="M387" i="23" s="1"/>
  <c r="N387" i="23"/>
  <c r="L388" i="23"/>
  <c r="M388" i="23" s="1"/>
  <c r="N388" i="23"/>
  <c r="I389" i="23"/>
  <c r="J389" i="23"/>
  <c r="N389" i="23"/>
  <c r="S86" i="16" l="1"/>
  <c r="L389" i="23"/>
  <c r="M389" i="23" s="1"/>
  <c r="D50" i="11" l="1"/>
  <c r="D51" i="11" s="1"/>
  <c r="F84" i="8" l="1"/>
  <c r="I187" i="23" l="1"/>
  <c r="J187" i="23"/>
  <c r="J396" i="23" s="1"/>
  <c r="L187" i="23" l="1"/>
  <c r="M187" i="23" s="1"/>
  <c r="Y87" i="16"/>
  <c r="I396" i="23"/>
  <c r="I188" i="23"/>
  <c r="L188" i="23" s="1"/>
  <c r="M188" i="23" s="1"/>
  <c r="M2" i="23"/>
  <c r="I189" i="23" l="1"/>
  <c r="L189" i="23" s="1"/>
  <c r="M189" i="23" s="1"/>
  <c r="L394" i="23" l="1"/>
  <c r="J157" i="14" l="1"/>
  <c r="J145" i="14" l="1"/>
  <c r="C146" i="14"/>
  <c r="AN14" i="14"/>
  <c r="F68" i="8" l="1"/>
  <c r="F69" i="8"/>
  <c r="F70" i="8"/>
  <c r="F71" i="8"/>
  <c r="F72" i="8"/>
  <c r="F73" i="8"/>
  <c r="F74" i="8"/>
  <c r="F75" i="8"/>
  <c r="F76" i="8"/>
  <c r="F77" i="8"/>
  <c r="F78" i="8"/>
  <c r="F79" i="8"/>
  <c r="F80" i="8"/>
  <c r="F81" i="8"/>
  <c r="F82" i="8"/>
  <c r="F83" i="8"/>
  <c r="F67" i="8"/>
  <c r="H158" i="15"/>
  <c r="H159" i="15"/>
  <c r="H160" i="15"/>
  <c r="H157" i="15"/>
  <c r="H174" i="15" l="1"/>
  <c r="AJ14" i="14"/>
  <c r="AK14" i="14"/>
  <c r="AL14" i="14"/>
  <c r="AM14" i="14"/>
  <c r="B14" i="11"/>
  <c r="B15" i="11"/>
  <c r="B16" i="11"/>
  <c r="B17" i="11"/>
  <c r="B18" i="11"/>
  <c r="B24" i="11"/>
  <c r="C21" i="11"/>
  <c r="C143" i="14"/>
  <c r="C144" i="14"/>
  <c r="C145" i="14"/>
  <c r="D142" i="14"/>
  <c r="C142" i="14"/>
  <c r="E64" i="8"/>
  <c r="D64" i="8"/>
  <c r="G155" i="15"/>
  <c r="H1" i="8"/>
  <c r="F155" i="15"/>
  <c r="F158" i="14" l="1"/>
  <c r="F146" i="14"/>
  <c r="C18" i="11" s="1"/>
  <c r="D159" i="14"/>
  <c r="F157" i="14"/>
  <c r="F153" i="14"/>
  <c r="C20" i="11" s="1"/>
  <c r="F149" i="14"/>
  <c r="C24" i="11" s="1"/>
  <c r="F145" i="14"/>
  <c r="C17" i="11" s="1"/>
  <c r="F155" i="14"/>
  <c r="F151" i="14"/>
  <c r="C31" i="11" s="1"/>
  <c r="C19" i="11"/>
  <c r="F143" i="14"/>
  <c r="C15" i="11" s="1"/>
  <c r="F154" i="14"/>
  <c r="C23" i="11" s="1"/>
  <c r="F150" i="14"/>
  <c r="F156" i="14"/>
  <c r="F152" i="14"/>
  <c r="F148" i="14"/>
  <c r="C26" i="11" s="1"/>
  <c r="F144" i="14"/>
  <c r="C16" i="11" s="1"/>
  <c r="F142" i="14"/>
  <c r="C14" i="11" s="1"/>
  <c r="C159" i="14"/>
  <c r="C28" i="11" l="1"/>
  <c r="C27" i="11" s="1"/>
  <c r="G153" i="14"/>
  <c r="C13" i="11"/>
  <c r="C22" i="11"/>
  <c r="X65" i="16" l="1"/>
  <c r="H136" i="14" l="1"/>
  <c r="J136" i="14"/>
  <c r="AI14" i="14"/>
  <c r="R188" i="23"/>
  <c r="L149" i="14" l="1"/>
  <c r="L150" i="14"/>
  <c r="L151" i="14"/>
  <c r="L152" i="14"/>
  <c r="L153" i="14"/>
  <c r="L154" i="14"/>
  <c r="L155" i="14"/>
  <c r="L156" i="14"/>
  <c r="L148" i="14"/>
  <c r="X110" i="16" l="1"/>
  <c r="X86" i="16"/>
  <c r="Q114" i="16" l="1"/>
  <c r="R114" i="16"/>
  <c r="T86" i="16" l="1"/>
  <c r="U86" i="16" s="1"/>
  <c r="S65" i="16"/>
  <c r="U65" i="16" s="1"/>
  <c r="V110" i="16" l="1"/>
  <c r="Z87" i="16"/>
  <c r="V86" i="16"/>
  <c r="Z86" i="16" s="1"/>
  <c r="X114" i="16"/>
  <c r="V65" i="16"/>
  <c r="Z65" i="16" l="1"/>
  <c r="U111" i="16"/>
  <c r="N113" i="16"/>
  <c r="N114" i="16" s="1"/>
  <c r="C30" i="11" l="1"/>
  <c r="C33" i="11"/>
  <c r="C36" i="11" s="1"/>
  <c r="E13" i="11" l="1"/>
  <c r="G151" i="14"/>
  <c r="G149" i="14"/>
  <c r="G146" i="14"/>
  <c r="F159" i="14"/>
  <c r="G159" i="14" l="1"/>
  <c r="C37" i="11" s="1"/>
  <c r="H163" i="14"/>
  <c r="AA14" i="14" l="1"/>
  <c r="T112" i="16" l="1"/>
  <c r="J113" i="16"/>
  <c r="K113" i="16"/>
  <c r="K114" i="16" s="1"/>
  <c r="G121" i="16" s="1"/>
  <c r="G122" i="16" s="1"/>
  <c r="L113" i="16"/>
  <c r="L114" i="16" s="1"/>
  <c r="M113" i="16"/>
  <c r="M114" i="16" s="1"/>
  <c r="N115" i="16"/>
  <c r="O113" i="16"/>
  <c r="O114" i="16" s="1"/>
  <c r="P113" i="16"/>
  <c r="P114" i="16" s="1"/>
  <c r="P115" i="16" s="1"/>
  <c r="H114" i="16"/>
  <c r="I114" i="16"/>
  <c r="L115" i="16" l="1"/>
  <c r="H121" i="16"/>
  <c r="H122" i="16" s="1"/>
  <c r="H118" i="16"/>
  <c r="Q144" i="23"/>
  <c r="R144" i="23" s="1"/>
  <c r="M115" i="16"/>
  <c r="J114" i="16"/>
  <c r="J116" i="16" s="1"/>
  <c r="O115" i="16"/>
  <c r="U112" i="16"/>
  <c r="K115" i="16"/>
  <c r="F125" i="16"/>
  <c r="T113" i="16"/>
  <c r="S113" i="16"/>
  <c r="X112" i="16"/>
  <c r="L393" i="23" l="1"/>
  <c r="D4" i="11"/>
  <c r="D5" i="11" s="1"/>
  <c r="Y112" i="16"/>
  <c r="T114" i="16"/>
  <c r="S114" i="16"/>
  <c r="T115" i="16" l="1"/>
  <c r="T119" i="16"/>
  <c r="S115" i="16"/>
  <c r="S119" i="16"/>
  <c r="V114" i="16"/>
  <c r="U114" i="16"/>
  <c r="U115" i="16" s="1"/>
  <c r="V115" i="16" l="1"/>
  <c r="Y118" i="16"/>
  <c r="C50" i="11" l="1"/>
  <c r="C11" i="11" l="1"/>
  <c r="C10" i="11"/>
  <c r="E50" i="11" l="1"/>
  <c r="C9" i="11" l="1"/>
  <c r="C8" i="11" s="1"/>
  <c r="C35" i="11" s="1"/>
  <c r="K118" i="16" l="1"/>
  <c r="D36" i="11" l="1"/>
  <c r="C39" i="11" s="1"/>
  <c r="C40" i="11"/>
  <c r="C38" i="11"/>
  <c r="D25" i="11" l="1"/>
  <c r="D26" i="11"/>
  <c r="D27" i="11"/>
  <c r="D15" i="11"/>
  <c r="D19" i="11"/>
  <c r="D18" i="11"/>
  <c r="D22" i="11"/>
  <c r="D24" i="11"/>
  <c r="D17" i="11"/>
  <c r="D23" i="11"/>
  <c r="D21" i="11"/>
  <c r="D14" i="11"/>
  <c r="D20" i="11"/>
  <c r="D16" i="11"/>
  <c r="S116" i="16"/>
  <c r="S117" i="16" s="1"/>
  <c r="E30" i="11" l="1"/>
  <c r="F30" i="11" s="1"/>
  <c r="W115" i="16"/>
  <c r="T117" i="16"/>
  <c r="B33" i="11" l="1"/>
  <c r="D30" i="11" l="1"/>
  <c r="D8" i="11" l="1"/>
  <c r="E8" i="11" s="1"/>
  <c r="D33" i="11" l="1"/>
  <c r="D9" i="11" l="1"/>
  <c r="D10" i="11"/>
  <c r="D11" i="11"/>
  <c r="D13" i="11" l="1"/>
</calcChain>
</file>

<file path=xl/sharedStrings.xml><?xml version="1.0" encoding="utf-8"?>
<sst xmlns="http://schemas.openxmlformats.org/spreadsheetml/2006/main" count="4133" uniqueCount="1428">
  <si>
    <t>NOMBRE</t>
  </si>
  <si>
    <t xml:space="preserve">IN </t>
  </si>
  <si>
    <t>OUT</t>
  </si>
  <si>
    <t>NOCHES</t>
  </si>
  <si>
    <t>Resumen</t>
  </si>
  <si>
    <t>Fecha</t>
  </si>
  <si>
    <t>Transbank</t>
  </si>
  <si>
    <t>Ingesos por Venta Booking</t>
  </si>
  <si>
    <t>Costos Directos</t>
  </si>
  <si>
    <t>Total Ingresos por Ventas</t>
  </si>
  <si>
    <t xml:space="preserve">Gastos de Operación </t>
  </si>
  <si>
    <t>Inversión</t>
  </si>
  <si>
    <t>x Habitación/noche</t>
  </si>
  <si>
    <t>Habitaciones-Noches Vendidas</t>
  </si>
  <si>
    <t>Dólar</t>
  </si>
  <si>
    <t>Ocupación</t>
  </si>
  <si>
    <t>Utilidades Netas</t>
  </si>
  <si>
    <t xml:space="preserve">Total </t>
  </si>
  <si>
    <t xml:space="preserve">Gastos Inversión (Bco Security) </t>
  </si>
  <si>
    <t>Prestamo</t>
  </si>
  <si>
    <t>UF</t>
  </si>
  <si>
    <t xml:space="preserve">Gastos desvinculación </t>
  </si>
  <si>
    <t>Total</t>
  </si>
  <si>
    <t>Reservation ID</t>
  </si>
  <si>
    <t>Impuestos</t>
  </si>
  <si>
    <t>Oficina</t>
  </si>
  <si>
    <t>Movimiento</t>
  </si>
  <si>
    <t>N° Documento</t>
  </si>
  <si>
    <t>Cargo</t>
  </si>
  <si>
    <t>Abono</t>
  </si>
  <si>
    <t>Sueldos</t>
  </si>
  <si>
    <t>Comisión Booking</t>
  </si>
  <si>
    <t>Impuestos y SII</t>
  </si>
  <si>
    <t>Devolución Prestamo Angelica</t>
  </si>
  <si>
    <t>Devolución Servicios Angelica</t>
  </si>
  <si>
    <t>Devolución Servicios Sergio</t>
  </si>
  <si>
    <t>Clave</t>
  </si>
  <si>
    <t>tipo</t>
  </si>
  <si>
    <t>Transferencias</t>
  </si>
  <si>
    <t>Gastos de Administración</t>
  </si>
  <si>
    <t>Deuda/Ahorro UF</t>
  </si>
  <si>
    <t>Deuda/Ahorro $</t>
  </si>
  <si>
    <t>Pago Mes $</t>
  </si>
  <si>
    <t>Pago Mes UF</t>
  </si>
  <si>
    <t>OTA</t>
  </si>
  <si>
    <t>PAGO USD</t>
  </si>
  <si>
    <t>Saldo</t>
  </si>
  <si>
    <t>Deposito a plazo+cuenta USD</t>
  </si>
  <si>
    <t>USD</t>
  </si>
  <si>
    <t>Etiquetas de fila</t>
  </si>
  <si>
    <t>Suma de VALOR</t>
  </si>
  <si>
    <t>almuerzo personal</t>
  </si>
  <si>
    <t>aseo hotel</t>
  </si>
  <si>
    <t>Calefacción</t>
  </si>
  <si>
    <t>Camioneta</t>
  </si>
  <si>
    <t>Desayuno pasajeros</t>
  </si>
  <si>
    <t>Mantención</t>
  </si>
  <si>
    <t>oficina</t>
  </si>
  <si>
    <t>Total general</t>
  </si>
  <si>
    <t>Estado</t>
  </si>
  <si>
    <t>Reservations</t>
  </si>
  <si>
    <t>Ingesos por Venta Expedia</t>
  </si>
  <si>
    <r>
      <t>Fecha</t>
    </r>
    <r>
      <rPr>
        <sz val="11"/>
        <color theme="1"/>
        <rFont val="Calibri"/>
        <family val="2"/>
        <scheme val="minor"/>
      </rPr>
      <t xml:space="preserve"> </t>
    </r>
  </si>
  <si>
    <r>
      <t>Descripción</t>
    </r>
    <r>
      <rPr>
        <sz val="11"/>
        <color theme="1"/>
        <rFont val="Calibri"/>
        <family val="2"/>
        <scheme val="minor"/>
      </rPr>
      <t xml:space="preserve"> </t>
    </r>
  </si>
  <si>
    <r>
      <t>Nº documento</t>
    </r>
    <r>
      <rPr>
        <sz val="11"/>
        <color theme="1"/>
        <rFont val="Calibri"/>
        <family val="2"/>
        <scheme val="minor"/>
      </rPr>
      <t xml:space="preserve"> </t>
    </r>
  </si>
  <si>
    <r>
      <t>Cargos</t>
    </r>
    <r>
      <rPr>
        <sz val="11"/>
        <color theme="1"/>
        <rFont val="Calibri"/>
        <family val="2"/>
        <scheme val="minor"/>
      </rPr>
      <t xml:space="preserve"> </t>
    </r>
  </si>
  <si>
    <r>
      <t>Abonos</t>
    </r>
    <r>
      <rPr>
        <sz val="11"/>
        <color theme="1"/>
        <rFont val="Calibri"/>
        <family val="2"/>
        <scheme val="minor"/>
      </rPr>
      <t xml:space="preserve"> </t>
    </r>
  </si>
  <si>
    <t>BCI</t>
  </si>
  <si>
    <t>Sueldo</t>
  </si>
  <si>
    <t>Saldo Inicial</t>
  </si>
  <si>
    <t>Saldo Final</t>
  </si>
  <si>
    <t>Deposito</t>
  </si>
  <si>
    <t>Nº BOLETA</t>
  </si>
  <si>
    <t>Nº RESERVA</t>
  </si>
  <si>
    <t>$</t>
  </si>
  <si>
    <t>Total USD</t>
  </si>
  <si>
    <t>Proveedor</t>
  </si>
  <si>
    <t>Total $</t>
  </si>
  <si>
    <t>EFECTIVO</t>
  </si>
  <si>
    <t>TARJETA DE CREDITO</t>
  </si>
  <si>
    <t>TRANSFERENCIA</t>
  </si>
  <si>
    <t>Retito Total Acumulado</t>
  </si>
  <si>
    <t>Neto</t>
  </si>
  <si>
    <t>Iva</t>
  </si>
  <si>
    <t>IVA</t>
  </si>
  <si>
    <t>IVA compras</t>
  </si>
  <si>
    <t>IVA Ventas</t>
  </si>
  <si>
    <t>N°Boleta</t>
  </si>
  <si>
    <t>FechaVenta</t>
  </si>
  <si>
    <t>Local</t>
  </si>
  <si>
    <t>IdentificaciónLocal</t>
  </si>
  <si>
    <t>TipoMovimiento</t>
  </si>
  <si>
    <t>TipoTarjeta</t>
  </si>
  <si>
    <t>Identificador</t>
  </si>
  <si>
    <t>TipoCuota</t>
  </si>
  <si>
    <t>Pago $</t>
  </si>
  <si>
    <t>Pago USD</t>
  </si>
  <si>
    <t>Codigo</t>
  </si>
  <si>
    <t>Pagados</t>
  </si>
  <si>
    <t>Pendiente</t>
  </si>
  <si>
    <t>Monto $</t>
  </si>
  <si>
    <t>Comisión Expedia</t>
  </si>
  <si>
    <t>TRANSFERENCIAS</t>
  </si>
  <si>
    <t>Prove</t>
  </si>
  <si>
    <t>Nº transacción</t>
  </si>
  <si>
    <t>Tipo transacción</t>
  </si>
  <si>
    <t>Destinatario</t>
  </si>
  <si>
    <t>Cuenta destino</t>
  </si>
  <si>
    <t>Banco destino</t>
  </si>
  <si>
    <t>Monto</t>
  </si>
  <si>
    <t>Ampliación</t>
  </si>
  <si>
    <t>HOTEL PASCUAL ANDINO GUSTAVO LE PAIGE 150SITIO 20 C</t>
  </si>
  <si>
    <t>Venta USD$</t>
  </si>
  <si>
    <t>AX</t>
  </si>
  <si>
    <t>Venta U$</t>
  </si>
  <si>
    <t>Venta $</t>
  </si>
  <si>
    <t>MC</t>
  </si>
  <si>
    <t>VI</t>
  </si>
  <si>
    <t>Nº Ref.</t>
  </si>
  <si>
    <t>SECURITY</t>
  </si>
  <si>
    <t>TRNSBANCK</t>
  </si>
  <si>
    <t>TOTAL</t>
  </si>
  <si>
    <t>Utilidades Sin Prestamo-Inversión</t>
  </si>
  <si>
    <t>OFICINA CENTRAL</t>
  </si>
  <si>
    <t>Cargo Cuenta BCI</t>
  </si>
  <si>
    <t>CALAMA</t>
  </si>
  <si>
    <t>Comisión Por Plan Cta Cte</t>
  </si>
  <si>
    <t>Cargo Por Transf De Fondos Autoservicio</t>
  </si>
  <si>
    <t>Abono Cuenta BCI</t>
  </si>
  <si>
    <t>OFICINA VIRTUAL UAPE</t>
  </si>
  <si>
    <t>Pago Dividendo Crédito Hipotecario</t>
  </si>
  <si>
    <t>UGCA  AUTOMATICOS</t>
  </si>
  <si>
    <t>Compra Tarjeta Débito</t>
  </si>
  <si>
    <t>Pac Tarjeta De Crédito Visa</t>
  </si>
  <si>
    <t>Transf Egresos</t>
  </si>
  <si>
    <t>Transf Ingreso</t>
  </si>
  <si>
    <t>TC Nacional</t>
  </si>
  <si>
    <t>Cta Cte USD</t>
  </si>
  <si>
    <t>Monto USD$</t>
  </si>
  <si>
    <t>TC Internacional</t>
  </si>
  <si>
    <t>Pesos</t>
  </si>
  <si>
    <t>COPEC</t>
  </si>
  <si>
    <t>TARJETA DE CREDITO PREVIO</t>
  </si>
  <si>
    <t>factura</t>
  </si>
  <si>
    <t>Enviadas</t>
  </si>
  <si>
    <t xml:space="preserve">BANCO SANTANDER-SANTIAGO           </t>
  </si>
  <si>
    <t xml:space="preserve">BANCO ESTADO                       </t>
  </si>
  <si>
    <t xml:space="preserve">BCI-TBANC-NOVA                     </t>
  </si>
  <si>
    <t>16.259.043-K</t>
  </si>
  <si>
    <t>Frigobar</t>
  </si>
  <si>
    <t>0</t>
  </si>
  <si>
    <t>Giro Cajero Automático</t>
  </si>
  <si>
    <t>25.173.415-1</t>
  </si>
  <si>
    <t xml:space="preserve">Silvia Perez Ibarra                          </t>
  </si>
  <si>
    <t>COTIZACIONES PREVISIONALES-PREVIRED</t>
  </si>
  <si>
    <t>Fact</t>
  </si>
  <si>
    <t>Descripción</t>
  </si>
  <si>
    <t>Nº Documento</t>
  </si>
  <si>
    <t>Cargo $</t>
  </si>
  <si>
    <t>Abono $</t>
  </si>
  <si>
    <t>Factura</t>
  </si>
  <si>
    <t>Clasificación</t>
  </si>
  <si>
    <t>COMISION COMPRA INTERNACIONAL</t>
  </si>
  <si>
    <t>COBRO ADM MENSUAL</t>
  </si>
  <si>
    <t>76.191.561-4</t>
  </si>
  <si>
    <t>SOCIEDAD HOTELERA ZAMORA RAMIREZ HERMANOS LIM</t>
  </si>
  <si>
    <t>Giros</t>
  </si>
  <si>
    <t>Se anulo</t>
  </si>
  <si>
    <t>Revisar</t>
  </si>
  <si>
    <t>Jose barbado</t>
  </si>
  <si>
    <t>Lista de Clases</t>
  </si>
  <si>
    <t>Comisión otras</t>
  </si>
  <si>
    <t>Comisión Bco</t>
  </si>
  <si>
    <t>Fondos a Rendir</t>
  </si>
  <si>
    <t>Gastos Operación</t>
  </si>
  <si>
    <t>Gastos Admininstración</t>
  </si>
  <si>
    <t>Servicos</t>
  </si>
  <si>
    <t>Ventas deposito $</t>
  </si>
  <si>
    <t>Ventas deposito USD</t>
  </si>
  <si>
    <t xml:space="preserve"> </t>
  </si>
  <si>
    <t>ID Transferencia</t>
  </si>
  <si>
    <t>Rut Origen/Destino</t>
  </si>
  <si>
    <t>Banco Origen/Destino</t>
  </si>
  <si>
    <t>Cuenta Origen/Destino</t>
  </si>
  <si>
    <t>Nombre Destino/Origen</t>
  </si>
  <si>
    <t>Mensaje Destino</t>
  </si>
  <si>
    <t>Comb. Camioneta</t>
  </si>
  <si>
    <t>Aseo Hotel</t>
  </si>
  <si>
    <t>Desayuno Pasajeros</t>
  </si>
  <si>
    <t>Almuerzo Personal</t>
  </si>
  <si>
    <t>JUMBO</t>
  </si>
  <si>
    <t>Art. Oficina</t>
  </si>
  <si>
    <t>Banco $ BCI</t>
  </si>
  <si>
    <t>Banco USD BCI</t>
  </si>
  <si>
    <t>ABONO POR PAGO A COMERCIO POR TARJETA C</t>
  </si>
  <si>
    <t>COMISION TRANSFERENCIA DE FONDOS</t>
  </si>
  <si>
    <t>IVA EN COMISIONES/CUENTAS</t>
  </si>
  <si>
    <t>TRANSFERENCIA A BCI PARA Soc Hoteler Zamora Ramire z Hnos Lt</t>
  </si>
  <si>
    <t>Calefaccion</t>
  </si>
  <si>
    <t>Nule</t>
  </si>
  <si>
    <t>|</t>
  </si>
  <si>
    <t>23.590.575-2</t>
  </si>
  <si>
    <t>anulacion</t>
  </si>
  <si>
    <t>Retiros</t>
  </si>
  <si>
    <t>17.355.985-2</t>
  </si>
  <si>
    <t>SAN PEDRO ATACAMA</t>
  </si>
  <si>
    <t>23.467.075-1</t>
  </si>
  <si>
    <t xml:space="preserve">Juany Estelo Cruz                            </t>
  </si>
  <si>
    <t>PAGO EN LINEA SII</t>
  </si>
  <si>
    <t xml:space="preserve"> Suma de VALOR </t>
  </si>
  <si>
    <t xml:space="preserve"> -   </t>
  </si>
  <si>
    <t>24/05/2017</t>
  </si>
  <si>
    <t>TRANSFERENCIA DESDE BICE De SERGIO DAVID ZAMORA RAMIREZ</t>
  </si>
  <si>
    <t>easy</t>
  </si>
  <si>
    <t>IVA sergio</t>
  </si>
  <si>
    <t>sack</t>
  </si>
  <si>
    <t>EXPEDIA</t>
  </si>
  <si>
    <t>Sergio Solor</t>
  </si>
  <si>
    <t>500</t>
  </si>
  <si>
    <t>54010918</t>
  </si>
  <si>
    <t>23590575</t>
  </si>
  <si>
    <t>5.461.861-1</t>
  </si>
  <si>
    <t>7505124</t>
  </si>
  <si>
    <t xml:space="preserve">Angelica Ramirez Muñoz                       </t>
  </si>
  <si>
    <t>23467075</t>
  </si>
  <si>
    <t>25173415</t>
  </si>
  <si>
    <t>Deposito En Efectivo Por Caja</t>
  </si>
  <si>
    <t>71507092</t>
  </si>
  <si>
    <t xml:space="preserve">Mara Jose Paez Zumaran                       </t>
  </si>
  <si>
    <t xml:space="preserve">SCOTIABANK                         </t>
  </si>
  <si>
    <t>AGRO</t>
  </si>
  <si>
    <t>MALL</t>
  </si>
  <si>
    <t>BKNG</t>
  </si>
  <si>
    <t>30905830</t>
  </si>
  <si>
    <t>30975278</t>
  </si>
  <si>
    <t>Mes anterior</t>
  </si>
  <si>
    <t xml:space="preserve">Luis Arias                                   </t>
  </si>
  <si>
    <t>12.567.334-1</t>
  </si>
  <si>
    <t>12567334</t>
  </si>
  <si>
    <t xml:space="preserve">Ana Cruz Varas                               </t>
  </si>
  <si>
    <t>24.589.336-1</t>
  </si>
  <si>
    <t>24589336</t>
  </si>
  <si>
    <t xml:space="preserve">Leticia Alessi                               </t>
  </si>
  <si>
    <t>anuldada</t>
  </si>
  <si>
    <t>Channel</t>
  </si>
  <si>
    <t>Booking.com</t>
  </si>
  <si>
    <t>Expedia</t>
  </si>
  <si>
    <t>BookingButton</t>
  </si>
  <si>
    <t>BB</t>
  </si>
  <si>
    <t>LIDER</t>
  </si>
  <si>
    <t>24.666.450-1</t>
  </si>
  <si>
    <t>24666450</t>
  </si>
  <si>
    <t xml:space="preserve">Alexi Muchairo Manu                          </t>
  </si>
  <si>
    <t>76.734.344-2</t>
  </si>
  <si>
    <t xml:space="preserve">HSBC BANK (CHILE)                  </t>
  </si>
  <si>
    <t>71894002</t>
  </si>
  <si>
    <t xml:space="preserve">EXP Chile Limitada                           </t>
  </si>
  <si>
    <t>Retiros Acum 2018</t>
  </si>
  <si>
    <t>Reservado</t>
  </si>
  <si>
    <t>Modificado</t>
  </si>
  <si>
    <t>Status</t>
  </si>
  <si>
    <t>Date Created</t>
  </si>
  <si>
    <t>Check In</t>
  </si>
  <si>
    <t>Check Out</t>
  </si>
  <si>
    <t>Guest</t>
  </si>
  <si>
    <t>Total Amount</t>
  </si>
  <si>
    <t>96.982.330-6</t>
  </si>
  <si>
    <t>21066477</t>
  </si>
  <si>
    <t xml:space="preserve">CESPA Ltda                                   </t>
  </si>
  <si>
    <t>72.809.800-7</t>
  </si>
  <si>
    <t>54003610</t>
  </si>
  <si>
    <t xml:space="preserve">Comite de Agua San Pedro de Atacama          </t>
  </si>
  <si>
    <t>SODIMAC</t>
  </si>
  <si>
    <t>VALIMPORT</t>
  </si>
  <si>
    <t>BERTITA</t>
  </si>
  <si>
    <t>SITEMINDER</t>
  </si>
  <si>
    <t>WWW.HOTELOGIX.COM</t>
  </si>
  <si>
    <t>Abono Por Transf De Fondos Autoservicio</t>
  </si>
  <si>
    <t>Retiros Acumulados 2018-Angelica</t>
  </si>
  <si>
    <t>Retiros Acumulados 2018-Maria</t>
  </si>
  <si>
    <t>Retiros Acumulados 2018-Sergio</t>
  </si>
  <si>
    <t>Retiros Acumulados 2018-Carlos</t>
  </si>
  <si>
    <t>Pago1</t>
  </si>
  <si>
    <t>Pago2</t>
  </si>
  <si>
    <t>Pago3</t>
  </si>
  <si>
    <t>transbank</t>
  </si>
  <si>
    <t>975172031</t>
  </si>
  <si>
    <t xml:space="preserve">Carlos Moscoso                               </t>
  </si>
  <si>
    <t>76.572.506-2</t>
  </si>
  <si>
    <t>70792372</t>
  </si>
  <si>
    <t xml:space="preserve">Panaderia La Franchuteria                    </t>
  </si>
  <si>
    <t>76.248.923-6</t>
  </si>
  <si>
    <t xml:space="preserve">BANCO ITAU                         </t>
  </si>
  <si>
    <t>212890774</t>
  </si>
  <si>
    <t xml:space="preserve">Pagos y Servicios Astropay Ltda              </t>
  </si>
  <si>
    <t xml:space="preserve">BANCO DE CHILE-EDWARDS             </t>
  </si>
  <si>
    <t>- MC ****8447  $160.836  Fecha de venta: 27-12-2018 Fecha anulación: 08-01</t>
  </si>
  <si>
    <t>96.919.050-8</t>
  </si>
  <si>
    <t>1638114</t>
  </si>
  <si>
    <t xml:space="preserve">Acepta.com                                   </t>
  </si>
  <si>
    <t>A-Hotels.com</t>
  </si>
  <si>
    <t>hotelpascualandinodirect</t>
  </si>
  <si>
    <t>A-Expedia</t>
  </si>
  <si>
    <t>16.189.852-K</t>
  </si>
  <si>
    <t>16189852</t>
  </si>
  <si>
    <t xml:space="preserve">Norma Gavia                                  </t>
  </si>
  <si>
    <t xml:space="preserve">BANCO BICE                         </t>
  </si>
  <si>
    <t>Ingesos por Venta  BB</t>
  </si>
  <si>
    <t>LAN COM SANTIAGO</t>
  </si>
  <si>
    <t>EBDIT</t>
  </si>
  <si>
    <t>COMPRA DE DIVISAS</t>
  </si>
  <si>
    <t>1087</t>
  </si>
  <si>
    <t>DEV. CB VIAJES 1</t>
  </si>
  <si>
    <t>13.421.228-4</t>
  </si>
  <si>
    <t>64034740</t>
  </si>
  <si>
    <t xml:space="preserve">MIGUEL ANGEL NIEVAS                          </t>
  </si>
  <si>
    <t>27</t>
  </si>
  <si>
    <t>IMPUESTO DECRETO LEY 3475 TASA 0,066%</t>
  </si>
  <si>
    <t>INTERESES ROTATIVOS</t>
  </si>
  <si>
    <t>A-Expedia Affiliate Network</t>
  </si>
  <si>
    <t>Calculo de Noches</t>
  </si>
  <si>
    <t>Hoja Reservas</t>
  </si>
  <si>
    <t>Diferencia</t>
  </si>
  <si>
    <t>57</t>
  </si>
  <si>
    <t>88</t>
  </si>
  <si>
    <t>DB</t>
  </si>
  <si>
    <t>-</t>
  </si>
  <si>
    <t>96.568.740-8</t>
  </si>
  <si>
    <t>1610169807</t>
  </si>
  <si>
    <t xml:space="preserve">GASCO GLP S.A                                </t>
  </si>
  <si>
    <t>9.694.297-4</t>
  </si>
  <si>
    <t>6706983</t>
  </si>
  <si>
    <t xml:space="preserve">Jorge Baez Rojas                             </t>
  </si>
  <si>
    <t>ABONO POR PAGO A COMERCIO POR TARJETA D</t>
  </si>
  <si>
    <t>NORTEVERDE</t>
  </si>
  <si>
    <t>EASY</t>
  </si>
  <si>
    <t>Marcio Balthazar</t>
  </si>
  <si>
    <t>Amos Diehl</t>
  </si>
  <si>
    <t>Andrew Nguyen</t>
  </si>
  <si>
    <t>jean-marie LAMBERT/jean-marie LAMBERT</t>
  </si>
  <si>
    <t>03/08/2019 21:24</t>
  </si>
  <si>
    <t>434956XXXXXXX9210</t>
  </si>
  <si>
    <t>858867</t>
  </si>
  <si>
    <t>03/08/2019 21:27</t>
  </si>
  <si>
    <t>449335</t>
  </si>
  <si>
    <t>552305XXXXXXX7850</t>
  </si>
  <si>
    <t>490172XXXXXXX7906</t>
  </si>
  <si>
    <t>414720XXXXXXX4546</t>
  </si>
  <si>
    <t>CFE</t>
  </si>
  <si>
    <t>377898XXXXXX7026</t>
  </si>
  <si>
    <t>522840XXXXXXX4828</t>
  </si>
  <si>
    <t>414720XXXXXXX6255</t>
  </si>
  <si>
    <t>521892XXXXXXX9011</t>
  </si>
  <si>
    <t>98</t>
  </si>
  <si>
    <t>450881XXXXXXX9302</t>
  </si>
  <si>
    <t>475776XXXXXXX1063</t>
  </si>
  <si>
    <t>497278XXXXXXX4633</t>
  </si>
  <si>
    <t>545719XXXXXXX1515</t>
  </si>
  <si>
    <t>448165XXXXXXX2542</t>
  </si>
  <si>
    <t>376441XXXXXX4004</t>
  </si>
  <si>
    <t>68</t>
  </si>
  <si>
    <t>552289XXXXXXX7316</t>
  </si>
  <si>
    <t>456448XXXXXXX4075</t>
  </si>
  <si>
    <t>376039XXXXXX3002</t>
  </si>
  <si>
    <t>379197XXXXXX6437</t>
  </si>
  <si>
    <t>553636XXXXXXX2390</t>
  </si>
  <si>
    <t>450949XXXXXXX7705</t>
  </si>
  <si>
    <t>490172XXXXXXX6221</t>
  </si>
  <si>
    <t>553636XXXXXXX3169</t>
  </si>
  <si>
    <t>545198XXXXXXX6249</t>
  </si>
  <si>
    <t>17.651.092-7</t>
  </si>
  <si>
    <t xml:space="preserve">BANCO FALABELLA                    </t>
  </si>
  <si>
    <t>50011469953</t>
  </si>
  <si>
    <t xml:space="preserve">Camila Aranguiz                              </t>
  </si>
  <si>
    <t>RIM LAM CHILE</t>
  </si>
  <si>
    <t>ESTACIONAMIENTO MALL</t>
  </si>
  <si>
    <t>ESTACIONAMIENTO AGRO</t>
  </si>
  <si>
    <t>Ventas deposito Informe</t>
  </si>
  <si>
    <t>Ventas deposito Banco</t>
  </si>
  <si>
    <t>01/09/2019 13:17</t>
  </si>
  <si>
    <t>522980XXXXXXX3546</t>
  </si>
  <si>
    <t>409357</t>
  </si>
  <si>
    <t>02/09/2019 11:17</t>
  </si>
  <si>
    <t>498453XXXXXXX0350</t>
  </si>
  <si>
    <t>017407</t>
  </si>
  <si>
    <t>02/09/2019 13:56</t>
  </si>
  <si>
    <t>548474XXXXXXX6201</t>
  </si>
  <si>
    <t>081786</t>
  </si>
  <si>
    <t>02/09/2019 15:24</t>
  </si>
  <si>
    <t>654970</t>
  </si>
  <si>
    <t>02/09/2019 16:28</t>
  </si>
  <si>
    <t>034190</t>
  </si>
  <si>
    <t>02/09/2019 18:29</t>
  </si>
  <si>
    <t>549167XXXXXXX5837</t>
  </si>
  <si>
    <t>092685</t>
  </si>
  <si>
    <t>03/09/2019 08:29</t>
  </si>
  <si>
    <t>515590XXXXXXX4997</t>
  </si>
  <si>
    <t>305486</t>
  </si>
  <si>
    <t>03/09/2019 08:30</t>
  </si>
  <si>
    <t>528689XXXXXXX0830</t>
  </si>
  <si>
    <t>322342</t>
  </si>
  <si>
    <t>03/09/2019 14:03</t>
  </si>
  <si>
    <t>498401XXXXXXX3642</t>
  </si>
  <si>
    <t>920817</t>
  </si>
  <si>
    <t>03/09/2019 19:58</t>
  </si>
  <si>
    <t>421738XXXXXXX4494</t>
  </si>
  <si>
    <t>738484</t>
  </si>
  <si>
    <t>03/09/2019 19:59</t>
  </si>
  <si>
    <t>421738XXXXXXX8914</t>
  </si>
  <si>
    <t>769092</t>
  </si>
  <si>
    <t>04/09/2019 08:51</t>
  </si>
  <si>
    <t>439818XXXXXXX4007</t>
  </si>
  <si>
    <t>361839</t>
  </si>
  <si>
    <t>04/09/2019 10:31</t>
  </si>
  <si>
    <t>62</t>
  </si>
  <si>
    <t>04/09/2019 14:13</t>
  </si>
  <si>
    <t>544731XXXXXXX8493</t>
  </si>
  <si>
    <t>144680</t>
  </si>
  <si>
    <t>04/09/2019 14:41</t>
  </si>
  <si>
    <t>515590XXXXXXX2382</t>
  </si>
  <si>
    <t>430859</t>
  </si>
  <si>
    <t>04/09/2019 19:05</t>
  </si>
  <si>
    <t>410122XXXXXXX3005</t>
  </si>
  <si>
    <t>680424</t>
  </si>
  <si>
    <t>05/09/2019 18:59</t>
  </si>
  <si>
    <t>104838</t>
  </si>
  <si>
    <t>06/09/2019 07:43</t>
  </si>
  <si>
    <t>465375XXXXXXX4699</t>
  </si>
  <si>
    <t>224656</t>
  </si>
  <si>
    <t>06/09/2019 07:44</t>
  </si>
  <si>
    <t>377826XXXXXX4385</t>
  </si>
  <si>
    <t>219614</t>
  </si>
  <si>
    <t>06/09/2019 07:45</t>
  </si>
  <si>
    <t>452088XXXXXXX6393</t>
  </si>
  <si>
    <t>09197I</t>
  </si>
  <si>
    <t>06/09/2019 10:04</t>
  </si>
  <si>
    <t>537700XXXXXXX8676</t>
  </si>
  <si>
    <t>616712</t>
  </si>
  <si>
    <t>06/09/2019 10:07</t>
  </si>
  <si>
    <t>500731</t>
  </si>
  <si>
    <t>06/09/2019 16:43</t>
  </si>
  <si>
    <t>77</t>
  </si>
  <si>
    <t>06/09/2019 20:52</t>
  </si>
  <si>
    <t>771488</t>
  </si>
  <si>
    <t>06/09/2019 21:47</t>
  </si>
  <si>
    <t>546616XXXXXXX2670</t>
  </si>
  <si>
    <t>99780P</t>
  </si>
  <si>
    <t>07/09/2019 14:01</t>
  </si>
  <si>
    <t>439188XXXXXXX7806</t>
  </si>
  <si>
    <t>403535</t>
  </si>
  <si>
    <t>07/09/2019 14:03</t>
  </si>
  <si>
    <t>451461XXXXXXX0437</t>
  </si>
  <si>
    <t>407479</t>
  </si>
  <si>
    <t>07/09/2019 15:44</t>
  </si>
  <si>
    <t>975150</t>
  </si>
  <si>
    <t>08/09/2019 13:56</t>
  </si>
  <si>
    <t>064588</t>
  </si>
  <si>
    <t>Anulación USD$</t>
  </si>
  <si>
    <t>08/09/2019 13:59</t>
  </si>
  <si>
    <t>088640</t>
  </si>
  <si>
    <t>08/09/2019 17:04</t>
  </si>
  <si>
    <t>523421XXXXXXX3356</t>
  </si>
  <si>
    <t>458752</t>
  </si>
  <si>
    <t>08/09/2019 17:05</t>
  </si>
  <si>
    <t>497804XXXXXXX0757</t>
  </si>
  <si>
    <t>064175</t>
  </si>
  <si>
    <t>09/09/2019 16:04</t>
  </si>
  <si>
    <t>522840XXXXXXX0178</t>
  </si>
  <si>
    <t>043261</t>
  </si>
  <si>
    <t>10/09/2019 13:30</t>
  </si>
  <si>
    <t>415281XXXXXXX0286</t>
  </si>
  <si>
    <t>117995</t>
  </si>
  <si>
    <t>10/09/2019 13:41</t>
  </si>
  <si>
    <t>61</t>
  </si>
  <si>
    <t>11/09/2019 11:21</t>
  </si>
  <si>
    <t>375000XXXXXX6003</t>
  </si>
  <si>
    <t>11/09/2019 11:25</t>
  </si>
  <si>
    <t>446867XXXXXXX2913</t>
  </si>
  <si>
    <t>448045</t>
  </si>
  <si>
    <t>11/09/2019 11:34</t>
  </si>
  <si>
    <t>465859XXXXXXX7013</t>
  </si>
  <si>
    <t>084510</t>
  </si>
  <si>
    <t>11/09/2019 12:56</t>
  </si>
  <si>
    <t>522468XXXXXXX5201</t>
  </si>
  <si>
    <t>379868</t>
  </si>
  <si>
    <t>12/09/2019 11:03</t>
  </si>
  <si>
    <t>439225XXXXXXX3478</t>
  </si>
  <si>
    <t>826585</t>
  </si>
  <si>
    <t>12/09/2019 11:16</t>
  </si>
  <si>
    <t>439188XXXXXXX0267</t>
  </si>
  <si>
    <t>987090</t>
  </si>
  <si>
    <t>12/09/2019 11:22</t>
  </si>
  <si>
    <t>450878XXXXXXX4454</t>
  </si>
  <si>
    <t>050540</t>
  </si>
  <si>
    <t>Anulación $</t>
  </si>
  <si>
    <t>12/09/2019 11:26</t>
  </si>
  <si>
    <t>521892XXXXXXX7467</t>
  </si>
  <si>
    <t>264668</t>
  </si>
  <si>
    <t>12/09/2019 11:57</t>
  </si>
  <si>
    <t>572768</t>
  </si>
  <si>
    <t>12/09/2019 11:59</t>
  </si>
  <si>
    <t>698093</t>
  </si>
  <si>
    <t>12/09/2019 16:19</t>
  </si>
  <si>
    <t>469107XXXXXXX6065</t>
  </si>
  <si>
    <t>007715</t>
  </si>
  <si>
    <t>13/09/2019 09:22</t>
  </si>
  <si>
    <t>438857XXXXXXX2875</t>
  </si>
  <si>
    <t>09236D</t>
  </si>
  <si>
    <t>13/09/2019 11:15</t>
  </si>
  <si>
    <t>153466</t>
  </si>
  <si>
    <t>13/09/2019 11:50</t>
  </si>
  <si>
    <t>504761</t>
  </si>
  <si>
    <t>13/09/2019 16:07</t>
  </si>
  <si>
    <t>410039XXXXXXX8308</t>
  </si>
  <si>
    <t>61665D</t>
  </si>
  <si>
    <t>13/09/2019 17:11</t>
  </si>
  <si>
    <t>264359</t>
  </si>
  <si>
    <t>13/09/2019 17:23</t>
  </si>
  <si>
    <t>589710XXXXXXXXX9839</t>
  </si>
  <si>
    <t>002983</t>
  </si>
  <si>
    <t>14/09/2019 08:53</t>
  </si>
  <si>
    <t>592954</t>
  </si>
  <si>
    <t>14/09/2019 11:25</t>
  </si>
  <si>
    <t>552252XXXXXXX0098</t>
  </si>
  <si>
    <t>456340</t>
  </si>
  <si>
    <t>14/09/2019 11:27</t>
  </si>
  <si>
    <t>439354XXXXXXX4251</t>
  </si>
  <si>
    <t>028356</t>
  </si>
  <si>
    <t>14/09/2019 11:28</t>
  </si>
  <si>
    <t>450003XXXXXXX3032</t>
  </si>
  <si>
    <t>04617I</t>
  </si>
  <si>
    <t>528689XXXXXXX8601</t>
  </si>
  <si>
    <t>754462</t>
  </si>
  <si>
    <t>14/09/2019 11:45</t>
  </si>
  <si>
    <t>363810</t>
  </si>
  <si>
    <t>14/09/2019 15:32</t>
  </si>
  <si>
    <t>369045</t>
  </si>
  <si>
    <t>14/09/2019 17:32</t>
  </si>
  <si>
    <t>481582XXXXXXX1668</t>
  </si>
  <si>
    <t>103727</t>
  </si>
  <si>
    <t>14/09/2019 22:02</t>
  </si>
  <si>
    <t>542418XXXXXXX9302</t>
  </si>
  <si>
    <t>64909B</t>
  </si>
  <si>
    <t>15/09/2019 10:23</t>
  </si>
  <si>
    <t>451368XXXXXXX5134</t>
  </si>
  <si>
    <t>002995</t>
  </si>
  <si>
    <t>15/09/2019 13:51</t>
  </si>
  <si>
    <t>377731XXXXXX8157</t>
  </si>
  <si>
    <t>15/09/2019 13:55</t>
  </si>
  <si>
    <t>377731XXXXXX5668</t>
  </si>
  <si>
    <t>15/09/2019 13:58</t>
  </si>
  <si>
    <t>15/09/2019 17:56</t>
  </si>
  <si>
    <t>535120XXXXXXX7061</t>
  </si>
  <si>
    <t>622763</t>
  </si>
  <si>
    <t>16/09/2019 11:31</t>
  </si>
  <si>
    <t>589710XXXXXXXXX4555</t>
  </si>
  <si>
    <t>003003</t>
  </si>
  <si>
    <t>16/09/2019 13:42</t>
  </si>
  <si>
    <t>424966</t>
  </si>
  <si>
    <t>16/09/2019 17:11</t>
  </si>
  <si>
    <t>010758</t>
  </si>
  <si>
    <t>17/09/2019 09:14</t>
  </si>
  <si>
    <t>05495I</t>
  </si>
  <si>
    <t>17/09/2019 11:31</t>
  </si>
  <si>
    <t>544883XXXXXXX3076</t>
  </si>
  <si>
    <t>082993</t>
  </si>
  <si>
    <t>18/09/2019 13:55</t>
  </si>
  <si>
    <t>492113XXXXXXX4245</t>
  </si>
  <si>
    <t>731399</t>
  </si>
  <si>
    <t>18/09/2019 13:56</t>
  </si>
  <si>
    <t>542550XXXXXXX6136</t>
  </si>
  <si>
    <t>104490</t>
  </si>
  <si>
    <t>18/09/2019 13:58</t>
  </si>
  <si>
    <t>406669XXXXXXX2971</t>
  </si>
  <si>
    <t>685351</t>
  </si>
  <si>
    <t>18/09/2019 14:00</t>
  </si>
  <si>
    <t>490172XXXXXXX6143</t>
  </si>
  <si>
    <t>092738</t>
  </si>
  <si>
    <t>18/09/2019 15:16</t>
  </si>
  <si>
    <t>536551</t>
  </si>
  <si>
    <t>19/09/2019 11:01</t>
  </si>
  <si>
    <t>871214</t>
  </si>
  <si>
    <t>19/09/2019 11:05</t>
  </si>
  <si>
    <t>599371</t>
  </si>
  <si>
    <t>19/09/2019 15:22</t>
  </si>
  <si>
    <t>002470</t>
  </si>
  <si>
    <t>19/09/2019 16:05</t>
  </si>
  <si>
    <t>077292</t>
  </si>
  <si>
    <t>19/09/2019 16:06</t>
  </si>
  <si>
    <t>498407XXXXXXX5762</t>
  </si>
  <si>
    <t>049059</t>
  </si>
  <si>
    <t>20/09/2019 10:00</t>
  </si>
  <si>
    <t>377113XXXXXX1008</t>
  </si>
  <si>
    <t>37</t>
  </si>
  <si>
    <t>20/09/2019 10:09</t>
  </si>
  <si>
    <t>38</t>
  </si>
  <si>
    <t>20/09/2019 11:35</t>
  </si>
  <si>
    <t>041304</t>
  </si>
  <si>
    <t>20/09/2019 12:15</t>
  </si>
  <si>
    <t>559202XXXXXXX9925</t>
  </si>
  <si>
    <t>529284</t>
  </si>
  <si>
    <t>20/09/2019 14:41</t>
  </si>
  <si>
    <t>552213XXXXXXX9675</t>
  </si>
  <si>
    <t>046904</t>
  </si>
  <si>
    <t>20/09/2019 20:00</t>
  </si>
  <si>
    <t>406655XXXXXXX0406</t>
  </si>
  <si>
    <t>611182</t>
  </si>
  <si>
    <t>21/09/2019 13:57</t>
  </si>
  <si>
    <t>544570XXXXXXX8890</t>
  </si>
  <si>
    <t>068077</t>
  </si>
  <si>
    <t>21/09/2019 13:59</t>
  </si>
  <si>
    <t>422061XXXXXXX3481</t>
  </si>
  <si>
    <t>002754</t>
  </si>
  <si>
    <t>21/09/2019 14:04</t>
  </si>
  <si>
    <t>492915XXXXXXX2001</t>
  </si>
  <si>
    <t>015420</t>
  </si>
  <si>
    <t>22/09/2019 12:56</t>
  </si>
  <si>
    <t>515590XXXXXXX4374</t>
  </si>
  <si>
    <t>571560</t>
  </si>
  <si>
    <t>22/09/2019 12:57</t>
  </si>
  <si>
    <t>541555XXXXXXX3475</t>
  </si>
  <si>
    <t>080217</t>
  </si>
  <si>
    <t>23/09/2019 11:05</t>
  </si>
  <si>
    <t>376014XXXXXX3003</t>
  </si>
  <si>
    <t>49</t>
  </si>
  <si>
    <t>23/09/2019 11:07</t>
  </si>
  <si>
    <t>79</t>
  </si>
  <si>
    <t>23/09/2019 11:08</t>
  </si>
  <si>
    <t>371790XXXXXX1002</t>
  </si>
  <si>
    <t>31</t>
  </si>
  <si>
    <t>23/09/2019 11:09</t>
  </si>
  <si>
    <t>379104XXXXXX9009</t>
  </si>
  <si>
    <t>23/09/2019 16:57</t>
  </si>
  <si>
    <t>553636XXXXXXX2079</t>
  </si>
  <si>
    <t>047722</t>
  </si>
  <si>
    <t>23/09/2019 22:44</t>
  </si>
  <si>
    <t>498406XXXXXXX4627</t>
  </si>
  <si>
    <t>736295</t>
  </si>
  <si>
    <t>24/09/2019 10:49</t>
  </si>
  <si>
    <t>557962XXXXXXX5163</t>
  </si>
  <si>
    <t>08649Z</t>
  </si>
  <si>
    <t>24/09/2019 13:24</t>
  </si>
  <si>
    <t>552321XXXXXXX8669</t>
  </si>
  <si>
    <t>05522Z</t>
  </si>
  <si>
    <t>25/09/2019 10:02</t>
  </si>
  <si>
    <t>073287</t>
  </si>
  <si>
    <t>25/09/2019 11:20</t>
  </si>
  <si>
    <t>41</t>
  </si>
  <si>
    <t>25/09/2019 14:26</t>
  </si>
  <si>
    <t>444458XXXXXXX9296</t>
  </si>
  <si>
    <t>080872</t>
  </si>
  <si>
    <t>25/09/2019 14:28</t>
  </si>
  <si>
    <t>376458XXXXXX1003</t>
  </si>
  <si>
    <t>52</t>
  </si>
  <si>
    <t>25/09/2019 16:43</t>
  </si>
  <si>
    <t>493677</t>
  </si>
  <si>
    <t>25/09/2019 17:45</t>
  </si>
  <si>
    <t>451401XXXXXXX9496</t>
  </si>
  <si>
    <t>081378</t>
  </si>
  <si>
    <t>26/09/2019 08:56</t>
  </si>
  <si>
    <t>553096XXXXXXX8462</t>
  </si>
  <si>
    <t>113757</t>
  </si>
  <si>
    <t>26/09/2019 08:57</t>
  </si>
  <si>
    <t>581854</t>
  </si>
  <si>
    <t>26/09/2019 08:58</t>
  </si>
  <si>
    <t>377662XXXXXX4895</t>
  </si>
  <si>
    <t>26/09/2019 08:59</t>
  </si>
  <si>
    <t>406669XXXXXXX0259</t>
  </si>
  <si>
    <t>603939</t>
  </si>
  <si>
    <t>26/09/2019 17:07</t>
  </si>
  <si>
    <t>04513I</t>
  </si>
  <si>
    <t>26/09/2019 21:15</t>
  </si>
  <si>
    <t>495083XXXXXXX8369</t>
  </si>
  <si>
    <t>026110</t>
  </si>
  <si>
    <t>27/09/2019 10:30</t>
  </si>
  <si>
    <t>419189XXXXXXX8167</t>
  </si>
  <si>
    <t>589930</t>
  </si>
  <si>
    <t>27/09/2019 10:33</t>
  </si>
  <si>
    <t>514868XXXXXXX2078</t>
  </si>
  <si>
    <t>087969</t>
  </si>
  <si>
    <t>27/09/2019 10:34</t>
  </si>
  <si>
    <t>372529XXXXXX6000</t>
  </si>
  <si>
    <t>11</t>
  </si>
  <si>
    <t>27/09/2019 11:18</t>
  </si>
  <si>
    <t>497864XXXXXXX5827</t>
  </si>
  <si>
    <t>524962</t>
  </si>
  <si>
    <t>27/09/2019 12:20</t>
  </si>
  <si>
    <t>546657XXXXXXX1067</t>
  </si>
  <si>
    <t>03873P</t>
  </si>
  <si>
    <t>27/09/2019 14:48</t>
  </si>
  <si>
    <t>077866</t>
  </si>
  <si>
    <t>27/09/2019 16:11</t>
  </si>
  <si>
    <t>043105</t>
  </si>
  <si>
    <t>28/09/2019 11:45</t>
  </si>
  <si>
    <t>354964</t>
  </si>
  <si>
    <t>28/09/2019 13:20</t>
  </si>
  <si>
    <t>522840XXXXXXX6829</t>
  </si>
  <si>
    <t>214270</t>
  </si>
  <si>
    <t>28/09/2019 17:07</t>
  </si>
  <si>
    <t>553636XXXXXXX6694</t>
  </si>
  <si>
    <t>037976</t>
  </si>
  <si>
    <t>28/09/2019 17:50</t>
  </si>
  <si>
    <t>532610XXXXXXX1066</t>
  </si>
  <si>
    <t>176022</t>
  </si>
  <si>
    <t>28/09/2019 20:03</t>
  </si>
  <si>
    <t>094464</t>
  </si>
  <si>
    <t>29/09/2019 10:11</t>
  </si>
  <si>
    <t>02988Z</t>
  </si>
  <si>
    <t>29/09/2019 11:05</t>
  </si>
  <si>
    <t>06753I</t>
  </si>
  <si>
    <t>29/09/2019 11:11</t>
  </si>
  <si>
    <t>056526</t>
  </si>
  <si>
    <t>29/09/2019 13:32</t>
  </si>
  <si>
    <t>515590XXXXXXX7909</t>
  </si>
  <si>
    <t>332475</t>
  </si>
  <si>
    <t>212356</t>
  </si>
  <si>
    <t>30/09/2019 15:18</t>
  </si>
  <si>
    <t>589693XXXXXXXXX7025</t>
  </si>
  <si>
    <t>003107</t>
  </si>
  <si>
    <t>ORDEN DE PAGO RECIBIDA</t>
  </si>
  <si>
    <t>1079</t>
  </si>
  <si>
    <t>Deposito marzo 2019</t>
  </si>
  <si>
    <t>27/09/2019 23:00</t>
  </si>
  <si>
    <t>03007I</t>
  </si>
  <si>
    <t>23.399.570-3</t>
  </si>
  <si>
    <t>23399570</t>
  </si>
  <si>
    <t xml:space="preserve">Nilda Ccama Ayma                             </t>
  </si>
  <si>
    <t>27/09/2019</t>
  </si>
  <si>
    <t>25.657.249-4</t>
  </si>
  <si>
    <t>25657249</t>
  </si>
  <si>
    <t xml:space="preserve">Nathalia Correa                              </t>
  </si>
  <si>
    <t>24.400.280-3</t>
  </si>
  <si>
    <t>105318352</t>
  </si>
  <si>
    <t xml:space="preserve">Felicidad Maria Lanza                        </t>
  </si>
  <si>
    <t>09/09/2019</t>
  </si>
  <si>
    <t>12/09/2019</t>
  </si>
  <si>
    <t>30/09/2019</t>
  </si>
  <si>
    <t>RESTAURANT LA ESTAK S.P. DE ATAC</t>
  </si>
  <si>
    <t>0409 74313309246100388663969</t>
  </si>
  <si>
    <t>GOOGLE *GOOGLE STOR</t>
  </si>
  <si>
    <t>0909 24492159250637691397801</t>
  </si>
  <si>
    <t>2709 24492159269637635524428</t>
  </si>
  <si>
    <t>0310 24013089276070032617183</t>
  </si>
  <si>
    <t>GOOGLE*GSUITE PASCU</t>
  </si>
  <si>
    <t>0410 74313309276100026924628</t>
  </si>
  <si>
    <t>0710 74232629278003204360697</t>
  </si>
  <si>
    <t>04/09/2019</t>
  </si>
  <si>
    <t>VICENTE</t>
  </si>
  <si>
    <t>SOL INTI</t>
  </si>
  <si>
    <t>PALTAS</t>
  </si>
  <si>
    <t>JUTURI</t>
  </si>
  <si>
    <t>HOJAS DE COCA</t>
  </si>
  <si>
    <t>JUAN AYALA</t>
  </si>
  <si>
    <t>Gabriel Tabacof</t>
  </si>
  <si>
    <t>CHUTINAN AND JAMISON</t>
  </si>
  <si>
    <t>ELIAS PESTANAS</t>
  </si>
  <si>
    <t>TERESA MOURAO PASSOS</t>
  </si>
  <si>
    <t>TERESA COUTINHO</t>
  </si>
  <si>
    <t>ROSIMARIA FRANCO</t>
  </si>
  <si>
    <t>BIWEI CHEN</t>
  </si>
  <si>
    <t>MATIAS MARTINO</t>
  </si>
  <si>
    <t>YURUN MA</t>
  </si>
  <si>
    <t>ZOU YU FENG</t>
  </si>
  <si>
    <t>DOUGLAS BEPPLER MARTINS</t>
  </si>
  <si>
    <t>ARIEL GLASNER</t>
  </si>
  <si>
    <t>ANDREA ALIAGA</t>
  </si>
  <si>
    <t>PAULO LANHOSO MARTINS</t>
  </si>
  <si>
    <t>YIN MEI</t>
  </si>
  <si>
    <t xml:space="preserve">MA FEIFEI DING </t>
  </si>
  <si>
    <t>LORETO PEZO CONTRERAS</t>
  </si>
  <si>
    <t>CONSTANZA AMENABAR</t>
  </si>
  <si>
    <t>BONNIE SCOTT GENDASZEK</t>
  </si>
  <si>
    <t>JENNY HIGGINS</t>
  </si>
  <si>
    <t>ELIZABETH NG</t>
  </si>
  <si>
    <t>PATHOMPONG SINGTHONG</t>
  </si>
  <si>
    <t>FELIPE ANDRADE</t>
  </si>
  <si>
    <t>MICHAEL PAGNELLA</t>
  </si>
  <si>
    <t>MARTIN LOCHBRUNNER</t>
  </si>
  <si>
    <t>GABRIELA URBINA</t>
  </si>
  <si>
    <t>SIMON SACHS</t>
  </si>
  <si>
    <t>GREICE QUELHAS</t>
  </si>
  <si>
    <t>NATALIA ZAFFALON CASATI</t>
  </si>
  <si>
    <t>ENRICO MORELLINI</t>
  </si>
  <si>
    <t>PETER ANGEHRN</t>
  </si>
  <si>
    <t>ARIANNE MANCISIDOR</t>
  </si>
  <si>
    <t>PASCALE BARTHELEMY</t>
  </si>
  <si>
    <t>CAMILA UDIHARA</t>
  </si>
  <si>
    <t>CHRISTIAN SENDELBACH</t>
  </si>
  <si>
    <t>LUIS FELIPE DA CUNHA</t>
  </si>
  <si>
    <t>CAMILE RAMALHO</t>
  </si>
  <si>
    <t>IANIV KLABER</t>
  </si>
  <si>
    <t>LAURENT CAMERINI</t>
  </si>
  <si>
    <t xml:space="preserve">MICHAEL STRECK </t>
  </si>
  <si>
    <t>DEAN BADMINTON</t>
  </si>
  <si>
    <t xml:space="preserve">CLAUDIA DIAS </t>
  </si>
  <si>
    <t>THERESE AEBISCHER</t>
  </si>
  <si>
    <t>CLAUDIA MORETZSOHN</t>
  </si>
  <si>
    <t>SANTIAGO MOYA</t>
  </si>
  <si>
    <t>CARLA NANNUCCI</t>
  </si>
  <si>
    <t>LORENA AGUILAR</t>
  </si>
  <si>
    <t>RAY SUTAPA</t>
  </si>
  <si>
    <t>SONIA AZEVEDO DOS SANTOS</t>
  </si>
  <si>
    <t xml:space="preserve">MARIANA AZEVEDO </t>
  </si>
  <si>
    <t>GABRIEL ALVES SENDINO</t>
  </si>
  <si>
    <t>JUAN CARLOS MEJIA</t>
  </si>
  <si>
    <t>ALEJANDRO CROMEYER</t>
  </si>
  <si>
    <t>ACASSIA LEITE</t>
  </si>
  <si>
    <t>GABRIEL A B SENDINO</t>
  </si>
  <si>
    <t>COLIN SHARP</t>
  </si>
  <si>
    <t>LEANDRO VILELA</t>
  </si>
  <si>
    <t>Chutinan and Jamison Vincent</t>
  </si>
  <si>
    <t>Elias Pestana Gomes</t>
  </si>
  <si>
    <t>Teresa Mourao Passos Coutinho</t>
  </si>
  <si>
    <t>Teresa Coutinho</t>
  </si>
  <si>
    <t>Rosimaria Franco</t>
  </si>
  <si>
    <t>Matias Martino/Matias Martino</t>
  </si>
  <si>
    <t>Biwei Chen</t>
  </si>
  <si>
    <t>zou yu feng yanjun</t>
  </si>
  <si>
    <t>YURUN MA/YURUN MA</t>
  </si>
  <si>
    <t>Douglas Marcelino Beppler Martins</t>
  </si>
  <si>
    <t>Andrea Aliaga</t>
  </si>
  <si>
    <t>Ariel Glasner</t>
  </si>
  <si>
    <t>yin mei</t>
  </si>
  <si>
    <t>MA FEIFEI DING WEIHONG</t>
  </si>
  <si>
    <t>Ana Helena Martins/Paulo Lanhoso Martins</t>
  </si>
  <si>
    <t>Loreto Pezo Contreras</t>
  </si>
  <si>
    <t>Constanza Amenabar</t>
  </si>
  <si>
    <t>Bonnie Scott Gendaszek</t>
  </si>
  <si>
    <t>jenny higgins</t>
  </si>
  <si>
    <t>Elizabeth Ng</t>
  </si>
  <si>
    <t>Pathompong Singthong</t>
  </si>
  <si>
    <t>Hans Aebischer/Martin Lochbrunner/Rosmarie Kuenzi</t>
  </si>
  <si>
    <t>Felipe Andrade</t>
  </si>
  <si>
    <t>Michael Pagnella</t>
  </si>
  <si>
    <t>Simon Sachs</t>
  </si>
  <si>
    <t>Gabriela urbina</t>
  </si>
  <si>
    <t>Greice Quelhas</t>
  </si>
  <si>
    <t>Enrico Morellini</t>
  </si>
  <si>
    <t>Peter Angehrn</t>
  </si>
  <si>
    <t>Arianne mancisidor</t>
  </si>
  <si>
    <t>Pascale Barthelemy</t>
  </si>
  <si>
    <t>Camila Udihara</t>
  </si>
  <si>
    <t>Christian Sendelbach</t>
  </si>
  <si>
    <t>Luis Felipe Da Cunha Duarte</t>
  </si>
  <si>
    <t>Ianiv Klaber</t>
  </si>
  <si>
    <t>Camile Ramalho</t>
  </si>
  <si>
    <t>laurent camerini</t>
  </si>
  <si>
    <t>Michael Streck</t>
  </si>
  <si>
    <t>Dean Badminton</t>
  </si>
  <si>
    <t>Claudia Dias Moretzsohn</t>
  </si>
  <si>
    <t>Gabriela Urbina</t>
  </si>
  <si>
    <t>THERESE AEBISCHER/THERESE AEBISCHER</t>
  </si>
  <si>
    <t>Santiago Moya Victoriano</t>
  </si>
  <si>
    <t>MARINA BELLEMO/CANDIDA CAPRILE/CARLA NANNUCCI</t>
  </si>
  <si>
    <t>Lorena Aguilar</t>
  </si>
  <si>
    <t>sutapa ray</t>
  </si>
  <si>
    <t>Sonia Maria Azevedo dos Santos</t>
  </si>
  <si>
    <t>Mariana Azevedo Bo de Borba</t>
  </si>
  <si>
    <t>Alejandro Cromeyer</t>
  </si>
  <si>
    <t>Juan Carlos Mejia</t>
  </si>
  <si>
    <t>Colin Sharp</t>
  </si>
  <si>
    <t>Leandro Vilela</t>
  </si>
  <si>
    <t>01/10/2019 08:53</t>
  </si>
  <si>
    <t>025065</t>
  </si>
  <si>
    <t>01/10/2019 11:28</t>
  </si>
  <si>
    <t>465375XXXXXXX3198</t>
  </si>
  <si>
    <t>121549</t>
  </si>
  <si>
    <t>01/10/2019 11:30</t>
  </si>
  <si>
    <t>548742XXXXXXX3886</t>
  </si>
  <si>
    <t>123958</t>
  </si>
  <si>
    <t>01/10/2019 11:32</t>
  </si>
  <si>
    <t>406669XXXXXXX6880</t>
  </si>
  <si>
    <t>632590</t>
  </si>
  <si>
    <t>02/10/2019 13:59</t>
  </si>
  <si>
    <t>012664</t>
  </si>
  <si>
    <t>02/10/2019 14:31</t>
  </si>
  <si>
    <t>528689XXXXXXX0287</t>
  </si>
  <si>
    <t>953119</t>
  </si>
  <si>
    <t>03/10/2019 10:32</t>
  </si>
  <si>
    <t>330680</t>
  </si>
  <si>
    <t>03/10/2019 13:52</t>
  </si>
  <si>
    <t>240965</t>
  </si>
  <si>
    <t>03/10/2019 16:46</t>
  </si>
  <si>
    <t>014263</t>
  </si>
  <si>
    <t>04/10/2019 12:21</t>
  </si>
  <si>
    <t>379387XXXXXX1006</t>
  </si>
  <si>
    <t>85</t>
  </si>
  <si>
    <t>04/10/2019 14:24</t>
  </si>
  <si>
    <t>515590XXXXXXX7911</t>
  </si>
  <si>
    <t>253968</t>
  </si>
  <si>
    <t>04/10/2019 14:26</t>
  </si>
  <si>
    <t>553636XXXXXXX3941</t>
  </si>
  <si>
    <t>047936</t>
  </si>
  <si>
    <t>06/10/2019 11:53</t>
  </si>
  <si>
    <t>07/10/2019 20:01</t>
  </si>
  <si>
    <t>549539</t>
  </si>
  <si>
    <t>07/10/2019 20:47</t>
  </si>
  <si>
    <t>728726</t>
  </si>
  <si>
    <t>08/10/2019 10:24</t>
  </si>
  <si>
    <t>552289XXXXXXX7129</t>
  </si>
  <si>
    <t>071355</t>
  </si>
  <si>
    <t>08/10/2019 10:27</t>
  </si>
  <si>
    <t>414746XXXXXXX0123</t>
  </si>
  <si>
    <t>257551</t>
  </si>
  <si>
    <t>08/10/2019 10:28</t>
  </si>
  <si>
    <t>375683XXXXXX1005</t>
  </si>
  <si>
    <t>91</t>
  </si>
  <si>
    <t>08/10/2019 10:30</t>
  </si>
  <si>
    <t>376458XXXXXX3009</t>
  </si>
  <si>
    <t>60</t>
  </si>
  <si>
    <t>08/10/2019 10:32</t>
  </si>
  <si>
    <t>56</t>
  </si>
  <si>
    <t>08/10/2019 10:34</t>
  </si>
  <si>
    <t>448165XXXXXXX6703</t>
  </si>
  <si>
    <t>932521</t>
  </si>
  <si>
    <t>08/10/2019 10:36</t>
  </si>
  <si>
    <t>525303XXXXXXX7969</t>
  </si>
  <si>
    <t>T92623</t>
  </si>
  <si>
    <t>08/10/2019 10:38</t>
  </si>
  <si>
    <t>558685XXXXXXX2502</t>
  </si>
  <si>
    <t>392281</t>
  </si>
  <si>
    <t>08/10/2019 10:40</t>
  </si>
  <si>
    <t>548699XXXXXXX1179</t>
  </si>
  <si>
    <t>029370</t>
  </si>
  <si>
    <t>08/10/2019 10:43</t>
  </si>
  <si>
    <t>452088XXXXXXX4845</t>
  </si>
  <si>
    <t>02733I</t>
  </si>
  <si>
    <t>08/10/2019 10:44</t>
  </si>
  <si>
    <t>553636XXXXXXX4616</t>
  </si>
  <si>
    <t>067343</t>
  </si>
  <si>
    <t>09/10/2019 09:57</t>
  </si>
  <si>
    <t>682853</t>
  </si>
  <si>
    <t>09/10/2019 09:58</t>
  </si>
  <si>
    <t>497160XXXXXXX5667</t>
  </si>
  <si>
    <t>170631</t>
  </si>
  <si>
    <t>09/10/2019 09:59</t>
  </si>
  <si>
    <t>478092XXXXXXX3887</t>
  </si>
  <si>
    <t>639169</t>
  </si>
  <si>
    <t>10/10/2019 10:21</t>
  </si>
  <si>
    <t>010656</t>
  </si>
  <si>
    <t>10/10/2019 10:22</t>
  </si>
  <si>
    <t>497943XXXXXXX3427</t>
  </si>
  <si>
    <t>035779</t>
  </si>
  <si>
    <t>10/10/2019 12:57</t>
  </si>
  <si>
    <t>10/10/2019 13:42</t>
  </si>
  <si>
    <t>552324</t>
  </si>
  <si>
    <t>10/10/2019 18:48</t>
  </si>
  <si>
    <t>550209XXXXXXX1490</t>
  </si>
  <si>
    <t>465756</t>
  </si>
  <si>
    <t>11/10/2019 09:47</t>
  </si>
  <si>
    <t>477041XXXXXXX4212</t>
  </si>
  <si>
    <t>000041</t>
  </si>
  <si>
    <t>11/10/2019 09:57</t>
  </si>
  <si>
    <t>988903</t>
  </si>
  <si>
    <t>11/10/2019 11:51</t>
  </si>
  <si>
    <t>525768</t>
  </si>
  <si>
    <t>11/10/2019 11:57</t>
  </si>
  <si>
    <t>552085XXXXXXX4360</t>
  </si>
  <si>
    <t>050253</t>
  </si>
  <si>
    <t>11/10/2019 11:58</t>
  </si>
  <si>
    <t>522688XXXXXXX1627</t>
  </si>
  <si>
    <t>032133</t>
  </si>
  <si>
    <t>11/10/2019 12:00</t>
  </si>
  <si>
    <t>519710XXXXXXX8779</t>
  </si>
  <si>
    <t>172475</t>
  </si>
  <si>
    <t>11/10/2019 12:02</t>
  </si>
  <si>
    <t>688800</t>
  </si>
  <si>
    <t>11/10/2019 12:04</t>
  </si>
  <si>
    <t>559300XXXXXXX5379</t>
  </si>
  <si>
    <t>096245</t>
  </si>
  <si>
    <t>11/10/2019 13:55</t>
  </si>
  <si>
    <t>553656XXXXXXX6554</t>
  </si>
  <si>
    <t>310932</t>
  </si>
  <si>
    <t>11/10/2019 20:36</t>
  </si>
  <si>
    <t>419459XXXXXXX7649</t>
  </si>
  <si>
    <t>080177</t>
  </si>
  <si>
    <t>12/10/2019 12:56</t>
  </si>
  <si>
    <t>436195XXXXXXX9044</t>
  </si>
  <si>
    <t>906575</t>
  </si>
  <si>
    <t>12/10/2019 21:48</t>
  </si>
  <si>
    <t>174511</t>
  </si>
  <si>
    <t>13/10/2019 09:04</t>
  </si>
  <si>
    <t>021119</t>
  </si>
  <si>
    <t>13/10/2019 14:09</t>
  </si>
  <si>
    <t>528689XXXXXXX6830</t>
  </si>
  <si>
    <t>081306</t>
  </si>
  <si>
    <t>13/10/2019 16:30</t>
  </si>
  <si>
    <t>04584I</t>
  </si>
  <si>
    <t>14/10/2019 13:47</t>
  </si>
  <si>
    <t>548081XXXXXXX1612</t>
  </si>
  <si>
    <t>T09207</t>
  </si>
  <si>
    <t>14/10/2019 13:49</t>
  </si>
  <si>
    <t>513690XXXXXXX8756</t>
  </si>
  <si>
    <t>474952</t>
  </si>
  <si>
    <t>14/10/2019 13:50</t>
  </si>
  <si>
    <t>057497</t>
  </si>
  <si>
    <t>14/10/2019 13:52</t>
  </si>
  <si>
    <t>542598XXXXXXX0006</t>
  </si>
  <si>
    <t>024937</t>
  </si>
  <si>
    <t>14/10/2019 13:54</t>
  </si>
  <si>
    <t>411773XXXXXXX1235</t>
  </si>
  <si>
    <t>145158</t>
  </si>
  <si>
    <t>14/10/2019 13:55</t>
  </si>
  <si>
    <t>452083XXXXXXX0478</t>
  </si>
  <si>
    <t>01284N</t>
  </si>
  <si>
    <t>14/10/2019 17:21</t>
  </si>
  <si>
    <t>515811XXXXXXX9554</t>
  </si>
  <si>
    <t>572528</t>
  </si>
  <si>
    <t>14/10/2019 17:22</t>
  </si>
  <si>
    <t>15/10/2019 11:48</t>
  </si>
  <si>
    <t>543429XXXXXXX6958</t>
  </si>
  <si>
    <t>T05791</t>
  </si>
  <si>
    <t>15/10/2019 11:50</t>
  </si>
  <si>
    <t>414709XXXXXXX8334</t>
  </si>
  <si>
    <t>04409D</t>
  </si>
  <si>
    <t>15/10/2019 11:51</t>
  </si>
  <si>
    <t>414089XXXXXXX5794</t>
  </si>
  <si>
    <t>578901</t>
  </si>
  <si>
    <t>15/10/2019 11:52</t>
  </si>
  <si>
    <t>414720XXXXXXX1409</t>
  </si>
  <si>
    <t>02569I</t>
  </si>
  <si>
    <t>15/10/2019 11:54</t>
  </si>
  <si>
    <t>05995I</t>
  </si>
  <si>
    <t>414709XXXXXXX4998</t>
  </si>
  <si>
    <t>08963D</t>
  </si>
  <si>
    <t>15/10/2019 18:59</t>
  </si>
  <si>
    <t>499897XXXXXXX4174</t>
  </si>
  <si>
    <t>851354</t>
  </si>
  <si>
    <t>16/10/2019 09:10</t>
  </si>
  <si>
    <t>377348XXXXXX1010</t>
  </si>
  <si>
    <t>47</t>
  </si>
  <si>
    <t>16/10/2019 11:56</t>
  </si>
  <si>
    <t>348056</t>
  </si>
  <si>
    <t>16/10/2019 13:44</t>
  </si>
  <si>
    <t>59</t>
  </si>
  <si>
    <t>16/10/2019 17:22</t>
  </si>
  <si>
    <t>498406XXXXXXX4170</t>
  </si>
  <si>
    <t>084987</t>
  </si>
  <si>
    <t>17/10/2019 08:45</t>
  </si>
  <si>
    <t>471154</t>
  </si>
  <si>
    <t>17/10/2019 10:44</t>
  </si>
  <si>
    <t>574231</t>
  </si>
  <si>
    <t>17/10/2019 12:40</t>
  </si>
  <si>
    <t>623396</t>
  </si>
  <si>
    <t>17/10/2019 13:06</t>
  </si>
  <si>
    <t>416535XXXXXXX7944</t>
  </si>
  <si>
    <t>943328</t>
  </si>
  <si>
    <t>17/10/2019 13:07</t>
  </si>
  <si>
    <t>078471</t>
  </si>
  <si>
    <t>17/10/2019 14:50</t>
  </si>
  <si>
    <t>525303XXXXXXX0103</t>
  </si>
  <si>
    <t>T72316</t>
  </si>
  <si>
    <t>17/10/2019 17:05</t>
  </si>
  <si>
    <t>01490D</t>
  </si>
  <si>
    <t>18/10/2019 12:55</t>
  </si>
  <si>
    <t>01733D</t>
  </si>
  <si>
    <t>18/10/2019 14:04</t>
  </si>
  <si>
    <t>552289XXXXXXX2258</t>
  </si>
  <si>
    <t>026676</t>
  </si>
  <si>
    <t>18/10/2019 20:38</t>
  </si>
  <si>
    <t>194504</t>
  </si>
  <si>
    <t>19/10/2019 13:18</t>
  </si>
  <si>
    <t>492912XXXXXXX6003</t>
  </si>
  <si>
    <t>019570</t>
  </si>
  <si>
    <t>19/10/2019 13:19</t>
  </si>
  <si>
    <t>376682XXXXXX1000</t>
  </si>
  <si>
    <t>19/10/2019 13:22</t>
  </si>
  <si>
    <t>424631XXXXXXX7063</t>
  </si>
  <si>
    <t>03381G</t>
  </si>
  <si>
    <t>19/10/2019 13:24</t>
  </si>
  <si>
    <t>414734XXXXXXX6700</t>
  </si>
  <si>
    <t>07492D</t>
  </si>
  <si>
    <t>19/10/2019 14:25</t>
  </si>
  <si>
    <t>498453XXXXXXX8878</t>
  </si>
  <si>
    <t>082383</t>
  </si>
  <si>
    <t>20/10/2019 13:41</t>
  </si>
  <si>
    <t>451212XXXXXXX8582</t>
  </si>
  <si>
    <t>093017</t>
  </si>
  <si>
    <t>20/10/2019 13:43</t>
  </si>
  <si>
    <t>434960XXXXXXX9842</t>
  </si>
  <si>
    <t>680620</t>
  </si>
  <si>
    <t>21/10/2019 09:26</t>
  </si>
  <si>
    <t>04985D</t>
  </si>
  <si>
    <t>21/10/2019 09:34</t>
  </si>
  <si>
    <t>08283D</t>
  </si>
  <si>
    <t>21/10/2019 10:28</t>
  </si>
  <si>
    <t>552289XXXXXXX3383</t>
  </si>
  <si>
    <t>028517</t>
  </si>
  <si>
    <t>21/10/2019 12:05</t>
  </si>
  <si>
    <t>09146D</t>
  </si>
  <si>
    <t>21/10/2019 21:57</t>
  </si>
  <si>
    <t>498406XXXXXXX7368</t>
  </si>
  <si>
    <t>092640</t>
  </si>
  <si>
    <t>22/10/2019 08:49</t>
  </si>
  <si>
    <t>513659XXXXXXX3505</t>
  </si>
  <si>
    <t>816692</t>
  </si>
  <si>
    <t>22/10/2019 17:07</t>
  </si>
  <si>
    <t>24</t>
  </si>
  <si>
    <t>23/10/2019 08:42</t>
  </si>
  <si>
    <t>03379D</t>
  </si>
  <si>
    <t>23/10/2019 13:21</t>
  </si>
  <si>
    <t>414709XXXXXXX8817</t>
  </si>
  <si>
    <t>09285D</t>
  </si>
  <si>
    <t>23/10/2019 13:23</t>
  </si>
  <si>
    <t>540477XXXXXXX1222</t>
  </si>
  <si>
    <t>260053</t>
  </si>
  <si>
    <t>23/10/2019 13:25</t>
  </si>
  <si>
    <t>522840XXXXXXX4565</t>
  </si>
  <si>
    <t>273952</t>
  </si>
  <si>
    <t>23/10/2019 13:27</t>
  </si>
  <si>
    <t>422061XXXXXXX1174</t>
  </si>
  <si>
    <t>290951</t>
  </si>
  <si>
    <t>23/10/2019 13:28</t>
  </si>
  <si>
    <t>01117D</t>
  </si>
  <si>
    <t>23/10/2019 14:10</t>
  </si>
  <si>
    <t>45</t>
  </si>
  <si>
    <t>23/10/2019 17:06</t>
  </si>
  <si>
    <t>550018XXXXXXX5273</t>
  </si>
  <si>
    <t>685954</t>
  </si>
  <si>
    <t>23/10/2019 17:21</t>
  </si>
  <si>
    <t>434960XXXXXXX6278</t>
  </si>
  <si>
    <t>750134</t>
  </si>
  <si>
    <t>24/10/2019 07:48</t>
  </si>
  <si>
    <t>490117XXXXXXX1984</t>
  </si>
  <si>
    <t>145714</t>
  </si>
  <si>
    <t>24/10/2019 19:33</t>
  </si>
  <si>
    <t>553096XXXXXXX7774</t>
  </si>
  <si>
    <t>723117</t>
  </si>
  <si>
    <t>24/10/2019 19:35</t>
  </si>
  <si>
    <t>498408XXXXXXX2877</t>
  </si>
  <si>
    <t>068918</t>
  </si>
  <si>
    <t>24/10/2019 19:36</t>
  </si>
  <si>
    <t>497490XXXXXXX3022</t>
  </si>
  <si>
    <t>430196</t>
  </si>
  <si>
    <t>25/10/2019 08:56</t>
  </si>
  <si>
    <t>05328Z</t>
  </si>
  <si>
    <t>25/10/2019 09:33</t>
  </si>
  <si>
    <t>158819</t>
  </si>
  <si>
    <t>25/10/2019 13:08</t>
  </si>
  <si>
    <t>375008XXXXXX1006</t>
  </si>
  <si>
    <t>25/10/2019 14:11</t>
  </si>
  <si>
    <t>379272XXXXXX1008</t>
  </si>
  <si>
    <t>15</t>
  </si>
  <si>
    <t>25/10/2019 20:57</t>
  </si>
  <si>
    <t>455876XXXXXXX4099</t>
  </si>
  <si>
    <t>174826</t>
  </si>
  <si>
    <t>25/10/2019 21:17</t>
  </si>
  <si>
    <t>553659XXXXXXX8226</t>
  </si>
  <si>
    <t>H59580</t>
  </si>
  <si>
    <t>26/10/2019 10:15</t>
  </si>
  <si>
    <t>545505XXXXXXX4435</t>
  </si>
  <si>
    <t>H15198</t>
  </si>
  <si>
    <t>26/10/2019 10:35</t>
  </si>
  <si>
    <t>549167XXXXXXX3870</t>
  </si>
  <si>
    <t>043680</t>
  </si>
  <si>
    <t>26/10/2019 10:41</t>
  </si>
  <si>
    <t>423953XXXXXXX3878</t>
  </si>
  <si>
    <t>855570</t>
  </si>
  <si>
    <t>26/10/2019 10:54</t>
  </si>
  <si>
    <t>02044D</t>
  </si>
  <si>
    <t>26/10/2019 10:55</t>
  </si>
  <si>
    <t>374614XXXXXX2001</t>
  </si>
  <si>
    <t>87</t>
  </si>
  <si>
    <t>26/10/2019 11:16</t>
  </si>
  <si>
    <t>39</t>
  </si>
  <si>
    <t>26/10/2019 14:16</t>
  </si>
  <si>
    <t>515601XXXXXXX4276</t>
  </si>
  <si>
    <t>506449</t>
  </si>
  <si>
    <t>27/10/2019 08:56</t>
  </si>
  <si>
    <t>462845XXXXXXX2150</t>
  </si>
  <si>
    <t>009947</t>
  </si>
  <si>
    <t>27/10/2019 13:22</t>
  </si>
  <si>
    <t>547341XXXXXXX0888</t>
  </si>
  <si>
    <t>029528</t>
  </si>
  <si>
    <t>28/10/2019 10:01</t>
  </si>
  <si>
    <t>548985XXXXXXX8586</t>
  </si>
  <si>
    <t>094029</t>
  </si>
  <si>
    <t>28/10/2019 11:47</t>
  </si>
  <si>
    <t>456354XXXXXXX1287</t>
  </si>
  <si>
    <t>171987</t>
  </si>
  <si>
    <t>28/10/2019 20:07</t>
  </si>
  <si>
    <t>498408XXXXXXX7261</t>
  </si>
  <si>
    <t>739498</t>
  </si>
  <si>
    <t>29/10/2019 11:32</t>
  </si>
  <si>
    <t>410039XXXXXXX8472</t>
  </si>
  <si>
    <t>76375C</t>
  </si>
  <si>
    <t>29/10/2019 11:52</t>
  </si>
  <si>
    <t>437693</t>
  </si>
  <si>
    <t>29/10/2019 11:56</t>
  </si>
  <si>
    <t>032795</t>
  </si>
  <si>
    <t>29/10/2019 11:57</t>
  </si>
  <si>
    <t>854829</t>
  </si>
  <si>
    <t>29/10/2019 11:58</t>
  </si>
  <si>
    <t>768280</t>
  </si>
  <si>
    <t>29/10/2019 13:47</t>
  </si>
  <si>
    <t>498408XXXXXXX6093</t>
  </si>
  <si>
    <t>045804</t>
  </si>
  <si>
    <t>29/10/2019 13:48</t>
  </si>
  <si>
    <t>047930</t>
  </si>
  <si>
    <t>30/10/2019 15:01</t>
  </si>
  <si>
    <t>434956XXXXXXX3201</t>
  </si>
  <si>
    <t>601777</t>
  </si>
  <si>
    <t>30/10/2019 16:59</t>
  </si>
  <si>
    <t>612041</t>
  </si>
  <si>
    <t>30/10/2019 17:58</t>
  </si>
  <si>
    <t>885142</t>
  </si>
  <si>
    <t>30/10/2019 18:15</t>
  </si>
  <si>
    <t>896636</t>
  </si>
  <si>
    <t>31/10/2019 12:05</t>
  </si>
  <si>
    <t>434956XXXXXXX2936</t>
  </si>
  <si>
    <t>633038</t>
  </si>
  <si>
    <t>31/10/2019 13:32</t>
  </si>
  <si>
    <t>552305XXXXXXX8641</t>
  </si>
  <si>
    <t>644649</t>
  </si>
  <si>
    <t>31/10/2019 13:33</t>
  </si>
  <si>
    <t>521892XXXXXXX5535</t>
  </si>
  <si>
    <t>353859</t>
  </si>
  <si>
    <t>31/10/2019 17:03</t>
  </si>
  <si>
    <t>024321</t>
  </si>
  <si>
    <t>31/10/2019 17:04</t>
  </si>
  <si>
    <t>074394</t>
  </si>
  <si>
    <t>29/04/2019 08:09</t>
  </si>
  <si>
    <t>530826XXXXXXX9240</t>
  </si>
  <si>
    <t>474519</t>
  </si>
  <si>
    <t>01/10/2019</t>
  </si>
  <si>
    <t>03/10/2019</t>
  </si>
  <si>
    <t>04/10/2019</t>
  </si>
  <si>
    <t>07/10/2019</t>
  </si>
  <si>
    <t>08/10/2019</t>
  </si>
  <si>
    <t>10/10/2019</t>
  </si>
  <si>
    <t>11/10/2019</t>
  </si>
  <si>
    <t>14/10/2019</t>
  </si>
  <si>
    <t>16/10/2019</t>
  </si>
  <si>
    <t>17/10/2019</t>
  </si>
  <si>
    <t>18/10/2019</t>
  </si>
  <si>
    <t>21/10/2019</t>
  </si>
  <si>
    <t>Pago Deuda Tarjeta Crédito US$</t>
  </si>
  <si>
    <t>22/10/2019</t>
  </si>
  <si>
    <t>25/10/2019</t>
  </si>
  <si>
    <t>29/10/2019</t>
  </si>
  <si>
    <t>30/10/2019</t>
  </si>
  <si>
    <t>03-10-2019</t>
  </si>
  <si>
    <t>10770694</t>
  </si>
  <si>
    <t>16-10-2019</t>
  </si>
  <si>
    <t>1288697961</t>
  </si>
  <si>
    <t>17-10-2019</t>
  </si>
  <si>
    <t>10770598</t>
  </si>
  <si>
    <t>22-10-2019</t>
  </si>
  <si>
    <t>1288703075</t>
  </si>
  <si>
    <t>29-10-2019</t>
  </si>
  <si>
    <t>10770342</t>
  </si>
  <si>
    <t>30-10-2019</t>
  </si>
  <si>
    <t>TRANSFERENCIA DE FONDO</t>
  </si>
  <si>
    <t>1083</t>
  </si>
  <si>
    <t>1199000021</t>
  </si>
  <si>
    <t>2709 88134180</t>
  </si>
  <si>
    <t>3009 88726611</t>
  </si>
  <si>
    <t>AUTOMATEC SPA SANTIAGO</t>
  </si>
  <si>
    <t>0410 88558592</t>
  </si>
  <si>
    <t>PAMPA EXPEDITION SANTIAGO</t>
  </si>
  <si>
    <t>0410 88426392</t>
  </si>
  <si>
    <t>TAXI M-632 SANTIAGO</t>
  </si>
  <si>
    <t>0410 88723676</t>
  </si>
  <si>
    <t>EASY CALAMA CALAMA</t>
  </si>
  <si>
    <t>0710 88979366</t>
  </si>
  <si>
    <t>0710 88687114</t>
  </si>
  <si>
    <t>06/10/2019</t>
  </si>
  <si>
    <t>0409 00000000</t>
  </si>
  <si>
    <t>0909 00000000</t>
  </si>
  <si>
    <t>1209 00000010</t>
  </si>
  <si>
    <t>DEV. CB RESTO 5</t>
  </si>
  <si>
    <t>2709 00000000</t>
  </si>
  <si>
    <t>0310 00000010</t>
  </si>
  <si>
    <t>DEV. CB COMB/CONS 3</t>
  </si>
  <si>
    <t>0310 00000000</t>
  </si>
  <si>
    <t>0410 00000000</t>
  </si>
  <si>
    <t>0710 00000000</t>
  </si>
  <si>
    <t>Retiro Carlos Trino</t>
  </si>
  <si>
    <t>Liquidacion</t>
  </si>
  <si>
    <t>72346694</t>
  </si>
  <si>
    <t>72344123</t>
  </si>
  <si>
    <t>Fact 709174</t>
  </si>
  <si>
    <t>72482714</t>
  </si>
  <si>
    <t>Pendiente Factura 14.756</t>
  </si>
  <si>
    <t>72513789</t>
  </si>
  <si>
    <t>Finiquito1</t>
  </si>
  <si>
    <t>72513844</t>
  </si>
  <si>
    <t>Finiquitoi2</t>
  </si>
  <si>
    <t>05/10/2019</t>
  </si>
  <si>
    <t>72597610</t>
  </si>
  <si>
    <t>Factura 9091139</t>
  </si>
  <si>
    <t>72597460</t>
  </si>
  <si>
    <t>fact 1671,1552</t>
  </si>
  <si>
    <t>72597423</t>
  </si>
  <si>
    <t>Fact 8969, 9014,9298</t>
  </si>
  <si>
    <t>72597439</t>
  </si>
  <si>
    <t>96.604.460-8</t>
  </si>
  <si>
    <t>9800727</t>
  </si>
  <si>
    <t xml:space="preserve">ECOLAB                                       </t>
  </si>
  <si>
    <t>fact 1507369</t>
  </si>
  <si>
    <t>72660711</t>
  </si>
  <si>
    <t>11.505.642-5</t>
  </si>
  <si>
    <t>6370713</t>
  </si>
  <si>
    <t xml:space="preserve">Sergio Zamora                                </t>
  </si>
  <si>
    <t>Pasaje Stgo Calama- Finiquito</t>
  </si>
  <si>
    <t>72799780</t>
  </si>
  <si>
    <t>Factura 1545452410</t>
  </si>
  <si>
    <t>72799833</t>
  </si>
  <si>
    <t>Fact 1921092091</t>
  </si>
  <si>
    <t>72880834</t>
  </si>
  <si>
    <t>Sueldo Oct19</t>
  </si>
  <si>
    <t>72880857</t>
  </si>
  <si>
    <t>72880873</t>
  </si>
  <si>
    <t>73028772</t>
  </si>
  <si>
    <t>Fact 9647, 9923, 9963, 10045</t>
  </si>
  <si>
    <t>73065180</t>
  </si>
  <si>
    <t>Contable oct19</t>
  </si>
  <si>
    <t>73285759</t>
  </si>
  <si>
    <t>fact 16163</t>
  </si>
  <si>
    <t>73285828</t>
  </si>
  <si>
    <t>fact 17890</t>
  </si>
  <si>
    <t>28/10/2019</t>
  </si>
  <si>
    <t>73344483</t>
  </si>
  <si>
    <t>73344830</t>
  </si>
  <si>
    <t>73344526</t>
  </si>
  <si>
    <t>73344587</t>
  </si>
  <si>
    <t>73344951</t>
  </si>
  <si>
    <t>73344767</t>
  </si>
  <si>
    <t>73344706</t>
  </si>
  <si>
    <t>73345014</t>
  </si>
  <si>
    <t>73344894</t>
  </si>
  <si>
    <t>73344637</t>
  </si>
  <si>
    <t>73345249</t>
  </si>
  <si>
    <t>73345201</t>
  </si>
  <si>
    <t>73345145</t>
  </si>
  <si>
    <t>73346402</t>
  </si>
  <si>
    <t>17.474.731-8</t>
  </si>
  <si>
    <t>17474731</t>
  </si>
  <si>
    <t xml:space="preserve">Flavio Gutierrez                             </t>
  </si>
  <si>
    <t>73346357</t>
  </si>
  <si>
    <t>26.110.884-4</t>
  </si>
  <si>
    <t>26110884</t>
  </si>
  <si>
    <t xml:space="preserve">Zulma Cardozo                                </t>
  </si>
  <si>
    <t>73346321</t>
  </si>
  <si>
    <t>24.996.048-9</t>
  </si>
  <si>
    <t>24996048</t>
  </si>
  <si>
    <t xml:space="preserve">Ivan Vilacagua                               </t>
  </si>
  <si>
    <t>73358487</t>
  </si>
  <si>
    <t>76.492.690-0</t>
  </si>
  <si>
    <t>209573587</t>
  </si>
  <si>
    <t xml:space="preserve">Bath Center SA                               </t>
  </si>
  <si>
    <t>Cotizacion 7020</t>
  </si>
  <si>
    <t>31/10/2019</t>
  </si>
  <si>
    <t>73524185</t>
  </si>
  <si>
    <t>Liquidación USD</t>
  </si>
  <si>
    <t>Repuestos Baños</t>
  </si>
  <si>
    <t>Materiales Mantenimiento</t>
  </si>
  <si>
    <t>2658527-Transacciones operaciones financieras ABONO</t>
  </si>
  <si>
    <t>COMEX ORDEN PAGO ENTRANTE. OPE437806</t>
  </si>
  <si>
    <t>COMEX ORDEN PAGO ENTRANTE. OPE438633</t>
  </si>
  <si>
    <t>COMEX ORDEN PAGO ENTRANTE. OPE439276</t>
  </si>
  <si>
    <t>COMEX ORDEN PAGO ENTRANTE. OPE440482</t>
  </si>
  <si>
    <t>2658527-Transacciones operaciones financieras CARGO</t>
  </si>
  <si>
    <t>COMEX ORDEN PAGO ENTRANTE. OPE441067</t>
  </si>
  <si>
    <t>COMEX ORDEN PAGO ENTRANTE. OPE441701</t>
  </si>
  <si>
    <t>Compra divisas</t>
  </si>
  <si>
    <t>02/10/2019</t>
  </si>
  <si>
    <t>42688/42689/42690</t>
  </si>
  <si>
    <t>09/10/2019</t>
  </si>
  <si>
    <t>MANTENCION CAMIONETA</t>
  </si>
  <si>
    <t>23/10/2019</t>
  </si>
  <si>
    <t>24/10/2019</t>
  </si>
  <si>
    <t>15/10/2019</t>
  </si>
  <si>
    <t>BIDONES DE AGUA PURIFICADA</t>
  </si>
  <si>
    <t>VERDURA</t>
  </si>
  <si>
    <t>EL NORTINO</t>
  </si>
  <si>
    <t>BOLSAS LAVANDERIA</t>
  </si>
  <si>
    <t>ALFEDRO WIENECKE</t>
  </si>
  <si>
    <t>PLATOS PERSONAL</t>
  </si>
  <si>
    <t>COMERCIAL VINDA</t>
  </si>
  <si>
    <t>FERIA DE LOS JUBILADOS</t>
  </si>
  <si>
    <t>S/B</t>
  </si>
  <si>
    <t>COMERCIALIZADORA FRUTO DEL PAIS</t>
  </si>
  <si>
    <t>MAYONESA PERSONAL</t>
  </si>
  <si>
    <t>SOLINTI</t>
  </si>
  <si>
    <t>LECHE VEGETAL</t>
  </si>
  <si>
    <t>LLAVEROS PLASTICO CONTROLES PORTON</t>
  </si>
  <si>
    <t>MIGUEL ANGEL</t>
  </si>
  <si>
    <t>COPIAS LLAVES HABITACIONES</t>
  </si>
  <si>
    <t>GUADALUPE</t>
  </si>
  <si>
    <t>BOLSAS DE PAPEL SNACK</t>
  </si>
  <si>
    <t>PAULINA HERBAS</t>
  </si>
  <si>
    <t>ZENTENO</t>
  </si>
  <si>
    <t>PILAS CAJA FUERTE HABITACIONES</t>
  </si>
  <si>
    <t>DANI</t>
  </si>
  <si>
    <t>MANTENCION X2 BICICLETAS</t>
  </si>
  <si>
    <t>JUAN ARAYA</t>
  </si>
  <si>
    <t>FRUTILLAS</t>
  </si>
  <si>
    <t>ZAPALLO CAMOTE</t>
  </si>
  <si>
    <t>EL INCA</t>
  </si>
  <si>
    <t>CHOCOLATES HABITACION</t>
  </si>
  <si>
    <t>COPIAS LLAVER PUERTA PRINCIPAL</t>
  </si>
  <si>
    <t>LAS LLAVES SAN PEDRO</t>
  </si>
  <si>
    <t xml:space="preserve">TURNO MUCAMA REMPLAZO </t>
  </si>
  <si>
    <t>DANIELA ESTELO</t>
  </si>
  <si>
    <t>ANGELA RODRIGUEZ</t>
  </si>
  <si>
    <t>PAN DE MOLDE INTEGRAL</t>
  </si>
  <si>
    <t>FRUTA</t>
  </si>
  <si>
    <t>COMERCIAL CONSTANZA</t>
  </si>
  <si>
    <t>GUANTES MANTENCION</t>
  </si>
  <si>
    <t>FERRETERIA CONSTRUCTOR</t>
  </si>
  <si>
    <t>PIMENTON Y TOMATE</t>
  </si>
  <si>
    <t>QUESO</t>
  </si>
  <si>
    <t>ARTESANIAS GUILLERMO</t>
  </si>
  <si>
    <t>LIMONES</t>
  </si>
  <si>
    <t>MINIMARKET SAN FRANCISCO</t>
  </si>
  <si>
    <t>OCTUBRE</t>
  </si>
  <si>
    <t>TURNOS PENDIENTES NOCHERO REMPLAZO</t>
  </si>
  <si>
    <t>CHOFER 4 VIAJES</t>
  </si>
  <si>
    <t>VARIOS</t>
  </si>
  <si>
    <t xml:space="preserve">PAN BERTITA </t>
  </si>
  <si>
    <t>TURNOS PENDIENTES NATHALIA SEPT X2</t>
  </si>
  <si>
    <t>01-10-2019</t>
  </si>
  <si>
    <t>CHISTINE CALDWELL</t>
  </si>
  <si>
    <t>EMANUELE PASQUALE</t>
  </si>
  <si>
    <t>MUN FOONG KOK</t>
  </si>
  <si>
    <t>GEOVANE DUTRA DE SOUZA</t>
  </si>
  <si>
    <t>ANELISE RUBIN</t>
  </si>
</sst>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41" formatCode="_ * #,##0_ ;_ * \-#,##0_ ;_ * &quot;-&quot;_ ;_ @_ "/>
    <numFmt numFmtId="164" formatCode="&quot;$&quot;\ #,##0;[Red]\-&quot;$&quot;\ #,##0"/>
    <numFmt numFmtId="165" formatCode="_-&quot;$&quot;\ * #,##0.00_-;\-&quot;$&quot;\ * #,##0.00_-;_-&quot;$&quot;\ * &quot;-&quot;??_-;_-@_-"/>
    <numFmt numFmtId="166" formatCode="_-* #,##0.00_-;\-* #,##0.00_-;_-* &quot;-&quot;??_-;_-@_-"/>
    <numFmt numFmtId="167" formatCode="_-* #,##0_-;\-* #,##0_-;_-* &quot;-&quot;??_-;_-@_-"/>
    <numFmt numFmtId="168" formatCode="_-&quot;$&quot;\ * #,##0_-;\-&quot;$&quot;\ * #,##0_-;_-&quot;$&quot;\ * &quot;-&quot;??_-;_-@_-"/>
    <numFmt numFmtId="169" formatCode="&quot;$&quot;\ #,##0"/>
    <numFmt numFmtId="170" formatCode="dd/mm/yyyy;@"/>
    <numFmt numFmtId="171" formatCode="0.0"/>
    <numFmt numFmtId="172" formatCode="_-* #,##0.0_-;\-* #,##0.0_-;_-* &quot;-&quot;??_-;_-@_-"/>
    <numFmt numFmtId="173" formatCode="_(* #,##0_);_(* \(#,##0\);_(* &quot;-&quot;??_);_(@_)"/>
    <numFmt numFmtId="174" formatCode="_ * #,##0.00_ ;_ * \-#,##0.00_ ;_ * &quot;-&quot;_ ;_ @_ "/>
  </numFmts>
  <fonts count="48" x14ac:knownFonts="1">
    <font>
      <sz val="11"/>
      <color theme="1"/>
      <name val="Calibri"/>
      <family val="2"/>
      <scheme val="minor"/>
    </font>
    <font>
      <sz val="11"/>
      <color theme="1"/>
      <name val="Calibri"/>
      <family val="2"/>
      <scheme val="minor"/>
    </font>
    <font>
      <sz val="11"/>
      <color rgb="FFFF0000"/>
      <name val="Calibri"/>
      <family val="2"/>
      <scheme val="minor"/>
    </font>
    <font>
      <sz val="10"/>
      <name val="Arial"/>
      <family val="2"/>
    </font>
    <font>
      <sz val="8"/>
      <name val="Arial"/>
      <family val="2"/>
    </font>
    <font>
      <b/>
      <sz val="16"/>
      <color theme="1"/>
      <name val="Calibri"/>
      <family val="2"/>
      <scheme val="minor"/>
    </font>
    <font>
      <b/>
      <sz val="10"/>
      <name val="Arial"/>
      <family val="2"/>
    </font>
    <font>
      <sz val="9"/>
      <color theme="1"/>
      <name val="Calibri"/>
      <family val="2"/>
      <scheme val="minor"/>
    </font>
    <font>
      <sz val="10"/>
      <color theme="1"/>
      <name val="Calibri"/>
      <family val="2"/>
      <scheme val="minor"/>
    </font>
    <font>
      <sz val="11"/>
      <name val="Arial"/>
      <family val="2"/>
    </font>
    <font>
      <sz val="11"/>
      <color indexed="8"/>
      <name val="Calibri"/>
      <family val="2"/>
      <scheme val="minor"/>
    </font>
    <font>
      <sz val="11"/>
      <name val="Calibri"/>
      <family val="2"/>
      <scheme val="minor"/>
    </font>
    <font>
      <b/>
      <sz val="11"/>
      <color rgb="FFFF0000"/>
      <name val="Calibri"/>
      <family val="2"/>
      <scheme val="minor"/>
    </font>
    <font>
      <b/>
      <sz val="11"/>
      <color theme="1"/>
      <name val="Calibri"/>
      <family val="2"/>
      <scheme val="minor"/>
    </font>
    <font>
      <b/>
      <sz val="11"/>
      <name val="Arial"/>
      <family val="2"/>
    </font>
    <font>
      <sz val="10"/>
      <name val="Calibri"/>
      <family val="2"/>
      <scheme val="minor"/>
    </font>
    <font>
      <b/>
      <sz val="10"/>
      <color theme="1"/>
      <name val="Calibri"/>
      <family val="2"/>
      <scheme val="minor"/>
    </font>
    <font>
      <sz val="10"/>
      <color rgb="FFFF0000"/>
      <name val="Calibri"/>
      <family val="2"/>
      <scheme val="minor"/>
    </font>
    <font>
      <sz val="9"/>
      <name val="Calibri"/>
      <family val="2"/>
      <scheme val="minor"/>
    </font>
    <font>
      <sz val="10"/>
      <color theme="1"/>
      <name val="Arial"/>
      <family val="2"/>
    </font>
    <font>
      <sz val="12"/>
      <color rgb="FFFF0000"/>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i/>
      <sz val="11"/>
      <color rgb="FF7F7F7F"/>
      <name val="Calibri"/>
      <family val="2"/>
      <scheme val="minor"/>
    </font>
    <font>
      <sz val="11"/>
      <color theme="0"/>
      <name val="Calibri"/>
      <family val="2"/>
      <scheme val="minor"/>
    </font>
    <font>
      <b/>
      <sz val="14"/>
      <color theme="1"/>
      <name val="Calibri"/>
      <family val="2"/>
      <scheme val="minor"/>
    </font>
    <font>
      <sz val="10"/>
      <name val="Arial"/>
      <family val="2"/>
    </font>
    <font>
      <sz val="14"/>
      <color theme="1"/>
      <name val="Calibri"/>
      <family val="2"/>
      <scheme val="minor"/>
    </font>
    <font>
      <sz val="9"/>
      <color rgb="FFFF0000"/>
      <name val="Calibri"/>
      <family val="2"/>
      <scheme val="minor"/>
    </font>
    <font>
      <sz val="9"/>
      <color rgb="FF333333"/>
      <name val="Arial"/>
      <family val="2"/>
    </font>
    <font>
      <sz val="20"/>
      <color theme="1"/>
      <name val="Calibri"/>
      <family val="2"/>
      <scheme val="minor"/>
    </font>
    <font>
      <b/>
      <sz val="10"/>
      <color rgb="FF333333"/>
      <name val="Arial"/>
      <family val="2"/>
    </font>
    <font>
      <sz val="7"/>
      <color theme="1"/>
      <name val="Arial"/>
      <family val="2"/>
    </font>
    <font>
      <b/>
      <sz val="12"/>
      <color rgb="FF222222"/>
      <name val="Arial"/>
      <family val="2"/>
    </font>
    <font>
      <b/>
      <sz val="7"/>
      <color theme="1"/>
      <name val="Arial"/>
      <family val="2"/>
    </font>
    <font>
      <b/>
      <sz val="12"/>
      <color rgb="FF333333"/>
      <name val="Arial"/>
      <family val="2"/>
    </font>
    <font>
      <sz val="8"/>
      <color theme="1"/>
      <name val="Arial"/>
      <family val="2"/>
    </font>
    <font>
      <b/>
      <sz val="8"/>
      <color theme="1"/>
      <name val="Arial"/>
      <family val="2"/>
    </font>
  </fonts>
  <fills count="40">
    <fill>
      <patternFill patternType="none"/>
    </fill>
    <fill>
      <patternFill patternType="gray125"/>
    </fill>
    <fill>
      <patternFill patternType="solid">
        <fgColor theme="0" tint="-0.14999847407452621"/>
        <bgColor indexed="64"/>
      </patternFill>
    </fill>
    <fill>
      <patternFill patternType="solid">
        <fgColor theme="2" tint="-9.9978637043366805E-2"/>
        <bgColor indexed="64"/>
      </patternFill>
    </fill>
    <fill>
      <patternFill patternType="solid">
        <fgColor rgb="FFFFC000"/>
        <bgColor indexed="64"/>
      </patternFill>
    </fill>
    <fill>
      <patternFill patternType="solid">
        <fgColor theme="0" tint="-4.9989318521683403E-2"/>
        <bgColor indexed="64"/>
      </patternFill>
    </fill>
    <fill>
      <patternFill patternType="solid">
        <fgColor theme="0" tint="-0.249977111117893"/>
        <bgColor indexed="64"/>
      </patternFill>
    </fill>
    <fill>
      <patternFill patternType="solid">
        <fgColor rgb="FFFFFF0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46"/>
        <bgColor indexed="64"/>
      </patternFill>
    </fill>
  </fills>
  <borders count="28">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000000"/>
      </left>
      <right style="thin">
        <color rgb="FF000000"/>
      </right>
      <top style="thin">
        <color rgb="FF000000"/>
      </top>
      <bottom style="thin">
        <color rgb="FF000000"/>
      </bottom>
      <diagonal/>
    </border>
    <border>
      <left/>
      <right style="medium">
        <color rgb="FFE0E0DE"/>
      </right>
      <top style="medium">
        <color rgb="FFE0E0DE"/>
      </top>
      <bottom/>
      <diagonal/>
    </border>
    <border>
      <left/>
      <right style="medium">
        <color rgb="FFE0E0DE"/>
      </right>
      <top/>
      <bottom/>
      <diagonal/>
    </border>
    <border>
      <left/>
      <right style="medium">
        <color rgb="FFE0E0DE"/>
      </right>
      <top/>
      <bottom style="medium">
        <color rgb="FFE0E0DE"/>
      </bottom>
      <diagonal/>
    </border>
    <border>
      <left style="medium">
        <color rgb="FFE0E0DE"/>
      </left>
      <right/>
      <top style="medium">
        <color rgb="FFE0E0DE"/>
      </top>
      <bottom/>
      <diagonal/>
    </border>
    <border>
      <left/>
      <right/>
      <top style="medium">
        <color rgb="FFE0E0DE"/>
      </top>
      <bottom/>
      <diagonal/>
    </border>
    <border>
      <left style="medium">
        <color rgb="FFE0E0DE"/>
      </left>
      <right/>
      <top/>
      <bottom/>
      <diagonal/>
    </border>
    <border>
      <left style="medium">
        <color rgb="FFE0E0DE"/>
      </left>
      <right/>
      <top/>
      <bottom style="medium">
        <color rgb="FFE0E0DE"/>
      </bottom>
      <diagonal/>
    </border>
    <border>
      <left/>
      <right/>
      <top/>
      <bottom style="medium">
        <color rgb="FFE0E0DE"/>
      </bottom>
      <diagonal/>
    </border>
    <border>
      <left style="medium">
        <color indexed="64"/>
      </left>
      <right/>
      <top/>
      <bottom style="medium">
        <color indexed="64"/>
      </bottom>
      <diagonal/>
    </border>
    <border>
      <left/>
      <right style="medium">
        <color indexed="64"/>
      </right>
      <top/>
      <bottom style="medium">
        <color indexed="64"/>
      </bottom>
      <diagonal/>
    </border>
  </borders>
  <cellStyleXfs count="50">
    <xf numFmtId="0" fontId="0" fillId="0" borderId="0"/>
    <xf numFmtId="166" fontId="1" fillId="0" borderId="0" applyFont="0" applyFill="0" applyBorder="0" applyAlignment="0" applyProtection="0"/>
    <xf numFmtId="165" fontId="1" fillId="0" borderId="0" applyFont="0" applyFill="0" applyBorder="0" applyAlignment="0" applyProtection="0"/>
    <xf numFmtId="0" fontId="3" fillId="0" borderId="0"/>
    <xf numFmtId="9" fontId="1" fillId="0" borderId="0" applyFont="0" applyFill="0" applyBorder="0" applyAlignment="0" applyProtection="0"/>
    <xf numFmtId="0" fontId="10" fillId="0" borderId="0"/>
    <xf numFmtId="166" fontId="3" fillId="0" borderId="0" applyFont="0" applyFill="0" applyBorder="0" applyAlignment="0" applyProtection="0"/>
    <xf numFmtId="0" fontId="21" fillId="0" borderId="0" applyNumberFormat="0" applyFill="0" applyBorder="0" applyAlignment="0" applyProtection="0"/>
    <xf numFmtId="0" fontId="22" fillId="0" borderId="8" applyNumberFormat="0" applyFill="0" applyAlignment="0" applyProtection="0"/>
    <xf numFmtId="0" fontId="23" fillId="0" borderId="9" applyNumberFormat="0" applyFill="0" applyAlignment="0" applyProtection="0"/>
    <xf numFmtId="0" fontId="24" fillId="0" borderId="10" applyNumberFormat="0" applyFill="0" applyAlignment="0" applyProtection="0"/>
    <xf numFmtId="0" fontId="24" fillId="0" borderId="0" applyNumberFormat="0" applyFill="0" applyBorder="0" applyAlignment="0" applyProtection="0"/>
    <xf numFmtId="0" fontId="25" fillId="8" borderId="0" applyNumberFormat="0" applyBorder="0" applyAlignment="0" applyProtection="0"/>
    <xf numFmtId="0" fontId="26" fillId="9" borderId="0" applyNumberFormat="0" applyBorder="0" applyAlignment="0" applyProtection="0"/>
    <xf numFmtId="0" fontId="27" fillId="10" borderId="0" applyNumberFormat="0" applyBorder="0" applyAlignment="0" applyProtection="0"/>
    <xf numFmtId="0" fontId="28" fillId="11" borderId="11" applyNumberFormat="0" applyAlignment="0" applyProtection="0"/>
    <xf numFmtId="0" fontId="29" fillId="12" borderId="12" applyNumberFormat="0" applyAlignment="0" applyProtection="0"/>
    <xf numFmtId="0" fontId="30" fillId="12" borderId="11" applyNumberFormat="0" applyAlignment="0" applyProtection="0"/>
    <xf numFmtId="0" fontId="31" fillId="0" borderId="13" applyNumberFormat="0" applyFill="0" applyAlignment="0" applyProtection="0"/>
    <xf numFmtId="0" fontId="32" fillId="13" borderId="14" applyNumberFormat="0" applyAlignment="0" applyProtection="0"/>
    <xf numFmtId="0" fontId="2" fillId="0" borderId="0" applyNumberFormat="0" applyFill="0" applyBorder="0" applyAlignment="0" applyProtection="0"/>
    <xf numFmtId="0" fontId="1" fillId="14" borderId="15" applyNumberFormat="0" applyFont="0" applyAlignment="0" applyProtection="0"/>
    <xf numFmtId="0" fontId="33" fillId="0" borderId="0" applyNumberFormat="0" applyFill="0" applyBorder="0" applyAlignment="0" applyProtection="0"/>
    <xf numFmtId="0" fontId="13" fillId="0" borderId="16" applyNumberFormat="0" applyFill="0" applyAlignment="0" applyProtection="0"/>
    <xf numFmtId="0" fontId="34"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34" fillId="18" borderId="0" applyNumberFormat="0" applyBorder="0" applyAlignment="0" applyProtection="0"/>
    <xf numFmtId="0" fontId="34"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34" fillId="22" borderId="0" applyNumberFormat="0" applyBorder="0" applyAlignment="0" applyProtection="0"/>
    <xf numFmtId="0" fontId="34"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34" fillId="26" borderId="0" applyNumberFormat="0" applyBorder="0" applyAlignment="0" applyProtection="0"/>
    <xf numFmtId="0" fontId="34"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34" fillId="30" borderId="0" applyNumberFormat="0" applyBorder="0" applyAlignment="0" applyProtection="0"/>
    <xf numFmtId="0" fontId="34"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34" fillId="34" borderId="0" applyNumberFormat="0" applyBorder="0" applyAlignment="0" applyProtection="0"/>
    <xf numFmtId="0" fontId="34"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34" fillId="38" borderId="0" applyNumberFormat="0" applyBorder="0" applyAlignment="0" applyProtection="0"/>
    <xf numFmtId="0" fontId="36" fillId="0" borderId="0"/>
    <xf numFmtId="41" fontId="1" fillId="0" borderId="0" applyFont="0" applyFill="0" applyBorder="0" applyAlignment="0" applyProtection="0"/>
  </cellStyleXfs>
  <cellXfs count="358">
    <xf numFmtId="0" fontId="0" fillId="0" borderId="0" xfId="0"/>
    <xf numFmtId="167" fontId="0" fillId="0" borderId="0" xfId="1" applyNumberFormat="1" applyFont="1"/>
    <xf numFmtId="0" fontId="0" fillId="2" borderId="1" xfId="0" applyFill="1" applyBorder="1"/>
    <xf numFmtId="14" fontId="0" fillId="0" borderId="0" xfId="0" applyNumberFormat="1"/>
    <xf numFmtId="0" fontId="3" fillId="0" borderId="0" xfId="3" applyFill="1"/>
    <xf numFmtId="167" fontId="0" fillId="0" borderId="0" xfId="0" applyNumberFormat="1"/>
    <xf numFmtId="0" fontId="0" fillId="2" borderId="0" xfId="0" applyFill="1"/>
    <xf numFmtId="167" fontId="0" fillId="2" borderId="0" xfId="1" applyNumberFormat="1" applyFont="1" applyFill="1"/>
    <xf numFmtId="167" fontId="0" fillId="2" borderId="0" xfId="0" applyNumberFormat="1" applyFill="1"/>
    <xf numFmtId="9" fontId="0" fillId="0" borderId="0" xfId="4" applyFont="1"/>
    <xf numFmtId="167" fontId="0" fillId="2" borderId="1" xfId="0" applyNumberFormat="1" applyFill="1" applyBorder="1"/>
    <xf numFmtId="17" fontId="5" fillId="0" borderId="0" xfId="0" quotePrefix="1" applyNumberFormat="1" applyFont="1"/>
    <xf numFmtId="0" fontId="7" fillId="0" borderId="0" xfId="0" applyFont="1"/>
    <xf numFmtId="0" fontId="0" fillId="0" borderId="1" xfId="0" applyFill="1" applyBorder="1"/>
    <xf numFmtId="0" fontId="0" fillId="0" borderId="0" xfId="0" applyBorder="1"/>
    <xf numFmtId="167" fontId="0" fillId="0" borderId="0" xfId="1" applyNumberFormat="1" applyFont="1" applyBorder="1"/>
    <xf numFmtId="0" fontId="2" fillId="2" borderId="1" xfId="0" applyFont="1" applyFill="1" applyBorder="1"/>
    <xf numFmtId="167" fontId="2" fillId="2" borderId="1" xfId="0" applyNumberFormat="1" applyFont="1" applyFill="1" applyBorder="1"/>
    <xf numFmtId="0" fontId="3" fillId="0" borderId="0" xfId="3"/>
    <xf numFmtId="0" fontId="0" fillId="0" borderId="0" xfId="0" applyFill="1"/>
    <xf numFmtId="0" fontId="0" fillId="0" borderId="0" xfId="0" applyAlignment="1">
      <alignment horizontal="center"/>
    </xf>
    <xf numFmtId="167" fontId="0" fillId="0" borderId="0" xfId="1" applyNumberFormat="1" applyFont="1" applyFill="1" applyAlignment="1">
      <alignment horizontal="center"/>
    </xf>
    <xf numFmtId="167" fontId="0" fillId="0" borderId="1" xfId="1" applyNumberFormat="1" applyFont="1" applyFill="1" applyBorder="1" applyAlignment="1">
      <alignment horizontal="right"/>
    </xf>
    <xf numFmtId="0" fontId="0" fillId="0" borderId="0" xfId="0" applyFill="1" applyAlignment="1">
      <alignment horizontal="center"/>
    </xf>
    <xf numFmtId="167" fontId="0" fillId="0" borderId="0" xfId="1" applyNumberFormat="1" applyFont="1" applyFill="1" applyAlignment="1">
      <alignment horizontal="right"/>
    </xf>
    <xf numFmtId="167" fontId="0" fillId="0" borderId="0" xfId="1" applyNumberFormat="1" applyFont="1" applyFill="1" applyBorder="1" applyAlignment="1">
      <alignment horizontal="center"/>
    </xf>
    <xf numFmtId="0" fontId="3" fillId="0" borderId="0" xfId="3" applyBorder="1"/>
    <xf numFmtId="0" fontId="4" fillId="0" borderId="0" xfId="3" applyFont="1" applyBorder="1"/>
    <xf numFmtId="14" fontId="4" fillId="0" borderId="0" xfId="3" applyNumberFormat="1" applyFont="1" applyBorder="1"/>
    <xf numFmtId="167" fontId="3" fillId="0" borderId="1" xfId="3" applyNumberFormat="1" applyBorder="1"/>
    <xf numFmtId="167" fontId="0" fillId="3" borderId="1" xfId="1" applyNumberFormat="1" applyFont="1" applyFill="1" applyBorder="1" applyAlignment="1">
      <alignment horizontal="left"/>
    </xf>
    <xf numFmtId="167" fontId="0" fillId="3" borderId="1" xfId="1" applyNumberFormat="1" applyFont="1" applyFill="1" applyBorder="1" applyAlignment="1">
      <alignment horizontal="center"/>
    </xf>
    <xf numFmtId="0" fontId="8" fillId="0" borderId="0" xfId="0" applyFont="1" applyFill="1"/>
    <xf numFmtId="168" fontId="8" fillId="0" borderId="0" xfId="2" applyNumberFormat="1" applyFont="1" applyFill="1"/>
    <xf numFmtId="0" fontId="8" fillId="0" borderId="0" xfId="0" applyFont="1" applyFill="1" applyAlignment="1">
      <alignment horizontal="center"/>
    </xf>
    <xf numFmtId="167" fontId="8" fillId="0" borderId="0" xfId="1" applyNumberFormat="1" applyFont="1" applyFill="1"/>
    <xf numFmtId="167" fontId="8" fillId="0" borderId="0" xfId="0" applyNumberFormat="1" applyFont="1" applyFill="1"/>
    <xf numFmtId="1" fontId="0" fillId="2" borderId="0" xfId="0" applyNumberFormat="1" applyFill="1"/>
    <xf numFmtId="167" fontId="8" fillId="0" borderId="1" xfId="0" applyNumberFormat="1" applyFont="1" applyFill="1" applyBorder="1" applyAlignment="1">
      <alignment horizontal="center"/>
    </xf>
    <xf numFmtId="0" fontId="3" fillId="0" borderId="0" xfId="3"/>
    <xf numFmtId="0" fontId="9" fillId="0" borderId="0" xfId="3" applyFont="1"/>
    <xf numFmtId="166" fontId="4" fillId="0" borderId="0" xfId="1" applyFont="1" applyBorder="1"/>
    <xf numFmtId="166" fontId="3" fillId="0" borderId="0" xfId="1" applyFont="1"/>
    <xf numFmtId="167" fontId="0" fillId="6" borderId="1" xfId="1" applyNumberFormat="1" applyFont="1" applyFill="1" applyBorder="1" applyAlignment="1">
      <alignment horizontal="center"/>
    </xf>
    <xf numFmtId="167" fontId="0" fillId="0" borderId="1" xfId="1" applyNumberFormat="1" applyFont="1" applyFill="1" applyBorder="1" applyAlignment="1">
      <alignment horizontal="left"/>
    </xf>
    <xf numFmtId="0" fontId="8" fillId="0" borderId="1" xfId="0" applyFont="1" applyBorder="1"/>
    <xf numFmtId="0" fontId="0" fillId="0" borderId="1" xfId="0" applyFill="1" applyBorder="1"/>
    <xf numFmtId="167" fontId="0" fillId="0" borderId="1" xfId="1" applyNumberFormat="1" applyFont="1" applyFill="1" applyBorder="1" applyAlignment="1">
      <alignment horizontal="center"/>
    </xf>
    <xf numFmtId="14" fontId="3" fillId="0" borderId="0" xfId="3" applyNumberFormat="1"/>
    <xf numFmtId="167" fontId="0" fillId="0" borderId="1" xfId="1" applyNumberFormat="1" applyFont="1" applyFill="1" applyBorder="1" applyAlignment="1"/>
    <xf numFmtId="167" fontId="0" fillId="5" borderId="1" xfId="1" applyNumberFormat="1" applyFont="1" applyFill="1" applyBorder="1" applyAlignment="1"/>
    <xf numFmtId="167" fontId="0" fillId="5" borderId="1" xfId="1" applyNumberFormat="1" applyFont="1" applyFill="1" applyBorder="1" applyAlignment="1">
      <alignment horizontal="right"/>
    </xf>
    <xf numFmtId="0" fontId="3" fillId="0" borderId="0" xfId="3"/>
    <xf numFmtId="0" fontId="0" fillId="0" borderId="0" xfId="0" applyFill="1" applyBorder="1"/>
    <xf numFmtId="0" fontId="6" fillId="6" borderId="1" xfId="0" applyFont="1" applyFill="1" applyBorder="1"/>
    <xf numFmtId="14" fontId="14" fillId="6" borderId="1" xfId="3" applyNumberFormat="1" applyFont="1" applyFill="1" applyBorder="1"/>
    <xf numFmtId="0" fontId="8" fillId="3" borderId="1" xfId="0" applyFont="1" applyFill="1" applyBorder="1"/>
    <xf numFmtId="167" fontId="8" fillId="0" borderId="1" xfId="1" applyNumberFormat="1" applyFont="1" applyBorder="1"/>
    <xf numFmtId="167" fontId="8" fillId="3" borderId="1" xfId="1" applyNumberFormat="1" applyFont="1" applyFill="1" applyBorder="1"/>
    <xf numFmtId="0" fontId="15" fillId="0" borderId="1" xfId="3" applyFont="1" applyBorder="1"/>
    <xf numFmtId="14" fontId="15" fillId="0" borderId="1" xfId="3" applyNumberFormat="1" applyFont="1" applyFill="1" applyBorder="1"/>
    <xf numFmtId="0" fontId="15" fillId="0" borderId="1" xfId="3" applyFont="1" applyFill="1" applyBorder="1"/>
    <xf numFmtId="167" fontId="15" fillId="0" borderId="1" xfId="1" applyNumberFormat="1" applyFont="1" applyFill="1" applyBorder="1"/>
    <xf numFmtId="14" fontId="11" fillId="6" borderId="1" xfId="3" applyNumberFormat="1" applyFont="1" applyFill="1" applyBorder="1"/>
    <xf numFmtId="0" fontId="11" fillId="6" borderId="1" xfId="3" applyFont="1" applyFill="1" applyBorder="1"/>
    <xf numFmtId="167" fontId="11" fillId="6" borderId="1" xfId="1" applyNumberFormat="1" applyFont="1" applyFill="1" applyBorder="1"/>
    <xf numFmtId="0" fontId="1" fillId="6" borderId="1" xfId="0" applyFont="1" applyFill="1" applyBorder="1"/>
    <xf numFmtId="167" fontId="0" fillId="0" borderId="0" xfId="1" applyNumberFormat="1" applyFont="1" applyAlignment="1">
      <alignment wrapText="1"/>
    </xf>
    <xf numFmtId="167" fontId="0" fillId="2" borderId="1" xfId="1" applyNumberFormat="1" applyFont="1" applyFill="1" applyBorder="1" applyAlignment="1"/>
    <xf numFmtId="167" fontId="0" fillId="2" borderId="1" xfId="1" applyNumberFormat="1" applyFont="1" applyFill="1" applyBorder="1" applyAlignment="1">
      <alignment horizontal="right"/>
    </xf>
    <xf numFmtId="164" fontId="3" fillId="0" borderId="0" xfId="3" applyNumberFormat="1"/>
    <xf numFmtId="1" fontId="0" fillId="0" borderId="0" xfId="0" applyNumberFormat="1"/>
    <xf numFmtId="167" fontId="0" fillId="0" borderId="0" xfId="1" applyNumberFormat="1" applyFont="1" applyFill="1"/>
    <xf numFmtId="167" fontId="0" fillId="6" borderId="1" xfId="1" applyNumberFormat="1" applyFont="1" applyFill="1" applyBorder="1" applyAlignment="1">
      <alignment horizontal="right"/>
    </xf>
    <xf numFmtId="0" fontId="0" fillId="6" borderId="1" xfId="0" applyFill="1" applyBorder="1"/>
    <xf numFmtId="17" fontId="0" fillId="6" borderId="1" xfId="1" applyNumberFormat="1" applyFont="1" applyFill="1" applyBorder="1" applyAlignment="1">
      <alignment horizontal="center"/>
    </xf>
    <xf numFmtId="171" fontId="0" fillId="2" borderId="0" xfId="0" applyNumberFormat="1" applyFill="1"/>
    <xf numFmtId="14" fontId="17" fillId="0" borderId="1" xfId="3" applyNumberFormat="1" applyFont="1" applyFill="1" applyBorder="1"/>
    <xf numFmtId="0" fontId="17" fillId="0" borderId="1" xfId="3" applyFont="1" applyFill="1" applyBorder="1"/>
    <xf numFmtId="167" fontId="17" fillId="0" borderId="1" xfId="1" applyNumberFormat="1" applyFont="1" applyFill="1" applyBorder="1"/>
    <xf numFmtId="164" fontId="0" fillId="0" borderId="0" xfId="0" applyNumberFormat="1"/>
    <xf numFmtId="166" fontId="0" fillId="0" borderId="0" xfId="1" applyFont="1"/>
    <xf numFmtId="14" fontId="0" fillId="0" borderId="1" xfId="1" applyNumberFormat="1" applyFont="1" applyFill="1" applyBorder="1" applyAlignment="1">
      <alignment horizontal="center"/>
    </xf>
    <xf numFmtId="167" fontId="2" fillId="0" borderId="0" xfId="1" applyNumberFormat="1" applyFont="1"/>
    <xf numFmtId="167" fontId="2" fillId="0" borderId="0" xfId="0" applyNumberFormat="1" applyFont="1"/>
    <xf numFmtId="0" fontId="3" fillId="7" borderId="0" xfId="3" applyFill="1"/>
    <xf numFmtId="167" fontId="0" fillId="0" borderId="0" xfId="1" applyNumberFormat="1" applyFont="1" applyFill="1" applyBorder="1" applyAlignment="1">
      <alignment horizontal="left"/>
    </xf>
    <xf numFmtId="167" fontId="0" fillId="0" borderId="0" xfId="1" applyNumberFormat="1" applyFont="1" applyFill="1" applyBorder="1" applyAlignment="1">
      <alignment horizontal="right"/>
    </xf>
    <xf numFmtId="0" fontId="12" fillId="2" borderId="1" xfId="0" applyFont="1" applyFill="1" applyBorder="1"/>
    <xf numFmtId="167" fontId="12" fillId="2" borderId="1" xfId="0" applyNumberFormat="1" applyFont="1" applyFill="1" applyBorder="1"/>
    <xf numFmtId="172" fontId="8" fillId="0" borderId="0" xfId="1" applyNumberFormat="1" applyFont="1" applyFill="1"/>
    <xf numFmtId="14" fontId="9" fillId="0" borderId="0" xfId="3" applyNumberFormat="1" applyFont="1"/>
    <xf numFmtId="167" fontId="9" fillId="0" borderId="0" xfId="1" applyNumberFormat="1" applyFont="1"/>
    <xf numFmtId="166" fontId="0" fillId="0" borderId="0" xfId="0" applyNumberFormat="1"/>
    <xf numFmtId="0" fontId="18" fillId="0" borderId="1" xfId="0" applyFont="1" applyFill="1" applyBorder="1" applyAlignment="1">
      <alignment horizontal="center"/>
    </xf>
    <xf numFmtId="167" fontId="18" fillId="0" borderId="1" xfId="1" applyNumberFormat="1" applyFont="1" applyFill="1" applyBorder="1"/>
    <xf numFmtId="167" fontId="7" fillId="0" borderId="1" xfId="1" applyNumberFormat="1" applyFont="1" applyFill="1" applyBorder="1"/>
    <xf numFmtId="167" fontId="3" fillId="0" borderId="0" xfId="3" applyNumberFormat="1"/>
    <xf numFmtId="0" fontId="3" fillId="0" borderId="0" xfId="0" applyFont="1"/>
    <xf numFmtId="173" fontId="3" fillId="0" borderId="0" xfId="1" applyNumberFormat="1" applyFont="1"/>
    <xf numFmtId="170" fontId="19" fillId="0" borderId="1" xfId="1" applyNumberFormat="1" applyFont="1" applyFill="1" applyBorder="1"/>
    <xf numFmtId="167" fontId="19" fillId="0" borderId="1" xfId="1" applyNumberFormat="1" applyFont="1" applyFill="1" applyBorder="1"/>
    <xf numFmtId="0" fontId="1" fillId="0" borderId="1" xfId="0" applyFont="1" applyFill="1" applyBorder="1"/>
    <xf numFmtId="0" fontId="19" fillId="0" borderId="0" xfId="3" applyFont="1" applyFill="1"/>
    <xf numFmtId="0" fontId="1" fillId="0" borderId="0" xfId="0" applyFont="1" applyFill="1" applyBorder="1"/>
    <xf numFmtId="14" fontId="18" fillId="0" borderId="1" xfId="0" applyNumberFormat="1" applyFont="1" applyFill="1" applyBorder="1" applyAlignment="1">
      <alignment horizontal="center"/>
    </xf>
    <xf numFmtId="164" fontId="3" fillId="0" borderId="0" xfId="0" applyNumberFormat="1" applyFont="1"/>
    <xf numFmtId="164" fontId="9" fillId="0" borderId="0" xfId="3" applyNumberFormat="1" applyFont="1"/>
    <xf numFmtId="167" fontId="18" fillId="0" borderId="1" xfId="1" applyNumberFormat="1" applyFont="1" applyFill="1" applyBorder="1" applyAlignment="1">
      <alignment horizontal="center"/>
    </xf>
    <xf numFmtId="0" fontId="0" fillId="0" borderId="0" xfId="0"/>
    <xf numFmtId="0" fontId="0" fillId="0" borderId="0" xfId="0" applyFill="1"/>
    <xf numFmtId="0" fontId="3" fillId="0" borderId="0" xfId="3"/>
    <xf numFmtId="170" fontId="19" fillId="0" borderId="0" xfId="1" applyNumberFormat="1" applyFont="1" applyFill="1" applyBorder="1"/>
    <xf numFmtId="167" fontId="19" fillId="0" borderId="0" xfId="1" applyNumberFormat="1" applyFont="1" applyFill="1" applyBorder="1"/>
    <xf numFmtId="14" fontId="9" fillId="2" borderId="1" xfId="3" applyNumberFormat="1" applyFont="1" applyFill="1" applyBorder="1"/>
    <xf numFmtId="0" fontId="9" fillId="2" borderId="1" xfId="3" applyFont="1" applyFill="1" applyBorder="1"/>
    <xf numFmtId="167" fontId="9" fillId="2" borderId="1" xfId="1" applyNumberFormat="1" applyFont="1" applyFill="1" applyBorder="1"/>
    <xf numFmtId="0" fontId="0" fillId="0" borderId="1" xfId="0" applyFill="1" applyBorder="1" applyProtection="1"/>
    <xf numFmtId="167" fontId="0" fillId="0" borderId="1" xfId="1" applyNumberFormat="1" applyFont="1" applyFill="1" applyBorder="1" applyProtection="1"/>
    <xf numFmtId="170" fontId="0" fillId="0" borderId="1" xfId="0" applyNumberFormat="1" applyFill="1" applyBorder="1" applyProtection="1"/>
    <xf numFmtId="167" fontId="0" fillId="2" borderId="1" xfId="1" applyNumberFormat="1" applyFont="1" applyFill="1" applyBorder="1" applyAlignment="1">
      <alignment horizontal="left"/>
    </xf>
    <xf numFmtId="167" fontId="0" fillId="2" borderId="1" xfId="1" applyNumberFormat="1" applyFont="1" applyFill="1" applyBorder="1" applyAlignment="1">
      <alignment horizontal="center"/>
    </xf>
    <xf numFmtId="0" fontId="2" fillId="0" borderId="7" xfId="0" applyFont="1" applyFill="1" applyBorder="1"/>
    <xf numFmtId="167" fontId="0" fillId="0" borderId="2" xfId="1" applyNumberFormat="1" applyFont="1" applyFill="1" applyBorder="1" applyAlignment="1">
      <alignment horizontal="left"/>
    </xf>
    <xf numFmtId="167" fontId="35" fillId="0" borderId="2" xfId="1" applyNumberFormat="1" applyFont="1" applyFill="1" applyBorder="1" applyAlignment="1">
      <alignment horizontal="left"/>
    </xf>
    <xf numFmtId="167" fontId="35" fillId="3" borderId="1" xfId="1" applyNumberFormat="1" applyFont="1" applyFill="1" applyBorder="1" applyAlignment="1">
      <alignment horizontal="left"/>
    </xf>
    <xf numFmtId="14" fontId="14" fillId="4" borderId="1" xfId="3" applyNumberFormat="1" applyFont="1" applyFill="1" applyBorder="1"/>
    <xf numFmtId="0" fontId="6" fillId="4" borderId="1" xfId="0" applyFont="1" applyFill="1" applyBorder="1"/>
    <xf numFmtId="0" fontId="0" fillId="0" borderId="0" xfId="0"/>
    <xf numFmtId="0" fontId="0" fillId="0" borderId="1" xfId="0" applyFill="1" applyBorder="1"/>
    <xf numFmtId="0" fontId="3" fillId="0" borderId="0" xfId="3"/>
    <xf numFmtId="0" fontId="3" fillId="0" borderId="1" xfId="3" applyBorder="1"/>
    <xf numFmtId="0" fontId="8" fillId="0" borderId="0" xfId="0" applyFont="1" applyFill="1"/>
    <xf numFmtId="0" fontId="8" fillId="0" borderId="1" xfId="0" applyFont="1" applyFill="1" applyBorder="1"/>
    <xf numFmtId="14" fontId="8" fillId="0" borderId="1" xfId="0" applyNumberFormat="1" applyFont="1" applyFill="1" applyBorder="1" applyAlignment="1">
      <alignment horizontal="center"/>
    </xf>
    <xf numFmtId="167" fontId="8" fillId="0" borderId="1" xfId="1" applyNumberFormat="1" applyFont="1" applyFill="1" applyBorder="1"/>
    <xf numFmtId="167" fontId="8" fillId="0" borderId="1" xfId="1" applyNumberFormat="1" applyFont="1" applyFill="1" applyBorder="1" applyAlignment="1">
      <alignment horizontal="center"/>
    </xf>
    <xf numFmtId="167" fontId="8" fillId="0" borderId="1" xfId="0" applyNumberFormat="1" applyFont="1" applyFill="1" applyBorder="1"/>
    <xf numFmtId="0" fontId="8" fillId="0" borderId="1" xfId="0" applyFont="1" applyBorder="1"/>
    <xf numFmtId="0" fontId="6" fillId="6" borderId="1" xfId="0" applyFont="1" applyFill="1" applyBorder="1"/>
    <xf numFmtId="0" fontId="15" fillId="0" borderId="1" xfId="3" applyFont="1" applyBorder="1"/>
    <xf numFmtId="167" fontId="0" fillId="0" borderId="0" xfId="1" applyNumberFormat="1" applyFont="1" applyFill="1"/>
    <xf numFmtId="9" fontId="0" fillId="2" borderId="0" xfId="4" applyNumberFormat="1" applyFont="1" applyFill="1"/>
    <xf numFmtId="173" fontId="3" fillId="0" borderId="0" xfId="1" applyNumberFormat="1" applyFont="1"/>
    <xf numFmtId="170" fontId="19" fillId="0" borderId="1" xfId="1" applyNumberFormat="1" applyFont="1" applyFill="1" applyBorder="1"/>
    <xf numFmtId="167" fontId="19" fillId="0" borderId="1" xfId="1" applyNumberFormat="1" applyFont="1" applyFill="1" applyBorder="1"/>
    <xf numFmtId="0" fontId="8" fillId="0" borderId="0" xfId="0" applyFont="1" applyFill="1" applyBorder="1"/>
    <xf numFmtId="167" fontId="0" fillId="0" borderId="0" xfId="1" applyNumberFormat="1" applyFont="1" applyFill="1" applyBorder="1"/>
    <xf numFmtId="4" fontId="3" fillId="0" borderId="1" xfId="3" applyNumberFormat="1" applyBorder="1"/>
    <xf numFmtId="167" fontId="0" fillId="0" borderId="1" xfId="0" applyNumberFormat="1" applyBorder="1"/>
    <xf numFmtId="0" fontId="0" fillId="0" borderId="0" xfId="0"/>
    <xf numFmtId="167" fontId="15" fillId="0" borderId="1" xfId="1" applyNumberFormat="1" applyFont="1" applyBorder="1"/>
    <xf numFmtId="0" fontId="7" fillId="0" borderId="1" xfId="1" applyNumberFormat="1" applyFont="1" applyFill="1" applyBorder="1"/>
    <xf numFmtId="167" fontId="0" fillId="0" borderId="0" xfId="0" applyNumberFormat="1" applyFill="1"/>
    <xf numFmtId="167" fontId="3" fillId="0" borderId="0" xfId="1" applyNumberFormat="1" applyFont="1"/>
    <xf numFmtId="167" fontId="19" fillId="0" borderId="0" xfId="3" applyNumberFormat="1" applyFont="1" applyFill="1"/>
    <xf numFmtId="0" fontId="3" fillId="0" borderId="1" xfId="0" applyFont="1" applyBorder="1"/>
    <xf numFmtId="0" fontId="3" fillId="0" borderId="1" xfId="0" applyFont="1" applyBorder="1" applyAlignment="1"/>
    <xf numFmtId="3" fontId="3" fillId="0" borderId="1" xfId="0" applyNumberFormat="1" applyFont="1" applyBorder="1" applyAlignment="1"/>
    <xf numFmtId="0" fontId="15" fillId="0" borderId="1" xfId="3" applyFont="1" applyFill="1" applyBorder="1" applyAlignment="1">
      <alignment horizontal="center"/>
    </xf>
    <xf numFmtId="167" fontId="15" fillId="0" borderId="1" xfId="1" applyNumberFormat="1" applyFont="1" applyFill="1" applyBorder="1" applyAlignment="1">
      <alignment horizontal="center"/>
    </xf>
    <xf numFmtId="167" fontId="8" fillId="0" borderId="1" xfId="1" applyNumberFormat="1" applyFont="1" applyFill="1" applyBorder="1" applyAlignment="1"/>
    <xf numFmtId="14" fontId="8" fillId="0" borderId="1" xfId="1" applyNumberFormat="1" applyFont="1" applyFill="1" applyBorder="1" applyAlignment="1">
      <alignment horizontal="center"/>
    </xf>
    <xf numFmtId="167" fontId="8" fillId="0" borderId="1" xfId="1" applyNumberFormat="1" applyFont="1" applyFill="1" applyBorder="1" applyAlignment="1">
      <alignment horizontal="left"/>
    </xf>
    <xf numFmtId="0" fontId="15" fillId="0" borderId="1" xfId="0" applyFont="1" applyFill="1" applyBorder="1"/>
    <xf numFmtId="0" fontId="8" fillId="0" borderId="1" xfId="0" applyFont="1" applyFill="1" applyBorder="1" applyAlignment="1">
      <alignment horizontal="center"/>
    </xf>
    <xf numFmtId="167" fontId="0" fillId="0" borderId="0" xfId="0" applyNumberFormat="1" applyFill="1" applyBorder="1"/>
    <xf numFmtId="0" fontId="16" fillId="0" borderId="1" xfId="0" applyFont="1" applyFill="1" applyBorder="1"/>
    <xf numFmtId="167" fontId="16" fillId="0" borderId="1" xfId="1" applyNumberFormat="1" applyFont="1" applyFill="1" applyBorder="1"/>
    <xf numFmtId="14" fontId="0" fillId="0" borderId="0" xfId="0" applyNumberFormat="1" applyFill="1" applyBorder="1"/>
    <xf numFmtId="167" fontId="8" fillId="0" borderId="0" xfId="1" applyNumberFormat="1" applyFont="1" applyFill="1" applyBorder="1"/>
    <xf numFmtId="14" fontId="8" fillId="0" borderId="0" xfId="0" applyNumberFormat="1" applyFont="1" applyFill="1" applyBorder="1"/>
    <xf numFmtId="14" fontId="4" fillId="0" borderId="0" xfId="0" applyNumberFormat="1" applyFont="1" applyFill="1" applyBorder="1" applyAlignment="1">
      <alignment horizontal="center"/>
    </xf>
    <xf numFmtId="167" fontId="3" fillId="0" borderId="1" xfId="1" applyNumberFormat="1" applyFont="1" applyFill="1" applyBorder="1" applyAlignment="1">
      <alignment horizontal="center"/>
    </xf>
    <xf numFmtId="167" fontId="4" fillId="0" borderId="1" xfId="1" applyNumberFormat="1" applyFont="1" applyFill="1" applyBorder="1" applyAlignment="1">
      <alignment horizontal="center"/>
    </xf>
    <xf numFmtId="167" fontId="4" fillId="0" borderId="0" xfId="1" applyNumberFormat="1" applyFont="1" applyFill="1" applyBorder="1" applyAlignment="1">
      <alignment horizontal="center"/>
    </xf>
    <xf numFmtId="0" fontId="37" fillId="0" borderId="1" xfId="0" applyFont="1" applyBorder="1"/>
    <xf numFmtId="0" fontId="37" fillId="0" borderId="1" xfId="0" applyFont="1" applyFill="1" applyBorder="1"/>
    <xf numFmtId="0" fontId="37" fillId="0" borderId="7" xfId="0" applyFont="1" applyBorder="1"/>
    <xf numFmtId="0" fontId="0" fillId="0" borderId="2" xfId="0" applyFill="1" applyBorder="1"/>
    <xf numFmtId="0" fontId="0" fillId="0" borderId="2" xfId="0" applyBorder="1"/>
    <xf numFmtId="14" fontId="14" fillId="6" borderId="2" xfId="3" applyNumberFormat="1" applyFont="1" applyFill="1" applyBorder="1"/>
    <xf numFmtId="0" fontId="15" fillId="0" borderId="2" xfId="3" applyFont="1" applyBorder="1"/>
    <xf numFmtId="14" fontId="14" fillId="4" borderId="2" xfId="3" applyNumberFormat="1" applyFont="1" applyFill="1" applyBorder="1"/>
    <xf numFmtId="0" fontId="1" fillId="0" borderId="2" xfId="0" applyFont="1" applyFill="1" applyBorder="1"/>
    <xf numFmtId="167" fontId="0" fillId="0" borderId="2" xfId="0" applyNumberFormat="1" applyBorder="1"/>
    <xf numFmtId="0" fontId="3" fillId="0" borderId="1" xfId="0" applyFont="1" applyFill="1" applyBorder="1"/>
    <xf numFmtId="0" fontId="3" fillId="0" borderId="1" xfId="0" applyFont="1" applyFill="1" applyBorder="1" applyAlignment="1"/>
    <xf numFmtId="3" fontId="3" fillId="0" borderId="1" xfId="0" applyNumberFormat="1" applyFont="1" applyFill="1" applyBorder="1" applyAlignment="1"/>
    <xf numFmtId="0" fontId="6" fillId="39" borderId="0" xfId="3" applyFont="1" applyFill="1" applyAlignment="1">
      <alignment horizontal="center"/>
    </xf>
    <xf numFmtId="0" fontId="0" fillId="0" borderId="0" xfId="0"/>
    <xf numFmtId="14" fontId="3" fillId="0" borderId="1" xfId="0" applyNumberFormat="1" applyFont="1" applyFill="1" applyBorder="1"/>
    <xf numFmtId="14" fontId="3" fillId="0" borderId="1" xfId="0" applyNumberFormat="1" applyFont="1" applyBorder="1"/>
    <xf numFmtId="0" fontId="3" fillId="0" borderId="0" xfId="3"/>
    <xf numFmtId="0" fontId="0" fillId="0" borderId="0" xfId="0"/>
    <xf numFmtId="14" fontId="15" fillId="0" borderId="1" xfId="3" applyNumberFormat="1" applyFont="1" applyFill="1" applyBorder="1" applyAlignment="1">
      <alignment horizontal="center"/>
    </xf>
    <xf numFmtId="167" fontId="18" fillId="6" borderId="1" xfId="1" applyNumberFormat="1" applyFont="1" applyFill="1" applyBorder="1" applyAlignment="1">
      <alignment horizontal="center"/>
    </xf>
    <xf numFmtId="14" fontId="18" fillId="6" borderId="1" xfId="0" applyNumberFormat="1" applyFont="1" applyFill="1" applyBorder="1" applyAlignment="1">
      <alignment horizontal="center"/>
    </xf>
    <xf numFmtId="0" fontId="18" fillId="6" borderId="1" xfId="0" applyFont="1" applyFill="1" applyBorder="1" applyAlignment="1">
      <alignment horizontal="center"/>
    </xf>
    <xf numFmtId="167" fontId="18" fillId="6" borderId="1" xfId="1" applyNumberFormat="1" applyFont="1" applyFill="1" applyBorder="1"/>
    <xf numFmtId="167" fontId="38" fillId="0" borderId="1" xfId="1" applyNumberFormat="1" applyFont="1" applyFill="1" applyBorder="1" applyAlignment="1">
      <alignment horizontal="center"/>
    </xf>
    <xf numFmtId="14" fontId="38" fillId="0" borderId="1" xfId="0" applyNumberFormat="1" applyFont="1" applyFill="1" applyBorder="1" applyAlignment="1">
      <alignment horizontal="center"/>
    </xf>
    <xf numFmtId="0" fontId="38" fillId="0" borderId="1" xfId="0" applyFont="1" applyFill="1" applyBorder="1" applyAlignment="1">
      <alignment horizontal="center"/>
    </xf>
    <xf numFmtId="167" fontId="38" fillId="0" borderId="1" xfId="1" applyNumberFormat="1" applyFont="1" applyFill="1" applyBorder="1"/>
    <xf numFmtId="0" fontId="0" fillId="2" borderId="1" xfId="0" applyFill="1" applyBorder="1" applyAlignment="1">
      <alignment horizontal="center"/>
    </xf>
    <xf numFmtId="0" fontId="0" fillId="0" borderId="1" xfId="0" applyBorder="1" applyAlignment="1">
      <alignment horizontal="center"/>
    </xf>
    <xf numFmtId="0" fontId="3" fillId="0" borderId="1" xfId="0" applyFont="1" applyBorder="1" applyAlignment="1">
      <alignment horizontal="center"/>
    </xf>
    <xf numFmtId="1" fontId="15" fillId="0" borderId="1" xfId="3" applyNumberFormat="1" applyFont="1" applyFill="1" applyBorder="1"/>
    <xf numFmtId="1" fontId="8" fillId="0" borderId="1" xfId="1" applyNumberFormat="1" applyFont="1" applyFill="1" applyBorder="1"/>
    <xf numFmtId="167" fontId="7" fillId="0" borderId="0" xfId="1" applyNumberFormat="1" applyFont="1" applyFill="1" applyBorder="1"/>
    <xf numFmtId="14" fontId="39" fillId="0" borderId="17" xfId="0" applyNumberFormat="1" applyFont="1" applyBorder="1" applyAlignment="1">
      <alignment horizontal="left" vertical="center" wrapText="1"/>
    </xf>
    <xf numFmtId="0" fontId="39" fillId="0" borderId="17" xfId="0" applyFont="1" applyBorder="1" applyAlignment="1">
      <alignment horizontal="left" vertical="center" wrapText="1"/>
    </xf>
    <xf numFmtId="167" fontId="39" fillId="0" borderId="17" xfId="1" applyNumberFormat="1" applyFont="1" applyBorder="1" applyAlignment="1">
      <alignment horizontal="left" vertical="center" wrapText="1"/>
    </xf>
    <xf numFmtId="3" fontId="39" fillId="0" borderId="17" xfId="0" applyNumberFormat="1" applyFont="1" applyBorder="1" applyAlignment="1">
      <alignment horizontal="right" vertical="center" wrapText="1"/>
    </xf>
    <xf numFmtId="22" fontId="39" fillId="0" borderId="17" xfId="0" applyNumberFormat="1" applyFont="1" applyBorder="1" applyAlignment="1">
      <alignment horizontal="left" vertical="center" wrapText="1"/>
    </xf>
    <xf numFmtId="167" fontId="39" fillId="0" borderId="17" xfId="1" applyNumberFormat="1" applyFont="1" applyBorder="1" applyAlignment="1">
      <alignment horizontal="right" vertical="center" wrapText="1"/>
    </xf>
    <xf numFmtId="0" fontId="40" fillId="0" borderId="0" xfId="0" applyFont="1"/>
    <xf numFmtId="0" fontId="40" fillId="0" borderId="1" xfId="0" applyFont="1" applyBorder="1"/>
    <xf numFmtId="0" fontId="40" fillId="0" borderId="1" xfId="0" applyFont="1" applyFill="1" applyBorder="1"/>
    <xf numFmtId="0" fontId="40" fillId="0" borderId="7" xfId="0" applyFont="1" applyBorder="1"/>
    <xf numFmtId="0" fontId="40" fillId="0" borderId="7" xfId="0" applyFont="1" applyFill="1" applyBorder="1"/>
    <xf numFmtId="167" fontId="2" fillId="0" borderId="1" xfId="1" applyNumberFormat="1" applyFont="1" applyFill="1" applyBorder="1" applyAlignment="1">
      <alignment horizontal="center"/>
    </xf>
    <xf numFmtId="9" fontId="8" fillId="0" borderId="0" xfId="4" applyNumberFormat="1" applyFont="1" applyFill="1"/>
    <xf numFmtId="170" fontId="18" fillId="0" borderId="1" xfId="0" applyNumberFormat="1" applyFont="1" applyFill="1" applyBorder="1" applyAlignment="1">
      <alignment horizontal="center"/>
    </xf>
    <xf numFmtId="41" fontId="19" fillId="0" borderId="1" xfId="49" applyFont="1" applyFill="1" applyBorder="1"/>
    <xf numFmtId="167" fontId="3" fillId="7" borderId="0" xfId="3" applyNumberFormat="1" applyFill="1"/>
    <xf numFmtId="41" fontId="0" fillId="0" borderId="0" xfId="49" applyFont="1"/>
    <xf numFmtId="0" fontId="8" fillId="2" borderId="1" xfId="0" applyFont="1" applyFill="1" applyBorder="1"/>
    <xf numFmtId="0" fontId="8" fillId="2" borderId="1" xfId="0" applyFont="1" applyFill="1" applyBorder="1" applyAlignment="1">
      <alignment horizontal="center"/>
    </xf>
    <xf numFmtId="168" fontId="8" fillId="2" borderId="1" xfId="2" applyNumberFormat="1" applyFont="1" applyFill="1" applyBorder="1" applyAlignment="1">
      <alignment horizontal="center"/>
    </xf>
    <xf numFmtId="169" fontId="8" fillId="2" borderId="1" xfId="1" applyNumberFormat="1" applyFont="1" applyFill="1" applyBorder="1" applyAlignment="1">
      <alignment horizontal="center"/>
    </xf>
    <xf numFmtId="167" fontId="8" fillId="2" borderId="1" xfId="1" applyNumberFormat="1" applyFont="1" applyFill="1" applyBorder="1"/>
    <xf numFmtId="14" fontId="8" fillId="2" borderId="1" xfId="0" applyNumberFormat="1" applyFont="1" applyFill="1" applyBorder="1" applyAlignment="1">
      <alignment horizontal="center"/>
    </xf>
    <xf numFmtId="167" fontId="8" fillId="2" borderId="1" xfId="0" applyNumberFormat="1" applyFont="1" applyFill="1" applyBorder="1"/>
    <xf numFmtId="0" fontId="8" fillId="0" borderId="6" xfId="0" applyFont="1" applyFill="1" applyBorder="1"/>
    <xf numFmtId="14" fontId="8" fillId="0" borderId="6" xfId="0" applyNumberFormat="1" applyFont="1" applyFill="1" applyBorder="1" applyAlignment="1">
      <alignment horizontal="center"/>
    </xf>
    <xf numFmtId="167" fontId="8" fillId="0" borderId="6" xfId="1" applyNumberFormat="1" applyFont="1" applyFill="1" applyBorder="1"/>
    <xf numFmtId="167" fontId="8" fillId="0" borderId="6" xfId="1" applyNumberFormat="1" applyFont="1" applyFill="1" applyBorder="1" applyAlignment="1">
      <alignment horizontal="center"/>
    </xf>
    <xf numFmtId="167" fontId="8" fillId="0" borderId="6" xfId="0" applyNumberFormat="1" applyFont="1" applyFill="1" applyBorder="1"/>
    <xf numFmtId="0" fontId="8" fillId="2" borderId="1" xfId="0" applyNumberFormat="1" applyFont="1" applyFill="1" applyBorder="1"/>
    <xf numFmtId="167" fontId="0" fillId="2" borderId="1" xfId="1" applyNumberFormat="1" applyFont="1" applyFill="1" applyBorder="1"/>
    <xf numFmtId="0" fontId="16" fillId="2" borderId="1" xfId="0" applyFont="1" applyFill="1" applyBorder="1"/>
    <xf numFmtId="167" fontId="16" fillId="2" borderId="1" xfId="0" applyNumberFormat="1" applyFont="1" applyFill="1" applyBorder="1"/>
    <xf numFmtId="167" fontId="8" fillId="5" borderId="1" xfId="1" applyNumberFormat="1" applyFont="1" applyFill="1" applyBorder="1" applyAlignment="1">
      <alignment horizontal="right"/>
    </xf>
    <xf numFmtId="0" fontId="8" fillId="5" borderId="1" xfId="0" applyFont="1" applyFill="1" applyBorder="1"/>
    <xf numFmtId="14" fontId="8" fillId="5" borderId="1" xfId="0" applyNumberFormat="1" applyFont="1" applyFill="1" applyBorder="1" applyAlignment="1">
      <alignment horizontal="center"/>
    </xf>
    <xf numFmtId="167" fontId="8" fillId="5" borderId="1" xfId="1" applyNumberFormat="1" applyFont="1" applyFill="1" applyBorder="1"/>
    <xf numFmtId="167" fontId="8" fillId="5" borderId="1" xfId="1" applyNumberFormat="1" applyFont="1" applyFill="1" applyBorder="1" applyAlignment="1">
      <alignment horizontal="center"/>
    </xf>
    <xf numFmtId="15" fontId="0" fillId="2" borderId="0" xfId="0" applyNumberFormat="1" applyFill="1"/>
    <xf numFmtId="14" fontId="0" fillId="2" borderId="0" xfId="0" applyNumberFormat="1" applyFill="1"/>
    <xf numFmtId="167" fontId="11" fillId="0" borderId="0" xfId="1" applyNumberFormat="1" applyFont="1" applyFill="1"/>
    <xf numFmtId="167" fontId="1" fillId="0" borderId="0" xfId="1" applyNumberFormat="1" applyFont="1" applyFill="1" applyBorder="1"/>
    <xf numFmtId="167" fontId="1" fillId="0" borderId="0" xfId="1" applyNumberFormat="1" applyFont="1" applyFill="1"/>
    <xf numFmtId="0" fontId="0" fillId="0" borderId="0" xfId="0"/>
    <xf numFmtId="1" fontId="0" fillId="7" borderId="0" xfId="0" applyNumberFormat="1" applyFill="1"/>
    <xf numFmtId="0" fontId="0" fillId="7" borderId="0" xfId="0" applyFill="1"/>
    <xf numFmtId="14" fontId="0" fillId="7" borderId="0" xfId="0" applyNumberFormat="1" applyFill="1"/>
    <xf numFmtId="1" fontId="19" fillId="0" borderId="1" xfId="1" applyNumberFormat="1" applyFont="1" applyFill="1" applyBorder="1"/>
    <xf numFmtId="1" fontId="39" fillId="0" borderId="17" xfId="1" applyNumberFormat="1" applyFont="1" applyBorder="1" applyAlignment="1">
      <alignment horizontal="right" vertical="center" wrapText="1"/>
    </xf>
    <xf numFmtId="1" fontId="8" fillId="5" borderId="1" xfId="0" applyNumberFormat="1" applyFont="1" applyFill="1" applyBorder="1"/>
    <xf numFmtId="167" fontId="8" fillId="0" borderId="0" xfId="0" applyNumberFormat="1" applyFont="1" applyFill="1" applyAlignment="1">
      <alignment horizontal="center"/>
    </xf>
    <xf numFmtId="167" fontId="17" fillId="5" borderId="1" xfId="1" applyNumberFormat="1" applyFont="1" applyFill="1" applyBorder="1" applyAlignment="1">
      <alignment horizontal="center"/>
    </xf>
    <xf numFmtId="167" fontId="17" fillId="5" borderId="1" xfId="1" applyNumberFormat="1" applyFont="1" applyFill="1" applyBorder="1"/>
    <xf numFmtId="167" fontId="8" fillId="7" borderId="1" xfId="1" applyNumberFormat="1" applyFont="1" applyFill="1" applyBorder="1" applyAlignment="1">
      <alignment horizontal="center"/>
    </xf>
    <xf numFmtId="14" fontId="8" fillId="7" borderId="1" xfId="1" applyNumberFormat="1" applyFont="1" applyFill="1" applyBorder="1" applyAlignment="1">
      <alignment horizontal="center"/>
    </xf>
    <xf numFmtId="167" fontId="15" fillId="7" borderId="1" xfId="1" applyNumberFormat="1" applyFont="1" applyFill="1" applyBorder="1"/>
    <xf numFmtId="167" fontId="8" fillId="7" borderId="1" xfId="1" applyNumberFormat="1" applyFont="1" applyFill="1" applyBorder="1" applyAlignment="1">
      <alignment horizontal="left"/>
    </xf>
    <xf numFmtId="0" fontId="0" fillId="7" borderId="1" xfId="0" applyFill="1" applyBorder="1" applyAlignment="1">
      <alignment horizontal="center"/>
    </xf>
    <xf numFmtId="167" fontId="0" fillId="7" borderId="1" xfId="1" applyNumberFormat="1" applyFont="1" applyFill="1" applyBorder="1" applyAlignment="1">
      <alignment horizontal="center"/>
    </xf>
    <xf numFmtId="14" fontId="0" fillId="7" borderId="1" xfId="1" applyNumberFormat="1" applyFont="1" applyFill="1" applyBorder="1" applyAlignment="1">
      <alignment horizontal="center"/>
    </xf>
    <xf numFmtId="167" fontId="0" fillId="7" borderId="1" xfId="1" applyNumberFormat="1" applyFont="1" applyFill="1" applyBorder="1" applyAlignment="1">
      <alignment horizontal="left"/>
    </xf>
    <xf numFmtId="167" fontId="0" fillId="7" borderId="1" xfId="1" applyNumberFormat="1" applyFont="1" applyFill="1" applyBorder="1" applyAlignment="1">
      <alignment horizontal="right"/>
    </xf>
    <xf numFmtId="167" fontId="0" fillId="7" borderId="1" xfId="1" applyNumberFormat="1" applyFont="1" applyFill="1" applyBorder="1" applyAlignment="1"/>
    <xf numFmtId="3" fontId="0" fillId="0" borderId="0" xfId="0" applyNumberFormat="1"/>
    <xf numFmtId="41" fontId="0" fillId="2" borderId="0" xfId="49" applyFont="1" applyFill="1"/>
    <xf numFmtId="41" fontId="8" fillId="5" borderId="1" xfId="49" applyFont="1" applyFill="1" applyBorder="1"/>
    <xf numFmtId="167" fontId="8" fillId="2" borderId="1" xfId="1" applyNumberFormat="1" applyFont="1" applyFill="1" applyBorder="1" applyAlignment="1">
      <alignment horizontal="right"/>
    </xf>
    <xf numFmtId="0" fontId="8" fillId="2" borderId="6" xfId="0" applyFont="1" applyFill="1" applyBorder="1"/>
    <xf numFmtId="0" fontId="41" fillId="0" borderId="0" xfId="0" applyFont="1"/>
    <xf numFmtId="0" fontId="42" fillId="0" borderId="19" xfId="0" applyFont="1" applyBorder="1" applyAlignment="1">
      <alignment horizontal="right" vertical="center" wrapText="1"/>
    </xf>
    <xf numFmtId="0" fontId="42" fillId="0" borderId="20" xfId="0" applyFont="1" applyBorder="1" applyAlignment="1">
      <alignment horizontal="right" vertical="center" wrapText="1"/>
    </xf>
    <xf numFmtId="0" fontId="0" fillId="0" borderId="0" xfId="0" applyFont="1" applyFill="1" applyBorder="1"/>
    <xf numFmtId="14" fontId="0" fillId="2" borderId="1" xfId="0" applyNumberFormat="1" applyFill="1" applyBorder="1" applyAlignment="1">
      <alignment horizontal="center"/>
    </xf>
    <xf numFmtId="173" fontId="0" fillId="2" borderId="1" xfId="1" applyNumberFormat="1" applyFont="1" applyFill="1" applyBorder="1" applyAlignment="1">
      <alignment horizontal="center"/>
    </xf>
    <xf numFmtId="3" fontId="0" fillId="2" borderId="1" xfId="0" applyNumberFormat="1" applyFill="1" applyBorder="1" applyAlignment="1">
      <alignment horizontal="center"/>
    </xf>
    <xf numFmtId="0" fontId="43" fillId="0" borderId="0" xfId="0" applyFont="1"/>
    <xf numFmtId="167" fontId="7" fillId="5" borderId="1" xfId="1" applyNumberFormat="1" applyFont="1" applyFill="1" applyBorder="1" applyAlignment="1">
      <alignment horizontal="center"/>
    </xf>
    <xf numFmtId="14" fontId="7" fillId="5" borderId="1" xfId="0" applyNumberFormat="1" applyFont="1" applyFill="1" applyBorder="1" applyAlignment="1">
      <alignment horizontal="center"/>
    </xf>
    <xf numFmtId="0" fontId="7" fillId="5" borderId="1" xfId="0" applyFont="1" applyFill="1" applyBorder="1" applyAlignment="1">
      <alignment horizontal="center"/>
    </xf>
    <xf numFmtId="167" fontId="7" fillId="5" borderId="1" xfId="1" applyNumberFormat="1" applyFont="1" applyFill="1" applyBorder="1"/>
    <xf numFmtId="0" fontId="42" fillId="0" borderId="21" xfId="0" applyFont="1" applyBorder="1" applyAlignment="1">
      <alignment horizontal="left" vertical="center" wrapText="1"/>
    </xf>
    <xf numFmtId="0" fontId="42" fillId="0" borderId="23" xfId="0" applyFont="1" applyBorder="1" applyAlignment="1">
      <alignment horizontal="left" vertical="center" wrapText="1"/>
    </xf>
    <xf numFmtId="0" fontId="42" fillId="0" borderId="24" xfId="0" applyFont="1" applyBorder="1" applyAlignment="1">
      <alignment horizontal="left" vertical="center" wrapText="1"/>
    </xf>
    <xf numFmtId="14" fontId="42" fillId="0" borderId="25" xfId="0" applyNumberFormat="1" applyFont="1" applyBorder="1" applyAlignment="1">
      <alignment horizontal="left" vertical="center" wrapText="1"/>
    </xf>
    <xf numFmtId="0" fontId="42" fillId="0" borderId="25" xfId="0" applyFont="1" applyBorder="1" applyAlignment="1">
      <alignment horizontal="left" vertical="center" wrapText="1"/>
    </xf>
    <xf numFmtId="0" fontId="44" fillId="0" borderId="25" xfId="0" applyFont="1" applyBorder="1" applyAlignment="1">
      <alignment horizontal="right" vertical="center" wrapText="1"/>
    </xf>
    <xf numFmtId="167" fontId="8" fillId="7" borderId="1" xfId="0" applyNumberFormat="1" applyFont="1" applyFill="1" applyBorder="1"/>
    <xf numFmtId="0" fontId="45" fillId="0" borderId="0" xfId="0" applyFont="1"/>
    <xf numFmtId="167" fontId="7" fillId="2" borderId="1" xfId="1" applyNumberFormat="1" applyFont="1" applyFill="1" applyBorder="1"/>
    <xf numFmtId="167" fontId="7" fillId="2" borderId="1" xfId="1" applyNumberFormat="1" applyFont="1" applyFill="1" applyBorder="1" applyAlignment="1">
      <alignment horizontal="center"/>
    </xf>
    <xf numFmtId="14" fontId="7" fillId="2" borderId="1" xfId="0" applyNumberFormat="1" applyFont="1" applyFill="1" applyBorder="1" applyAlignment="1">
      <alignment horizontal="center"/>
    </xf>
    <xf numFmtId="0" fontId="7" fillId="2" borderId="1" xfId="0" applyFont="1" applyFill="1" applyBorder="1" applyAlignment="1">
      <alignment horizontal="center"/>
    </xf>
    <xf numFmtId="0" fontId="46" fillId="0" borderId="21" xfId="0" applyFont="1" applyBorder="1" applyAlignment="1">
      <alignment horizontal="left" vertical="center" wrapText="1"/>
    </xf>
    <xf numFmtId="14" fontId="46" fillId="0" borderId="22" xfId="0" applyNumberFormat="1" applyFont="1" applyBorder="1" applyAlignment="1">
      <alignment horizontal="left" vertical="center" wrapText="1"/>
    </xf>
    <xf numFmtId="0" fontId="46" fillId="0" borderId="22" xfId="0" applyFont="1" applyBorder="1" applyAlignment="1">
      <alignment horizontal="left" vertical="center" wrapText="1"/>
    </xf>
    <xf numFmtId="0" fontId="47" fillId="0" borderId="22" xfId="0" applyFont="1" applyBorder="1" applyAlignment="1">
      <alignment horizontal="right" vertical="center" wrapText="1"/>
    </xf>
    <xf numFmtId="0" fontId="46" fillId="0" borderId="18" xfId="0" applyFont="1" applyBorder="1" applyAlignment="1">
      <alignment horizontal="right" vertical="center" wrapText="1"/>
    </xf>
    <xf numFmtId="0" fontId="46" fillId="0" borderId="24" xfId="0" applyFont="1" applyBorder="1" applyAlignment="1">
      <alignment horizontal="left" vertical="center" wrapText="1"/>
    </xf>
    <xf numFmtId="14" fontId="46" fillId="0" borderId="25" xfId="0" applyNumberFormat="1" applyFont="1" applyBorder="1" applyAlignment="1">
      <alignment horizontal="left" vertical="center" wrapText="1"/>
    </xf>
    <xf numFmtId="0" fontId="46" fillId="0" borderId="25" xfId="0" applyFont="1" applyBorder="1" applyAlignment="1">
      <alignment horizontal="left" vertical="center" wrapText="1"/>
    </xf>
    <xf numFmtId="0" fontId="47" fillId="0" borderId="25" xfId="0" applyFont="1" applyBorder="1" applyAlignment="1">
      <alignment horizontal="right" vertical="center" wrapText="1"/>
    </xf>
    <xf numFmtId="0" fontId="46" fillId="0" borderId="20" xfId="0" applyFont="1" applyBorder="1" applyAlignment="1">
      <alignment horizontal="right" vertical="center" wrapText="1"/>
    </xf>
    <xf numFmtId="1" fontId="3" fillId="0" borderId="0" xfId="3" applyNumberFormat="1"/>
    <xf numFmtId="167" fontId="17" fillId="0" borderId="0" xfId="1" applyNumberFormat="1" applyFont="1" applyFill="1"/>
    <xf numFmtId="0" fontId="2" fillId="2" borderId="0" xfId="0" applyFont="1" applyFill="1"/>
    <xf numFmtId="0" fontId="2" fillId="0" borderId="0" xfId="0" applyFont="1"/>
    <xf numFmtId="0" fontId="17" fillId="5" borderId="1" xfId="0" applyFont="1" applyFill="1" applyBorder="1"/>
    <xf numFmtId="14" fontId="17" fillId="5" borderId="1" xfId="0" applyNumberFormat="1" applyFont="1" applyFill="1" applyBorder="1" applyAlignment="1">
      <alignment horizontal="center"/>
    </xf>
    <xf numFmtId="41" fontId="17" fillId="5" borderId="1" xfId="49" applyFont="1" applyFill="1" applyBorder="1"/>
    <xf numFmtId="14" fontId="8" fillId="0" borderId="0" xfId="0" applyNumberFormat="1" applyFont="1" applyFill="1"/>
    <xf numFmtId="167" fontId="8" fillId="4" borderId="1" xfId="1" applyNumberFormat="1" applyFont="1" applyFill="1" applyBorder="1" applyAlignment="1">
      <alignment horizontal="right"/>
    </xf>
    <xf numFmtId="1" fontId="17" fillId="0" borderId="1" xfId="3" applyNumberFormat="1" applyFont="1" applyFill="1" applyBorder="1"/>
    <xf numFmtId="1" fontId="17" fillId="0" borderId="1" xfId="1" applyNumberFormat="1" applyFont="1" applyFill="1" applyBorder="1"/>
    <xf numFmtId="4" fontId="45" fillId="0" borderId="0" xfId="0" applyNumberFormat="1" applyFont="1"/>
    <xf numFmtId="168" fontId="20" fillId="0" borderId="26" xfId="2" applyNumberFormat="1" applyFont="1" applyFill="1" applyBorder="1"/>
    <xf numFmtId="167" fontId="20" fillId="0" borderId="27" xfId="1" applyNumberFormat="1" applyFont="1" applyFill="1" applyBorder="1"/>
    <xf numFmtId="167" fontId="17" fillId="7" borderId="1" xfId="0" applyNumberFormat="1" applyFont="1" applyFill="1" applyBorder="1"/>
    <xf numFmtId="167" fontId="17" fillId="7" borderId="1" xfId="0" applyNumberFormat="1" applyFont="1" applyFill="1" applyBorder="1" applyAlignment="1">
      <alignment horizontal="center"/>
    </xf>
    <xf numFmtId="167" fontId="38" fillId="5" borderId="1" xfId="1" applyNumberFormat="1" applyFont="1" applyFill="1" applyBorder="1" applyAlignment="1">
      <alignment horizontal="center"/>
    </xf>
    <xf numFmtId="14" fontId="38" fillId="5" borderId="1" xfId="0" applyNumberFormat="1" applyFont="1" applyFill="1" applyBorder="1" applyAlignment="1">
      <alignment horizontal="center"/>
    </xf>
    <xf numFmtId="0" fontId="38" fillId="5" borderId="1" xfId="0" applyFont="1" applyFill="1" applyBorder="1" applyAlignment="1">
      <alignment horizontal="center"/>
    </xf>
    <xf numFmtId="167" fontId="38" fillId="5" borderId="1" xfId="1" applyNumberFormat="1" applyFont="1" applyFill="1" applyBorder="1"/>
    <xf numFmtId="167" fontId="2" fillId="0" borderId="0" xfId="0" applyNumberFormat="1" applyFont="1" applyFill="1" applyBorder="1"/>
    <xf numFmtId="174" fontId="19" fillId="0" borderId="1" xfId="49" applyNumberFormat="1" applyFont="1" applyFill="1" applyBorder="1"/>
    <xf numFmtId="0" fontId="0" fillId="2" borderId="1" xfId="0" applyFill="1" applyBorder="1" applyAlignment="1">
      <alignment horizontal="left"/>
    </xf>
    <xf numFmtId="167" fontId="18" fillId="5" borderId="1" xfId="1" applyNumberFormat="1" applyFont="1" applyFill="1" applyBorder="1" applyAlignment="1">
      <alignment horizontal="center"/>
    </xf>
    <xf numFmtId="14" fontId="18" fillId="5" borderId="1" xfId="0" applyNumberFormat="1" applyFont="1" applyFill="1" applyBorder="1" applyAlignment="1">
      <alignment horizontal="center"/>
    </xf>
    <xf numFmtId="0" fontId="18" fillId="5" borderId="1" xfId="0" applyFont="1" applyFill="1" applyBorder="1" applyAlignment="1">
      <alignment horizontal="center"/>
    </xf>
    <xf numFmtId="167" fontId="18" fillId="5" borderId="1" xfId="1" applyNumberFormat="1" applyFont="1" applyFill="1" applyBorder="1"/>
    <xf numFmtId="41" fontId="18" fillId="5" borderId="1" xfId="49" applyFont="1" applyFill="1" applyBorder="1" applyAlignment="1">
      <alignment horizontal="center"/>
    </xf>
    <xf numFmtId="167" fontId="38" fillId="2" borderId="1" xfId="1" applyNumberFormat="1" applyFont="1" applyFill="1" applyBorder="1" applyAlignment="1">
      <alignment horizontal="center"/>
    </xf>
    <xf numFmtId="14" fontId="38" fillId="2" borderId="1" xfId="0" applyNumberFormat="1" applyFont="1" applyFill="1" applyBorder="1" applyAlignment="1">
      <alignment horizontal="center"/>
    </xf>
    <xf numFmtId="0" fontId="38" fillId="2" borderId="1" xfId="0" applyFont="1" applyFill="1" applyBorder="1" applyAlignment="1">
      <alignment horizontal="center"/>
    </xf>
    <xf numFmtId="167" fontId="38" fillId="2" borderId="1" xfId="1" applyNumberFormat="1" applyFont="1" applyFill="1" applyBorder="1"/>
    <xf numFmtId="170" fontId="19" fillId="4" borderId="1" xfId="1" applyNumberFormat="1" applyFont="1" applyFill="1" applyBorder="1"/>
    <xf numFmtId="167" fontId="19" fillId="4" borderId="1" xfId="1" applyNumberFormat="1" applyFont="1" applyFill="1" applyBorder="1"/>
    <xf numFmtId="41" fontId="19" fillId="4" borderId="1" xfId="49" applyFont="1" applyFill="1" applyBorder="1"/>
    <xf numFmtId="0" fontId="37" fillId="4" borderId="1" xfId="0" applyFont="1" applyFill="1" applyBorder="1"/>
    <xf numFmtId="0" fontId="0" fillId="4" borderId="1" xfId="0" applyFill="1" applyBorder="1"/>
    <xf numFmtId="14" fontId="8" fillId="4" borderId="1" xfId="1" applyNumberFormat="1" applyFont="1" applyFill="1" applyBorder="1" applyAlignment="1">
      <alignment horizontal="center"/>
    </xf>
    <xf numFmtId="167" fontId="8" fillId="4" borderId="1" xfId="1" applyNumberFormat="1" applyFont="1" applyFill="1" applyBorder="1" applyAlignment="1">
      <alignment horizontal="center"/>
    </xf>
    <xf numFmtId="167" fontId="8" fillId="4" borderId="1" xfId="1" applyNumberFormat="1" applyFont="1" applyFill="1" applyBorder="1" applyAlignment="1">
      <alignment horizontal="left"/>
    </xf>
    <xf numFmtId="0" fontId="8" fillId="2" borderId="3" xfId="0" applyFont="1" applyFill="1" applyBorder="1" applyAlignment="1">
      <alignment horizontal="center"/>
    </xf>
    <xf numFmtId="0" fontId="8" fillId="2" borderId="4" xfId="0" applyFont="1" applyFill="1" applyBorder="1" applyAlignment="1">
      <alignment horizontal="center"/>
    </xf>
    <xf numFmtId="0" fontId="8" fillId="2" borderId="2" xfId="0" applyFont="1" applyFill="1" applyBorder="1" applyAlignment="1">
      <alignment horizontal="center"/>
    </xf>
    <xf numFmtId="167" fontId="16" fillId="4" borderId="5" xfId="0" applyNumberFormat="1" applyFont="1" applyFill="1" applyBorder="1" applyAlignment="1">
      <alignment horizontal="center"/>
    </xf>
    <xf numFmtId="167" fontId="16" fillId="4" borderId="1" xfId="0" applyNumberFormat="1" applyFont="1" applyFill="1" applyBorder="1" applyAlignment="1">
      <alignment horizontal="center"/>
    </xf>
    <xf numFmtId="168" fontId="8" fillId="2" borderId="1" xfId="2" applyNumberFormat="1" applyFont="1" applyFill="1" applyBorder="1" applyAlignment="1">
      <alignment horizontal="center"/>
    </xf>
  </cellXfs>
  <cellStyles count="50">
    <cellStyle name="20% - Énfasis1" xfId="25" builtinId="30" customBuiltin="1"/>
    <cellStyle name="20% - Énfasis2" xfId="29" builtinId="34" customBuiltin="1"/>
    <cellStyle name="20% - Énfasis3" xfId="33" builtinId="38" customBuiltin="1"/>
    <cellStyle name="20% - Énfasis4" xfId="37" builtinId="42" customBuiltin="1"/>
    <cellStyle name="20% - Énfasis5" xfId="41" builtinId="46" customBuiltin="1"/>
    <cellStyle name="20% - Énfasis6" xfId="45" builtinId="50" customBuiltin="1"/>
    <cellStyle name="40% - Énfasis1" xfId="26" builtinId="31" customBuiltin="1"/>
    <cellStyle name="40% - Énfasis2" xfId="30" builtinId="35" customBuiltin="1"/>
    <cellStyle name="40% - Énfasis3" xfId="34" builtinId="39" customBuiltin="1"/>
    <cellStyle name="40% - Énfasis4" xfId="38" builtinId="43" customBuiltin="1"/>
    <cellStyle name="40% - Énfasis5" xfId="42" builtinId="47" customBuiltin="1"/>
    <cellStyle name="40% - Énfasis6" xfId="46" builtinId="51" customBuiltin="1"/>
    <cellStyle name="60% - Énfasis1" xfId="27" builtinId="32" customBuiltin="1"/>
    <cellStyle name="60% - Énfasis2" xfId="31" builtinId="36" customBuiltin="1"/>
    <cellStyle name="60% - Énfasis3" xfId="35" builtinId="40" customBuiltin="1"/>
    <cellStyle name="60% - Énfasis4" xfId="39" builtinId="44" customBuiltin="1"/>
    <cellStyle name="60% - Énfasis5" xfId="43" builtinId="48" customBuiltin="1"/>
    <cellStyle name="60% - Énfasis6" xfId="47" builtinId="52" customBuiltin="1"/>
    <cellStyle name="Buena" xfId="12" builtinId="26" customBuiltin="1"/>
    <cellStyle name="Cálculo" xfId="17" builtinId="22" customBuiltin="1"/>
    <cellStyle name="Celda de comprobación" xfId="19" builtinId="23" customBuiltin="1"/>
    <cellStyle name="Celda vinculada" xfId="18" builtinId="24" customBuiltin="1"/>
    <cellStyle name="Encabezado 1" xfId="8" builtinId="16" customBuiltin="1"/>
    <cellStyle name="Encabezado 4" xfId="11" builtinId="19" customBuiltin="1"/>
    <cellStyle name="Énfasis1" xfId="24" builtinId="29" customBuiltin="1"/>
    <cellStyle name="Énfasis2" xfId="28" builtinId="33" customBuiltin="1"/>
    <cellStyle name="Énfasis3" xfId="32" builtinId="37" customBuiltin="1"/>
    <cellStyle name="Énfasis4" xfId="36" builtinId="41" customBuiltin="1"/>
    <cellStyle name="Énfasis5" xfId="40" builtinId="45" customBuiltin="1"/>
    <cellStyle name="Énfasis6" xfId="44" builtinId="49" customBuiltin="1"/>
    <cellStyle name="Entrada" xfId="15" builtinId="20" customBuiltin="1"/>
    <cellStyle name="Incorrecto" xfId="13" builtinId="27" customBuiltin="1"/>
    <cellStyle name="Millares" xfId="1" builtinId="3"/>
    <cellStyle name="Millares [0]" xfId="49" builtinId="6"/>
    <cellStyle name="Millares 2" xfId="6"/>
    <cellStyle name="Moneda" xfId="2" builtinId="4"/>
    <cellStyle name="Neutral" xfId="14" builtinId="28" customBuiltin="1"/>
    <cellStyle name="Normal" xfId="0" builtinId="0"/>
    <cellStyle name="Normal 2" xfId="3"/>
    <cellStyle name="Normal 3" xfId="5"/>
    <cellStyle name="Normal 4" xfId="48"/>
    <cellStyle name="Notas" xfId="21" builtinId="10" customBuiltin="1"/>
    <cellStyle name="Porcentaje" xfId="4" builtinId="5"/>
    <cellStyle name="Salida" xfId="16" builtinId="21" customBuiltin="1"/>
    <cellStyle name="Texto de advertencia" xfId="20" builtinId="11" customBuiltin="1"/>
    <cellStyle name="Texto explicativo" xfId="22" builtinId="53" customBuiltin="1"/>
    <cellStyle name="Título" xfId="7" builtinId="15" customBuiltin="1"/>
    <cellStyle name="Título 2" xfId="9" builtinId="17" customBuiltin="1"/>
    <cellStyle name="Título 3" xfId="10" builtinId="18" customBuiltin="1"/>
    <cellStyle name="Total" xfId="23" builtinId="25" customBuiltin="1"/>
  </cellStyles>
  <dxfs count="4">
    <dxf>
      <fill>
        <patternFill>
          <bgColor theme="9"/>
        </patternFill>
      </fill>
    </dxf>
    <dxf>
      <fill>
        <patternFill>
          <bgColor rgb="FFFFC000"/>
        </patternFill>
      </fill>
    </dxf>
    <dxf>
      <fill>
        <patternFill>
          <bgColor rgb="FFFFC000"/>
        </patternFill>
      </fill>
    </dxf>
    <dxf>
      <fill>
        <patternFill>
          <bgColor rgb="FFFFC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Mi%20unidad/HOTEL%20PASCUAL%202018/EERR/2018/9.-Septiembre/BCI%20$%20Hotel%20FR%20Sept%2018%20MJ.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R"/>
      <sheetName val="Hoja1"/>
    </sheetNames>
    <sheetDataSet>
      <sheetData sheetId="0"/>
      <sheetData sheetId="1">
        <row r="2">
          <cell r="A2" t="str">
            <v>Almuerzo Personal</v>
          </cell>
        </row>
        <row r="3">
          <cell r="A3" t="str">
            <v>Desayuno Pasajeros</v>
          </cell>
        </row>
        <row r="4">
          <cell r="A4" t="str">
            <v>Frigobar</v>
          </cell>
        </row>
        <row r="5">
          <cell r="A5" t="str">
            <v>Mantención</v>
          </cell>
        </row>
        <row r="6">
          <cell r="A6" t="str">
            <v>Aseo Hotel</v>
          </cell>
        </row>
        <row r="7">
          <cell r="A7" t="str">
            <v>Comb. Calefacción</v>
          </cell>
        </row>
        <row r="8">
          <cell r="A8" t="str">
            <v>Comb. Camioneta</v>
          </cell>
        </row>
        <row r="9">
          <cell r="A9" t="str">
            <v>Art. Oficina</v>
          </cell>
        </row>
        <row r="10">
          <cell r="A10" t="str">
            <v>Sueldo</v>
          </cell>
        </row>
      </sheetData>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pageSetUpPr fitToPage="1"/>
  </sheetPr>
  <dimension ref="A1:O61"/>
  <sheetViews>
    <sheetView tabSelected="1" workbookViewId="0">
      <selection activeCell="C8" sqref="C8"/>
    </sheetView>
  </sheetViews>
  <sheetFormatPr baseColWidth="10" defaultRowHeight="15" x14ac:dyDescent="0.25"/>
  <cols>
    <col min="2" max="2" width="40.7109375" customWidth="1"/>
    <col min="3" max="3" width="25.28515625" customWidth="1"/>
    <col min="4" max="4" width="21.28515625" customWidth="1"/>
    <col min="5" max="5" width="23.7109375" customWidth="1"/>
    <col min="6" max="8" width="21.28515625" customWidth="1"/>
    <col min="9" max="9" width="14.140625" bestFit="1" customWidth="1"/>
    <col min="10" max="10" width="16.28515625" customWidth="1"/>
    <col min="11" max="11" width="12.85546875" customWidth="1"/>
    <col min="12" max="12" width="15.28515625" customWidth="1"/>
    <col min="13" max="13" width="16.140625" customWidth="1"/>
    <col min="14" max="14" width="16.28515625" customWidth="1"/>
  </cols>
  <sheetData>
    <row r="1" spans="2:8" ht="21" x14ac:dyDescent="0.35">
      <c r="B1" s="11" t="s">
        <v>1422</v>
      </c>
    </row>
    <row r="2" spans="2:8" ht="15.75" x14ac:dyDescent="0.25">
      <c r="B2" s="6" t="s">
        <v>14</v>
      </c>
      <c r="C2" s="6"/>
      <c r="D2" s="76">
        <v>721</v>
      </c>
      <c r="F2" s="297"/>
    </row>
    <row r="3" spans="2:8" ht="15.75" x14ac:dyDescent="0.25">
      <c r="B3" s="6" t="s">
        <v>20</v>
      </c>
      <c r="C3" s="6"/>
      <c r="D3" s="37">
        <v>28048</v>
      </c>
      <c r="F3" s="323"/>
    </row>
    <row r="4" spans="2:8" x14ac:dyDescent="0.25">
      <c r="B4" s="6" t="s">
        <v>13</v>
      </c>
      <c r="C4" s="6"/>
      <c r="D4" s="6">
        <f>Oct!J114</f>
        <v>249</v>
      </c>
      <c r="E4" s="71">
        <f>+Siteminder!K111</f>
        <v>237</v>
      </c>
    </row>
    <row r="5" spans="2:8" x14ac:dyDescent="0.25">
      <c r="B5" s="6" t="s">
        <v>15</v>
      </c>
      <c r="C5" s="6"/>
      <c r="D5" s="142">
        <f>D4/(31*10)</f>
        <v>0.8032258064516129</v>
      </c>
      <c r="E5" s="142">
        <f>E4/(31*10)</f>
        <v>0.76451612903225807</v>
      </c>
      <c r="G5" s="278"/>
    </row>
    <row r="6" spans="2:8" x14ac:dyDescent="0.25">
      <c r="D6" s="9"/>
      <c r="E6" s="1"/>
    </row>
    <row r="7" spans="2:8" x14ac:dyDescent="0.25">
      <c r="C7" t="s">
        <v>17</v>
      </c>
      <c r="D7" t="s">
        <v>12</v>
      </c>
    </row>
    <row r="8" spans="2:8" x14ac:dyDescent="0.25">
      <c r="B8" s="6" t="s">
        <v>9</v>
      </c>
      <c r="C8" s="7">
        <f>SUM(C9:C11)</f>
        <v>37846116.08863198</v>
      </c>
      <c r="D8" s="8">
        <f>C8/D4</f>
        <v>151992.43409089147</v>
      </c>
      <c r="E8" s="5">
        <f>+D8/D2</f>
        <v>210.80781427308111</v>
      </c>
      <c r="F8" s="5"/>
      <c r="H8" s="273"/>
    </row>
    <row r="9" spans="2:8" x14ac:dyDescent="0.25">
      <c r="B9" t="s">
        <v>7</v>
      </c>
      <c r="C9" s="1">
        <f>Oct!V65/(1.038)</f>
        <v>25136511.56069364</v>
      </c>
      <c r="D9" s="9">
        <f>C9/$C$8</f>
        <v>0.6641767810949567</v>
      </c>
    </row>
    <row r="10" spans="2:8" x14ac:dyDescent="0.25">
      <c r="B10" t="s">
        <v>307</v>
      </c>
      <c r="C10" s="1">
        <f>Oct!V86/(1.038)</f>
        <v>6972167.1483622352</v>
      </c>
      <c r="D10" s="9">
        <f>C10/$C$8</f>
        <v>0.18422411250956602</v>
      </c>
    </row>
    <row r="11" spans="2:8" x14ac:dyDescent="0.25">
      <c r="B11" t="s">
        <v>61</v>
      </c>
      <c r="C11" s="1">
        <f>Oct!V110/(1.038)</f>
        <v>5737437.3795761075</v>
      </c>
      <c r="D11" s="9">
        <f>C11/$C$8</f>
        <v>0.15159910639547738</v>
      </c>
      <c r="E11" s="1"/>
    </row>
    <row r="13" spans="2:8" x14ac:dyDescent="0.25">
      <c r="B13" s="6" t="s">
        <v>8</v>
      </c>
      <c r="C13" s="8">
        <f>SUM(C14:C21)</f>
        <v>12013078.98</v>
      </c>
      <c r="D13" s="8">
        <f>C13/D4</f>
        <v>48245.297108433733</v>
      </c>
      <c r="E13" s="5">
        <f>C13+C22+C27+C30</f>
        <v>33739010.980000004</v>
      </c>
      <c r="F13" s="81"/>
      <c r="G13" s="93"/>
    </row>
    <row r="14" spans="2:8" x14ac:dyDescent="0.25">
      <c r="B14" t="str">
        <f>'BCI FondRendir'!B142</f>
        <v>Comisión Bco</v>
      </c>
      <c r="C14" s="1">
        <f>'BCI FondRendir'!F142</f>
        <v>20370</v>
      </c>
      <c r="D14" s="5">
        <f>C14/$D$4</f>
        <v>81.807228915662648</v>
      </c>
      <c r="E14" s="5"/>
    </row>
    <row r="15" spans="2:8" x14ac:dyDescent="0.25">
      <c r="B15" t="str">
        <f>'BCI FondRendir'!B143</f>
        <v>Comisión Booking</v>
      </c>
      <c r="C15" s="1">
        <f>+'BCI FondRendir'!F143</f>
        <v>3624595</v>
      </c>
      <c r="D15" s="5">
        <f t="shared" ref="D15:D23" si="0">C15/$D$4</f>
        <v>14556.606425702812</v>
      </c>
      <c r="E15" s="5"/>
    </row>
    <row r="16" spans="2:8" x14ac:dyDescent="0.25">
      <c r="B16" t="str">
        <f>'BCI FondRendir'!B144</f>
        <v>Comisión Expedia</v>
      </c>
      <c r="C16" s="1">
        <f>+'BCI FondRendir'!F144</f>
        <v>883790</v>
      </c>
      <c r="D16" s="5">
        <f t="shared" si="0"/>
        <v>3549.3574297188757</v>
      </c>
      <c r="E16" s="5"/>
    </row>
    <row r="17" spans="2:6" x14ac:dyDescent="0.25">
      <c r="B17" t="str">
        <f>'BCI FondRendir'!B145</f>
        <v>Comisión otras</v>
      </c>
      <c r="C17" s="1">
        <f>+'BCI FondRendir'!F145</f>
        <v>265601.98</v>
      </c>
      <c r="D17" s="5">
        <f t="shared" si="0"/>
        <v>1066.6746184738954</v>
      </c>
      <c r="E17" s="5"/>
    </row>
    <row r="18" spans="2:6" x14ac:dyDescent="0.25">
      <c r="B18" t="str">
        <f>'BCI FondRendir'!B146</f>
        <v>Costos Directos</v>
      </c>
      <c r="C18" s="1">
        <f>+'BCI FondRendir'!F146</f>
        <v>3107860</v>
      </c>
      <c r="D18" s="5">
        <f t="shared" si="0"/>
        <v>12481.36546184739</v>
      </c>
      <c r="E18" s="5"/>
    </row>
    <row r="19" spans="2:6" x14ac:dyDescent="0.25">
      <c r="C19" s="1">
        <f>+'BCI FondRendir'!F147</f>
        <v>2600000</v>
      </c>
      <c r="D19" s="5">
        <f t="shared" si="0"/>
        <v>10441.767068273093</v>
      </c>
      <c r="E19" s="5"/>
    </row>
    <row r="20" spans="2:6" x14ac:dyDescent="0.25">
      <c r="B20" t="s">
        <v>176</v>
      </c>
      <c r="C20" s="1">
        <f>'BCI FondRendir'!F153</f>
        <v>1510862</v>
      </c>
      <c r="D20" s="5">
        <f>C20/$D$4</f>
        <v>6067.7188755020079</v>
      </c>
      <c r="E20" s="5"/>
    </row>
    <row r="21" spans="2:6" x14ac:dyDescent="0.25">
      <c r="B21" t="s">
        <v>53</v>
      </c>
      <c r="C21" s="1">
        <f>'BCI FondRendir'!H159</f>
        <v>0</v>
      </c>
      <c r="D21" s="5">
        <f t="shared" si="0"/>
        <v>0</v>
      </c>
    </row>
    <row r="22" spans="2:6" x14ac:dyDescent="0.25">
      <c r="B22" s="6" t="s">
        <v>10</v>
      </c>
      <c r="C22" s="8">
        <f>SUM(C23:C26)</f>
        <v>17359672</v>
      </c>
      <c r="D22" s="8">
        <f>C22/D4</f>
        <v>69717.558232931726</v>
      </c>
      <c r="E22" s="5"/>
      <c r="F22" s="5"/>
    </row>
    <row r="23" spans="2:6" x14ac:dyDescent="0.25">
      <c r="B23" t="s">
        <v>30</v>
      </c>
      <c r="C23" s="1">
        <f>'BCI FondRendir'!F154</f>
        <v>16321966</v>
      </c>
      <c r="D23" s="5">
        <f t="shared" si="0"/>
        <v>65550.064257028105</v>
      </c>
    </row>
    <row r="24" spans="2:6" s="194" customFormat="1" x14ac:dyDescent="0.25">
      <c r="B24" t="str">
        <f>'BCI FondRendir'!B149</f>
        <v>Gastos Operación</v>
      </c>
      <c r="C24" s="1">
        <f>+'BCI FondRendir'!F149</f>
        <v>253528</v>
      </c>
      <c r="D24" s="5">
        <f>C24/$D$4</f>
        <v>1018.1847389558233</v>
      </c>
    </row>
    <row r="25" spans="2:6" x14ac:dyDescent="0.25">
      <c r="B25" s="14" t="s">
        <v>21</v>
      </c>
      <c r="C25" s="15"/>
      <c r="D25" s="5">
        <f t="shared" ref="D25:D26" si="1">C25/$D$4</f>
        <v>0</v>
      </c>
    </row>
    <row r="26" spans="2:6" x14ac:dyDescent="0.25">
      <c r="B26" s="14" t="s">
        <v>39</v>
      </c>
      <c r="C26" s="1">
        <f>'BCI FondRendir'!F148</f>
        <v>784178</v>
      </c>
      <c r="D26" s="5">
        <f t="shared" si="1"/>
        <v>3149.3092369477913</v>
      </c>
    </row>
    <row r="27" spans="2:6" x14ac:dyDescent="0.25">
      <c r="B27" s="6" t="s">
        <v>18</v>
      </c>
      <c r="C27" s="8">
        <f>SUM(C28:C29)</f>
        <v>4366260</v>
      </c>
      <c r="D27" s="8">
        <f>C27/D4</f>
        <v>17535.180722891568</v>
      </c>
    </row>
    <row r="28" spans="2:6" x14ac:dyDescent="0.25">
      <c r="B28" t="s">
        <v>19</v>
      </c>
      <c r="C28" s="1">
        <f>+'BCI FondRendir'!F152</f>
        <v>4366260</v>
      </c>
      <c r="E28" s="109"/>
    </row>
    <row r="29" spans="2:6" x14ac:dyDescent="0.25">
      <c r="C29" s="1"/>
    </row>
    <row r="30" spans="2:6" x14ac:dyDescent="0.25">
      <c r="B30" s="6" t="s">
        <v>11</v>
      </c>
      <c r="C30" s="7">
        <f>SUM(C31:C32)</f>
        <v>0</v>
      </c>
      <c r="D30" s="8">
        <f>C30/D4</f>
        <v>0</v>
      </c>
      <c r="E30" s="5">
        <f>+D27+D22</f>
        <v>87252.738955823297</v>
      </c>
      <c r="F30">
        <f>+E30/650</f>
        <v>134.23498300895892</v>
      </c>
    </row>
    <row r="31" spans="2:6" x14ac:dyDescent="0.25">
      <c r="B31" t="s">
        <v>11</v>
      </c>
      <c r="C31" s="1">
        <f>-'BCI FondRendir'!F151</f>
        <v>0</v>
      </c>
    </row>
    <row r="32" spans="2:6" x14ac:dyDescent="0.25">
      <c r="B32" t="s">
        <v>110</v>
      </c>
      <c r="C32" s="1"/>
    </row>
    <row r="33" spans="2:13" x14ac:dyDescent="0.25">
      <c r="B33" t="str">
        <f>'BCI FondRendir'!B150</f>
        <v>Impuestos</v>
      </c>
      <c r="C33" s="1">
        <f>+'BCI FondRendir'!F150</f>
        <v>1881584</v>
      </c>
      <c r="D33" s="5">
        <f>C33/$D$4</f>
        <v>7556.5622489959842</v>
      </c>
    </row>
    <row r="35" spans="2:13" x14ac:dyDescent="0.25">
      <c r="B35" s="2" t="s">
        <v>309</v>
      </c>
      <c r="C35" s="10">
        <f>C8-C13-C22-C30-C27</f>
        <v>4107105.1086319797</v>
      </c>
    </row>
    <row r="36" spans="2:13" x14ac:dyDescent="0.25">
      <c r="B36" s="2" t="s">
        <v>32</v>
      </c>
      <c r="C36" s="10">
        <f>C33</f>
        <v>1881584</v>
      </c>
      <c r="D36" s="10">
        <f>C35*0.25</f>
        <v>1026776.2771579949</v>
      </c>
    </row>
    <row r="37" spans="2:13" x14ac:dyDescent="0.25">
      <c r="B37" s="2" t="s">
        <v>85</v>
      </c>
      <c r="C37" s="10">
        <f>'BCI FondRendir'!G159</f>
        <v>1419727.5</v>
      </c>
    </row>
    <row r="38" spans="2:13" x14ac:dyDescent="0.25">
      <c r="B38" s="2" t="s">
        <v>86</v>
      </c>
      <c r="C38" s="10">
        <f>Oct!F125</f>
        <v>599029.34</v>
      </c>
    </row>
    <row r="39" spans="2:13" x14ac:dyDescent="0.25">
      <c r="B39" s="16" t="s">
        <v>16</v>
      </c>
      <c r="C39" s="17">
        <f>C35-D36</f>
        <v>3080328.8314739848</v>
      </c>
    </row>
    <row r="40" spans="2:13" x14ac:dyDescent="0.25">
      <c r="B40" s="16" t="s">
        <v>122</v>
      </c>
      <c r="C40" s="10">
        <f>C8-C13-C22</f>
        <v>8473365.1086319797</v>
      </c>
      <c r="J40" s="80"/>
      <c r="K40" s="80"/>
      <c r="L40" s="80"/>
      <c r="M40" s="80"/>
    </row>
    <row r="41" spans="2:13" x14ac:dyDescent="0.25">
      <c r="C41" s="20" t="s">
        <v>42</v>
      </c>
      <c r="D41" s="20" t="s">
        <v>43</v>
      </c>
      <c r="E41" s="20" t="s">
        <v>257</v>
      </c>
      <c r="F41" s="20" t="s">
        <v>40</v>
      </c>
      <c r="G41" s="20" t="s">
        <v>41</v>
      </c>
      <c r="J41" s="81"/>
    </row>
    <row r="42" spans="2:13" x14ac:dyDescent="0.25">
      <c r="B42" s="2" t="s">
        <v>33</v>
      </c>
      <c r="C42" s="10"/>
      <c r="D42" s="10"/>
      <c r="E42" s="10"/>
      <c r="F42" s="10"/>
      <c r="G42" s="10"/>
    </row>
    <row r="43" spans="2:13" x14ac:dyDescent="0.25">
      <c r="B43" s="2" t="s">
        <v>47</v>
      </c>
      <c r="C43" s="10"/>
      <c r="D43" s="10"/>
      <c r="E43" s="10"/>
      <c r="F43" s="10"/>
      <c r="G43" s="10"/>
    </row>
    <row r="44" spans="2:13" x14ac:dyDescent="0.25">
      <c r="B44" s="2" t="s">
        <v>34</v>
      </c>
      <c r="C44" s="10"/>
      <c r="D44" s="10"/>
      <c r="E44" s="10"/>
      <c r="F44" s="10"/>
      <c r="G44" s="10"/>
    </row>
    <row r="45" spans="2:13" x14ac:dyDescent="0.25">
      <c r="B45" s="2" t="s">
        <v>35</v>
      </c>
      <c r="C45" s="10"/>
      <c r="D45" s="10"/>
      <c r="E45" s="10"/>
      <c r="F45" s="10"/>
      <c r="G45" s="89"/>
      <c r="I45" s="150"/>
    </row>
    <row r="46" spans="2:13" x14ac:dyDescent="0.25">
      <c r="B46" s="2" t="s">
        <v>278</v>
      </c>
      <c r="C46" s="10"/>
      <c r="D46" s="10"/>
      <c r="E46" s="10"/>
      <c r="F46" s="10"/>
      <c r="G46" s="10">
        <f t="shared" ref="G46:G47" si="2">F46*$D$3</f>
        <v>0</v>
      </c>
      <c r="H46" s="253"/>
      <c r="I46" s="253"/>
      <c r="J46" s="253"/>
      <c r="K46" s="150"/>
      <c r="L46" s="150"/>
      <c r="M46" s="150"/>
    </row>
    <row r="47" spans="2:13" x14ac:dyDescent="0.25">
      <c r="B47" s="2" t="s">
        <v>279</v>
      </c>
      <c r="C47" s="10"/>
      <c r="D47" s="10"/>
      <c r="E47" s="10"/>
      <c r="F47" s="10"/>
      <c r="G47" s="10">
        <f t="shared" si="2"/>
        <v>0</v>
      </c>
      <c r="H47" s="253"/>
      <c r="I47" s="253"/>
      <c r="J47" s="253"/>
      <c r="K47" s="150"/>
      <c r="L47" s="150"/>
      <c r="M47" s="150"/>
    </row>
    <row r="48" spans="2:13" x14ac:dyDescent="0.25">
      <c r="B48" s="2" t="s">
        <v>280</v>
      </c>
      <c r="C48" s="10"/>
      <c r="D48" s="10"/>
      <c r="E48" s="10"/>
      <c r="F48" s="10"/>
      <c r="G48" s="10"/>
      <c r="H48" s="253"/>
      <c r="I48" s="253"/>
      <c r="J48" s="253"/>
      <c r="K48" s="150"/>
      <c r="L48" s="226"/>
      <c r="M48" s="150"/>
    </row>
    <row r="49" spans="1:15" x14ac:dyDescent="0.25">
      <c r="B49" s="2" t="s">
        <v>281</v>
      </c>
      <c r="C49" s="10"/>
      <c r="D49" s="10"/>
      <c r="E49" s="10"/>
      <c r="F49" s="10">
        <f>30000000/26561.4-4000000/26798.14-13500000/27558.46</f>
        <v>490.32672565966504</v>
      </c>
      <c r="G49" s="10">
        <f>F49*$D$3</f>
        <v>13752684.001302285</v>
      </c>
      <c r="H49" s="253"/>
      <c r="I49" s="253"/>
      <c r="J49" s="253"/>
      <c r="K49" s="150"/>
      <c r="L49" s="226"/>
      <c r="M49" s="150"/>
    </row>
    <row r="50" spans="1:15" x14ac:dyDescent="0.25">
      <c r="B50" s="88" t="s">
        <v>81</v>
      </c>
      <c r="C50" s="89">
        <f>SUM(C42:C49)</f>
        <v>0</v>
      </c>
      <c r="D50" s="89">
        <f>SUM(D42:D49)</f>
        <v>0</v>
      </c>
      <c r="E50" s="89">
        <f>SUM(E42:E49)</f>
        <v>0</v>
      </c>
      <c r="F50" s="89"/>
      <c r="G50" s="89"/>
      <c r="H50" s="253"/>
      <c r="I50" s="253"/>
      <c r="J50" s="253"/>
      <c r="K50" s="150"/>
      <c r="L50" s="150"/>
      <c r="M50" s="150"/>
    </row>
    <row r="51" spans="1:15" x14ac:dyDescent="0.25">
      <c r="B51" s="88"/>
      <c r="C51" s="89"/>
      <c r="D51" s="89">
        <f>D50*D3</f>
        <v>0</v>
      </c>
      <c r="E51" s="89"/>
      <c r="F51" s="89"/>
      <c r="G51" s="89"/>
      <c r="I51" s="150"/>
      <c r="J51" s="194"/>
      <c r="K51" s="194"/>
      <c r="L51" s="194"/>
      <c r="M51" s="194"/>
      <c r="N51" s="194"/>
      <c r="O51" s="194"/>
    </row>
    <row r="52" spans="1:15" x14ac:dyDescent="0.25">
      <c r="I52" s="150"/>
      <c r="J52" s="194"/>
      <c r="K52" s="194"/>
      <c r="L52" s="194"/>
      <c r="M52" s="194"/>
      <c r="N52" s="194"/>
      <c r="O52" s="194"/>
    </row>
    <row r="55" spans="1:15" x14ac:dyDescent="0.25">
      <c r="A55" s="109"/>
      <c r="B55" s="109"/>
      <c r="C55" s="109"/>
      <c r="D55" s="109"/>
      <c r="E55" s="109"/>
      <c r="F55" s="109"/>
    </row>
    <row r="56" spans="1:15" x14ac:dyDescent="0.25">
      <c r="A56" s="109"/>
      <c r="B56" s="109"/>
      <c r="C56" s="109"/>
      <c r="D56" s="109"/>
      <c r="E56" s="109"/>
      <c r="F56" s="109"/>
    </row>
    <row r="57" spans="1:15" x14ac:dyDescent="0.25">
      <c r="A57" s="109"/>
      <c r="B57" s="109"/>
      <c r="C57" s="109"/>
      <c r="D57" s="109"/>
      <c r="E57" s="109"/>
      <c r="F57" s="109"/>
    </row>
    <row r="58" spans="1:15" x14ac:dyDescent="0.25">
      <c r="A58" s="109"/>
      <c r="B58" s="109"/>
      <c r="C58" s="109"/>
      <c r="D58" s="109"/>
      <c r="E58" s="109"/>
      <c r="F58" s="109"/>
    </row>
    <row r="59" spans="1:15" x14ac:dyDescent="0.25">
      <c r="A59" s="109"/>
      <c r="B59" s="109"/>
      <c r="C59" s="109"/>
      <c r="D59" s="109"/>
      <c r="E59" s="109"/>
      <c r="F59" s="109"/>
    </row>
    <row r="60" spans="1:15" x14ac:dyDescent="0.25">
      <c r="A60" s="109"/>
      <c r="B60" s="109"/>
      <c r="C60" s="109"/>
      <c r="D60" s="109"/>
      <c r="E60" s="109"/>
      <c r="F60" s="109"/>
    </row>
    <row r="61" spans="1:15" x14ac:dyDescent="0.25">
      <c r="A61" s="109"/>
      <c r="B61" s="109"/>
      <c r="C61" s="109"/>
      <c r="D61" s="109"/>
      <c r="E61" s="109"/>
      <c r="F61" s="109"/>
    </row>
  </sheetData>
  <pageMargins left="0.7" right="0.7" top="0.75" bottom="0.75" header="0.3" footer="0.3"/>
  <pageSetup scale="48"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pageSetUpPr fitToPage="1"/>
  </sheetPr>
  <dimension ref="A1:XEZ187"/>
  <sheetViews>
    <sheetView topLeftCell="A91" zoomScale="70" zoomScaleNormal="70" workbookViewId="0">
      <selection activeCell="W124" sqref="W124"/>
    </sheetView>
  </sheetViews>
  <sheetFormatPr baseColWidth="10" defaultColWidth="11.28515625" defaultRowHeight="15" outlineLevelCol="1" x14ac:dyDescent="0.25"/>
  <cols>
    <col min="1" max="1" width="14.140625" style="32" customWidth="1"/>
    <col min="2" max="4" width="9.5703125" style="132" customWidth="1"/>
    <col min="5" max="5" width="26.7109375" style="32" customWidth="1"/>
    <col min="6" max="6" width="10.5703125" style="32" customWidth="1"/>
    <col min="7" max="7" width="16" style="32" customWidth="1"/>
    <col min="8" max="9" width="14.140625" style="34" customWidth="1"/>
    <col min="10" max="10" width="12.5703125" style="32" customWidth="1"/>
    <col min="11" max="11" width="13.7109375" style="33" customWidth="1" outlineLevel="1"/>
    <col min="12" max="12" width="9.5703125" customWidth="1" outlineLevel="1"/>
    <col min="13" max="13" width="12.5703125" style="33" customWidth="1" outlineLevel="1"/>
    <col min="14" max="18" width="9.5703125" style="33" customWidth="1" outlineLevel="1"/>
    <col min="19" max="19" width="13" style="32" customWidth="1"/>
    <col min="20" max="20" width="12.5703125" style="32" customWidth="1"/>
    <col min="21" max="21" width="10.140625" style="35" customWidth="1"/>
    <col min="22" max="22" width="15.7109375" style="32" customWidth="1"/>
    <col min="23" max="23" width="14.28515625" style="132" customWidth="1"/>
    <col min="24" max="24" width="15.28515625" style="132" customWidth="1"/>
    <col min="25" max="25" width="14" style="132" customWidth="1"/>
    <col min="26" max="26" width="21.7109375" style="32" customWidth="1"/>
    <col min="27" max="27" width="11.28515625" style="32"/>
    <col min="28" max="28" width="13.140625" style="32" bestFit="1" customWidth="1"/>
    <col min="29" max="30" width="10.28515625" style="32" bestFit="1" customWidth="1"/>
    <col min="31" max="31" width="15.85546875" style="32" bestFit="1" customWidth="1"/>
    <col min="32" max="16384" width="11.28515625" style="32"/>
  </cols>
  <sheetData>
    <row r="1" spans="1:33" ht="15" customHeight="1" x14ac:dyDescent="0.2">
      <c r="A1" s="227"/>
      <c r="B1" s="352" t="s">
        <v>285</v>
      </c>
      <c r="C1" s="353"/>
      <c r="D1" s="354"/>
      <c r="E1" s="227"/>
      <c r="F1" s="227"/>
      <c r="G1" s="227"/>
      <c r="H1" s="228"/>
      <c r="I1" s="228"/>
      <c r="J1" s="227"/>
      <c r="K1" s="357" t="s">
        <v>78</v>
      </c>
      <c r="L1" s="357"/>
      <c r="M1" s="357" t="s">
        <v>79</v>
      </c>
      <c r="N1" s="357"/>
      <c r="O1" s="357" t="s">
        <v>80</v>
      </c>
      <c r="P1" s="357"/>
      <c r="Q1" s="357" t="s">
        <v>142</v>
      </c>
      <c r="R1" s="357"/>
      <c r="S1" s="227"/>
      <c r="T1" s="227"/>
      <c r="U1" s="231"/>
      <c r="V1" s="227"/>
      <c r="W1" s="227"/>
      <c r="X1" s="227"/>
      <c r="Y1" s="227"/>
    </row>
    <row r="2" spans="1:33" ht="30" customHeight="1" x14ac:dyDescent="0.2">
      <c r="A2" s="227" t="s">
        <v>72</v>
      </c>
      <c r="B2" s="227" t="s">
        <v>282</v>
      </c>
      <c r="C2" s="227" t="s">
        <v>283</v>
      </c>
      <c r="D2" s="227" t="s">
        <v>284</v>
      </c>
      <c r="E2" s="227" t="s">
        <v>0</v>
      </c>
      <c r="F2" s="227" t="s">
        <v>44</v>
      </c>
      <c r="G2" s="227" t="s">
        <v>73</v>
      </c>
      <c r="H2" s="228" t="s">
        <v>1</v>
      </c>
      <c r="I2" s="228" t="s">
        <v>2</v>
      </c>
      <c r="J2" s="228" t="s">
        <v>3</v>
      </c>
      <c r="K2" s="229" t="s">
        <v>74</v>
      </c>
      <c r="L2" s="230" t="s">
        <v>48</v>
      </c>
      <c r="M2" s="229" t="s">
        <v>74</v>
      </c>
      <c r="N2" s="229" t="s">
        <v>48</v>
      </c>
      <c r="O2" s="229" t="s">
        <v>74</v>
      </c>
      <c r="P2" s="229" t="s">
        <v>48</v>
      </c>
      <c r="Q2" s="229" t="s">
        <v>74</v>
      </c>
      <c r="R2" s="229" t="s">
        <v>48</v>
      </c>
      <c r="S2" s="227" t="s">
        <v>75</v>
      </c>
      <c r="T2" s="227" t="s">
        <v>77</v>
      </c>
      <c r="U2" s="231" t="s">
        <v>45</v>
      </c>
      <c r="V2" s="227" t="s">
        <v>143</v>
      </c>
      <c r="W2" s="227" t="s">
        <v>44</v>
      </c>
      <c r="X2" s="227" t="s">
        <v>6</v>
      </c>
      <c r="Y2" s="227" t="s">
        <v>6</v>
      </c>
    </row>
    <row r="3" spans="1:33" s="132" customFormat="1" ht="15" customHeight="1" x14ac:dyDescent="0.25">
      <c r="A3" s="243">
        <v>4126</v>
      </c>
      <c r="B3" s="276">
        <v>1684</v>
      </c>
      <c r="C3" s="276">
        <v>1813</v>
      </c>
      <c r="D3" s="276"/>
      <c r="E3" s="244" t="s">
        <v>753</v>
      </c>
      <c r="F3" s="244" t="s">
        <v>232</v>
      </c>
      <c r="G3" s="244">
        <v>1039072456</v>
      </c>
      <c r="H3" s="245">
        <v>43739</v>
      </c>
      <c r="I3" s="245">
        <v>43746</v>
      </c>
      <c r="J3" s="244">
        <v>7</v>
      </c>
      <c r="K3" s="246"/>
      <c r="L3" s="247"/>
      <c r="M3" s="246"/>
      <c r="N3" s="246">
        <v>1140</v>
      </c>
      <c r="O3" s="246"/>
      <c r="P3" s="246"/>
      <c r="Q3" s="246"/>
      <c r="R3" s="246">
        <v>190</v>
      </c>
      <c r="S3" s="137">
        <f t="shared" ref="S3:S8" si="0">L3+N3+P3+R3</f>
        <v>1330</v>
      </c>
      <c r="T3" s="137">
        <f t="shared" ref="T3:T7" si="1">M3+O3+K3+Q3</f>
        <v>0</v>
      </c>
      <c r="U3" s="135">
        <f>IF(J3=0,(S3+T3/EERR!$D$2/1.19),(S3+T3/EERR!$D$2/1.19)/J3)</f>
        <v>190</v>
      </c>
      <c r="V3" s="137">
        <f>T3+S3*EERR!$D$2</f>
        <v>958930</v>
      </c>
      <c r="W3" s="132">
        <f ca="1">SUMIF(Siteminder!$A$5:$J$164,Oct!G3,Siteminder!$M$5:$M$164)</f>
        <v>7</v>
      </c>
      <c r="X3" s="250">
        <f>SUMIF(Transbank!$A$2:$A$467,B3,Transbank!$L$2:$L$467)+SUMIF(Transbank!$A$2:$A$467,C3,Transbank!$L$2:$L$467)+SUMIF(Transbank!$A$2:$A$467,D3,Transbank!$L$2:$L$467)+(K3+O3)+(L3+P3)*EERR!$D$2</f>
        <v>958930</v>
      </c>
      <c r="Y3" s="250">
        <f>X3/EERR!$D$2</f>
        <v>1330</v>
      </c>
      <c r="Z3" s="260">
        <f t="shared" ref="Z3:Z67" si="2">+X3-V3</f>
        <v>0</v>
      </c>
    </row>
    <row r="4" spans="1:33" s="132" customFormat="1" ht="15" customHeight="1" x14ac:dyDescent="0.25">
      <c r="A4" s="243">
        <v>4128</v>
      </c>
      <c r="B4" s="276">
        <v>606824</v>
      </c>
      <c r="C4" s="276"/>
      <c r="D4" s="276"/>
      <c r="E4" s="244" t="s">
        <v>754</v>
      </c>
      <c r="F4" s="244" t="s">
        <v>232</v>
      </c>
      <c r="G4" s="244">
        <v>3350606824</v>
      </c>
      <c r="H4" s="245">
        <v>43739</v>
      </c>
      <c r="I4" s="245">
        <v>43741</v>
      </c>
      <c r="J4" s="244">
        <v>2</v>
      </c>
      <c r="K4" s="246"/>
      <c r="L4" s="247">
        <v>225</v>
      </c>
      <c r="M4" s="246"/>
      <c r="N4" s="246"/>
      <c r="O4" s="246"/>
      <c r="P4" s="246">
        <v>215</v>
      </c>
      <c r="Q4" s="246"/>
      <c r="R4" s="246"/>
      <c r="S4" s="137">
        <f t="shared" si="0"/>
        <v>440</v>
      </c>
      <c r="T4" s="137">
        <f t="shared" si="1"/>
        <v>0</v>
      </c>
      <c r="U4" s="135">
        <f>IF(J4=0,(S4+T4/EERR!$D$2/1.19),(S4+T4/EERR!$D$2/1.19)/J4)</f>
        <v>220</v>
      </c>
      <c r="V4" s="137">
        <f>T4+S4*EERR!$D$2</f>
        <v>317240</v>
      </c>
      <c r="W4" s="132">
        <f ca="1">SUMIF(Siteminder!$A$5:$J$164,Oct!G4,Siteminder!$M$5:$M$164)</f>
        <v>2</v>
      </c>
      <c r="X4" s="250">
        <f>SUMIF(Transbank!$A$2:$A$467,B4,Transbank!$L$2:$L$467)+SUMIF(Transbank!$A$2:$A$467,C4,Transbank!$L$2:$L$467)+SUMIF(Transbank!$A$2:$A$467,D4,Transbank!$L$2:$L$467)+(K4+O4)+(L4+P4)*EERR!$D$2</f>
        <v>317240</v>
      </c>
      <c r="Y4" s="250">
        <f>X4/EERR!$D$2</f>
        <v>440</v>
      </c>
      <c r="Z4" s="260">
        <f t="shared" si="2"/>
        <v>0</v>
      </c>
      <c r="AF4" s="132">
        <v>1120</v>
      </c>
      <c r="AG4" s="132">
        <v>5</v>
      </c>
    </row>
    <row r="5" spans="1:33" s="132" customFormat="1" ht="15" customHeight="1" x14ac:dyDescent="0.25">
      <c r="A5" s="243">
        <v>4129</v>
      </c>
      <c r="B5" s="276">
        <v>1690</v>
      </c>
      <c r="C5" s="276">
        <v>1817</v>
      </c>
      <c r="D5" s="276"/>
      <c r="E5" s="244" t="s">
        <v>755</v>
      </c>
      <c r="F5" s="244" t="s">
        <v>232</v>
      </c>
      <c r="G5" s="244">
        <v>3986280021</v>
      </c>
      <c r="H5" s="245">
        <v>43740</v>
      </c>
      <c r="I5" s="245">
        <v>43746</v>
      </c>
      <c r="J5" s="244">
        <v>6</v>
      </c>
      <c r="K5" s="246"/>
      <c r="L5" s="247">
        <v>481</v>
      </c>
      <c r="M5" s="246"/>
      <c r="N5" s="246">
        <v>619</v>
      </c>
      <c r="O5" s="246"/>
      <c r="P5" s="246"/>
      <c r="Q5" s="246"/>
      <c r="R5" s="246">
        <v>220</v>
      </c>
      <c r="S5" s="137">
        <f t="shared" si="0"/>
        <v>1320</v>
      </c>
      <c r="T5" s="137">
        <f t="shared" si="1"/>
        <v>0</v>
      </c>
      <c r="U5" s="135">
        <f>IF(J5=0,(S5+T5/EERR!$D$2/1.19),(S5+T5/EERR!$D$2/1.19)/J5)</f>
        <v>220</v>
      </c>
      <c r="V5" s="137">
        <f>T5+S5*EERR!$D$2</f>
        <v>951720</v>
      </c>
      <c r="W5" s="132">
        <f ca="1">SUMIF(Siteminder!$A$5:$J$164,Oct!G5,Siteminder!$M$5:$M$164)</f>
        <v>6</v>
      </c>
      <c r="X5" s="250">
        <f>SUMIF(Transbank!$A$2:$A$467,B5,Transbank!$L$2:$L$467)+SUMIF(Transbank!$A$2:$A$467,C5,Transbank!$L$2:$L$467)+SUMIF(Transbank!$A$2:$A$467,D5,Transbank!$L$2:$L$467)+(K5+O5)+(L5+P5)*EERR!$D$2</f>
        <v>951720</v>
      </c>
      <c r="Y5" s="250">
        <f>X5/EERR!$D$2</f>
        <v>1320</v>
      </c>
      <c r="Z5" s="260">
        <f t="shared" si="2"/>
        <v>0</v>
      </c>
      <c r="AC5" s="319"/>
      <c r="AD5" s="319"/>
      <c r="AF5" s="132">
        <v>960</v>
      </c>
      <c r="AG5" s="132">
        <v>4</v>
      </c>
    </row>
    <row r="6" spans="1:33" s="132" customFormat="1" ht="15" customHeight="1" x14ac:dyDescent="0.25">
      <c r="A6" s="243">
        <v>4131</v>
      </c>
      <c r="B6" s="276">
        <v>1688</v>
      </c>
      <c r="C6" s="276"/>
      <c r="D6" s="276"/>
      <c r="E6" s="244" t="s">
        <v>756</v>
      </c>
      <c r="F6" s="244" t="s">
        <v>232</v>
      </c>
      <c r="G6" s="244">
        <v>3180147231</v>
      </c>
      <c r="H6" s="245">
        <v>43740</v>
      </c>
      <c r="I6" s="245">
        <v>43741</v>
      </c>
      <c r="J6" s="244">
        <v>1</v>
      </c>
      <c r="K6" s="246"/>
      <c r="L6" s="247"/>
      <c r="M6" s="246"/>
      <c r="N6" s="246"/>
      <c r="O6" s="246"/>
      <c r="P6" s="246"/>
      <c r="Q6" s="246"/>
      <c r="R6" s="246">
        <v>220</v>
      </c>
      <c r="S6" s="137">
        <f t="shared" si="0"/>
        <v>220</v>
      </c>
      <c r="T6" s="137">
        <f t="shared" si="1"/>
        <v>0</v>
      </c>
      <c r="U6" s="135">
        <f>IF(J6=0,(S6+T6/EERR!$D$2/1.19),(S6+T6/EERR!$D$2/1.19)/J6)</f>
        <v>220</v>
      </c>
      <c r="V6" s="137">
        <f>T6+S6*EERR!$D$2</f>
        <v>158620</v>
      </c>
      <c r="W6" s="132">
        <f ca="1">SUMIF(Siteminder!$A$5:$J$164,Oct!G6,Siteminder!$M$5:$M$164)</f>
        <v>1</v>
      </c>
      <c r="X6" s="250">
        <f>SUMIF(Transbank!$A$2:$A$467,B6,Transbank!$L$2:$L$467)+SUMIF(Transbank!$A$2:$A$467,C6,Transbank!$L$2:$L$467)+SUMIF(Transbank!$A$2:$A$467,D6,Transbank!$L$2:$L$467)+(K6+O6)+(L6+P6)*EERR!$D$2</f>
        <v>158620</v>
      </c>
      <c r="Y6" s="250">
        <f>X6/EERR!$D$2</f>
        <v>220</v>
      </c>
      <c r="Z6" s="260">
        <f t="shared" si="2"/>
        <v>0</v>
      </c>
      <c r="AB6" s="132">
        <v>1279844007</v>
      </c>
      <c r="AC6" s="319">
        <v>43705</v>
      </c>
      <c r="AD6" s="319">
        <v>43711</v>
      </c>
      <c r="AE6" s="132" t="s">
        <v>336</v>
      </c>
      <c r="AF6" s="132">
        <v>1320</v>
      </c>
      <c r="AG6" s="132">
        <v>6</v>
      </c>
    </row>
    <row r="7" spans="1:33" s="132" customFormat="1" ht="15" customHeight="1" x14ac:dyDescent="0.25">
      <c r="A7" s="243">
        <v>4132</v>
      </c>
      <c r="B7" s="276">
        <v>1695</v>
      </c>
      <c r="C7" s="276">
        <v>1819</v>
      </c>
      <c r="D7" s="276"/>
      <c r="E7" s="244" t="s">
        <v>757</v>
      </c>
      <c r="F7" s="244" t="s">
        <v>232</v>
      </c>
      <c r="G7" s="244">
        <v>1607044257</v>
      </c>
      <c r="H7" s="245">
        <v>43741</v>
      </c>
      <c r="I7" s="245">
        <v>43749</v>
      </c>
      <c r="J7" s="244">
        <v>8</v>
      </c>
      <c r="K7" s="246"/>
      <c r="L7" s="247"/>
      <c r="M7" s="246"/>
      <c r="N7" s="246">
        <v>1540</v>
      </c>
      <c r="O7" s="246"/>
      <c r="P7" s="246"/>
      <c r="Q7" s="246"/>
      <c r="R7" s="246">
        <v>220</v>
      </c>
      <c r="S7" s="137">
        <f t="shared" si="0"/>
        <v>1760</v>
      </c>
      <c r="T7" s="137">
        <f t="shared" si="1"/>
        <v>0</v>
      </c>
      <c r="U7" s="135">
        <f>IF(J7=0,(S7+T7/EERR!$D$2/1.19),(S7+T7/EERR!$D$2/1.19)/J7)</f>
        <v>220</v>
      </c>
      <c r="V7" s="137">
        <f>T7+S7*EERR!$D$2</f>
        <v>1268960</v>
      </c>
      <c r="W7" s="132">
        <f ca="1">SUMIF(Siteminder!$A$5:$J$164,Oct!G7,Siteminder!$M$5:$M$164)</f>
        <v>8</v>
      </c>
      <c r="X7" s="250">
        <f>SUMIF(Transbank!$A$2:$A$467,B7,Transbank!$L$2:$L$467)+SUMIF(Transbank!$A$2:$A$467,C7,Transbank!$L$2:$L$467)+SUMIF(Transbank!$A$2:$A$467,D7,Transbank!$L$2:$L$467)+(K7+O7)+(L7+P7)*EERR!$D$2</f>
        <v>1268960</v>
      </c>
      <c r="Y7" s="250">
        <f>X7/EERR!$D$2</f>
        <v>1760</v>
      </c>
      <c r="Z7" s="260">
        <f t="shared" si="2"/>
        <v>0</v>
      </c>
      <c r="AC7" s="319"/>
      <c r="AD7" s="319"/>
      <c r="AF7" s="132">
        <v>195</v>
      </c>
      <c r="AG7" s="132">
        <v>1</v>
      </c>
    </row>
    <row r="8" spans="1:33" s="132" customFormat="1" ht="15" customHeight="1" x14ac:dyDescent="0.25">
      <c r="A8" s="243">
        <v>4133</v>
      </c>
      <c r="B8" s="276">
        <v>1778</v>
      </c>
      <c r="C8" s="276">
        <v>1821</v>
      </c>
      <c r="D8" s="276"/>
      <c r="E8" s="244" t="s">
        <v>758</v>
      </c>
      <c r="F8" s="244" t="s">
        <v>232</v>
      </c>
      <c r="G8" s="244">
        <v>3132520392</v>
      </c>
      <c r="H8" s="245">
        <v>43741</v>
      </c>
      <c r="I8" s="245">
        <v>43744</v>
      </c>
      <c r="J8" s="244">
        <v>3</v>
      </c>
      <c r="K8" s="246"/>
      <c r="L8" s="247"/>
      <c r="M8" s="246"/>
      <c r="N8" s="246">
        <v>440</v>
      </c>
      <c r="O8" s="246"/>
      <c r="P8" s="246"/>
      <c r="Q8" s="246"/>
      <c r="R8" s="246">
        <v>220</v>
      </c>
      <c r="S8" s="137">
        <f t="shared" si="0"/>
        <v>660</v>
      </c>
      <c r="T8" s="137">
        <f t="shared" ref="T8" si="3">M8+O8+K8+Q8</f>
        <v>0</v>
      </c>
      <c r="U8" s="135">
        <f>IF(J8=0,(S8+T8/EERR!$D$2/1.19),(S8+T8/EERR!$D$2/1.19)/J8)</f>
        <v>220</v>
      </c>
      <c r="V8" s="137">
        <f>T8+S8*EERR!$D$2</f>
        <v>475860</v>
      </c>
      <c r="W8" s="132">
        <f ca="1">SUMIF(Siteminder!$A$5:$J$164,Oct!G8,Siteminder!$M$5:$M$164)</f>
        <v>3</v>
      </c>
      <c r="X8" s="250">
        <f>SUMIF(Transbank!$A$2:$A$467,B8,Transbank!$L$2:$L$467)+SUMIF(Transbank!$A$2:$A$467,C8,Transbank!$L$2:$L$467)+SUMIF(Transbank!$A$2:$A$467,D8,Transbank!$L$2:$L$467)+(K8+O8)+(L8+P8)*EERR!$D$2</f>
        <v>475860</v>
      </c>
      <c r="Y8" s="250">
        <f>X8/EERR!$D$2</f>
        <v>660</v>
      </c>
      <c r="Z8" s="260">
        <f t="shared" si="2"/>
        <v>0</v>
      </c>
      <c r="AC8" s="319"/>
      <c r="AD8" s="319"/>
    </row>
    <row r="9" spans="1:33" s="132" customFormat="1" ht="15" customHeight="1" x14ac:dyDescent="0.25">
      <c r="A9" s="243">
        <v>4134</v>
      </c>
      <c r="B9" s="276">
        <v>1763</v>
      </c>
      <c r="C9" s="276">
        <v>1822</v>
      </c>
      <c r="D9" s="276"/>
      <c r="E9" s="244" t="s">
        <v>759</v>
      </c>
      <c r="F9" s="244" t="s">
        <v>232</v>
      </c>
      <c r="G9" s="244">
        <v>2795141899</v>
      </c>
      <c r="H9" s="245">
        <v>43742</v>
      </c>
      <c r="I9" s="245">
        <v>43744</v>
      </c>
      <c r="J9" s="244">
        <v>2</v>
      </c>
      <c r="K9" s="246"/>
      <c r="L9" s="247"/>
      <c r="M9" s="246"/>
      <c r="N9" s="246">
        <v>220</v>
      </c>
      <c r="O9" s="246"/>
      <c r="P9" s="246"/>
      <c r="Q9" s="246"/>
      <c r="R9" s="246">
        <v>220</v>
      </c>
      <c r="S9" s="137">
        <f t="shared" ref="S9:S64" si="4">L9+N9+P9+R9</f>
        <v>440</v>
      </c>
      <c r="T9" s="137">
        <f t="shared" ref="T9:T64" si="5">M9+O9+K9+Q9</f>
        <v>0</v>
      </c>
      <c r="U9" s="135">
        <f>IF(J9=0,(S9+T9/EERR!$D$2/1.19),(S9+T9/EERR!$D$2/1.19)/J9)</f>
        <v>220</v>
      </c>
      <c r="V9" s="137">
        <f>T9+S9*EERR!$D$2</f>
        <v>317240</v>
      </c>
      <c r="W9" s="132">
        <f ca="1">SUMIF(Siteminder!$A$5:$J$164,Oct!G9,Siteminder!$M$5:$M$164)</f>
        <v>2</v>
      </c>
      <c r="X9" s="250">
        <f>SUMIF(Transbank!$A$2:$A$467,B9,Transbank!$L$2:$L$467)+SUMIF(Transbank!$A$2:$A$467,C9,Transbank!$L$2:$L$467)+SUMIF(Transbank!$A$2:$A$467,D9,Transbank!$L$2:$L$467)+(K9+O9)+(L9+P9)*EERR!$D$2</f>
        <v>317240</v>
      </c>
      <c r="Y9" s="250">
        <f>X9/EERR!$D$2</f>
        <v>440</v>
      </c>
      <c r="Z9" s="260">
        <f t="shared" si="2"/>
        <v>0</v>
      </c>
      <c r="AB9" s="132">
        <v>1305097443</v>
      </c>
      <c r="AC9" s="319">
        <v>43678</v>
      </c>
      <c r="AD9" s="319">
        <v>43679</v>
      </c>
      <c r="AE9" s="132" t="s">
        <v>337</v>
      </c>
      <c r="AF9" s="132">
        <v>195</v>
      </c>
      <c r="AG9" s="132">
        <v>1</v>
      </c>
    </row>
    <row r="10" spans="1:33" s="132" customFormat="1" ht="15" customHeight="1" x14ac:dyDescent="0.25">
      <c r="A10" s="243">
        <v>14239</v>
      </c>
      <c r="B10" s="276">
        <v>1699</v>
      </c>
      <c r="C10" s="276"/>
      <c r="D10" s="276"/>
      <c r="E10" s="244" t="s">
        <v>760</v>
      </c>
      <c r="F10" s="244" t="s">
        <v>232</v>
      </c>
      <c r="G10" s="244">
        <v>3022814239</v>
      </c>
      <c r="H10" s="245">
        <v>43742</v>
      </c>
      <c r="I10" s="245">
        <v>43744</v>
      </c>
      <c r="J10" s="244">
        <v>4</v>
      </c>
      <c r="K10" s="246"/>
      <c r="L10" s="247"/>
      <c r="M10" s="246"/>
      <c r="N10" s="246"/>
      <c r="O10" s="246">
        <v>271181</v>
      </c>
      <c r="P10" s="246"/>
      <c r="Q10" s="246">
        <v>375945</v>
      </c>
      <c r="R10" s="246"/>
      <c r="S10" s="137">
        <f t="shared" si="4"/>
        <v>0</v>
      </c>
      <c r="T10" s="137">
        <f t="shared" si="5"/>
        <v>647126</v>
      </c>
      <c r="U10" s="135">
        <f>IF(J10=0,(S10+T10/EERR!$D$2/1.19),(S10+T10/EERR!$D$2/1.19)/J10)</f>
        <v>188.55872446065806</v>
      </c>
      <c r="V10" s="137">
        <f>T10+S10*EERR!$D$2</f>
        <v>647126</v>
      </c>
      <c r="W10" s="132">
        <f ca="1">SUMIF(Siteminder!$A$5:$J$164,Oct!G10,Siteminder!$M$5:$M$164)</f>
        <v>4</v>
      </c>
      <c r="X10" s="250">
        <f>SUMIF(Transbank!$A$2:$A$467,B10,Transbank!$L$2:$L$467)+SUMIF(Transbank!$A$2:$A$467,C10,Transbank!$L$2:$L$467)+SUMIF(Transbank!$A$2:$A$467,D10,Transbank!$L$2:$L$467)+(K10+O10)+(L10+P10)*EERR!$D$2</f>
        <v>647126</v>
      </c>
      <c r="Y10" s="250">
        <f>X10/EERR!$D$2</f>
        <v>897.53952843273237</v>
      </c>
      <c r="Z10" s="260">
        <f t="shared" si="2"/>
        <v>0</v>
      </c>
      <c r="AC10" s="319"/>
      <c r="AD10" s="319"/>
    </row>
    <row r="11" spans="1:33" s="132" customFormat="1" ht="15" customHeight="1" x14ac:dyDescent="0.25">
      <c r="A11" s="243">
        <v>4137</v>
      </c>
      <c r="B11" s="276">
        <v>1708</v>
      </c>
      <c r="C11" s="276"/>
      <c r="D11" s="276"/>
      <c r="E11" s="244" t="s">
        <v>761</v>
      </c>
      <c r="F11" s="244" t="s">
        <v>232</v>
      </c>
      <c r="G11" s="244">
        <v>2209579423</v>
      </c>
      <c r="H11" s="245">
        <v>43744</v>
      </c>
      <c r="I11" s="245">
        <v>43745</v>
      </c>
      <c r="J11" s="244">
        <v>2</v>
      </c>
      <c r="K11" s="246"/>
      <c r="L11" s="247"/>
      <c r="M11" s="246"/>
      <c r="N11" s="246"/>
      <c r="O11" s="246"/>
      <c r="P11" s="246"/>
      <c r="Q11" s="246"/>
      <c r="R11" s="246">
        <v>440</v>
      </c>
      <c r="S11" s="137">
        <f t="shared" si="4"/>
        <v>440</v>
      </c>
      <c r="T11" s="137">
        <f t="shared" si="5"/>
        <v>0</v>
      </c>
      <c r="U11" s="135">
        <f>IF(J11=0,(S11+T11/EERR!$D$2/1.19),(S11+T11/EERR!$D$2/1.19)/J11)</f>
        <v>220</v>
      </c>
      <c r="V11" s="137">
        <f>T11+S11*EERR!$D$2</f>
        <v>317240</v>
      </c>
      <c r="W11" s="132">
        <f ca="1">SUMIF(Siteminder!$A$5:$J$164,Oct!G11,Siteminder!$M$5:$M$164)</f>
        <v>2</v>
      </c>
      <c r="X11" s="250">
        <f>SUMIF(Transbank!$A$2:$A$467,B11,Transbank!$L$2:$L$467)+SUMIF(Transbank!$A$2:$A$467,C11,Transbank!$L$2:$L$467)+SUMIF(Transbank!$A$2:$A$467,D11,Transbank!$L$2:$L$467)+(K11+O11)+(L11+P11)*EERR!$D$2</f>
        <v>317240</v>
      </c>
      <c r="Y11" s="250">
        <f>X11/EERR!$D$2</f>
        <v>440</v>
      </c>
      <c r="Z11" s="260">
        <f t="shared" si="2"/>
        <v>0</v>
      </c>
      <c r="AC11" s="319"/>
      <c r="AD11" s="319"/>
    </row>
    <row r="12" spans="1:33" s="132" customFormat="1" ht="15" customHeight="1" x14ac:dyDescent="0.25">
      <c r="A12" s="243">
        <v>4139</v>
      </c>
      <c r="B12" s="276">
        <v>1707</v>
      </c>
      <c r="C12" s="276">
        <v>2</v>
      </c>
      <c r="D12" s="276"/>
      <c r="E12" s="244" t="s">
        <v>762</v>
      </c>
      <c r="F12" s="244" t="s">
        <v>232</v>
      </c>
      <c r="G12" s="244">
        <v>2530047158</v>
      </c>
      <c r="H12" s="245">
        <v>43744</v>
      </c>
      <c r="I12" s="245">
        <v>43747</v>
      </c>
      <c r="J12" s="244">
        <v>3</v>
      </c>
      <c r="K12" s="246"/>
      <c r="L12" s="247"/>
      <c r="M12" s="246"/>
      <c r="N12" s="246">
        <v>440</v>
      </c>
      <c r="O12" s="246"/>
      <c r="P12" s="246"/>
      <c r="Q12" s="246"/>
      <c r="R12" s="246">
        <v>220</v>
      </c>
      <c r="S12" s="137">
        <f t="shared" ref="S12:S41" si="6">L12+N12+P12+R12</f>
        <v>660</v>
      </c>
      <c r="T12" s="137">
        <f t="shared" ref="T12:T41" si="7">M12+O12+K12+Q12</f>
        <v>0</v>
      </c>
      <c r="U12" s="135">
        <f>IF(J12=0,(S12+T12/EERR!$D$2/1.19),(S12+T12/EERR!$D$2/1.19)/J12)</f>
        <v>220</v>
      </c>
      <c r="V12" s="137">
        <f>T12+S12*EERR!$D$2</f>
        <v>475860</v>
      </c>
      <c r="W12" s="132">
        <f ca="1">SUMIF(Siteminder!$A$5:$J$164,Oct!G12,Siteminder!$M$5:$M$164)</f>
        <v>3</v>
      </c>
      <c r="X12" s="250">
        <f>SUMIF(Transbank!$A$2:$A$467,B12,Transbank!$L$2:$L$467)+SUMIF(Transbank!$A$2:$A$467,C12,Transbank!$L$2:$L$467)+SUMIF(Transbank!$A$2:$A$467,D12,Transbank!$L$2:$L$467)+(K12+O12)+(L12+P12)*EERR!$D$2</f>
        <v>475860</v>
      </c>
      <c r="Y12" s="250">
        <f>X12/EERR!$D$2</f>
        <v>660</v>
      </c>
      <c r="Z12" s="260">
        <f t="shared" si="2"/>
        <v>0</v>
      </c>
      <c r="AC12" s="319"/>
      <c r="AD12" s="319"/>
    </row>
    <row r="13" spans="1:33" s="132" customFormat="1" ht="15" customHeight="1" x14ac:dyDescent="0.25">
      <c r="A13" s="243">
        <v>4141</v>
      </c>
      <c r="B13" s="276">
        <v>1712</v>
      </c>
      <c r="C13" s="276">
        <v>21</v>
      </c>
      <c r="D13" s="276"/>
      <c r="E13" s="244" t="s">
        <v>763</v>
      </c>
      <c r="F13" s="244" t="s">
        <v>232</v>
      </c>
      <c r="G13" s="244">
        <v>3875909431</v>
      </c>
      <c r="H13" s="245">
        <v>43745</v>
      </c>
      <c r="I13" s="245">
        <v>43749</v>
      </c>
      <c r="J13" s="244">
        <v>4</v>
      </c>
      <c r="K13" s="246"/>
      <c r="L13" s="247"/>
      <c r="M13" s="246"/>
      <c r="N13" s="246">
        <v>660</v>
      </c>
      <c r="O13" s="246"/>
      <c r="P13" s="246"/>
      <c r="Q13" s="246"/>
      <c r="R13" s="246">
        <v>220</v>
      </c>
      <c r="S13" s="137">
        <f t="shared" si="6"/>
        <v>880</v>
      </c>
      <c r="T13" s="137">
        <f t="shared" si="7"/>
        <v>0</v>
      </c>
      <c r="U13" s="135">
        <f>IF(J13=0,(S13+T13/EERR!$D$2/1.19),(S13+T13/EERR!$D$2/1.19)/J13)</f>
        <v>220</v>
      </c>
      <c r="V13" s="137">
        <f>T13+S13*EERR!$D$2</f>
        <v>634480</v>
      </c>
      <c r="W13" s="132">
        <f ca="1">SUMIF(Siteminder!$A$5:$J$164,Oct!G13,Siteminder!$M$5:$M$164)</f>
        <v>4</v>
      </c>
      <c r="X13" s="250">
        <f>SUMIF(Transbank!$A$2:$A$467,B13,Transbank!$L$2:$L$467)+SUMIF(Transbank!$A$2:$A$467,C13,Transbank!$L$2:$L$467)+SUMIF(Transbank!$A$2:$A$467,D13,Transbank!$L$2:$L$467)+(K13+O13)+(L13+P13)*EERR!$D$2</f>
        <v>634480</v>
      </c>
      <c r="Y13" s="250">
        <f>X13/EERR!$D$2</f>
        <v>880</v>
      </c>
      <c r="Z13" s="260">
        <f t="shared" si="2"/>
        <v>0</v>
      </c>
    </row>
    <row r="14" spans="1:33" s="132" customFormat="1" ht="15" customHeight="1" x14ac:dyDescent="0.25">
      <c r="A14" s="243">
        <v>50095</v>
      </c>
      <c r="B14" s="276">
        <v>1720</v>
      </c>
      <c r="C14" s="276">
        <v>23</v>
      </c>
      <c r="D14" s="276"/>
      <c r="E14" s="244" t="s">
        <v>764</v>
      </c>
      <c r="F14" s="244" t="s">
        <v>232</v>
      </c>
      <c r="G14" s="244">
        <v>3537450095</v>
      </c>
      <c r="H14" s="245">
        <v>43748</v>
      </c>
      <c r="I14" s="245">
        <v>43751</v>
      </c>
      <c r="J14" s="244">
        <v>3</v>
      </c>
      <c r="K14" s="246"/>
      <c r="L14" s="247"/>
      <c r="M14" s="246">
        <v>378040</v>
      </c>
      <c r="N14" s="246"/>
      <c r="O14" s="246"/>
      <c r="P14" s="246"/>
      <c r="Q14" s="246">
        <v>187187</v>
      </c>
      <c r="R14" s="246"/>
      <c r="S14" s="137">
        <f t="shared" si="6"/>
        <v>0</v>
      </c>
      <c r="T14" s="137">
        <f t="shared" si="7"/>
        <v>565227</v>
      </c>
      <c r="U14" s="135">
        <f>IF(J14=0,(S14+T14/EERR!$D$2/1.19),(S14+T14/EERR!$D$2/1.19)/J14)</f>
        <v>219.59346845534333</v>
      </c>
      <c r="V14" s="137">
        <f>T14+S14*EERR!$D$2</f>
        <v>565227</v>
      </c>
      <c r="W14" s="132">
        <f ca="1">SUMIF(Siteminder!$A$5:$J$164,Oct!G14,Siteminder!$M$5:$M$164)</f>
        <v>3</v>
      </c>
      <c r="X14" s="250">
        <f>SUMIF(Transbank!$A$2:$A$467,B14,Transbank!$L$2:$L$467)+SUMIF(Transbank!$A$2:$A$467,C14,Transbank!$L$2:$L$467)+SUMIF(Transbank!$A$2:$A$467,D14,Transbank!$L$2:$L$467)+(K14+O14)+(L14+P14)*EERR!$D$2</f>
        <v>565227</v>
      </c>
      <c r="Y14" s="250">
        <f>X14/EERR!$D$2</f>
        <v>783.94868238557558</v>
      </c>
      <c r="Z14" s="260">
        <f t="shared" si="2"/>
        <v>0</v>
      </c>
    </row>
    <row r="15" spans="1:33" s="132" customFormat="1" ht="15" customHeight="1" x14ac:dyDescent="0.25">
      <c r="A15" s="243">
        <v>3715</v>
      </c>
      <c r="B15" s="276">
        <v>1718</v>
      </c>
      <c r="C15" s="276">
        <v>20</v>
      </c>
      <c r="D15" s="276"/>
      <c r="E15" s="244" t="s">
        <v>765</v>
      </c>
      <c r="F15" s="244" t="s">
        <v>232</v>
      </c>
      <c r="G15" s="244">
        <v>3203943715</v>
      </c>
      <c r="H15" s="245">
        <v>43748</v>
      </c>
      <c r="I15" s="245">
        <v>43751</v>
      </c>
      <c r="J15" s="244">
        <v>3</v>
      </c>
      <c r="K15" s="246"/>
      <c r="L15" s="247"/>
      <c r="M15" s="246">
        <v>378040</v>
      </c>
      <c r="N15" s="246"/>
      <c r="O15" s="246"/>
      <c r="P15" s="246"/>
      <c r="Q15" s="246">
        <v>187187</v>
      </c>
      <c r="R15" s="246"/>
      <c r="S15" s="137">
        <f t="shared" si="6"/>
        <v>0</v>
      </c>
      <c r="T15" s="137">
        <f t="shared" si="7"/>
        <v>565227</v>
      </c>
      <c r="U15" s="135">
        <f>IF(J15=0,(S15+T15/EERR!$D$2/1.19),(S15+T15/EERR!$D$2/1.19)/J15)</f>
        <v>219.59346845534333</v>
      </c>
      <c r="V15" s="137">
        <f>T15+S15*EERR!$D$2</f>
        <v>565227</v>
      </c>
      <c r="W15" s="132">
        <f ca="1">SUMIF(Siteminder!$A$5:$J$164,Oct!G15,Siteminder!$M$5:$M$164)</f>
        <v>3</v>
      </c>
      <c r="X15" s="250">
        <f>SUMIF(Transbank!$A$2:$A$467,B15,Transbank!$L$2:$L$467)+SUMIF(Transbank!$A$2:$A$467,C15,Transbank!$L$2:$L$467)+SUMIF(Transbank!$A$2:$A$467,D15,Transbank!$L$2:$L$467)+(K15+O15)+(L15+P15)*EERR!$D$2</f>
        <v>565227</v>
      </c>
      <c r="Y15" s="250">
        <f>X15/EERR!$D$2</f>
        <v>783.94868238557558</v>
      </c>
      <c r="Z15" s="260">
        <f t="shared" si="2"/>
        <v>0</v>
      </c>
    </row>
    <row r="16" spans="1:33" s="132" customFormat="1" ht="15" customHeight="1" x14ac:dyDescent="0.25">
      <c r="A16" s="243">
        <v>4143</v>
      </c>
      <c r="B16" s="276">
        <v>1727</v>
      </c>
      <c r="C16" s="276">
        <v>31</v>
      </c>
      <c r="D16" s="276"/>
      <c r="E16" s="244" t="s">
        <v>766</v>
      </c>
      <c r="F16" s="244" t="s">
        <v>232</v>
      </c>
      <c r="G16" s="244">
        <v>1929354010</v>
      </c>
      <c r="H16" s="245">
        <v>43749</v>
      </c>
      <c r="I16" s="245">
        <v>43755</v>
      </c>
      <c r="J16" s="244">
        <v>12</v>
      </c>
      <c r="K16" s="246"/>
      <c r="L16" s="247"/>
      <c r="M16" s="246"/>
      <c r="N16" s="246">
        <v>2200</v>
      </c>
      <c r="O16" s="246"/>
      <c r="P16" s="246"/>
      <c r="Q16" s="246"/>
      <c r="R16" s="246">
        <v>440</v>
      </c>
      <c r="S16" s="137">
        <f t="shared" si="6"/>
        <v>2640</v>
      </c>
      <c r="T16" s="137">
        <f t="shared" si="7"/>
        <v>0</v>
      </c>
      <c r="U16" s="135">
        <f>IF(J16=0,(S16+T16/EERR!$D$2/1.19),(S16+T16/EERR!$D$2/1.19)/J16)</f>
        <v>220</v>
      </c>
      <c r="V16" s="137">
        <f>T16+S16*EERR!$D$2</f>
        <v>1903440</v>
      </c>
      <c r="W16" s="132">
        <f ca="1">SUMIF(Siteminder!$A$5:$J$164,Oct!G16,Siteminder!$M$5:$M$164)</f>
        <v>12</v>
      </c>
      <c r="X16" s="250">
        <f>SUMIF(Transbank!$A$2:$A$467,B16,Transbank!$L$2:$L$467)+SUMIF(Transbank!$A$2:$A$467,C16,Transbank!$L$2:$L$467)+SUMIF(Transbank!$A$2:$A$467,D16,Transbank!$L$2:$L$467)+(K16+O16)+(L16+P16)*EERR!$D$2</f>
        <v>1903440</v>
      </c>
      <c r="Y16" s="250">
        <f>X16/EERR!$D$2</f>
        <v>2640</v>
      </c>
      <c r="Z16" s="260">
        <f t="shared" si="2"/>
        <v>0</v>
      </c>
    </row>
    <row r="17" spans="1:26" s="132" customFormat="1" ht="15" customHeight="1" x14ac:dyDescent="0.25">
      <c r="A17" s="243">
        <v>4144</v>
      </c>
      <c r="B17" s="276">
        <v>1721</v>
      </c>
      <c r="C17" s="276"/>
      <c r="D17" s="276"/>
      <c r="E17" s="244" t="s">
        <v>767</v>
      </c>
      <c r="F17" s="244" t="s">
        <v>232</v>
      </c>
      <c r="G17" s="244">
        <v>1569747664</v>
      </c>
      <c r="H17" s="245">
        <v>43749</v>
      </c>
      <c r="I17" s="245">
        <v>43750</v>
      </c>
      <c r="J17" s="244">
        <v>1</v>
      </c>
      <c r="K17" s="246"/>
      <c r="L17" s="247"/>
      <c r="M17" s="275"/>
      <c r="N17" s="275"/>
      <c r="O17" s="275"/>
      <c r="P17" s="275"/>
      <c r="Q17" s="275"/>
      <c r="R17" s="275">
        <v>190</v>
      </c>
      <c r="S17" s="137">
        <f t="shared" si="6"/>
        <v>190</v>
      </c>
      <c r="T17" s="137">
        <f t="shared" si="7"/>
        <v>0</v>
      </c>
      <c r="U17" s="135">
        <f>IF(J17=0,(S17+T17/EERR!$D$2/1.19),(S17+T17/EERR!$D$2/1.19)/J17)</f>
        <v>190</v>
      </c>
      <c r="V17" s="137">
        <f>T17+S17*EERR!$D$2</f>
        <v>136990</v>
      </c>
      <c r="W17" s="132">
        <f ca="1">SUMIF(Siteminder!$A$5:$J$164,Oct!G17,Siteminder!$M$5:$M$164)</f>
        <v>1</v>
      </c>
      <c r="X17" s="250">
        <f>SUMIF(Transbank!$A$2:$A$467,B17,Transbank!$L$2:$L$467)+SUMIF(Transbank!$A$2:$A$467,C17,Transbank!$L$2:$L$467)+SUMIF(Transbank!$A$2:$A$467,D17,Transbank!$L$2:$L$467)+(K17+O17)+(L17+P17)*EERR!$D$2</f>
        <v>136990</v>
      </c>
      <c r="Y17" s="250">
        <f>X17/EERR!$D$2</f>
        <v>190</v>
      </c>
      <c r="Z17" s="260">
        <f t="shared" si="2"/>
        <v>0</v>
      </c>
    </row>
    <row r="18" spans="1:26" s="132" customFormat="1" ht="15" customHeight="1" x14ac:dyDescent="0.25">
      <c r="A18" s="243">
        <v>4145</v>
      </c>
      <c r="B18" s="276">
        <v>1722</v>
      </c>
      <c r="C18" s="276"/>
      <c r="D18" s="276"/>
      <c r="E18" s="244" t="s">
        <v>768</v>
      </c>
      <c r="F18" s="244" t="s">
        <v>232</v>
      </c>
      <c r="G18" s="244">
        <v>1516832831</v>
      </c>
      <c r="H18" s="245">
        <v>43749</v>
      </c>
      <c r="I18" s="245">
        <v>43750</v>
      </c>
      <c r="J18" s="244">
        <v>1</v>
      </c>
      <c r="K18" s="246"/>
      <c r="L18" s="247"/>
      <c r="M18" s="246"/>
      <c r="N18" s="246"/>
      <c r="O18" s="246"/>
      <c r="P18" s="246"/>
      <c r="Q18" s="246"/>
      <c r="R18" s="246">
        <v>190</v>
      </c>
      <c r="S18" s="137">
        <f t="shared" si="6"/>
        <v>190</v>
      </c>
      <c r="T18" s="137">
        <f t="shared" si="7"/>
        <v>0</v>
      </c>
      <c r="U18" s="135">
        <f>IF(J18=0,(S18+T18/EERR!$D$2/1.19),(S18+T18/EERR!$D$2/1.19)/J18)</f>
        <v>190</v>
      </c>
      <c r="V18" s="137">
        <f>T18+S18*EERR!$D$2</f>
        <v>136990</v>
      </c>
      <c r="W18" s="132">
        <f ca="1">SUMIF(Siteminder!$A$5:$J$164,Oct!G18,Siteminder!$M$5:$M$164)</f>
        <v>1</v>
      </c>
      <c r="X18" s="250">
        <f>SUMIF(Transbank!$A$2:$A$467,B18,Transbank!$L$2:$L$467)+SUMIF(Transbank!$A$2:$A$467,C18,Transbank!$L$2:$L$467)+SUMIF(Transbank!$A$2:$A$467,D18,Transbank!$L$2:$L$467)+(K18+O18)+(L18+P18)*EERR!$D$2</f>
        <v>136990</v>
      </c>
      <c r="Y18" s="250">
        <f>X18/EERR!$D$2</f>
        <v>190</v>
      </c>
      <c r="Z18" s="260">
        <f t="shared" si="2"/>
        <v>0</v>
      </c>
    </row>
    <row r="19" spans="1:26" s="132" customFormat="1" ht="15" customHeight="1" x14ac:dyDescent="0.25">
      <c r="A19" s="243">
        <v>408262</v>
      </c>
      <c r="B19" s="276">
        <v>1725</v>
      </c>
      <c r="C19" s="276">
        <v>22</v>
      </c>
      <c r="D19" s="276">
        <v>24</v>
      </c>
      <c r="E19" s="244" t="s">
        <v>769</v>
      </c>
      <c r="F19" s="244" t="s">
        <v>232</v>
      </c>
      <c r="G19" s="244">
        <v>2268408262</v>
      </c>
      <c r="H19" s="245">
        <v>43749</v>
      </c>
      <c r="I19" s="245">
        <v>43751</v>
      </c>
      <c r="J19" s="244">
        <v>2</v>
      </c>
      <c r="K19" s="246"/>
      <c r="L19" s="247"/>
      <c r="M19" s="275">
        <v>282705</v>
      </c>
      <c r="N19" s="275"/>
      <c r="O19" s="275"/>
      <c r="P19" s="275"/>
      <c r="Q19" s="275">
        <v>186325</v>
      </c>
      <c r="R19" s="275"/>
      <c r="S19" s="137">
        <f t="shared" si="6"/>
        <v>0</v>
      </c>
      <c r="T19" s="137">
        <f t="shared" si="7"/>
        <v>469030</v>
      </c>
      <c r="U19" s="135">
        <f>IF(J19=0,(S19+T19/EERR!$D$2/1.19),(S19+T19/EERR!$D$2/1.19)/J19)</f>
        <v>273.33069149990092</v>
      </c>
      <c r="V19" s="137">
        <f>T19+S19*EERR!$D$2</f>
        <v>469030</v>
      </c>
      <c r="W19" s="132">
        <f ca="1">SUMIF(Siteminder!$A$5:$J$164,Oct!G19,Siteminder!$M$5:$M$164)</f>
        <v>2</v>
      </c>
      <c r="X19" s="250">
        <f>SUMIF(Transbank!$A$2:$A$467,B19,Transbank!$L$2:$L$467)+SUMIF(Transbank!$A$2:$A$467,C19,Transbank!$L$2:$L$467)+SUMIF(Transbank!$A$2:$A$467,D19,Transbank!$L$2:$L$467)+(K19+O19)+(L19+P19)*EERR!$D$2</f>
        <v>469030</v>
      </c>
      <c r="Y19" s="250">
        <f>X19/EERR!$D$2</f>
        <v>650.52704576976419</v>
      </c>
      <c r="Z19" s="260">
        <f t="shared" si="2"/>
        <v>0</v>
      </c>
    </row>
    <row r="20" spans="1:26" s="132" customFormat="1" ht="15" customHeight="1" x14ac:dyDescent="0.25">
      <c r="A20" s="243">
        <v>46089</v>
      </c>
      <c r="B20" s="276">
        <v>1726</v>
      </c>
      <c r="C20" s="276">
        <v>30</v>
      </c>
      <c r="D20" s="276"/>
      <c r="E20" s="244" t="s">
        <v>770</v>
      </c>
      <c r="F20" s="244" t="s">
        <v>232</v>
      </c>
      <c r="G20" s="244">
        <v>3893246089</v>
      </c>
      <c r="H20" s="245">
        <v>43749</v>
      </c>
      <c r="I20" s="245">
        <v>43751</v>
      </c>
      <c r="J20" s="244">
        <v>2</v>
      </c>
      <c r="K20" s="246"/>
      <c r="L20" s="247"/>
      <c r="M20" s="246">
        <v>189543</v>
      </c>
      <c r="N20" s="246"/>
      <c r="O20" s="246"/>
      <c r="P20" s="246"/>
      <c r="Q20" s="246">
        <v>186325</v>
      </c>
      <c r="R20" s="246"/>
      <c r="S20" s="137">
        <f t="shared" si="6"/>
        <v>0</v>
      </c>
      <c r="T20" s="137">
        <f t="shared" si="7"/>
        <v>375868</v>
      </c>
      <c r="U20" s="135">
        <f>IF(J20=0,(S20+T20/EERR!$D$2/1.19),(S20+T20/EERR!$D$2/1.19)/J20)</f>
        <v>219.03984894928848</v>
      </c>
      <c r="V20" s="137">
        <f>T20+S20*EERR!$D$2</f>
        <v>375868</v>
      </c>
      <c r="W20" s="132">
        <f ca="1">SUMIF(Siteminder!$A$5:$J$164,Oct!G20,Siteminder!$M$5:$M$164)</f>
        <v>2</v>
      </c>
      <c r="X20" s="250">
        <f>SUMIF(Transbank!$A$2:$A$467,B20,Transbank!$L$2:$L$467)+SUMIF(Transbank!$A$2:$A$467,C20,Transbank!$L$2:$L$467)+SUMIF(Transbank!$A$2:$A$467,D20,Transbank!$L$2:$L$467)+(K20+O20)+(L20+P20)*EERR!$D$2</f>
        <v>375868</v>
      </c>
      <c r="Y20" s="250">
        <f>X20/EERR!$D$2</f>
        <v>521.31484049930657</v>
      </c>
      <c r="Z20" s="260">
        <f t="shared" si="2"/>
        <v>0</v>
      </c>
    </row>
    <row r="21" spans="1:26" s="132" customFormat="1" ht="15" customHeight="1" x14ac:dyDescent="0.25">
      <c r="A21" s="243">
        <v>4146</v>
      </c>
      <c r="B21" s="276">
        <v>1728</v>
      </c>
      <c r="C21" s="276"/>
      <c r="D21" s="276"/>
      <c r="E21" s="244" t="s">
        <v>771</v>
      </c>
      <c r="F21" s="244" t="s">
        <v>232</v>
      </c>
      <c r="G21" s="244">
        <v>3544488994</v>
      </c>
      <c r="H21" s="245">
        <v>43750</v>
      </c>
      <c r="I21" s="245">
        <v>43751</v>
      </c>
      <c r="J21" s="244">
        <v>1</v>
      </c>
      <c r="K21" s="246"/>
      <c r="L21" s="247"/>
      <c r="M21" s="275"/>
      <c r="N21" s="275"/>
      <c r="O21" s="275"/>
      <c r="P21" s="275"/>
      <c r="Q21" s="275"/>
      <c r="R21" s="275">
        <v>220</v>
      </c>
      <c r="S21" s="137">
        <f t="shared" si="6"/>
        <v>220</v>
      </c>
      <c r="T21" s="137">
        <f t="shared" si="7"/>
        <v>0</v>
      </c>
      <c r="U21" s="135">
        <f>IF(J21=0,(S21+T21/EERR!$D$2/1.19),(S21+T21/EERR!$D$2/1.19)/J21)</f>
        <v>220</v>
      </c>
      <c r="V21" s="137">
        <f>T21+S21*EERR!$D$2</f>
        <v>158620</v>
      </c>
      <c r="W21" s="132">
        <f ca="1">SUMIF(Siteminder!$A$5:$J$164,Oct!G21,Siteminder!$M$5:$M$164)</f>
        <v>1</v>
      </c>
      <c r="X21" s="250">
        <f>SUMIF(Transbank!$A$2:$A$467,B21,Transbank!$L$2:$L$467)+SUMIF(Transbank!$A$2:$A$467,C21,Transbank!$L$2:$L$467)+SUMIF(Transbank!$A$2:$A$467,D21,Transbank!$L$2:$L$467)+(K21+O21)+(L21+P21)*EERR!$D$2</f>
        <v>158620</v>
      </c>
      <c r="Y21" s="250">
        <f>X21/EERR!$D$2</f>
        <v>220</v>
      </c>
      <c r="Z21" s="260">
        <f t="shared" si="2"/>
        <v>0</v>
      </c>
    </row>
    <row r="22" spans="1:26" s="132" customFormat="1" ht="15" customHeight="1" x14ac:dyDescent="0.25">
      <c r="A22" s="243">
        <v>4148</v>
      </c>
      <c r="B22" s="276">
        <v>1738</v>
      </c>
      <c r="C22" s="276">
        <v>35</v>
      </c>
      <c r="D22" s="276"/>
      <c r="E22" s="244" t="s">
        <v>772</v>
      </c>
      <c r="F22" s="244" t="s">
        <v>232</v>
      </c>
      <c r="G22" s="244">
        <v>3460762750</v>
      </c>
      <c r="H22" s="245">
        <v>43751</v>
      </c>
      <c r="I22" s="245">
        <v>43755</v>
      </c>
      <c r="J22" s="244">
        <v>4</v>
      </c>
      <c r="K22" s="246"/>
      <c r="L22" s="247"/>
      <c r="M22" s="246"/>
      <c r="N22" s="246">
        <v>660</v>
      </c>
      <c r="O22" s="246"/>
      <c r="P22" s="246"/>
      <c r="Q22" s="246"/>
      <c r="R22" s="246">
        <v>220</v>
      </c>
      <c r="S22" s="137">
        <f t="shared" si="6"/>
        <v>880</v>
      </c>
      <c r="T22" s="137">
        <f t="shared" si="7"/>
        <v>0</v>
      </c>
      <c r="U22" s="135">
        <f>IF(J22=0,(S22+T22/EERR!$D$2/1.19),(S22+T22/EERR!$D$2/1.19)/J22)</f>
        <v>220</v>
      </c>
      <c r="V22" s="137">
        <f>T22+S22*EERR!$D$2</f>
        <v>634480</v>
      </c>
      <c r="W22" s="132">
        <f ca="1">SUMIF(Siteminder!$A$5:$J$164,Oct!G22,Siteminder!$M$5:$M$164)</f>
        <v>4</v>
      </c>
      <c r="X22" s="250">
        <f>SUMIF(Transbank!$A$2:$A$467,B22,Transbank!$L$2:$L$467)+SUMIF(Transbank!$A$2:$A$467,C22,Transbank!$L$2:$L$467)+SUMIF(Transbank!$A$2:$A$467,D22,Transbank!$L$2:$L$467)+(K22+O22)+(L22+P22)*EERR!$D$2</f>
        <v>634480</v>
      </c>
      <c r="Y22" s="250">
        <f>X22/EERR!$D$2</f>
        <v>880</v>
      </c>
      <c r="Z22" s="260">
        <f t="shared" si="2"/>
        <v>0</v>
      </c>
    </row>
    <row r="23" spans="1:26" s="132" customFormat="1" ht="15" customHeight="1" x14ac:dyDescent="0.25">
      <c r="A23" s="243">
        <v>4153</v>
      </c>
      <c r="B23" s="276">
        <v>1775</v>
      </c>
      <c r="C23" s="276">
        <v>54</v>
      </c>
      <c r="D23" s="276"/>
      <c r="E23" s="244" t="s">
        <v>773</v>
      </c>
      <c r="F23" s="244" t="s">
        <v>232</v>
      </c>
      <c r="G23" s="244">
        <v>3850420661</v>
      </c>
      <c r="H23" s="245">
        <v>43751</v>
      </c>
      <c r="I23" s="245">
        <v>43754</v>
      </c>
      <c r="J23" s="244">
        <v>3</v>
      </c>
      <c r="K23" s="246"/>
      <c r="L23" s="247"/>
      <c r="M23" s="246"/>
      <c r="N23" s="246">
        <v>440</v>
      </c>
      <c r="O23" s="246"/>
      <c r="P23" s="246"/>
      <c r="Q23" s="246"/>
      <c r="R23" s="246">
        <v>220</v>
      </c>
      <c r="S23" s="137">
        <f t="shared" si="6"/>
        <v>660</v>
      </c>
      <c r="T23" s="137">
        <f t="shared" si="7"/>
        <v>0</v>
      </c>
      <c r="U23" s="135">
        <f>IF(J23=0,(S23+T23/EERR!$D$2/1.19),(S23+T23/EERR!$D$2/1.19)/J23)</f>
        <v>220</v>
      </c>
      <c r="V23" s="137">
        <f>T23+S23*EERR!$D$2</f>
        <v>475860</v>
      </c>
      <c r="W23" s="132">
        <f ca="1">SUMIF(Siteminder!$A$5:$J$164,Oct!G23,Siteminder!$M$5:$M$164)</f>
        <v>3</v>
      </c>
      <c r="X23" s="250">
        <f>SUMIF(Transbank!$A$2:$A$467,B23,Transbank!$L$2:$L$467)+SUMIF(Transbank!$A$2:$A$467,C23,Transbank!$L$2:$L$467)+SUMIF(Transbank!$A$2:$A$467,D23,Transbank!$L$2:$L$467)+(K23+O23)+(L23+P23)*EERR!$D$2</f>
        <v>475860</v>
      </c>
      <c r="Y23" s="250">
        <f>X23/EERR!$D$2</f>
        <v>660</v>
      </c>
      <c r="Z23" s="260">
        <f t="shared" si="2"/>
        <v>0</v>
      </c>
    </row>
    <row r="24" spans="1:26" s="132" customFormat="1" ht="15" customHeight="1" x14ac:dyDescent="0.25">
      <c r="A24" s="243">
        <v>4154</v>
      </c>
      <c r="B24" s="276">
        <v>47</v>
      </c>
      <c r="C24" s="276">
        <v>53</v>
      </c>
      <c r="D24" s="276"/>
      <c r="E24" s="244" t="s">
        <v>774</v>
      </c>
      <c r="F24" s="244" t="s">
        <v>232</v>
      </c>
      <c r="G24" s="244">
        <v>3815368608</v>
      </c>
      <c r="H24" s="245">
        <v>43754</v>
      </c>
      <c r="I24" s="245">
        <v>43756</v>
      </c>
      <c r="J24" s="244">
        <v>2</v>
      </c>
      <c r="K24" s="246"/>
      <c r="L24" s="247"/>
      <c r="M24" s="275"/>
      <c r="N24" s="275">
        <v>220</v>
      </c>
      <c r="O24" s="275"/>
      <c r="P24" s="275"/>
      <c r="Q24" s="275"/>
      <c r="R24" s="275">
        <v>220</v>
      </c>
      <c r="S24" s="137">
        <f t="shared" si="6"/>
        <v>440</v>
      </c>
      <c r="T24" s="137">
        <f t="shared" si="7"/>
        <v>0</v>
      </c>
      <c r="U24" s="135">
        <f>IF(J24=0,(S24+T24/EERR!$D$2/1.19),(S24+T24/EERR!$D$2/1.19)/J24)</f>
        <v>220</v>
      </c>
      <c r="V24" s="137">
        <f>T24+S24*EERR!$D$2</f>
        <v>317240</v>
      </c>
      <c r="W24" s="132">
        <f ca="1">SUMIF(Siteminder!$A$5:$J$164,Oct!G24,Siteminder!$M$5:$M$164)</f>
        <v>2</v>
      </c>
      <c r="X24" s="250">
        <f>SUMIF(Transbank!$A$2:$A$467,B24,Transbank!$L$2:$L$467)+SUMIF(Transbank!$A$2:$A$467,C24,Transbank!$L$2:$L$467)+SUMIF(Transbank!$A$2:$A$467,D24,Transbank!$L$2:$L$467)+(K24+O24)+(L24+P24)*EERR!$D$2</f>
        <v>317240</v>
      </c>
      <c r="Y24" s="250">
        <f>X24/EERR!$D$2</f>
        <v>440</v>
      </c>
      <c r="Z24" s="260">
        <f t="shared" si="2"/>
        <v>0</v>
      </c>
    </row>
    <row r="25" spans="1:26" s="132" customFormat="1" ht="15" customHeight="1" x14ac:dyDescent="0.25">
      <c r="A25" s="243">
        <v>4156</v>
      </c>
      <c r="B25" s="276">
        <v>1755</v>
      </c>
      <c r="C25" s="276">
        <v>58</v>
      </c>
      <c r="D25" s="276"/>
      <c r="E25" s="244" t="s">
        <v>775</v>
      </c>
      <c r="F25" s="244" t="s">
        <v>232</v>
      </c>
      <c r="G25" s="244">
        <v>2415737568</v>
      </c>
      <c r="H25" s="245">
        <v>43755</v>
      </c>
      <c r="I25" s="245">
        <v>43761</v>
      </c>
      <c r="J25" s="244">
        <v>6</v>
      </c>
      <c r="K25" s="246"/>
      <c r="L25" s="247"/>
      <c r="M25" s="275"/>
      <c r="N25" s="275">
        <v>1100</v>
      </c>
      <c r="O25" s="275"/>
      <c r="P25" s="275"/>
      <c r="Q25" s="275"/>
      <c r="R25" s="275">
        <v>220</v>
      </c>
      <c r="S25" s="137">
        <f t="shared" si="6"/>
        <v>1320</v>
      </c>
      <c r="T25" s="137">
        <f t="shared" si="7"/>
        <v>0</v>
      </c>
      <c r="U25" s="135">
        <f>IF(J25=0,(S25+T25/EERR!$D$2/1.19),(S25+T25/EERR!$D$2/1.19)/J25)</f>
        <v>220</v>
      </c>
      <c r="V25" s="137">
        <f>T25+S25*EERR!$D$2</f>
        <v>951720</v>
      </c>
      <c r="W25" s="132">
        <f ca="1">SUMIF(Siteminder!$A$5:$J$164,Oct!G25,Siteminder!$M$5:$M$164)</f>
        <v>6</v>
      </c>
      <c r="X25" s="250">
        <f>SUMIF(Transbank!$A$2:$A$467,B25,Transbank!$L$2:$L$467)+SUMIF(Transbank!$A$2:$A$467,C25,Transbank!$L$2:$L$467)+SUMIF(Transbank!$A$2:$A$467,D25,Transbank!$L$2:$L$467)+(K25+O25)+(L25+P25)*EERR!$D$2</f>
        <v>951720</v>
      </c>
      <c r="Y25" s="250">
        <f>X25/EERR!$D$2</f>
        <v>1320</v>
      </c>
      <c r="Z25" s="260">
        <f t="shared" si="2"/>
        <v>0</v>
      </c>
    </row>
    <row r="26" spans="1:26" s="132" customFormat="1" ht="15" customHeight="1" x14ac:dyDescent="0.25">
      <c r="A26" s="243">
        <v>4158</v>
      </c>
      <c r="B26" s="276">
        <v>50</v>
      </c>
      <c r="C26" s="276">
        <v>62</v>
      </c>
      <c r="D26" s="276"/>
      <c r="E26" s="244" t="s">
        <v>776</v>
      </c>
      <c r="F26" s="244" t="s">
        <v>232</v>
      </c>
      <c r="G26" s="244">
        <v>3343013582</v>
      </c>
      <c r="H26" s="245">
        <v>43755</v>
      </c>
      <c r="I26" s="245">
        <v>43759</v>
      </c>
      <c r="J26" s="244">
        <v>4</v>
      </c>
      <c r="K26" s="246"/>
      <c r="L26" s="247"/>
      <c r="M26" s="246"/>
      <c r="N26" s="246">
        <v>594</v>
      </c>
      <c r="O26" s="246"/>
      <c r="P26" s="246"/>
      <c r="Q26" s="246"/>
      <c r="R26" s="246">
        <v>198</v>
      </c>
      <c r="S26" s="137">
        <f t="shared" si="6"/>
        <v>792</v>
      </c>
      <c r="T26" s="137">
        <f t="shared" si="7"/>
        <v>0</v>
      </c>
      <c r="U26" s="135">
        <f>IF(J26=0,(S26+T26/EERR!$D$2/1.19),(S26+T26/EERR!$D$2/1.19)/J26)</f>
        <v>198</v>
      </c>
      <c r="V26" s="137">
        <f>T26+S26*EERR!$D$2</f>
        <v>571032</v>
      </c>
      <c r="W26" s="132">
        <f ca="1">SUMIF(Siteminder!$A$5:$J$164,Oct!G26,Siteminder!$M$5:$M$164)</f>
        <v>4</v>
      </c>
      <c r="X26" s="250">
        <f>SUMIF(Transbank!$A$2:$A$467,B26,Transbank!$L$2:$L$467)+SUMIF(Transbank!$A$2:$A$467,C26,Transbank!$L$2:$L$467)+SUMIF(Transbank!$A$2:$A$467,D26,Transbank!$L$2:$L$467)+(K26+O26)+(L26+P26)*EERR!$D$2</f>
        <v>571032</v>
      </c>
      <c r="Y26" s="250">
        <f>X26/EERR!$D$2</f>
        <v>792</v>
      </c>
      <c r="Z26" s="260">
        <f t="shared" si="2"/>
        <v>0</v>
      </c>
    </row>
    <row r="27" spans="1:26" s="132" customFormat="1" ht="15" customHeight="1" x14ac:dyDescent="0.25">
      <c r="A27" s="243">
        <v>4168</v>
      </c>
      <c r="B27" s="276">
        <v>1753</v>
      </c>
      <c r="C27" s="276">
        <v>88</v>
      </c>
      <c r="D27" s="276">
        <v>78</v>
      </c>
      <c r="E27" s="244" t="s">
        <v>777</v>
      </c>
      <c r="F27" s="244" t="s">
        <v>232</v>
      </c>
      <c r="G27" s="244">
        <v>1072422377</v>
      </c>
      <c r="H27" s="245">
        <v>43755</v>
      </c>
      <c r="I27" s="245">
        <v>43760</v>
      </c>
      <c r="J27" s="244">
        <v>15</v>
      </c>
      <c r="K27" s="246"/>
      <c r="L27" s="247"/>
      <c r="M27" s="246"/>
      <c r="N27" s="246">
        <v>3476</v>
      </c>
      <c r="O27" s="246"/>
      <c r="P27" s="246"/>
      <c r="Q27" s="246"/>
      <c r="R27" s="246">
        <v>660</v>
      </c>
      <c r="S27" s="137">
        <f t="shared" si="6"/>
        <v>4136</v>
      </c>
      <c r="T27" s="137">
        <f t="shared" si="7"/>
        <v>0</v>
      </c>
      <c r="U27" s="135">
        <f>IF(J27=0,(S27+T27/EERR!$D$2/1.19),(S27+T27/EERR!$D$2/1.19)/J27)</f>
        <v>275.73333333333335</v>
      </c>
      <c r="V27" s="137">
        <f>T27+S27*EERR!$D$2</f>
        <v>2982056</v>
      </c>
      <c r="W27" s="132">
        <f ca="1">SUMIF(Siteminder!$A$5:$J$164,Oct!G27,Siteminder!$M$5:$M$164)</f>
        <v>15</v>
      </c>
      <c r="X27" s="250">
        <f>SUMIF(Transbank!$A$2:$A$467,B27,Transbank!$L$2:$L$467)+SUMIF(Transbank!$A$2:$A$467,C27,Transbank!$L$2:$L$467)+SUMIF(Transbank!$A$2:$A$467,D27,Transbank!$L$2:$L$467)+(K27+O27)+(L27+P27)*EERR!$D$2</f>
        <v>2046198</v>
      </c>
      <c r="Y27" s="250">
        <f>X27/EERR!$D$2</f>
        <v>2838</v>
      </c>
      <c r="Z27" s="260">
        <f t="shared" si="2"/>
        <v>-935858</v>
      </c>
    </row>
    <row r="28" spans="1:26" s="132" customFormat="1" ht="15" customHeight="1" x14ac:dyDescent="0.25">
      <c r="A28" s="243"/>
      <c r="B28" s="276"/>
      <c r="C28" s="276">
        <v>89</v>
      </c>
      <c r="D28" s="276"/>
      <c r="E28" s="244"/>
      <c r="F28" s="244"/>
      <c r="G28" s="244"/>
      <c r="H28" s="245"/>
      <c r="I28" s="245"/>
      <c r="J28" s="244"/>
      <c r="K28" s="246"/>
      <c r="L28" s="247"/>
      <c r="M28" s="246"/>
      <c r="N28" s="246"/>
      <c r="O28" s="246"/>
      <c r="P28" s="246"/>
      <c r="Q28" s="246"/>
      <c r="R28" s="246"/>
      <c r="S28" s="137">
        <f t="shared" si="6"/>
        <v>0</v>
      </c>
      <c r="T28" s="137">
        <f t="shared" si="7"/>
        <v>0</v>
      </c>
      <c r="U28" s="135">
        <f>IF(J28=0,(S28+T28/EERR!$D$2/1.19),(S28+T28/EERR!$D$2/1.19)/J28)</f>
        <v>0</v>
      </c>
      <c r="V28" s="137">
        <f>T28+S28*EERR!$D$2</f>
        <v>0</v>
      </c>
      <c r="W28" s="132">
        <f ca="1">SUMIF(Siteminder!$A$5:$J$164,Oct!G28,Siteminder!$M$5:$M$164)</f>
        <v>0</v>
      </c>
      <c r="X28" s="250">
        <f>SUMIF(Transbank!$A$2:$A$467,B28,Transbank!$L$2:$L$467)+SUMIF(Transbank!$A$2:$A$467,C28,Transbank!$L$2:$L$467)+SUMIF(Transbank!$A$2:$A$467,D28,Transbank!$L$2:$L$467)+(K28+O28)+(L28+P28)*EERR!$D$2</f>
        <v>935858</v>
      </c>
      <c r="Y28" s="250">
        <f>X28/EERR!$D$2</f>
        <v>1298</v>
      </c>
      <c r="Z28" s="260">
        <f t="shared" si="2"/>
        <v>935858</v>
      </c>
    </row>
    <row r="29" spans="1:26" s="132" customFormat="1" ht="15" customHeight="1" x14ac:dyDescent="0.25">
      <c r="A29" s="243">
        <v>4159</v>
      </c>
      <c r="B29" s="276">
        <v>46</v>
      </c>
      <c r="C29" s="276">
        <v>63</v>
      </c>
      <c r="D29" s="276"/>
      <c r="E29" s="244" t="s">
        <v>778</v>
      </c>
      <c r="F29" s="244" t="s">
        <v>232</v>
      </c>
      <c r="G29" s="244">
        <v>3182808590</v>
      </c>
      <c r="H29" s="245">
        <v>43756</v>
      </c>
      <c r="I29" s="245">
        <v>43759</v>
      </c>
      <c r="J29" s="244">
        <v>3</v>
      </c>
      <c r="K29" s="246"/>
      <c r="L29" s="247"/>
      <c r="M29" s="246"/>
      <c r="N29" s="246">
        <v>396</v>
      </c>
      <c r="O29" s="246"/>
      <c r="P29" s="246"/>
      <c r="Q29" s="246"/>
      <c r="R29" s="246">
        <v>198</v>
      </c>
      <c r="S29" s="137">
        <f t="shared" si="6"/>
        <v>594</v>
      </c>
      <c r="T29" s="137">
        <f t="shared" si="7"/>
        <v>0</v>
      </c>
      <c r="U29" s="135">
        <f>IF(J29=0,(S29+T29/EERR!$D$2/1.19),(S29+T29/EERR!$D$2/1.19)/J29)</f>
        <v>198</v>
      </c>
      <c r="V29" s="137">
        <f>T29+S29*EERR!$D$2</f>
        <v>428274</v>
      </c>
      <c r="W29" s="132">
        <f ca="1">SUMIF(Siteminder!$A$5:$J$164,Oct!G29,Siteminder!$M$5:$M$164)</f>
        <v>3</v>
      </c>
      <c r="X29" s="250">
        <f>SUMIF(Transbank!$A$2:$A$467,B29,Transbank!$L$2:$L$467)+SUMIF(Transbank!$A$2:$A$467,C29,Transbank!$L$2:$L$467)+SUMIF(Transbank!$A$2:$A$467,D29,Transbank!$L$2:$L$467)+(K29+O29)+(L29+P29)*EERR!$D$2</f>
        <v>428274</v>
      </c>
      <c r="Y29" s="250">
        <f>X29/EERR!$D$2</f>
        <v>594</v>
      </c>
      <c r="Z29" s="260">
        <f t="shared" si="2"/>
        <v>0</v>
      </c>
    </row>
    <row r="30" spans="1:26" s="132" customFormat="1" ht="15" customHeight="1" x14ac:dyDescent="0.25">
      <c r="A30" s="243">
        <v>4160</v>
      </c>
      <c r="B30" s="276">
        <v>41</v>
      </c>
      <c r="C30" s="276">
        <v>65</v>
      </c>
      <c r="D30" s="276"/>
      <c r="E30" s="244" t="s">
        <v>779</v>
      </c>
      <c r="F30" s="244" t="s">
        <v>232</v>
      </c>
      <c r="G30" s="244">
        <v>3416010802</v>
      </c>
      <c r="H30" s="245">
        <v>43756</v>
      </c>
      <c r="I30" s="245">
        <v>43758</v>
      </c>
      <c r="J30" s="244">
        <v>2</v>
      </c>
      <c r="K30" s="246"/>
      <c r="L30" s="247"/>
      <c r="M30" s="246"/>
      <c r="N30" s="246">
        <v>220</v>
      </c>
      <c r="O30" s="246"/>
      <c r="P30" s="246"/>
      <c r="Q30" s="246"/>
      <c r="R30" s="246">
        <v>220</v>
      </c>
      <c r="S30" s="137">
        <f t="shared" si="6"/>
        <v>440</v>
      </c>
      <c r="T30" s="137">
        <f t="shared" si="7"/>
        <v>0</v>
      </c>
      <c r="U30" s="135">
        <f>IF(J30=0,(S30+T30/EERR!$D$2/1.19),(S30+T30/EERR!$D$2/1.19)/J30)</f>
        <v>220</v>
      </c>
      <c r="V30" s="137">
        <f>T30+S30*EERR!$D$2</f>
        <v>317240</v>
      </c>
      <c r="W30" s="132">
        <f ca="1">SUMIF(Siteminder!$A$5:$J$164,Oct!G30,Siteminder!$M$5:$M$164)</f>
        <v>2</v>
      </c>
      <c r="X30" s="250">
        <f>SUMIF(Transbank!$A$2:$A$467,B30,Transbank!$L$2:$L$467)+SUMIF(Transbank!$A$2:$A$467,C30,Transbank!$L$2:$L$467)+SUMIF(Transbank!$A$2:$A$467,D30,Transbank!$L$2:$L$467)+(K30+O30)+(L30+P30)*EERR!$D$2</f>
        <v>317240</v>
      </c>
      <c r="Y30" s="250">
        <f>X30/EERR!$D$2</f>
        <v>440</v>
      </c>
      <c r="Z30" s="260">
        <f t="shared" si="2"/>
        <v>0</v>
      </c>
    </row>
    <row r="31" spans="1:26" s="132" customFormat="1" ht="15" customHeight="1" x14ac:dyDescent="0.25">
      <c r="A31" s="243">
        <v>4169</v>
      </c>
      <c r="B31" s="276">
        <v>1784</v>
      </c>
      <c r="C31" s="276">
        <v>77</v>
      </c>
      <c r="D31" s="276"/>
      <c r="E31" s="244" t="s">
        <v>780</v>
      </c>
      <c r="F31" s="244" t="s">
        <v>232</v>
      </c>
      <c r="G31" s="244">
        <v>2585886293</v>
      </c>
      <c r="H31" s="245">
        <v>43759</v>
      </c>
      <c r="I31" s="245">
        <v>43765</v>
      </c>
      <c r="J31" s="244">
        <v>6</v>
      </c>
      <c r="K31" s="246"/>
      <c r="L31" s="247"/>
      <c r="M31" s="275"/>
      <c r="N31" s="275">
        <v>1100</v>
      </c>
      <c r="O31" s="275"/>
      <c r="P31" s="275"/>
      <c r="Q31" s="275"/>
      <c r="R31" s="275">
        <v>220</v>
      </c>
      <c r="S31" s="137">
        <f t="shared" si="6"/>
        <v>1320</v>
      </c>
      <c r="T31" s="137">
        <f t="shared" si="7"/>
        <v>0</v>
      </c>
      <c r="U31" s="135">
        <f>IF(J31=0,(S31+T31/EERR!$D$2/1.19),(S31+T31/EERR!$D$2/1.19)/J31)</f>
        <v>220</v>
      </c>
      <c r="V31" s="137">
        <f>T31+S31*EERR!$D$2</f>
        <v>951720</v>
      </c>
      <c r="W31" s="132">
        <f ca="1">SUMIF(Siteminder!$A$5:$J$164,Oct!G31,Siteminder!$M$5:$M$164)</f>
        <v>6</v>
      </c>
      <c r="X31" s="250">
        <f>SUMIF(Transbank!$A$2:$A$467,B31,Transbank!$L$2:$L$467)+SUMIF(Transbank!$A$2:$A$467,C31,Transbank!$L$2:$L$467)+SUMIF(Transbank!$A$2:$A$467,D31,Transbank!$L$2:$L$467)+(K31+O31)+(L31+P31)*EERR!$D$2</f>
        <v>951720</v>
      </c>
      <c r="Y31" s="250">
        <f>X31/EERR!$D$2</f>
        <v>1320</v>
      </c>
      <c r="Z31" s="260">
        <f t="shared" si="2"/>
        <v>0</v>
      </c>
    </row>
    <row r="32" spans="1:26" s="132" customFormat="1" ht="15" customHeight="1" x14ac:dyDescent="0.25">
      <c r="A32" s="243">
        <v>4170</v>
      </c>
      <c r="B32" s="276">
        <v>1772</v>
      </c>
      <c r="C32" s="276">
        <v>98</v>
      </c>
      <c r="D32" s="276"/>
      <c r="E32" s="244" t="s">
        <v>781</v>
      </c>
      <c r="F32" s="244" t="s">
        <v>232</v>
      </c>
      <c r="G32" s="244">
        <v>3203756987</v>
      </c>
      <c r="H32" s="245">
        <v>43759</v>
      </c>
      <c r="I32" s="245">
        <v>43764</v>
      </c>
      <c r="J32" s="244">
        <v>5</v>
      </c>
      <c r="K32" s="246"/>
      <c r="L32" s="247"/>
      <c r="M32" s="246"/>
      <c r="N32" s="246">
        <v>880</v>
      </c>
      <c r="O32" s="246"/>
      <c r="P32" s="246"/>
      <c r="Q32" s="275"/>
      <c r="R32" s="246">
        <v>220</v>
      </c>
      <c r="S32" s="137">
        <f t="shared" si="6"/>
        <v>1100</v>
      </c>
      <c r="T32" s="137">
        <f t="shared" si="7"/>
        <v>0</v>
      </c>
      <c r="U32" s="135">
        <f>IF(J32=0,(S32+T32/EERR!$D$2/1.19),(S32+T32/EERR!$D$2/1.19)/J32)</f>
        <v>220</v>
      </c>
      <c r="V32" s="137">
        <f>T32+S32*EERR!$D$2</f>
        <v>793100</v>
      </c>
      <c r="W32" s="132">
        <f ca="1">SUMIF(Siteminder!$A$5:$J$164,Oct!G32,Siteminder!$M$5:$M$164)</f>
        <v>5</v>
      </c>
      <c r="X32" s="250">
        <f>SUMIF(Transbank!$A$2:$A$467,B32,Transbank!$L$2:$L$467)+SUMIF(Transbank!$A$2:$A$467,C32,Transbank!$L$2:$L$467)+SUMIF(Transbank!$A$2:$A$467,D32,Transbank!$L$2:$L$467)+(K32+O32)+(L32+P32)*EERR!$D$2</f>
        <v>793100</v>
      </c>
      <c r="Y32" s="250">
        <f>X32/EERR!$D$2</f>
        <v>1100</v>
      </c>
      <c r="Z32" s="260">
        <f t="shared" si="2"/>
        <v>0</v>
      </c>
    </row>
    <row r="33" spans="1:26" s="132" customFormat="1" ht="15" customHeight="1" x14ac:dyDescent="0.25">
      <c r="A33" s="243">
        <v>4165</v>
      </c>
      <c r="B33" s="320">
        <v>1322</v>
      </c>
      <c r="C33" s="276"/>
      <c r="D33" s="276"/>
      <c r="E33" s="244" t="s">
        <v>782</v>
      </c>
      <c r="F33" s="244" t="s">
        <v>232</v>
      </c>
      <c r="G33" s="244">
        <v>3745571005</v>
      </c>
      <c r="H33" s="245">
        <v>43761</v>
      </c>
      <c r="I33" s="245">
        <v>43762</v>
      </c>
      <c r="J33" s="244">
        <v>1</v>
      </c>
      <c r="K33" s="246"/>
      <c r="L33" s="247"/>
      <c r="M33" s="246"/>
      <c r="N33" s="246"/>
      <c r="O33" s="246"/>
      <c r="P33" s="246"/>
      <c r="Q33" s="246"/>
      <c r="R33" s="246">
        <v>220</v>
      </c>
      <c r="S33" s="137">
        <f t="shared" si="6"/>
        <v>220</v>
      </c>
      <c r="T33" s="137">
        <f t="shared" si="7"/>
        <v>0</v>
      </c>
      <c r="U33" s="135">
        <f>IF(J33=0,(S33+T33/EERR!$D$2/1.19),(S33+T33/EERR!$D$2/1.19)/J33)</f>
        <v>220</v>
      </c>
      <c r="V33" s="137">
        <f>T33+S33*EERR!$D$2</f>
        <v>158620</v>
      </c>
      <c r="W33" s="132">
        <f ca="1">SUMIF(Siteminder!$A$5:$J$164,Oct!G33,Siteminder!$M$5:$M$164)</f>
        <v>1</v>
      </c>
      <c r="X33" s="250">
        <f>SUMIF(Transbank!$A$2:$A$467,B33,Transbank!$L$2:$L$467)+SUMIF(Transbank!$A$2:$A$467,C33,Transbank!$L$2:$L$467)+SUMIF(Transbank!$A$2:$A$467,D33,Transbank!$L$2:$L$467)+(K33+O33)+(L33+P33)*EERR!$D$2</f>
        <v>158620</v>
      </c>
      <c r="Y33" s="250">
        <f>X33/EERR!$D$2</f>
        <v>220</v>
      </c>
      <c r="Z33" s="260">
        <f t="shared" si="2"/>
        <v>0</v>
      </c>
    </row>
    <row r="34" spans="1:26" s="132" customFormat="1" ht="15" customHeight="1" x14ac:dyDescent="0.25">
      <c r="A34" s="243">
        <v>4171</v>
      </c>
      <c r="B34" s="276">
        <v>1790</v>
      </c>
      <c r="C34" s="276">
        <v>97</v>
      </c>
      <c r="D34" s="276"/>
      <c r="E34" s="244" t="s">
        <v>783</v>
      </c>
      <c r="F34" s="244" t="s">
        <v>232</v>
      </c>
      <c r="G34" s="244">
        <v>2145823555</v>
      </c>
      <c r="H34" s="245">
        <v>43763</v>
      </c>
      <c r="I34" s="245">
        <v>43768</v>
      </c>
      <c r="J34" s="244">
        <v>5</v>
      </c>
      <c r="K34" s="246"/>
      <c r="L34" s="247"/>
      <c r="M34" s="246"/>
      <c r="N34" s="246">
        <v>880</v>
      </c>
      <c r="O34" s="246"/>
      <c r="P34" s="246"/>
      <c r="Q34" s="246"/>
      <c r="R34" s="246">
        <v>220</v>
      </c>
      <c r="S34" s="137">
        <f t="shared" si="6"/>
        <v>1100</v>
      </c>
      <c r="T34" s="137">
        <f t="shared" si="7"/>
        <v>0</v>
      </c>
      <c r="U34" s="135">
        <f>IF(J34=0,(S34+T34/EERR!$D$2/1.19),(S34+T34/EERR!$D$2/1.19)/J34)</f>
        <v>220</v>
      </c>
      <c r="V34" s="137">
        <f>T34+S34*EERR!$D$2</f>
        <v>793100</v>
      </c>
      <c r="W34" s="132">
        <f ca="1">SUMIF(Siteminder!$A$5:$J$164,Oct!G34,Siteminder!$M$5:$M$164)</f>
        <v>5</v>
      </c>
      <c r="X34" s="250">
        <f>SUMIF(Transbank!$A$2:$A$467,B34,Transbank!$L$2:$L$467)+SUMIF(Transbank!$A$2:$A$467,C34,Transbank!$L$2:$L$467)+SUMIF(Transbank!$A$2:$A$467,D34,Transbank!$L$2:$L$467)+(K34+O34)+(L34+P34)*EERR!$D$2</f>
        <v>793100</v>
      </c>
      <c r="Y34" s="250">
        <f>X34/EERR!$D$2</f>
        <v>1100</v>
      </c>
      <c r="Z34" s="260">
        <f t="shared" si="2"/>
        <v>0</v>
      </c>
    </row>
    <row r="35" spans="1:26" s="132" customFormat="1" ht="15" customHeight="1" x14ac:dyDescent="0.25">
      <c r="A35" s="243">
        <v>20925</v>
      </c>
      <c r="B35" s="276">
        <v>82</v>
      </c>
      <c r="C35" s="276">
        <v>96</v>
      </c>
      <c r="D35" s="276"/>
      <c r="E35" s="244" t="s">
        <v>784</v>
      </c>
      <c r="F35" s="244" t="s">
        <v>232</v>
      </c>
      <c r="G35" s="244">
        <v>2913820925</v>
      </c>
      <c r="H35" s="245">
        <v>43763</v>
      </c>
      <c r="I35" s="245">
        <v>43766</v>
      </c>
      <c r="J35" s="244">
        <v>3</v>
      </c>
      <c r="K35" s="246"/>
      <c r="L35" s="247"/>
      <c r="M35" s="246">
        <v>326569</v>
      </c>
      <c r="N35" s="246"/>
      <c r="O35" s="246"/>
      <c r="P35" s="246"/>
      <c r="Q35" s="246">
        <v>171060</v>
      </c>
      <c r="R35" s="246"/>
      <c r="S35" s="137">
        <f t="shared" si="6"/>
        <v>0</v>
      </c>
      <c r="T35" s="137">
        <f t="shared" si="7"/>
        <v>497629</v>
      </c>
      <c r="U35" s="135">
        <f>IF(J35=0,(S35+T35/EERR!$D$2/1.19),(S35+T35/EERR!$D$2/1.19)/J35)</f>
        <v>193.33131310776739</v>
      </c>
      <c r="V35" s="137">
        <f>T35+S35*EERR!$D$2</f>
        <v>497629</v>
      </c>
      <c r="W35" s="132">
        <f ca="1">SUMIF(Siteminder!$A$5:$J$164,Oct!G35,Siteminder!$M$5:$M$164)</f>
        <v>3</v>
      </c>
      <c r="X35" s="250">
        <f>SUMIF(Transbank!$A$2:$A$467,B35,Transbank!$L$2:$L$467)+SUMIF(Transbank!$A$2:$A$467,C35,Transbank!$L$2:$L$467)+SUMIF(Transbank!$A$2:$A$467,D35,Transbank!$L$2:$L$467)+(K35+O35)+(L35+P35)*EERR!$D$2</f>
        <v>497629</v>
      </c>
      <c r="Y35" s="250">
        <f>X35/EERR!$D$2</f>
        <v>690.1927877947295</v>
      </c>
      <c r="Z35" s="260">
        <f t="shared" si="2"/>
        <v>0</v>
      </c>
    </row>
    <row r="36" spans="1:26" s="132" customFormat="1" ht="15" customHeight="1" x14ac:dyDescent="0.25">
      <c r="A36" s="243">
        <v>4173</v>
      </c>
      <c r="B36" s="276">
        <v>1797</v>
      </c>
      <c r="C36" s="276"/>
      <c r="D36" s="276"/>
      <c r="E36" s="244" t="s">
        <v>785</v>
      </c>
      <c r="F36" s="244" t="s">
        <v>232</v>
      </c>
      <c r="G36" s="244">
        <v>1485651802</v>
      </c>
      <c r="H36" s="245">
        <v>43764</v>
      </c>
      <c r="I36" s="245">
        <v>43765</v>
      </c>
      <c r="J36" s="244">
        <v>1</v>
      </c>
      <c r="K36" s="246"/>
      <c r="L36" s="247"/>
      <c r="M36" s="246"/>
      <c r="N36" s="246"/>
      <c r="O36" s="246"/>
      <c r="P36" s="246"/>
      <c r="Q36" s="246"/>
      <c r="R36" s="246">
        <v>190</v>
      </c>
      <c r="S36" s="137">
        <f t="shared" si="6"/>
        <v>190</v>
      </c>
      <c r="T36" s="137">
        <f t="shared" si="7"/>
        <v>0</v>
      </c>
      <c r="U36" s="135">
        <f>IF(J36=0,(S36+T36/EERR!$D$2/1.19),(S36+T36/EERR!$D$2/1.19)/J36)</f>
        <v>190</v>
      </c>
      <c r="V36" s="137">
        <f>T36+S36*EERR!$D$2</f>
        <v>136990</v>
      </c>
      <c r="W36" s="132">
        <f ca="1">SUMIF(Siteminder!$A$5:$J$164,Oct!G36,Siteminder!$M$5:$M$164)</f>
        <v>1</v>
      </c>
      <c r="X36" s="250">
        <f>SUMIF(Transbank!$A$2:$A$467,B36,Transbank!$L$2:$L$467)+SUMIF(Transbank!$A$2:$A$467,C36,Transbank!$L$2:$L$467)+SUMIF(Transbank!$A$2:$A$467,D36,Transbank!$L$2:$L$467)+(K36+O36)+(L36+P36)*EERR!$D$2</f>
        <v>136990</v>
      </c>
      <c r="Y36" s="250">
        <f>X36/EERR!$D$2</f>
        <v>190</v>
      </c>
      <c r="Z36" s="260">
        <f t="shared" si="2"/>
        <v>0</v>
      </c>
    </row>
    <row r="37" spans="1:26" s="132" customFormat="1" ht="15" customHeight="1" x14ac:dyDescent="0.25">
      <c r="A37" s="243">
        <v>4175</v>
      </c>
      <c r="B37" s="276">
        <v>1795</v>
      </c>
      <c r="C37" s="276">
        <v>106</v>
      </c>
      <c r="D37" s="276"/>
      <c r="E37" s="244" t="s">
        <v>786</v>
      </c>
      <c r="F37" s="244" t="s">
        <v>232</v>
      </c>
      <c r="G37" s="244">
        <v>3626250306</v>
      </c>
      <c r="H37" s="245">
        <v>43764</v>
      </c>
      <c r="I37" s="245">
        <v>43769</v>
      </c>
      <c r="J37" s="244">
        <v>5</v>
      </c>
      <c r="K37" s="246"/>
      <c r="L37" s="247"/>
      <c r="M37" s="246"/>
      <c r="N37" s="246">
        <v>900</v>
      </c>
      <c r="O37" s="246"/>
      <c r="P37" s="246"/>
      <c r="Q37" s="246"/>
      <c r="R37" s="246">
        <v>220</v>
      </c>
      <c r="S37" s="137">
        <f t="shared" si="6"/>
        <v>1120</v>
      </c>
      <c r="T37" s="137">
        <f t="shared" si="7"/>
        <v>0</v>
      </c>
      <c r="U37" s="135">
        <f>IF(J37=0,(S37+T37/EERR!$D$2/1.19),(S37+T37/EERR!$D$2/1.19)/J37)</f>
        <v>224</v>
      </c>
      <c r="V37" s="137">
        <f>T37+S37*EERR!$D$2</f>
        <v>807520</v>
      </c>
      <c r="W37" s="132">
        <f ca="1">SUMIF(Siteminder!$A$5:$J$164,Oct!G37,Siteminder!$M$5:$M$164)</f>
        <v>5</v>
      </c>
      <c r="X37" s="250">
        <f>SUMIF(Transbank!$A$2:$A$467,B37,Transbank!$L$2:$L$467)+SUMIF(Transbank!$A$2:$A$467,C37,Transbank!$L$2:$L$467)+SUMIF(Transbank!$A$2:$A$467,D37,Transbank!$L$2:$L$467)+(K37+O37)+(L37+P37)*EERR!$D$2</f>
        <v>807520</v>
      </c>
      <c r="Y37" s="250">
        <f>X37/EERR!$D$2</f>
        <v>1120</v>
      </c>
      <c r="Z37" s="260">
        <f t="shared" si="2"/>
        <v>0</v>
      </c>
    </row>
    <row r="38" spans="1:26" s="132" customFormat="1" ht="15" customHeight="1" x14ac:dyDescent="0.25">
      <c r="A38" s="243">
        <v>4178</v>
      </c>
      <c r="B38" s="276">
        <v>13</v>
      </c>
      <c r="C38" s="276">
        <v>125</v>
      </c>
      <c r="D38" s="276"/>
      <c r="E38" s="244" t="s">
        <v>787</v>
      </c>
      <c r="F38" s="244" t="s">
        <v>232</v>
      </c>
      <c r="G38" s="244">
        <v>3311697796</v>
      </c>
      <c r="H38" s="245">
        <v>43764</v>
      </c>
      <c r="I38" s="245">
        <v>43770</v>
      </c>
      <c r="J38" s="244">
        <v>6</v>
      </c>
      <c r="K38" s="246"/>
      <c r="L38" s="247"/>
      <c r="M38" s="246"/>
      <c r="N38" s="246">
        <v>1140</v>
      </c>
      <c r="O38" s="246"/>
      <c r="P38" s="246"/>
      <c r="Q38" s="246"/>
      <c r="R38" s="246">
        <v>220</v>
      </c>
      <c r="S38" s="137">
        <f t="shared" si="6"/>
        <v>1360</v>
      </c>
      <c r="T38" s="137">
        <f t="shared" si="7"/>
        <v>0</v>
      </c>
      <c r="U38" s="135">
        <f>IF(J38=0,(S38+T38/EERR!$D$2/1.19),(S38+T38/EERR!$D$2/1.19)/J38)</f>
        <v>226.66666666666666</v>
      </c>
      <c r="V38" s="137">
        <f>T38+S38*EERR!$D$2</f>
        <v>980560</v>
      </c>
      <c r="W38" s="132">
        <f ca="1">SUMIF(Siteminder!$A$5:$J$164,Oct!G38,Siteminder!$M$5:$M$164)</f>
        <v>6</v>
      </c>
      <c r="X38" s="250">
        <f>SUMIF(Transbank!$A$2:$A$467,B38,Transbank!$L$2:$L$467)+SUMIF(Transbank!$A$2:$A$467,C38,Transbank!$L$2:$L$467)+SUMIF(Transbank!$A$2:$A$467,D38,Transbank!$L$2:$L$467)+(K38+O38)+(L38+P38)*EERR!$D$2</f>
        <v>980560</v>
      </c>
      <c r="Y38" s="250">
        <f>X38/EERR!$D$2</f>
        <v>1360</v>
      </c>
      <c r="Z38" s="260">
        <f t="shared" si="2"/>
        <v>0</v>
      </c>
    </row>
    <row r="39" spans="1:26" s="132" customFormat="1" ht="15" customHeight="1" x14ac:dyDescent="0.25">
      <c r="A39" s="243">
        <v>4176</v>
      </c>
      <c r="B39" s="276">
        <v>1810</v>
      </c>
      <c r="C39" s="276">
        <v>108</v>
      </c>
      <c r="D39" s="276"/>
      <c r="E39" s="244" t="s">
        <v>788</v>
      </c>
      <c r="F39" s="244" t="s">
        <v>232</v>
      </c>
      <c r="G39" s="244">
        <v>2852442791</v>
      </c>
      <c r="H39" s="245">
        <v>43766</v>
      </c>
      <c r="I39" s="245">
        <v>43740</v>
      </c>
      <c r="J39" s="244">
        <v>5</v>
      </c>
      <c r="K39" s="246"/>
      <c r="L39" s="247"/>
      <c r="M39" s="246"/>
      <c r="N39" s="246">
        <v>940</v>
      </c>
      <c r="O39" s="246"/>
      <c r="P39" s="246"/>
      <c r="Q39" s="246"/>
      <c r="R39" s="246">
        <v>220</v>
      </c>
      <c r="S39" s="137">
        <f t="shared" si="6"/>
        <v>1160</v>
      </c>
      <c r="T39" s="137">
        <f t="shared" si="7"/>
        <v>0</v>
      </c>
      <c r="U39" s="135">
        <f>IF(J39=0,(S39+T39/EERR!$D$2/1.19),(S39+T39/EERR!$D$2/1.19)/J39)</f>
        <v>232</v>
      </c>
      <c r="V39" s="137">
        <f>T39+S39*EERR!$D$2</f>
        <v>836360</v>
      </c>
      <c r="W39" s="132">
        <f ca="1">SUMIF(Siteminder!$A$5:$J$164,Oct!G39,Siteminder!$M$5:$M$164)</f>
        <v>5</v>
      </c>
      <c r="X39" s="250">
        <f>SUMIF(Transbank!$A$2:$A$467,B39,Transbank!$L$2:$L$467)+SUMIF(Transbank!$A$2:$A$467,C39,Transbank!$L$2:$L$467)+SUMIF(Transbank!$A$2:$A$467,D39,Transbank!$L$2:$L$467)+(K39+O39)+(L39+P39)*EERR!$D$2</f>
        <v>836360</v>
      </c>
      <c r="Y39" s="250">
        <f>X39/EERR!$D$2</f>
        <v>1160</v>
      </c>
      <c r="Z39" s="260">
        <f t="shared" si="2"/>
        <v>0</v>
      </c>
    </row>
    <row r="40" spans="1:26" s="132" customFormat="1" ht="15" customHeight="1" x14ac:dyDescent="0.25">
      <c r="A40" s="243">
        <v>4177</v>
      </c>
      <c r="B40" s="276">
        <v>1816</v>
      </c>
      <c r="C40" s="276">
        <v>119</v>
      </c>
      <c r="D40" s="276"/>
      <c r="E40" s="244" t="s">
        <v>789</v>
      </c>
      <c r="F40" s="244" t="s">
        <v>232</v>
      </c>
      <c r="G40" s="244">
        <v>3247124855</v>
      </c>
      <c r="H40" s="245">
        <v>43768</v>
      </c>
      <c r="I40" s="245">
        <v>43773</v>
      </c>
      <c r="J40" s="244">
        <v>5</v>
      </c>
      <c r="K40" s="246"/>
      <c r="L40" s="247"/>
      <c r="M40" s="246"/>
      <c r="N40" s="246">
        <v>940</v>
      </c>
      <c r="O40" s="246"/>
      <c r="P40" s="246"/>
      <c r="Q40" s="246"/>
      <c r="R40" s="246">
        <v>240</v>
      </c>
      <c r="S40" s="137">
        <f t="shared" si="6"/>
        <v>1180</v>
      </c>
      <c r="T40" s="137">
        <f t="shared" si="7"/>
        <v>0</v>
      </c>
      <c r="U40" s="135">
        <f>IF(J40=0,(S40+T40/EERR!$D$2/1.19),(S40+T40/EERR!$D$2/1.19)/J40)</f>
        <v>236</v>
      </c>
      <c r="V40" s="137">
        <f>T40+S40*EERR!$D$2</f>
        <v>850780</v>
      </c>
      <c r="W40" s="132">
        <f ca="1">SUMIF(Siteminder!$A$5:$J$164,Oct!G40,Siteminder!$M$5:$M$164)</f>
        <v>5</v>
      </c>
      <c r="X40" s="250">
        <f>SUMIF(Transbank!$A$2:$A$467,B40,Transbank!$L$2:$L$467)+SUMIF(Transbank!$A$2:$A$467,C40,Transbank!$L$2:$L$467)+SUMIF(Transbank!$A$2:$A$467,D40,Transbank!$L$2:$L$467)+(K40+O40)+(L40+P40)*EERR!$D$2</f>
        <v>850780</v>
      </c>
      <c r="Y40" s="250">
        <f>X40/EERR!$D$2</f>
        <v>1180</v>
      </c>
      <c r="Z40" s="260">
        <f t="shared" si="2"/>
        <v>0</v>
      </c>
    </row>
    <row r="41" spans="1:26" s="132" customFormat="1" ht="15" customHeight="1" x14ac:dyDescent="0.25">
      <c r="A41" s="243">
        <v>100193</v>
      </c>
      <c r="B41" s="276">
        <v>1814</v>
      </c>
      <c r="C41" s="276">
        <v>120</v>
      </c>
      <c r="D41" s="276"/>
      <c r="E41" s="244" t="s">
        <v>790</v>
      </c>
      <c r="F41" s="244" t="s">
        <v>232</v>
      </c>
      <c r="G41" s="244">
        <v>2882100193</v>
      </c>
      <c r="H41" s="245">
        <v>43768</v>
      </c>
      <c r="I41" s="245">
        <v>43772</v>
      </c>
      <c r="J41" s="244">
        <v>4</v>
      </c>
      <c r="K41" s="246"/>
      <c r="L41" s="247"/>
      <c r="M41" s="246">
        <v>620323</v>
      </c>
      <c r="N41" s="246"/>
      <c r="O41" s="246"/>
      <c r="P41" s="246"/>
      <c r="Q41" s="246">
        <v>207917</v>
      </c>
      <c r="R41" s="246"/>
      <c r="S41" s="137">
        <f t="shared" si="6"/>
        <v>0</v>
      </c>
      <c r="T41" s="137">
        <f t="shared" si="7"/>
        <v>828240</v>
      </c>
      <c r="U41" s="135">
        <f>IF(J41=0,(S41+T41/EERR!$D$2/1.19),(S41+T41/EERR!$D$2/1.19)/J41)</f>
        <v>241.33148404993065</v>
      </c>
      <c r="V41" s="137">
        <f>T41+S41*EERR!$D$2</f>
        <v>828240</v>
      </c>
      <c r="W41" s="132">
        <f ca="1">SUMIF(Siteminder!$A$5:$J$164,Oct!G41,Siteminder!$M$5:$M$164)</f>
        <v>4</v>
      </c>
      <c r="X41" s="250">
        <f>SUMIF(Transbank!$A$2:$A$467,B41,Transbank!$L$2:$L$467)+SUMIF(Transbank!$A$2:$A$467,C41,Transbank!$L$2:$L$467)+SUMIF(Transbank!$A$2:$A$467,D41,Transbank!$L$2:$L$467)+(K41+O41)+(L41+P41)*EERR!$D$2</f>
        <v>828240</v>
      </c>
      <c r="Y41" s="250">
        <f>X41/EERR!$D$2</f>
        <v>1148.7378640776699</v>
      </c>
      <c r="Z41" s="260">
        <f t="shared" si="2"/>
        <v>0</v>
      </c>
    </row>
    <row r="42" spans="1:26" s="132" customFormat="1" ht="15" customHeight="1" x14ac:dyDescent="0.25">
      <c r="A42" s="243">
        <v>1395</v>
      </c>
      <c r="B42" s="276">
        <v>1781</v>
      </c>
      <c r="C42" s="276">
        <v>93</v>
      </c>
      <c r="D42" s="276"/>
      <c r="E42" s="316" t="s">
        <v>1423</v>
      </c>
      <c r="F42" s="316" t="s">
        <v>232</v>
      </c>
      <c r="G42" s="316">
        <v>2929532244</v>
      </c>
      <c r="H42" s="317">
        <v>43792</v>
      </c>
      <c r="I42" s="317">
        <v>43796</v>
      </c>
      <c r="J42" s="244">
        <v>1</v>
      </c>
      <c r="K42" s="246"/>
      <c r="L42" s="247">
        <v>42</v>
      </c>
      <c r="M42" s="246"/>
      <c r="N42" s="246"/>
      <c r="O42" s="246"/>
      <c r="P42" s="246"/>
      <c r="Q42" s="246"/>
      <c r="R42" s="246">
        <v>220</v>
      </c>
      <c r="S42" s="137">
        <f t="shared" si="4"/>
        <v>262</v>
      </c>
      <c r="T42" s="137">
        <f t="shared" si="5"/>
        <v>0</v>
      </c>
      <c r="U42" s="135">
        <f>IF(J42=0,(S42+T42/EERR!$D$2/1.19),(S42+T42/EERR!$D$2/1.19)/J42)</f>
        <v>262</v>
      </c>
      <c r="V42" s="137">
        <f>T42+S42*EERR!$D$2</f>
        <v>188902</v>
      </c>
      <c r="W42" s="132">
        <f ca="1">SUMIF(Siteminder!$A$5:$J$164,Oct!G42,Siteminder!$M$5:$M$164)</f>
        <v>0</v>
      </c>
      <c r="X42" s="250">
        <f>SUMIF(Transbank!$A$2:$A$467,B42,Transbank!$L$2:$L$467)+SUMIF(Transbank!$A$2:$A$467,C42,Transbank!$L$2:$L$467)+SUMIF(Transbank!$A$2:$A$467,D42,Transbank!$L$2:$L$467)+(K42+O42)+(L42+P42)*EERR!$D$2</f>
        <v>219184</v>
      </c>
      <c r="Y42" s="250">
        <f>X42/EERR!$D$2</f>
        <v>304</v>
      </c>
      <c r="Z42" s="260">
        <f t="shared" si="2"/>
        <v>30282</v>
      </c>
    </row>
    <row r="43" spans="1:26" s="132" customFormat="1" ht="15" customHeight="1" x14ac:dyDescent="0.25">
      <c r="A43" s="243">
        <v>1396</v>
      </c>
      <c r="B43" s="276">
        <v>1777</v>
      </c>
      <c r="C43" s="276">
        <v>86</v>
      </c>
      <c r="D43" s="276"/>
      <c r="E43" s="316" t="s">
        <v>1424</v>
      </c>
      <c r="F43" s="316" t="s">
        <v>232</v>
      </c>
      <c r="G43" s="316">
        <v>2985315826</v>
      </c>
      <c r="H43" s="317">
        <v>43791</v>
      </c>
      <c r="I43" s="317">
        <v>43795</v>
      </c>
      <c r="J43" s="316">
        <v>1</v>
      </c>
      <c r="K43" s="262"/>
      <c r="L43" s="261">
        <v>42</v>
      </c>
      <c r="M43" s="318"/>
      <c r="N43" s="318"/>
      <c r="O43" s="318"/>
      <c r="P43" s="318"/>
      <c r="Q43" s="318"/>
      <c r="R43" s="318">
        <v>220</v>
      </c>
      <c r="S43" s="137">
        <f t="shared" si="4"/>
        <v>262</v>
      </c>
      <c r="T43" s="137">
        <f t="shared" si="5"/>
        <v>0</v>
      </c>
      <c r="U43" s="135">
        <f>IF(J43=0,(S43+T43/EERR!$D$2/1.19),(S43+T43/EERR!$D$2/1.19)/J43)</f>
        <v>262</v>
      </c>
      <c r="V43" s="137">
        <f>T43+S43*EERR!$D$2</f>
        <v>188902</v>
      </c>
      <c r="W43" s="132">
        <f ca="1">SUMIF(Siteminder!$A$5:$J$164,Oct!G43,Siteminder!$M$5:$M$164)</f>
        <v>0</v>
      </c>
      <c r="X43" s="250">
        <f>SUMIF(Transbank!$A$2:$A$467,B43,Transbank!$L$2:$L$467)+SUMIF(Transbank!$A$2:$A$467,C43,Transbank!$L$2:$L$467)+SUMIF(Transbank!$A$2:$A$467,D43,Transbank!$L$2:$L$467)+(K43+O43)+(L43+P43)*EERR!$D$2</f>
        <v>219184</v>
      </c>
      <c r="Y43" s="250">
        <f>X43/EERR!$D$2</f>
        <v>304</v>
      </c>
      <c r="Z43" s="260">
        <f t="shared" si="2"/>
        <v>30282</v>
      </c>
    </row>
    <row r="44" spans="1:26" s="132" customFormat="1" ht="15" customHeight="1" x14ac:dyDescent="0.25">
      <c r="A44" s="243">
        <v>1397</v>
      </c>
      <c r="B44" s="276">
        <v>4</v>
      </c>
      <c r="C44" s="276">
        <v>113</v>
      </c>
      <c r="D44" s="276"/>
      <c r="E44" s="316" t="s">
        <v>1425</v>
      </c>
      <c r="F44" s="316" t="s">
        <v>232</v>
      </c>
      <c r="G44" s="316">
        <v>2023174477</v>
      </c>
      <c r="H44" s="317">
        <v>43775</v>
      </c>
      <c r="I44" s="317">
        <v>43778</v>
      </c>
      <c r="J44" s="316">
        <v>1</v>
      </c>
      <c r="K44" s="262"/>
      <c r="L44" s="261">
        <v>42</v>
      </c>
      <c r="M44" s="262"/>
      <c r="N44" s="262"/>
      <c r="O44" s="262"/>
      <c r="P44" s="262"/>
      <c r="Q44" s="262"/>
      <c r="R44" s="262">
        <v>220</v>
      </c>
      <c r="S44" s="137">
        <f t="shared" si="4"/>
        <v>262</v>
      </c>
      <c r="T44" s="137">
        <f t="shared" si="5"/>
        <v>0</v>
      </c>
      <c r="U44" s="135">
        <f>IF(J44=0,(S44+T44/EERR!$D$2/1.19),(S44+T44/EERR!$D$2/1.19)/J44)</f>
        <v>262</v>
      </c>
      <c r="V44" s="137">
        <f>T44+S44*EERR!$D$2</f>
        <v>188902</v>
      </c>
      <c r="W44" s="132">
        <f ca="1">SUMIF(Siteminder!$A$5:$J$164,Oct!G44,Siteminder!$M$5:$M$164)</f>
        <v>0</v>
      </c>
      <c r="X44" s="250">
        <f>SUMIF(Transbank!$A$2:$A$467,B44,Transbank!$L$2:$L$467)+SUMIF(Transbank!$A$2:$A$467,C44,Transbank!$L$2:$L$467)+SUMIF(Transbank!$A$2:$A$467,D44,Transbank!$L$2:$L$467)+(K44+O44)+(L44+P44)*EERR!$D$2</f>
        <v>219184</v>
      </c>
      <c r="Y44" s="250">
        <f>X44/EERR!$D$2</f>
        <v>304</v>
      </c>
      <c r="Z44" s="260">
        <f t="shared" si="2"/>
        <v>30282</v>
      </c>
    </row>
    <row r="45" spans="1:26" s="132" customFormat="1" ht="15" customHeight="1" x14ac:dyDescent="0.25">
      <c r="A45" s="243">
        <v>1400</v>
      </c>
      <c r="B45" s="276">
        <v>90</v>
      </c>
      <c r="C45" s="276">
        <v>114</v>
      </c>
      <c r="D45" s="276"/>
      <c r="E45" s="316" t="s">
        <v>1427</v>
      </c>
      <c r="F45" s="316" t="s">
        <v>232</v>
      </c>
      <c r="G45" s="316">
        <v>3203475367</v>
      </c>
      <c r="H45" s="317">
        <v>43791</v>
      </c>
      <c r="I45" s="317">
        <v>43796</v>
      </c>
      <c r="J45" s="316">
        <v>2</v>
      </c>
      <c r="K45" s="262"/>
      <c r="L45" s="261">
        <v>84</v>
      </c>
      <c r="M45" s="262"/>
      <c r="N45" s="262"/>
      <c r="O45" s="262"/>
      <c r="P45" s="262"/>
      <c r="Q45" s="262"/>
      <c r="R45" s="262">
        <v>440</v>
      </c>
      <c r="S45" s="137">
        <f t="shared" si="4"/>
        <v>524</v>
      </c>
      <c r="T45" s="137">
        <f t="shared" si="5"/>
        <v>0</v>
      </c>
      <c r="U45" s="135">
        <f>IF(J45=0,(S45+T45/EERR!$D$2/1.19),(S45+T45/EERR!$D$2/1.19)/J45)</f>
        <v>262</v>
      </c>
      <c r="V45" s="137">
        <f>T45+S45*EERR!$D$2</f>
        <v>377804</v>
      </c>
      <c r="W45" s="132">
        <f ca="1">SUMIF(Siteminder!$A$5:$J$164,Oct!G45,Siteminder!$M$5:$M$164)</f>
        <v>0</v>
      </c>
      <c r="X45" s="250">
        <f>SUMIF(Transbank!$A$2:$A$467,B45,Transbank!$L$2:$L$467)+SUMIF(Transbank!$A$2:$A$467,C45,Transbank!$L$2:$L$467)+SUMIF(Transbank!$A$2:$A$467,D45,Transbank!$L$2:$L$467)+(K45+O45)+(L45+P45)*EERR!$D$2</f>
        <v>438368</v>
      </c>
      <c r="Y45" s="250">
        <f>X45/EERR!$D$2</f>
        <v>608</v>
      </c>
      <c r="Z45" s="260">
        <f t="shared" si="2"/>
        <v>60564</v>
      </c>
    </row>
    <row r="46" spans="1:26" s="132" customFormat="1" ht="15" customHeight="1" x14ac:dyDescent="0.25">
      <c r="A46" s="243"/>
      <c r="B46" s="276"/>
      <c r="C46" s="276"/>
      <c r="D46" s="276"/>
      <c r="E46" s="316"/>
      <c r="F46" s="316"/>
      <c r="G46" s="316"/>
      <c r="H46" s="317"/>
      <c r="I46" s="317"/>
      <c r="J46" s="316"/>
      <c r="K46" s="262"/>
      <c r="L46" s="261"/>
      <c r="M46" s="262"/>
      <c r="N46" s="262"/>
      <c r="O46" s="262"/>
      <c r="P46" s="262"/>
      <c r="Q46" s="262"/>
      <c r="R46" s="262"/>
      <c r="S46" s="137">
        <f t="shared" si="4"/>
        <v>0</v>
      </c>
      <c r="T46" s="137">
        <f t="shared" si="5"/>
        <v>0</v>
      </c>
      <c r="U46" s="135">
        <f>IF(J46=0,(S46+T46/EERR!$D$2/1.19),(S46+T46/EERR!$D$2/1.19)/J46)</f>
        <v>0</v>
      </c>
      <c r="V46" s="137">
        <f>T46+S46*EERR!$D$2</f>
        <v>0</v>
      </c>
      <c r="W46" s="132">
        <f ca="1">SUMIF(Siteminder!$A$5:$J$164,Oct!G46,Siteminder!$M$5:$M$164)</f>
        <v>0</v>
      </c>
      <c r="X46" s="250">
        <f>SUMIF(Transbank!$A$2:$A$467,B46,Transbank!$L$2:$L$467)+SUMIF(Transbank!$A$2:$A$467,C46,Transbank!$L$2:$L$467)+SUMIF(Transbank!$A$2:$A$467,D46,Transbank!$L$2:$L$467)+(K46+O46)+(L46+P46)*EERR!$D$2</f>
        <v>0</v>
      </c>
      <c r="Y46" s="250">
        <f>X46/EERR!$D$2</f>
        <v>0</v>
      </c>
      <c r="Z46" s="260">
        <f t="shared" si="2"/>
        <v>0</v>
      </c>
    </row>
    <row r="47" spans="1:26" s="132" customFormat="1" ht="15" customHeight="1" x14ac:dyDescent="0.25">
      <c r="A47" s="243"/>
      <c r="B47" s="276"/>
      <c r="C47" s="276"/>
      <c r="D47" s="276"/>
      <c r="E47" s="316"/>
      <c r="F47" s="316"/>
      <c r="G47" s="316"/>
      <c r="H47" s="317"/>
      <c r="I47" s="317"/>
      <c r="J47" s="316"/>
      <c r="K47" s="262"/>
      <c r="L47" s="261"/>
      <c r="M47" s="262"/>
      <c r="N47" s="262"/>
      <c r="O47" s="262"/>
      <c r="P47" s="262"/>
      <c r="Q47" s="262"/>
      <c r="R47" s="262"/>
      <c r="S47" s="137">
        <f t="shared" si="4"/>
        <v>0</v>
      </c>
      <c r="T47" s="137">
        <f t="shared" si="5"/>
        <v>0</v>
      </c>
      <c r="U47" s="135">
        <f>IF(J47=0,(S47+T47/EERR!$D$2/1.19),(S47+T47/EERR!$D$2/1.19)/J47)</f>
        <v>0</v>
      </c>
      <c r="V47" s="137">
        <f>T47+S47*EERR!$D$2</f>
        <v>0</v>
      </c>
      <c r="W47" s="132">
        <f ca="1">SUMIF(Siteminder!$A$5:$J$164,Oct!G47,Siteminder!$M$5:$M$164)</f>
        <v>0</v>
      </c>
      <c r="X47" s="250">
        <f>SUMIF(Transbank!$A$2:$A$467,B47,Transbank!$L$2:$L$467)+SUMIF(Transbank!$A$2:$A$467,C47,Transbank!$L$2:$L$467)+SUMIF(Transbank!$A$2:$A$467,D47,Transbank!$L$2:$L$467)+(K47+O47)+(L47+P47)*EERR!$D$2</f>
        <v>0</v>
      </c>
      <c r="Y47" s="250">
        <f>X47/EERR!$D$2</f>
        <v>0</v>
      </c>
      <c r="Z47" s="260">
        <f t="shared" si="2"/>
        <v>0</v>
      </c>
    </row>
    <row r="48" spans="1:26" s="132" customFormat="1" ht="15" customHeight="1" x14ac:dyDescent="0.25">
      <c r="A48" s="243"/>
      <c r="B48" s="276"/>
      <c r="C48" s="276"/>
      <c r="D48" s="276"/>
      <c r="E48" s="244"/>
      <c r="F48" s="244"/>
      <c r="G48" s="244"/>
      <c r="H48" s="245"/>
      <c r="I48" s="245"/>
      <c r="J48" s="244"/>
      <c r="K48" s="246"/>
      <c r="L48" s="247"/>
      <c r="M48" s="246"/>
      <c r="N48" s="246"/>
      <c r="O48" s="246"/>
      <c r="P48" s="246"/>
      <c r="Q48" s="246"/>
      <c r="R48" s="246"/>
      <c r="S48" s="137">
        <f t="shared" si="4"/>
        <v>0</v>
      </c>
      <c r="T48" s="137">
        <f t="shared" si="5"/>
        <v>0</v>
      </c>
      <c r="U48" s="135">
        <f>IF(J48=0,(S48+T48/EERR!$D$2/1.19),(S48+T48/EERR!$D$2/1.19)/J48)</f>
        <v>0</v>
      </c>
      <c r="V48" s="137">
        <f>T48+S48*EERR!$D$2</f>
        <v>0</v>
      </c>
      <c r="W48" s="132">
        <f ca="1">SUMIF(Siteminder!$A$5:$J$164,Oct!G48,Siteminder!$M$5:$M$164)</f>
        <v>0</v>
      </c>
      <c r="X48" s="250">
        <f>SUMIF(Transbank!$A$2:$A$467,B48,Transbank!$L$2:$L$467)+SUMIF(Transbank!$A$2:$A$467,C48,Transbank!$L$2:$L$467)+SUMIF(Transbank!$A$2:$A$467,D48,Transbank!$L$2:$L$467)+(K48+O48)+(L48+P48)*EERR!$D$2</f>
        <v>0</v>
      </c>
      <c r="Y48" s="250">
        <f>X48/EERR!$D$2</f>
        <v>0</v>
      </c>
      <c r="Z48" s="260">
        <f t="shared" si="2"/>
        <v>0</v>
      </c>
    </row>
    <row r="49" spans="1:6143 6145:7168 7170:16380" s="132" customFormat="1" ht="15" customHeight="1" x14ac:dyDescent="0.25">
      <c r="A49" s="243"/>
      <c r="B49" s="276"/>
      <c r="C49" s="276"/>
      <c r="D49" s="276"/>
      <c r="E49" s="244"/>
      <c r="F49" s="244"/>
      <c r="G49" s="244"/>
      <c r="H49" s="245"/>
      <c r="I49" s="245"/>
      <c r="J49" s="244"/>
      <c r="K49" s="246"/>
      <c r="L49" s="247"/>
      <c r="M49" s="246"/>
      <c r="N49" s="246"/>
      <c r="O49" s="246"/>
      <c r="P49" s="246"/>
      <c r="Q49" s="246"/>
      <c r="R49" s="246"/>
      <c r="S49" s="137">
        <f t="shared" si="4"/>
        <v>0</v>
      </c>
      <c r="T49" s="137">
        <f t="shared" si="5"/>
        <v>0</v>
      </c>
      <c r="U49" s="135">
        <f>IF(J49=0,(S49+T49/EERR!$D$2/1.19),(S49+T49/EERR!$D$2/1.19)/J49)</f>
        <v>0</v>
      </c>
      <c r="V49" s="137">
        <f>T49+S49*EERR!$D$2</f>
        <v>0</v>
      </c>
      <c r="W49" s="132">
        <f ca="1">SUMIF(Siteminder!$A$5:$J$164,Oct!G49,Siteminder!$M$5:$M$164)</f>
        <v>0</v>
      </c>
      <c r="X49" s="250">
        <f>SUMIF(Transbank!$A$2:$A$467,B49,Transbank!$L$2:$L$467)+SUMIF(Transbank!$A$2:$A$467,C49,Transbank!$L$2:$L$467)+SUMIF(Transbank!$A$2:$A$467,D49,Transbank!$L$2:$L$467)+(K49+O49)+(L49+P49)*EERR!$D$2</f>
        <v>0</v>
      </c>
      <c r="Y49" s="250">
        <f>X49/EERR!$D$2</f>
        <v>0</v>
      </c>
      <c r="Z49" s="260">
        <f t="shared" si="2"/>
        <v>0</v>
      </c>
    </row>
    <row r="50" spans="1:6143 6145:7168 7170:16380" s="132" customFormat="1" ht="15" customHeight="1" x14ac:dyDescent="0.25">
      <c r="A50" s="243"/>
      <c r="B50" s="276"/>
      <c r="C50" s="276"/>
      <c r="D50" s="276"/>
      <c r="E50" s="244"/>
      <c r="F50" s="244"/>
      <c r="G50" s="244"/>
      <c r="H50" s="245"/>
      <c r="I50" s="245"/>
      <c r="J50" s="244"/>
      <c r="K50" s="246"/>
      <c r="L50" s="247"/>
      <c r="M50" s="246"/>
      <c r="N50" s="246"/>
      <c r="O50" s="246"/>
      <c r="P50" s="246"/>
      <c r="Q50" s="246"/>
      <c r="R50" s="246"/>
      <c r="S50" s="137">
        <f t="shared" si="4"/>
        <v>0</v>
      </c>
      <c r="T50" s="137">
        <f t="shared" si="5"/>
        <v>0</v>
      </c>
      <c r="U50" s="135">
        <f>IF(J50=0,(S50+T50/EERR!$D$2/1.19),(S50+T50/EERR!$D$2/1.19)/J50)</f>
        <v>0</v>
      </c>
      <c r="V50" s="137">
        <f>T50+S50*EERR!$D$2</f>
        <v>0</v>
      </c>
      <c r="W50" s="132">
        <f ca="1">SUMIF(Siteminder!$A$5:$J$164,Oct!G50,Siteminder!$M$5:$M$164)</f>
        <v>0</v>
      </c>
      <c r="X50" s="250">
        <f>SUMIF(Transbank!$A$2:$A$467,B50,Transbank!$L$2:$L$467)+SUMIF(Transbank!$A$2:$A$467,C50,Transbank!$L$2:$L$467)+SUMIF(Transbank!$A$2:$A$467,D50,Transbank!$L$2:$L$467)+(K50+O50)+(L50+P50)*EERR!$D$2</f>
        <v>0</v>
      </c>
      <c r="Y50" s="250">
        <f>X50/EERR!$D$2</f>
        <v>0</v>
      </c>
      <c r="Z50" s="260">
        <f t="shared" si="2"/>
        <v>0</v>
      </c>
    </row>
    <row r="51" spans="1:6143 6145:7168 7170:16380" s="132" customFormat="1" ht="15" customHeight="1" x14ac:dyDescent="0.25">
      <c r="A51" s="243"/>
      <c r="B51" s="276"/>
      <c r="C51" s="276"/>
      <c r="D51" s="276"/>
      <c r="E51" s="244"/>
      <c r="F51" s="244"/>
      <c r="G51" s="244"/>
      <c r="H51" s="245"/>
      <c r="I51" s="245"/>
      <c r="J51" s="244"/>
      <c r="K51" s="246"/>
      <c r="L51" s="247"/>
      <c r="M51" s="246"/>
      <c r="N51" s="246"/>
      <c r="O51" s="246"/>
      <c r="P51" s="246"/>
      <c r="Q51" s="246"/>
      <c r="R51" s="246"/>
      <c r="S51" s="137">
        <f t="shared" si="4"/>
        <v>0</v>
      </c>
      <c r="T51" s="137">
        <f t="shared" si="5"/>
        <v>0</v>
      </c>
      <c r="U51" s="135">
        <f>IF(J51=0,(S51+T51/EERR!$D$2/1.19),(S51+T51/EERR!$D$2/1.19)/J51)</f>
        <v>0</v>
      </c>
      <c r="V51" s="137">
        <f>T51+S51*EERR!$D$2</f>
        <v>0</v>
      </c>
      <c r="W51" s="132">
        <f ca="1">SUMIF(Siteminder!$A$5:$J$164,Oct!G51,Siteminder!$M$5:$M$164)</f>
        <v>0</v>
      </c>
      <c r="X51" s="250">
        <f>SUMIF(Transbank!$A$2:$A$467,B51,Transbank!$L$2:$L$467)+SUMIF(Transbank!$A$2:$A$467,C51,Transbank!$L$2:$L$467)+SUMIF(Transbank!$A$2:$A$467,D51,Transbank!$L$2:$L$467)+(K51+O51)+(L51+P51)*EERR!$D$2</f>
        <v>0</v>
      </c>
      <c r="Y51" s="250">
        <f>X51/EERR!$D$2</f>
        <v>0</v>
      </c>
      <c r="Z51" s="260">
        <f t="shared" si="2"/>
        <v>0</v>
      </c>
    </row>
    <row r="52" spans="1:6143 6145:7168 7170:16380" s="132" customFormat="1" ht="15" customHeight="1" x14ac:dyDescent="0.25">
      <c r="A52" s="243"/>
      <c r="B52" s="276"/>
      <c r="C52" s="276"/>
      <c r="D52" s="276"/>
      <c r="E52" s="244"/>
      <c r="F52" s="244"/>
      <c r="G52" s="244"/>
      <c r="H52" s="245"/>
      <c r="I52" s="245"/>
      <c r="J52" s="244"/>
      <c r="K52" s="246"/>
      <c r="L52" s="247"/>
      <c r="M52" s="246"/>
      <c r="N52" s="246"/>
      <c r="O52" s="246"/>
      <c r="P52" s="246"/>
      <c r="Q52" s="246"/>
      <c r="R52" s="246"/>
      <c r="S52" s="137">
        <f t="shared" si="4"/>
        <v>0</v>
      </c>
      <c r="T52" s="137">
        <f t="shared" si="5"/>
        <v>0</v>
      </c>
      <c r="U52" s="135">
        <f>IF(J52=0,(S52+T52/EERR!$D$2/1.19),(S52+T52/EERR!$D$2/1.19)/J52)</f>
        <v>0</v>
      </c>
      <c r="V52" s="137">
        <f>T52+S52*EERR!$D$2</f>
        <v>0</v>
      </c>
      <c r="W52" s="132">
        <f ca="1">SUMIF(Siteminder!$A$5:$J$164,Oct!G52,Siteminder!$M$5:$M$164)</f>
        <v>0</v>
      </c>
      <c r="X52" s="250">
        <f>SUMIF(Transbank!$A$2:$A$467,B52,Transbank!$L$2:$L$467)+SUMIF(Transbank!$A$2:$A$467,C52,Transbank!$L$2:$L$467)+SUMIF(Transbank!$A$2:$A$467,D52,Transbank!$L$2:$L$467)+(K52+O52)+(L52+P52)*EERR!$D$2</f>
        <v>0</v>
      </c>
      <c r="Y52" s="250">
        <f>X52/EERR!$D$2</f>
        <v>0</v>
      </c>
      <c r="Z52" s="260">
        <f t="shared" si="2"/>
        <v>0</v>
      </c>
    </row>
    <row r="53" spans="1:6143 6145:7168 7170:16380" s="132" customFormat="1" ht="15" customHeight="1" x14ac:dyDescent="0.25">
      <c r="A53" s="243"/>
      <c r="B53" s="276"/>
      <c r="C53" s="276"/>
      <c r="D53" s="276"/>
      <c r="E53" s="244"/>
      <c r="F53" s="244"/>
      <c r="G53" s="244"/>
      <c r="H53" s="245"/>
      <c r="I53" s="245"/>
      <c r="J53" s="244"/>
      <c r="K53" s="246"/>
      <c r="L53" s="247"/>
      <c r="M53" s="275"/>
      <c r="N53" s="275"/>
      <c r="O53" s="275"/>
      <c r="P53" s="275"/>
      <c r="Q53" s="275"/>
      <c r="R53" s="275"/>
      <c r="S53" s="137">
        <f t="shared" si="4"/>
        <v>0</v>
      </c>
      <c r="T53" s="137">
        <f t="shared" si="5"/>
        <v>0</v>
      </c>
      <c r="U53" s="135">
        <f>IF(J53=0,(S53+T53/EERR!$D$2/1.19),(S53+T53/EERR!$D$2/1.19)/J53)</f>
        <v>0</v>
      </c>
      <c r="V53" s="137">
        <f>T53+S53*EERR!$D$2</f>
        <v>0</v>
      </c>
      <c r="W53" s="132">
        <f ca="1">SUMIF(Siteminder!$A$5:$J$164,Oct!G53,Siteminder!$M$5:$M$164)</f>
        <v>0</v>
      </c>
      <c r="X53" s="250">
        <f>SUMIF(Transbank!$A$2:$A$467,B53,Transbank!$L$2:$L$467)+SUMIF(Transbank!$A$2:$A$467,C53,Transbank!$L$2:$L$467)+SUMIF(Transbank!$A$2:$A$467,D53,Transbank!$L$2:$L$467)+(K53+O53)+(L53+P53)*EERR!$D$2</f>
        <v>0</v>
      </c>
      <c r="Y53" s="250">
        <f>X53/EERR!$D$2</f>
        <v>0</v>
      </c>
      <c r="Z53" s="260">
        <f t="shared" si="2"/>
        <v>0</v>
      </c>
    </row>
    <row r="54" spans="1:6143 6145:7168 7170:16380" s="132" customFormat="1" ht="15" customHeight="1" x14ac:dyDescent="0.25">
      <c r="A54" s="243"/>
      <c r="B54" s="276"/>
      <c r="C54" s="276"/>
      <c r="D54" s="276"/>
      <c r="E54" s="244"/>
      <c r="F54" s="244"/>
      <c r="G54" s="244"/>
      <c r="H54" s="245"/>
      <c r="I54" s="245"/>
      <c r="J54" s="244"/>
      <c r="K54" s="246"/>
      <c r="L54" s="247"/>
      <c r="M54" s="275"/>
      <c r="N54" s="275"/>
      <c r="O54" s="275"/>
      <c r="P54" s="275"/>
      <c r="Q54" s="275"/>
      <c r="R54" s="275"/>
      <c r="S54" s="137">
        <f t="shared" si="4"/>
        <v>0</v>
      </c>
      <c r="T54" s="137">
        <f t="shared" si="5"/>
        <v>0</v>
      </c>
      <c r="U54" s="135">
        <f>IF(J54=0,(S54+T54/EERR!$D$2/1.19),(S54+T54/EERR!$D$2/1.19)/J54)</f>
        <v>0</v>
      </c>
      <c r="V54" s="137">
        <f>T54+S54*EERR!$D$2</f>
        <v>0</v>
      </c>
      <c r="W54" s="132">
        <f ca="1">SUMIF(Siteminder!$A$5:$J$164,Oct!G54,Siteminder!$M$5:$M$164)</f>
        <v>0</v>
      </c>
      <c r="X54" s="250">
        <f>SUMIF(Transbank!$A$2:$A$467,B54,Transbank!$L$2:$L$467)+SUMIF(Transbank!$A$2:$A$467,C54,Transbank!$L$2:$L$467)+SUMIF(Transbank!$A$2:$A$467,D54,Transbank!$L$2:$L$467)+(K54+O54)+(L54+P54)*EERR!$D$2</f>
        <v>0</v>
      </c>
      <c r="Y54" s="250">
        <f>X54/EERR!$D$2</f>
        <v>0</v>
      </c>
      <c r="Z54" s="260">
        <f t="shared" si="2"/>
        <v>0</v>
      </c>
      <c r="AA54" s="276"/>
      <c r="AB54" s="276"/>
      <c r="AC54" s="245"/>
      <c r="AD54" s="245"/>
      <c r="AE54" s="244"/>
      <c r="AF54" s="246"/>
      <c r="AG54" s="247"/>
      <c r="AH54" s="275"/>
      <c r="AI54" s="275"/>
      <c r="AJ54" s="275"/>
      <c r="AK54" s="275"/>
      <c r="AL54" s="275"/>
      <c r="AM54" s="275"/>
      <c r="AN54" s="137"/>
      <c r="AO54" s="137"/>
      <c r="AP54" s="135"/>
      <c r="AQ54" s="137"/>
      <c r="AS54" s="250"/>
      <c r="AT54" s="250"/>
      <c r="AU54" s="243"/>
      <c r="AV54" s="276"/>
      <c r="AW54" s="276"/>
      <c r="AX54" s="276"/>
      <c r="AY54" s="244"/>
      <c r="AZ54" s="244"/>
      <c r="BA54" s="244"/>
      <c r="BB54" s="245"/>
      <c r="BC54" s="245"/>
      <c r="BD54" s="244"/>
      <c r="BE54" s="246"/>
      <c r="BF54" s="247"/>
      <c r="BG54" s="275"/>
      <c r="BH54" s="275"/>
      <c r="BI54" s="275"/>
      <c r="BJ54" s="275"/>
      <c r="BK54" s="275"/>
      <c r="BL54" s="275"/>
      <c r="BM54" s="137"/>
      <c r="BN54" s="137"/>
      <c r="BO54" s="135"/>
      <c r="BP54" s="137"/>
      <c r="BR54" s="250"/>
      <c r="BS54" s="250"/>
      <c r="BT54" s="243"/>
      <c r="BU54" s="276"/>
      <c r="BV54" s="276"/>
      <c r="BW54" s="276"/>
      <c r="BX54" s="244"/>
      <c r="BY54" s="244"/>
      <c r="BZ54" s="244"/>
      <c r="CA54" s="245"/>
      <c r="CB54" s="245"/>
      <c r="CC54" s="244"/>
      <c r="CD54" s="246"/>
      <c r="CE54" s="247"/>
      <c r="CF54" s="275"/>
      <c r="CG54" s="275"/>
      <c r="CH54" s="275"/>
      <c r="CI54" s="275"/>
      <c r="CJ54" s="275"/>
      <c r="CK54" s="275"/>
      <c r="CL54" s="137"/>
      <c r="CM54" s="137"/>
      <c r="CN54" s="135"/>
      <c r="CO54" s="137"/>
      <c r="CQ54" s="250"/>
      <c r="CR54" s="250"/>
      <c r="CS54" s="243"/>
      <c r="CT54" s="276"/>
      <c r="CU54" s="276"/>
      <c r="CV54" s="276"/>
      <c r="CW54" s="244"/>
      <c r="CX54" s="244"/>
      <c r="CY54" s="244"/>
      <c r="CZ54" s="245"/>
      <c r="DA54" s="245"/>
      <c r="DB54" s="244"/>
      <c r="DC54" s="246"/>
      <c r="DD54" s="247"/>
      <c r="DE54" s="275"/>
      <c r="DF54" s="275"/>
      <c r="DG54" s="275"/>
      <c r="DH54" s="275"/>
      <c r="DI54" s="275"/>
      <c r="DJ54" s="275"/>
      <c r="DK54" s="137"/>
      <c r="DL54" s="137"/>
      <c r="DM54" s="135"/>
      <c r="DN54" s="137"/>
      <c r="DP54" s="250"/>
      <c r="DQ54" s="250"/>
      <c r="DR54" s="243"/>
      <c r="DS54" s="276"/>
      <c r="DT54" s="276"/>
      <c r="DU54" s="276"/>
      <c r="DV54" s="244"/>
      <c r="DW54" s="244"/>
      <c r="DX54" s="244"/>
      <c r="DY54" s="245"/>
      <c r="DZ54" s="245"/>
      <c r="EA54" s="244"/>
      <c r="EB54" s="246"/>
      <c r="EC54" s="247"/>
      <c r="ED54" s="275"/>
      <c r="EE54" s="275"/>
      <c r="EF54" s="275"/>
      <c r="EG54" s="275"/>
      <c r="EH54" s="275"/>
      <c r="EI54" s="275"/>
      <c r="EJ54" s="137"/>
      <c r="EK54" s="137"/>
      <c r="EL54" s="135"/>
      <c r="EM54" s="137"/>
      <c r="EO54" s="250"/>
      <c r="EP54" s="250"/>
      <c r="EQ54" s="243"/>
      <c r="ER54" s="276"/>
      <c r="ES54" s="276"/>
      <c r="ET54" s="276"/>
      <c r="EU54" s="244"/>
      <c r="EV54" s="244"/>
      <c r="EW54" s="244"/>
      <c r="EX54" s="245"/>
      <c r="EY54" s="245"/>
      <c r="EZ54" s="244"/>
      <c r="FA54" s="246"/>
      <c r="FB54" s="247"/>
      <c r="FC54" s="275"/>
      <c r="FD54" s="275"/>
      <c r="FE54" s="275"/>
      <c r="FF54" s="275"/>
      <c r="FG54" s="275"/>
      <c r="FH54" s="275"/>
      <c r="FI54" s="137"/>
      <c r="FJ54" s="137"/>
      <c r="FK54" s="135"/>
      <c r="FL54" s="137"/>
      <c r="FN54" s="250"/>
      <c r="FO54" s="250"/>
      <c r="FP54" s="243"/>
      <c r="FQ54" s="276"/>
      <c r="FR54" s="276"/>
      <c r="FS54" s="276"/>
      <c r="FT54" s="244"/>
      <c r="FU54" s="244"/>
      <c r="FV54" s="244"/>
      <c r="FW54" s="245"/>
      <c r="FX54" s="245"/>
      <c r="FY54" s="244"/>
      <c r="FZ54" s="246"/>
      <c r="GA54" s="247"/>
      <c r="GB54" s="275"/>
      <c r="GC54" s="275"/>
      <c r="GD54" s="275"/>
      <c r="GE54" s="275"/>
      <c r="GF54" s="275"/>
      <c r="GG54" s="275"/>
      <c r="GH54" s="137"/>
      <c r="GI54" s="137"/>
      <c r="GJ54" s="135"/>
      <c r="GK54" s="137"/>
      <c r="GM54" s="250"/>
      <c r="GN54" s="250"/>
      <c r="GO54" s="243"/>
      <c r="GP54" s="276"/>
      <c r="GQ54" s="276"/>
      <c r="GR54" s="276"/>
      <c r="GS54" s="244"/>
      <c r="GT54" s="244"/>
      <c r="GU54" s="244"/>
      <c r="GV54" s="245"/>
      <c r="GW54" s="245"/>
      <c r="GX54" s="244"/>
      <c r="GY54" s="246"/>
      <c r="GZ54" s="247"/>
      <c r="HA54" s="275"/>
      <c r="HB54" s="275"/>
      <c r="HC54" s="275"/>
      <c r="HD54" s="275"/>
      <c r="HE54" s="275"/>
      <c r="HF54" s="275"/>
      <c r="HG54" s="137"/>
      <c r="HH54" s="137"/>
      <c r="HI54" s="135"/>
      <c r="HJ54" s="137"/>
      <c r="HL54" s="250"/>
      <c r="HM54" s="250"/>
      <c r="HN54" s="243"/>
      <c r="HO54" s="276"/>
      <c r="HP54" s="276"/>
      <c r="HQ54" s="276"/>
      <c r="HR54" s="244"/>
      <c r="HS54" s="244"/>
      <c r="HT54" s="244"/>
      <c r="HU54" s="245"/>
      <c r="HV54" s="245"/>
      <c r="HW54" s="244"/>
      <c r="HX54" s="246"/>
      <c r="HY54" s="247"/>
      <c r="HZ54" s="275"/>
      <c r="IA54" s="275"/>
      <c r="IB54" s="275"/>
      <c r="IC54" s="275"/>
      <c r="ID54" s="275"/>
      <c r="IE54" s="275"/>
      <c r="IF54" s="137"/>
      <c r="IG54" s="137"/>
      <c r="IH54" s="135"/>
      <c r="II54" s="137"/>
      <c r="IK54" s="250"/>
      <c r="IL54" s="250"/>
      <c r="IM54" s="243"/>
      <c r="IN54" s="276"/>
      <c r="IO54" s="276"/>
      <c r="IP54" s="276"/>
      <c r="IQ54" s="244"/>
      <c r="IR54" s="244"/>
      <c r="IS54" s="244"/>
      <c r="IT54" s="245"/>
      <c r="IU54" s="245"/>
      <c r="IV54" s="244"/>
      <c r="IW54" s="246"/>
      <c r="IX54" s="247"/>
      <c r="IY54" s="275"/>
      <c r="IZ54" s="275"/>
      <c r="JA54" s="275"/>
      <c r="JB54" s="275"/>
      <c r="JC54" s="275"/>
      <c r="JD54" s="275"/>
      <c r="JE54" s="137"/>
      <c r="JF54" s="137"/>
      <c r="JG54" s="135"/>
      <c r="JH54" s="137"/>
      <c r="JJ54" s="250"/>
      <c r="JK54" s="250"/>
      <c r="JL54" s="243"/>
      <c r="JM54" s="276"/>
      <c r="JN54" s="276"/>
      <c r="JO54" s="276"/>
      <c r="JP54" s="244"/>
      <c r="JQ54" s="244"/>
      <c r="JR54" s="244"/>
      <c r="JS54" s="245"/>
      <c r="JT54" s="245"/>
      <c r="JU54" s="244"/>
      <c r="JV54" s="246"/>
      <c r="JW54" s="247"/>
      <c r="JX54" s="275"/>
      <c r="JY54" s="275"/>
      <c r="JZ54" s="275"/>
      <c r="KA54" s="275"/>
      <c r="KB54" s="275"/>
      <c r="KC54" s="275"/>
      <c r="KD54" s="137"/>
      <c r="KE54" s="137"/>
      <c r="KF54" s="135"/>
      <c r="KG54" s="137"/>
      <c r="KI54" s="250"/>
      <c r="KJ54" s="250"/>
      <c r="KK54" s="243"/>
      <c r="KL54" s="276"/>
      <c r="KM54" s="276"/>
      <c r="KN54" s="276"/>
      <c r="KO54" s="244"/>
      <c r="KP54" s="244"/>
      <c r="KQ54" s="244"/>
      <c r="KR54" s="245"/>
      <c r="KS54" s="245"/>
      <c r="KT54" s="244"/>
      <c r="KU54" s="246"/>
      <c r="KV54" s="247"/>
      <c r="KW54" s="275"/>
      <c r="KX54" s="275"/>
      <c r="KY54" s="275"/>
      <c r="KZ54" s="275"/>
      <c r="LA54" s="275"/>
      <c r="LB54" s="275"/>
      <c r="LC54" s="137"/>
      <c r="LD54" s="137"/>
      <c r="LE54" s="135"/>
      <c r="LF54" s="137"/>
      <c r="LH54" s="250"/>
      <c r="LI54" s="250"/>
      <c r="LJ54" s="243"/>
      <c r="LK54" s="276"/>
      <c r="LL54" s="276"/>
      <c r="LM54" s="276"/>
      <c r="LN54" s="244"/>
      <c r="LO54" s="244"/>
      <c r="LP54" s="244"/>
      <c r="LQ54" s="245"/>
      <c r="LR54" s="245"/>
      <c r="LS54" s="244"/>
      <c r="LT54" s="246"/>
      <c r="LU54" s="247"/>
      <c r="LV54" s="275"/>
      <c r="LW54" s="275"/>
      <c r="LX54" s="275"/>
      <c r="LY54" s="275"/>
      <c r="LZ54" s="275"/>
      <c r="MA54" s="275"/>
      <c r="MB54" s="137"/>
      <c r="MC54" s="137"/>
      <c r="MD54" s="135"/>
      <c r="ME54" s="137"/>
      <c r="MG54" s="250"/>
      <c r="MH54" s="250"/>
      <c r="MI54" s="243"/>
      <c r="MJ54" s="276"/>
      <c r="MK54" s="276"/>
      <c r="ML54" s="276"/>
      <c r="MM54" s="244"/>
      <c r="MN54" s="244"/>
      <c r="MO54" s="244"/>
      <c r="MP54" s="245"/>
      <c r="MQ54" s="245"/>
      <c r="MR54" s="244"/>
      <c r="MS54" s="246"/>
      <c r="MT54" s="247"/>
      <c r="MU54" s="275"/>
      <c r="MV54" s="275"/>
      <c r="MW54" s="275"/>
      <c r="MX54" s="275"/>
      <c r="MY54" s="275"/>
      <c r="MZ54" s="275"/>
      <c r="NA54" s="137"/>
      <c r="NB54" s="137"/>
      <c r="NC54" s="135"/>
      <c r="ND54" s="137"/>
      <c r="NF54" s="250"/>
      <c r="NG54" s="250"/>
      <c r="NH54" s="243"/>
      <c r="NI54" s="276"/>
      <c r="NJ54" s="276"/>
      <c r="NK54" s="276"/>
      <c r="NL54" s="244"/>
      <c r="NM54" s="244"/>
      <c r="NN54" s="244"/>
      <c r="NO54" s="245"/>
      <c r="NP54" s="245"/>
      <c r="NQ54" s="244"/>
      <c r="NR54" s="246"/>
      <c r="NS54" s="247"/>
      <c r="NT54" s="275"/>
      <c r="NU54" s="275"/>
      <c r="NV54" s="275"/>
      <c r="NW54" s="275"/>
      <c r="NX54" s="275"/>
      <c r="NY54" s="275"/>
      <c r="NZ54" s="137"/>
      <c r="OA54" s="137"/>
      <c r="OB54" s="135"/>
      <c r="OC54" s="137"/>
      <c r="OE54" s="250"/>
      <c r="OF54" s="250"/>
      <c r="OG54" s="243"/>
      <c r="OH54" s="276"/>
      <c r="OI54" s="276"/>
      <c r="OJ54" s="276"/>
      <c r="OK54" s="244"/>
      <c r="OL54" s="244"/>
      <c r="OM54" s="244"/>
      <c r="ON54" s="245"/>
      <c r="OO54" s="245"/>
      <c r="OP54" s="244"/>
      <c r="OQ54" s="246"/>
      <c r="OR54" s="247"/>
      <c r="OS54" s="275"/>
      <c r="OT54" s="275"/>
      <c r="OU54" s="275"/>
      <c r="OV54" s="275"/>
      <c r="OW54" s="275"/>
      <c r="OX54" s="275"/>
      <c r="OY54" s="137"/>
      <c r="OZ54" s="137"/>
      <c r="PA54" s="135"/>
      <c r="PB54" s="137"/>
      <c r="PD54" s="250"/>
      <c r="PE54" s="250"/>
      <c r="PF54" s="243"/>
      <c r="PG54" s="276"/>
      <c r="PH54" s="276"/>
      <c r="PI54" s="276"/>
      <c r="PJ54" s="244"/>
      <c r="PK54" s="244"/>
      <c r="PL54" s="244"/>
      <c r="PM54" s="245"/>
      <c r="PN54" s="245"/>
      <c r="PO54" s="244"/>
      <c r="PP54" s="246"/>
      <c r="PQ54" s="247"/>
      <c r="PR54" s="275"/>
      <c r="PS54" s="275"/>
      <c r="PT54" s="275"/>
      <c r="PU54" s="275"/>
      <c r="PV54" s="275"/>
      <c r="PW54" s="275"/>
      <c r="PX54" s="137"/>
      <c r="PY54" s="137"/>
      <c r="PZ54" s="135"/>
      <c r="QA54" s="137"/>
      <c r="QC54" s="250"/>
      <c r="QD54" s="250"/>
      <c r="QE54" s="243"/>
      <c r="QF54" s="276"/>
      <c r="QG54" s="276"/>
      <c r="QH54" s="276"/>
      <c r="QI54" s="244"/>
      <c r="QJ54" s="244"/>
      <c r="QK54" s="244"/>
      <c r="QL54" s="245"/>
      <c r="QM54" s="245"/>
      <c r="QN54" s="244"/>
      <c r="QO54" s="246"/>
      <c r="QP54" s="247"/>
      <c r="QQ54" s="275"/>
      <c r="QR54" s="275"/>
      <c r="QS54" s="275"/>
      <c r="QT54" s="275"/>
      <c r="QU54" s="275"/>
      <c r="QV54" s="275"/>
      <c r="QW54" s="137"/>
      <c r="QX54" s="137"/>
      <c r="QY54" s="135"/>
      <c r="QZ54" s="137"/>
      <c r="RB54" s="250"/>
      <c r="RC54" s="250"/>
      <c r="RD54" s="243"/>
      <c r="RE54" s="276"/>
      <c r="RF54" s="276"/>
      <c r="RG54" s="276"/>
      <c r="RH54" s="244"/>
      <c r="RI54" s="244"/>
      <c r="RJ54" s="244"/>
      <c r="RK54" s="245"/>
      <c r="RL54" s="245"/>
      <c r="RM54" s="244"/>
      <c r="RN54" s="246"/>
      <c r="RO54" s="247"/>
      <c r="RP54" s="275"/>
      <c r="RQ54" s="275"/>
      <c r="RR54" s="275"/>
      <c r="RS54" s="275"/>
      <c r="RT54" s="275"/>
      <c r="RU54" s="275"/>
      <c r="RV54" s="137"/>
      <c r="RW54" s="137"/>
      <c r="RX54" s="135"/>
      <c r="RY54" s="137"/>
      <c r="SA54" s="250"/>
      <c r="SB54" s="250"/>
      <c r="SC54" s="243"/>
      <c r="SD54" s="276"/>
      <c r="SE54" s="276"/>
      <c r="SF54" s="276"/>
      <c r="SG54" s="244"/>
      <c r="SH54" s="244"/>
      <c r="SI54" s="244"/>
      <c r="SJ54" s="245"/>
      <c r="SK54" s="245"/>
      <c r="SL54" s="244"/>
      <c r="SM54" s="246"/>
      <c r="SN54" s="247"/>
      <c r="SO54" s="275"/>
      <c r="SP54" s="275"/>
      <c r="SQ54" s="275"/>
      <c r="SR54" s="275"/>
      <c r="SS54" s="275"/>
      <c r="ST54" s="275"/>
      <c r="SU54" s="137"/>
      <c r="SV54" s="137"/>
      <c r="SW54" s="135"/>
      <c r="SX54" s="137"/>
      <c r="SZ54" s="250"/>
      <c r="TA54" s="250"/>
      <c r="TB54" s="243"/>
      <c r="TC54" s="276"/>
      <c r="TD54" s="276"/>
      <c r="TE54" s="276"/>
      <c r="TF54" s="244"/>
      <c r="TG54" s="244"/>
      <c r="TH54" s="244"/>
      <c r="TI54" s="245"/>
      <c r="TJ54" s="245"/>
      <c r="TK54" s="244"/>
      <c r="TL54" s="246"/>
      <c r="TM54" s="247"/>
      <c r="TN54" s="275"/>
      <c r="TO54" s="275"/>
      <c r="TP54" s="275"/>
      <c r="TQ54" s="275"/>
      <c r="TR54" s="275"/>
      <c r="TS54" s="275"/>
      <c r="TT54" s="137"/>
      <c r="TU54" s="137"/>
      <c r="TV54" s="135"/>
      <c r="TW54" s="137"/>
      <c r="TY54" s="250"/>
      <c r="TZ54" s="250"/>
      <c r="UA54" s="243"/>
      <c r="UB54" s="276"/>
      <c r="UC54" s="276"/>
      <c r="UD54" s="276"/>
      <c r="UE54" s="244"/>
      <c r="UF54" s="244"/>
      <c r="UG54" s="244"/>
      <c r="UH54" s="245"/>
      <c r="UI54" s="245"/>
      <c r="UJ54" s="244"/>
      <c r="UK54" s="246"/>
      <c r="UL54" s="247"/>
      <c r="UM54" s="275"/>
      <c r="UN54" s="275"/>
      <c r="UO54" s="275"/>
      <c r="UP54" s="275"/>
      <c r="UQ54" s="275"/>
      <c r="UR54" s="275"/>
      <c r="US54" s="137"/>
      <c r="UT54" s="137"/>
      <c r="UU54" s="135"/>
      <c r="UV54" s="137"/>
      <c r="UX54" s="250"/>
      <c r="UY54" s="250"/>
      <c r="UZ54" s="243"/>
      <c r="VA54" s="276"/>
      <c r="VB54" s="276"/>
      <c r="VC54" s="276"/>
      <c r="VD54" s="244"/>
      <c r="VE54" s="244"/>
      <c r="VF54" s="244"/>
      <c r="VG54" s="245"/>
      <c r="VH54" s="245"/>
      <c r="VI54" s="244"/>
      <c r="VJ54" s="246"/>
      <c r="VK54" s="247"/>
      <c r="VL54" s="275"/>
      <c r="VM54" s="275"/>
      <c r="VN54" s="275"/>
      <c r="VO54" s="275"/>
      <c r="VP54" s="275"/>
      <c r="VQ54" s="275"/>
      <c r="VR54" s="137"/>
      <c r="VS54" s="137"/>
      <c r="VT54" s="135"/>
      <c r="VU54" s="137"/>
      <c r="VW54" s="250"/>
      <c r="VX54" s="250"/>
      <c r="VY54" s="243"/>
      <c r="VZ54" s="276"/>
      <c r="WA54" s="276"/>
      <c r="WB54" s="276"/>
      <c r="WC54" s="244"/>
      <c r="WD54" s="244"/>
      <c r="WE54" s="244"/>
      <c r="WF54" s="245"/>
      <c r="WG54" s="245"/>
      <c r="WH54" s="244"/>
      <c r="WI54" s="246"/>
      <c r="WJ54" s="247"/>
      <c r="WK54" s="275"/>
      <c r="WL54" s="275"/>
      <c r="WM54" s="275"/>
      <c r="WN54" s="275"/>
      <c r="WO54" s="275"/>
      <c r="WP54" s="275"/>
      <c r="WQ54" s="137"/>
      <c r="WR54" s="137"/>
      <c r="WS54" s="135"/>
      <c r="WT54" s="137"/>
      <c r="WV54" s="250"/>
      <c r="WW54" s="250"/>
      <c r="WX54" s="243"/>
      <c r="WY54" s="276"/>
      <c r="WZ54" s="276"/>
      <c r="XA54" s="276"/>
      <c r="XB54" s="244"/>
      <c r="XC54" s="244"/>
      <c r="XD54" s="244"/>
      <c r="XE54" s="245"/>
      <c r="XF54" s="245"/>
      <c r="XG54" s="244"/>
      <c r="XH54" s="246"/>
      <c r="XI54" s="247"/>
      <c r="XJ54" s="275"/>
      <c r="XK54" s="275"/>
      <c r="XL54" s="275"/>
      <c r="XM54" s="275"/>
      <c r="XN54" s="275"/>
      <c r="XO54" s="275"/>
      <c r="XP54" s="137"/>
      <c r="XQ54" s="137"/>
      <c r="XR54" s="135"/>
      <c r="XS54" s="137"/>
      <c r="XU54" s="250"/>
      <c r="XV54" s="250"/>
      <c r="XW54" s="243"/>
      <c r="XX54" s="276"/>
      <c r="XY54" s="276"/>
      <c r="XZ54" s="276"/>
      <c r="YA54" s="244"/>
      <c r="YB54" s="244"/>
      <c r="YC54" s="244"/>
      <c r="YD54" s="245"/>
      <c r="YE54" s="245"/>
      <c r="YF54" s="244"/>
      <c r="YG54" s="246"/>
      <c r="YH54" s="247"/>
      <c r="YI54" s="275"/>
      <c r="YJ54" s="275"/>
      <c r="YK54" s="275"/>
      <c r="YL54" s="275"/>
      <c r="YM54" s="275"/>
      <c r="YN54" s="275"/>
      <c r="YO54" s="137"/>
      <c r="YP54" s="137"/>
      <c r="YQ54" s="135"/>
      <c r="YR54" s="137"/>
      <c r="YT54" s="250"/>
      <c r="YU54" s="250"/>
      <c r="YV54" s="243"/>
      <c r="YW54" s="276"/>
      <c r="YX54" s="276"/>
      <c r="YY54" s="276"/>
      <c r="YZ54" s="244"/>
      <c r="ZA54" s="244"/>
      <c r="ZB54" s="244"/>
      <c r="ZC54" s="245"/>
      <c r="ZD54" s="245"/>
      <c r="ZE54" s="244"/>
      <c r="ZF54" s="246"/>
      <c r="ZG54" s="247"/>
      <c r="ZH54" s="275"/>
      <c r="ZI54" s="275"/>
      <c r="ZJ54" s="275"/>
      <c r="ZK54" s="275"/>
      <c r="ZL54" s="275"/>
      <c r="ZM54" s="275"/>
      <c r="ZN54" s="137"/>
      <c r="ZO54" s="137"/>
      <c r="ZP54" s="135"/>
      <c r="ZQ54" s="137"/>
      <c r="ZS54" s="250"/>
      <c r="ZT54" s="250"/>
      <c r="ZU54" s="243"/>
      <c r="ZV54" s="276"/>
      <c r="ZW54" s="276"/>
      <c r="ZX54" s="276"/>
      <c r="ZY54" s="244"/>
      <c r="ZZ54" s="244"/>
      <c r="AAA54" s="244"/>
      <c r="AAB54" s="245"/>
      <c r="AAC54" s="245"/>
      <c r="AAD54" s="244"/>
      <c r="AAE54" s="246"/>
      <c r="AAF54" s="247"/>
      <c r="AAG54" s="275"/>
      <c r="AAH54" s="275"/>
      <c r="AAI54" s="275"/>
      <c r="AAJ54" s="275"/>
      <c r="AAK54" s="275"/>
      <c r="AAL54" s="275"/>
      <c r="AAM54" s="137"/>
      <c r="AAN54" s="137"/>
      <c r="AAO54" s="135"/>
      <c r="AAP54" s="137"/>
      <c r="AAR54" s="250"/>
      <c r="AAS54" s="250"/>
      <c r="AAT54" s="243"/>
      <c r="AAU54" s="276"/>
      <c r="AAV54" s="276"/>
      <c r="AAW54" s="276"/>
      <c r="AAX54" s="244"/>
      <c r="AAY54" s="244"/>
      <c r="AAZ54" s="244"/>
      <c r="ABA54" s="245"/>
      <c r="ABB54" s="245"/>
      <c r="ABC54" s="244"/>
      <c r="ABD54" s="246"/>
      <c r="ABE54" s="247"/>
      <c r="ABF54" s="275"/>
      <c r="ABG54" s="275"/>
      <c r="ABH54" s="275"/>
      <c r="ABI54" s="275"/>
      <c r="ABJ54" s="275"/>
      <c r="ABK54" s="275"/>
      <c r="ABL54" s="137"/>
      <c r="ABM54" s="137"/>
      <c r="ABN54" s="135"/>
      <c r="ABO54" s="137"/>
      <c r="ABQ54" s="250"/>
      <c r="ABR54" s="250"/>
      <c r="ABS54" s="243"/>
      <c r="ABT54" s="276"/>
      <c r="ABU54" s="276"/>
      <c r="ABV54" s="276"/>
      <c r="ABW54" s="244"/>
      <c r="ABX54" s="244"/>
      <c r="ABY54" s="244"/>
      <c r="ABZ54" s="245"/>
      <c r="ACA54" s="245"/>
      <c r="ACB54" s="244"/>
      <c r="ACC54" s="246"/>
      <c r="ACD54" s="247"/>
      <c r="ACE54" s="275"/>
      <c r="ACF54" s="275"/>
      <c r="ACG54" s="275"/>
      <c r="ACH54" s="275"/>
      <c r="ACI54" s="275"/>
      <c r="ACJ54" s="275"/>
      <c r="ACK54" s="137"/>
      <c r="ACL54" s="137"/>
      <c r="ACM54" s="135"/>
      <c r="ACN54" s="137"/>
      <c r="ACP54" s="250"/>
      <c r="ACQ54" s="250"/>
      <c r="ACR54" s="243"/>
      <c r="ACS54" s="276"/>
      <c r="ACT54" s="276"/>
      <c r="ACU54" s="276"/>
      <c r="ACV54" s="244"/>
      <c r="ACW54" s="244"/>
      <c r="ACX54" s="244"/>
      <c r="ACY54" s="245"/>
      <c r="ACZ54" s="245"/>
      <c r="ADA54" s="244"/>
      <c r="ADB54" s="246"/>
      <c r="ADC54" s="247"/>
      <c r="ADD54" s="275"/>
      <c r="ADE54" s="275"/>
      <c r="ADF54" s="275"/>
      <c r="ADG54" s="275"/>
      <c r="ADH54" s="275"/>
      <c r="ADI54" s="275"/>
      <c r="ADJ54" s="137"/>
      <c r="ADK54" s="137"/>
      <c r="ADL54" s="135"/>
      <c r="ADM54" s="137"/>
      <c r="ADO54" s="250"/>
      <c r="ADP54" s="250"/>
      <c r="ADQ54" s="243"/>
      <c r="ADR54" s="276"/>
      <c r="ADS54" s="276"/>
      <c r="ADT54" s="276"/>
      <c r="ADU54" s="244"/>
      <c r="ADV54" s="244"/>
      <c r="ADW54" s="244"/>
      <c r="ADX54" s="245"/>
      <c r="ADY54" s="245"/>
      <c r="ADZ54" s="244"/>
      <c r="AEA54" s="246"/>
      <c r="AEB54" s="247"/>
      <c r="AEC54" s="275"/>
      <c r="AED54" s="275"/>
      <c r="AEE54" s="275"/>
      <c r="AEF54" s="275"/>
      <c r="AEG54" s="275"/>
      <c r="AEH54" s="275"/>
      <c r="AEI54" s="137"/>
      <c r="AEJ54" s="137"/>
      <c r="AEK54" s="135"/>
      <c r="AEL54" s="137"/>
      <c r="AEN54" s="250"/>
      <c r="AEO54" s="250"/>
      <c r="AEP54" s="243"/>
      <c r="AEQ54" s="276"/>
      <c r="AER54" s="276"/>
      <c r="AES54" s="276"/>
      <c r="AET54" s="244"/>
      <c r="AEU54" s="244"/>
      <c r="AEV54" s="244"/>
      <c r="AEW54" s="245"/>
      <c r="AEX54" s="245"/>
      <c r="AEY54" s="244"/>
      <c r="AEZ54" s="246"/>
      <c r="AFA54" s="247"/>
      <c r="AFB54" s="275"/>
      <c r="AFC54" s="275"/>
      <c r="AFD54" s="275"/>
      <c r="AFE54" s="275"/>
      <c r="AFF54" s="275"/>
      <c r="AFG54" s="275"/>
      <c r="AFH54" s="137"/>
      <c r="AFI54" s="137"/>
      <c r="AFJ54" s="135"/>
      <c r="AFK54" s="137"/>
      <c r="AFM54" s="250"/>
      <c r="AFN54" s="250"/>
      <c r="AFO54" s="243"/>
      <c r="AFP54" s="276"/>
      <c r="AFQ54" s="276"/>
      <c r="AFR54" s="276"/>
      <c r="AFS54" s="244"/>
      <c r="AFT54" s="244"/>
      <c r="AFU54" s="244"/>
      <c r="AFV54" s="245"/>
      <c r="AFW54" s="245"/>
      <c r="AFX54" s="244"/>
      <c r="AFY54" s="246"/>
      <c r="AFZ54" s="247"/>
      <c r="AGA54" s="275"/>
      <c r="AGB54" s="275"/>
      <c r="AGC54" s="275"/>
      <c r="AGD54" s="275"/>
      <c r="AGE54" s="275"/>
      <c r="AGF54" s="275"/>
      <c r="AGG54" s="137"/>
      <c r="AGH54" s="137"/>
      <c r="AGI54" s="135"/>
      <c r="AGJ54" s="137"/>
      <c r="AGL54" s="250"/>
      <c r="AGM54" s="250"/>
      <c r="AGN54" s="243"/>
      <c r="AGO54" s="276"/>
      <c r="AGP54" s="276"/>
      <c r="AGQ54" s="276"/>
      <c r="AGR54" s="244"/>
      <c r="AGS54" s="244"/>
      <c r="AGT54" s="244"/>
      <c r="AGU54" s="245"/>
      <c r="AGV54" s="245"/>
      <c r="AGW54" s="244"/>
      <c r="AGX54" s="246"/>
      <c r="AGY54" s="247"/>
      <c r="AGZ54" s="275"/>
      <c r="AHA54" s="275"/>
      <c r="AHB54" s="275"/>
      <c r="AHC54" s="275"/>
      <c r="AHD54" s="275"/>
      <c r="AHE54" s="275"/>
      <c r="AHF54" s="137"/>
      <c r="AHG54" s="137"/>
      <c r="AHH54" s="135"/>
      <c r="AHI54" s="137"/>
      <c r="AHK54" s="250"/>
      <c r="AHL54" s="250"/>
      <c r="AHM54" s="243"/>
      <c r="AHN54" s="276"/>
      <c r="AHO54" s="276"/>
      <c r="AHP54" s="276"/>
      <c r="AHQ54" s="244"/>
      <c r="AHR54" s="244"/>
      <c r="AHS54" s="244"/>
      <c r="AHT54" s="245"/>
      <c r="AHU54" s="245"/>
      <c r="AHV54" s="244"/>
      <c r="AHW54" s="246"/>
      <c r="AHX54" s="247"/>
      <c r="AHY54" s="275"/>
      <c r="AHZ54" s="275"/>
      <c r="AIA54" s="275"/>
      <c r="AIB54" s="275"/>
      <c r="AIC54" s="275"/>
      <c r="AID54" s="275"/>
      <c r="AIE54" s="137"/>
      <c r="AIF54" s="137"/>
      <c r="AIG54" s="135"/>
      <c r="AIH54" s="137"/>
      <c r="AIJ54" s="250"/>
      <c r="AIK54" s="250"/>
      <c r="AIL54" s="243"/>
      <c r="AIM54" s="276"/>
      <c r="AIN54" s="276"/>
      <c r="AIO54" s="276"/>
      <c r="AIP54" s="244"/>
      <c r="AIQ54" s="244"/>
      <c r="AIR54" s="244"/>
      <c r="AIS54" s="245"/>
      <c r="AIT54" s="245"/>
      <c r="AIU54" s="244"/>
      <c r="AIV54" s="246"/>
      <c r="AIW54" s="247"/>
      <c r="AIX54" s="275"/>
      <c r="AIY54" s="275"/>
      <c r="AIZ54" s="275"/>
      <c r="AJA54" s="275"/>
      <c r="AJB54" s="275"/>
      <c r="AJC54" s="275"/>
      <c r="AJD54" s="137"/>
      <c r="AJE54" s="137"/>
      <c r="AJF54" s="135"/>
      <c r="AJG54" s="137"/>
      <c r="AJI54" s="250"/>
      <c r="AJJ54" s="250"/>
      <c r="AJK54" s="243"/>
      <c r="AJL54" s="276"/>
      <c r="AJM54" s="276"/>
      <c r="AJN54" s="276"/>
      <c r="AJO54" s="244"/>
      <c r="AJP54" s="244"/>
      <c r="AJQ54" s="244"/>
      <c r="AJR54" s="245"/>
      <c r="AJS54" s="245"/>
      <c r="AJT54" s="244"/>
      <c r="AJU54" s="246"/>
      <c r="AJV54" s="247"/>
      <c r="AJW54" s="275"/>
      <c r="AJX54" s="275"/>
      <c r="AJY54" s="275"/>
      <c r="AJZ54" s="275"/>
      <c r="AKA54" s="275"/>
      <c r="AKB54" s="275"/>
      <c r="AKC54" s="137"/>
      <c r="AKD54" s="137"/>
      <c r="AKE54" s="135"/>
      <c r="AKF54" s="137"/>
      <c r="AKH54" s="250"/>
      <c r="AKI54" s="250"/>
      <c r="AKJ54" s="243"/>
      <c r="AKK54" s="276"/>
      <c r="AKL54" s="276"/>
      <c r="AKM54" s="276"/>
      <c r="AKN54" s="244"/>
      <c r="AKO54" s="244"/>
      <c r="AKP54" s="244"/>
      <c r="AKQ54" s="245"/>
      <c r="AKR54" s="245"/>
      <c r="AKS54" s="244"/>
      <c r="AKT54" s="246"/>
      <c r="AKU54" s="247"/>
      <c r="AKV54" s="275"/>
      <c r="AKW54" s="275"/>
      <c r="AKX54" s="275"/>
      <c r="AKY54" s="275"/>
      <c r="AKZ54" s="275"/>
      <c r="ALA54" s="275"/>
      <c r="ALB54" s="137"/>
      <c r="ALC54" s="137"/>
      <c r="ALD54" s="135"/>
      <c r="ALE54" s="137"/>
      <c r="ALG54" s="250"/>
      <c r="ALH54" s="250"/>
      <c r="ALI54" s="243"/>
      <c r="ALJ54" s="276"/>
      <c r="ALK54" s="276"/>
      <c r="ALL54" s="276"/>
      <c r="ALM54" s="244"/>
      <c r="ALN54" s="244"/>
      <c r="ALO54" s="244"/>
      <c r="ALP54" s="245"/>
      <c r="ALQ54" s="245"/>
      <c r="ALR54" s="244"/>
      <c r="ALS54" s="246"/>
      <c r="ALT54" s="247"/>
      <c r="ALU54" s="275"/>
      <c r="ALV54" s="275"/>
      <c r="ALW54" s="275"/>
      <c r="ALX54" s="275"/>
      <c r="ALY54" s="275"/>
      <c r="ALZ54" s="275"/>
      <c r="AMA54" s="137"/>
      <c r="AMB54" s="137"/>
      <c r="AMC54" s="135"/>
      <c r="AMD54" s="137"/>
      <c r="AMF54" s="250"/>
      <c r="AMG54" s="250"/>
      <c r="AMH54" s="243"/>
      <c r="AMI54" s="276"/>
      <c r="AMJ54" s="276"/>
      <c r="AMK54" s="276"/>
      <c r="AML54" s="244"/>
      <c r="AMM54" s="244"/>
      <c r="AMN54" s="244"/>
      <c r="AMO54" s="245"/>
      <c r="AMP54" s="245"/>
      <c r="AMQ54" s="244"/>
      <c r="AMR54" s="246"/>
      <c r="AMS54" s="247"/>
      <c r="AMT54" s="275"/>
      <c r="AMU54" s="275"/>
      <c r="AMV54" s="275"/>
      <c r="AMW54" s="275"/>
      <c r="AMX54" s="275"/>
      <c r="AMY54" s="275"/>
      <c r="AMZ54" s="137"/>
      <c r="ANA54" s="137"/>
      <c r="ANB54" s="135"/>
      <c r="ANC54" s="137"/>
      <c r="ANE54" s="250"/>
      <c r="ANF54" s="250"/>
      <c r="ANG54" s="243"/>
      <c r="ANH54" s="276"/>
      <c r="ANI54" s="276"/>
      <c r="ANJ54" s="276"/>
      <c r="ANK54" s="244"/>
      <c r="ANL54" s="244"/>
      <c r="ANM54" s="244"/>
      <c r="ANN54" s="245"/>
      <c r="ANO54" s="245"/>
      <c r="ANP54" s="244"/>
      <c r="ANQ54" s="246"/>
      <c r="ANR54" s="247"/>
      <c r="ANS54" s="275"/>
      <c r="ANT54" s="275"/>
      <c r="ANU54" s="275"/>
      <c r="ANV54" s="275"/>
      <c r="ANW54" s="275"/>
      <c r="ANX54" s="275"/>
      <c r="ANY54" s="137"/>
      <c r="ANZ54" s="137"/>
      <c r="AOA54" s="135"/>
      <c r="AOB54" s="137"/>
      <c r="AOD54" s="250"/>
      <c r="AOE54" s="250"/>
      <c r="AOF54" s="243"/>
      <c r="AOG54" s="276"/>
      <c r="AOH54" s="276"/>
      <c r="AOI54" s="276"/>
      <c r="AOJ54" s="244"/>
      <c r="AOK54" s="244"/>
      <c r="AOL54" s="244"/>
      <c r="AOM54" s="245"/>
      <c r="AON54" s="245"/>
      <c r="AOO54" s="244"/>
      <c r="AOP54" s="246"/>
      <c r="AOQ54" s="247"/>
      <c r="AOR54" s="275"/>
      <c r="AOS54" s="275"/>
      <c r="AOT54" s="275"/>
      <c r="AOU54" s="275"/>
      <c r="AOV54" s="275"/>
      <c r="AOW54" s="275"/>
      <c r="AOX54" s="137"/>
      <c r="AOY54" s="137"/>
      <c r="AOZ54" s="135"/>
      <c r="APA54" s="137"/>
      <c r="APC54" s="250"/>
      <c r="APD54" s="250"/>
      <c r="APE54" s="243"/>
      <c r="APF54" s="276"/>
      <c r="APG54" s="276"/>
      <c r="APH54" s="276"/>
      <c r="API54" s="244"/>
      <c r="APJ54" s="244"/>
      <c r="APK54" s="244"/>
      <c r="APL54" s="245"/>
      <c r="APM54" s="245"/>
      <c r="APN54" s="244"/>
      <c r="APO54" s="246"/>
      <c r="APP54" s="247"/>
      <c r="APQ54" s="275"/>
      <c r="APR54" s="275"/>
      <c r="APS54" s="275"/>
      <c r="APT54" s="275"/>
      <c r="APU54" s="275"/>
      <c r="APV54" s="275"/>
      <c r="APW54" s="137"/>
      <c r="APX54" s="137"/>
      <c r="APY54" s="135"/>
      <c r="APZ54" s="137"/>
      <c r="AQB54" s="250"/>
      <c r="AQC54" s="250"/>
      <c r="AQD54" s="243"/>
      <c r="AQE54" s="276"/>
      <c r="AQF54" s="276"/>
      <c r="AQG54" s="276"/>
      <c r="AQH54" s="244"/>
      <c r="AQI54" s="244"/>
      <c r="AQJ54" s="244"/>
      <c r="AQK54" s="245"/>
      <c r="AQL54" s="245"/>
      <c r="AQM54" s="244"/>
      <c r="AQN54" s="246"/>
      <c r="AQO54" s="247"/>
      <c r="AQP54" s="275"/>
      <c r="AQQ54" s="275"/>
      <c r="AQR54" s="275"/>
      <c r="AQS54" s="275"/>
      <c r="AQT54" s="275"/>
      <c r="AQU54" s="275"/>
      <c r="AQV54" s="137"/>
      <c r="AQW54" s="137"/>
      <c r="AQX54" s="135"/>
      <c r="AQY54" s="137"/>
      <c r="ARA54" s="250"/>
      <c r="ARB54" s="250"/>
      <c r="ARC54" s="243"/>
      <c r="ARD54" s="276"/>
      <c r="ARE54" s="276"/>
      <c r="ARF54" s="276"/>
      <c r="ARG54" s="244"/>
      <c r="ARH54" s="244"/>
      <c r="ARI54" s="244"/>
      <c r="ARJ54" s="245"/>
      <c r="ARK54" s="245"/>
      <c r="ARL54" s="244"/>
      <c r="ARM54" s="246"/>
      <c r="ARN54" s="247"/>
      <c r="ARO54" s="275"/>
      <c r="ARP54" s="275"/>
      <c r="ARQ54" s="275"/>
      <c r="ARR54" s="275"/>
      <c r="ARS54" s="275"/>
      <c r="ART54" s="275"/>
      <c r="ARU54" s="137"/>
      <c r="ARV54" s="137"/>
      <c r="ARW54" s="135"/>
      <c r="ARX54" s="137"/>
      <c r="ARZ54" s="250"/>
      <c r="ASA54" s="250"/>
      <c r="ASB54" s="243"/>
      <c r="ASC54" s="276"/>
      <c r="ASD54" s="276"/>
      <c r="ASE54" s="276"/>
      <c r="ASF54" s="244"/>
      <c r="ASG54" s="244"/>
      <c r="ASH54" s="244"/>
      <c r="ASI54" s="245"/>
      <c r="ASJ54" s="245"/>
      <c r="ASK54" s="244"/>
      <c r="ASL54" s="246"/>
      <c r="ASM54" s="247"/>
      <c r="ASN54" s="275"/>
      <c r="ASO54" s="275"/>
      <c r="ASP54" s="275"/>
      <c r="ASQ54" s="275"/>
      <c r="ASR54" s="275"/>
      <c r="ASS54" s="275"/>
      <c r="AST54" s="137"/>
      <c r="ASU54" s="137"/>
      <c r="ASV54" s="135"/>
      <c r="ASW54" s="137"/>
      <c r="ASY54" s="250"/>
      <c r="ASZ54" s="250"/>
      <c r="ATA54" s="243"/>
      <c r="ATB54" s="276"/>
      <c r="ATC54" s="276"/>
      <c r="ATD54" s="276"/>
      <c r="ATE54" s="244"/>
      <c r="ATF54" s="244"/>
      <c r="ATG54" s="244"/>
      <c r="ATH54" s="245"/>
      <c r="ATI54" s="245"/>
      <c r="ATJ54" s="244"/>
      <c r="ATK54" s="246"/>
      <c r="ATL54" s="247"/>
      <c r="ATM54" s="275"/>
      <c r="ATN54" s="275"/>
      <c r="ATO54" s="275"/>
      <c r="ATP54" s="275"/>
      <c r="ATQ54" s="275"/>
      <c r="ATR54" s="275"/>
      <c r="ATS54" s="137"/>
      <c r="ATT54" s="137"/>
      <c r="ATU54" s="135"/>
      <c r="ATV54" s="137"/>
      <c r="ATX54" s="250"/>
      <c r="ATY54" s="250"/>
      <c r="ATZ54" s="243"/>
      <c r="AUA54" s="276"/>
      <c r="AUB54" s="276"/>
      <c r="AUC54" s="276"/>
      <c r="AUD54" s="244"/>
      <c r="AUE54" s="244"/>
      <c r="AUF54" s="244"/>
      <c r="AUG54" s="245"/>
      <c r="AUH54" s="245"/>
      <c r="AUI54" s="244"/>
      <c r="AUJ54" s="246"/>
      <c r="AUK54" s="247"/>
      <c r="AUL54" s="275"/>
      <c r="AUM54" s="275"/>
      <c r="AUN54" s="275"/>
      <c r="AUO54" s="275"/>
      <c r="AUP54" s="275"/>
      <c r="AUQ54" s="275"/>
      <c r="AUR54" s="137"/>
      <c r="AUS54" s="137"/>
      <c r="AUT54" s="135"/>
      <c r="AUU54" s="137"/>
      <c r="AUW54" s="250"/>
      <c r="AUX54" s="250"/>
      <c r="AUY54" s="243"/>
      <c r="AUZ54" s="276"/>
      <c r="AVA54" s="276"/>
      <c r="AVB54" s="276"/>
      <c r="AVC54" s="244"/>
      <c r="AVD54" s="244"/>
      <c r="AVE54" s="244"/>
      <c r="AVF54" s="245"/>
      <c r="AVG54" s="245"/>
      <c r="AVH54" s="244"/>
      <c r="AVI54" s="246"/>
      <c r="AVJ54" s="247"/>
      <c r="AVK54" s="275"/>
      <c r="AVL54" s="275"/>
      <c r="AVM54" s="275"/>
      <c r="AVN54" s="275"/>
      <c r="AVO54" s="275"/>
      <c r="AVP54" s="275"/>
      <c r="AVQ54" s="137"/>
      <c r="AVR54" s="137"/>
      <c r="AVS54" s="135"/>
      <c r="AVT54" s="137"/>
      <c r="AVV54" s="250"/>
      <c r="AVW54" s="250"/>
      <c r="AVX54" s="243"/>
      <c r="AVY54" s="276"/>
      <c r="AVZ54" s="276"/>
      <c r="AWA54" s="276"/>
      <c r="AWB54" s="244"/>
      <c r="AWC54" s="244"/>
      <c r="AWD54" s="244"/>
      <c r="AWE54" s="245"/>
      <c r="AWF54" s="245"/>
      <c r="AWG54" s="244"/>
      <c r="AWH54" s="246"/>
      <c r="AWI54" s="247"/>
      <c r="AWJ54" s="275"/>
      <c r="AWK54" s="275"/>
      <c r="AWL54" s="275"/>
      <c r="AWM54" s="275"/>
      <c r="AWN54" s="275"/>
      <c r="AWO54" s="275"/>
      <c r="AWP54" s="137"/>
      <c r="AWQ54" s="137"/>
      <c r="AWR54" s="135"/>
      <c r="AWS54" s="137"/>
      <c r="AWU54" s="250"/>
      <c r="AWV54" s="250"/>
      <c r="AWW54" s="243"/>
      <c r="AWX54" s="276"/>
      <c r="AWY54" s="276"/>
      <c r="AWZ54" s="276"/>
      <c r="AXA54" s="244"/>
      <c r="AXB54" s="244"/>
      <c r="AXC54" s="244"/>
      <c r="AXD54" s="245"/>
      <c r="AXE54" s="245"/>
      <c r="AXF54" s="244"/>
      <c r="AXG54" s="246"/>
      <c r="AXH54" s="247"/>
      <c r="AXI54" s="275"/>
      <c r="AXJ54" s="275"/>
      <c r="AXK54" s="275"/>
      <c r="AXL54" s="275"/>
      <c r="AXM54" s="275"/>
      <c r="AXN54" s="275"/>
      <c r="AXO54" s="137"/>
      <c r="AXP54" s="137"/>
      <c r="AXQ54" s="135"/>
      <c r="AXR54" s="137"/>
      <c r="AXT54" s="250"/>
      <c r="AXU54" s="250"/>
      <c r="AXV54" s="243"/>
      <c r="AXW54" s="276"/>
      <c r="AXX54" s="276"/>
      <c r="AXY54" s="276"/>
      <c r="AXZ54" s="244"/>
      <c r="AYA54" s="244"/>
      <c r="AYB54" s="244"/>
      <c r="AYC54" s="245"/>
      <c r="AYD54" s="245"/>
      <c r="AYE54" s="244"/>
      <c r="AYF54" s="246"/>
      <c r="AYG54" s="247"/>
      <c r="AYH54" s="275"/>
      <c r="AYI54" s="275"/>
      <c r="AYJ54" s="275"/>
      <c r="AYK54" s="275"/>
      <c r="AYL54" s="275"/>
      <c r="AYM54" s="275"/>
      <c r="AYN54" s="137"/>
      <c r="AYO54" s="137"/>
      <c r="AYP54" s="135"/>
      <c r="AYQ54" s="137"/>
      <c r="AYS54" s="250"/>
      <c r="AYT54" s="250"/>
      <c r="AYU54" s="243"/>
      <c r="AYV54" s="276"/>
      <c r="AYW54" s="276"/>
      <c r="AYX54" s="276"/>
      <c r="AYY54" s="244"/>
      <c r="AYZ54" s="244"/>
      <c r="AZA54" s="244"/>
      <c r="AZB54" s="245"/>
      <c r="AZC54" s="245"/>
      <c r="AZD54" s="244"/>
      <c r="AZE54" s="246"/>
      <c r="AZF54" s="247"/>
      <c r="AZG54" s="275"/>
      <c r="AZH54" s="275"/>
      <c r="AZI54" s="275"/>
      <c r="AZJ54" s="275"/>
      <c r="AZK54" s="275"/>
      <c r="AZL54" s="275"/>
      <c r="AZM54" s="137"/>
      <c r="AZN54" s="137"/>
      <c r="AZO54" s="135"/>
      <c r="AZP54" s="137"/>
      <c r="AZR54" s="250"/>
      <c r="AZS54" s="250"/>
      <c r="AZT54" s="243"/>
      <c r="AZU54" s="276"/>
      <c r="AZV54" s="276"/>
      <c r="AZW54" s="276"/>
      <c r="AZX54" s="244"/>
      <c r="AZY54" s="244"/>
      <c r="AZZ54" s="244"/>
      <c r="BAA54" s="245"/>
      <c r="BAB54" s="245"/>
      <c r="BAC54" s="244"/>
      <c r="BAD54" s="246"/>
      <c r="BAE54" s="247"/>
      <c r="BAF54" s="275"/>
      <c r="BAG54" s="275"/>
      <c r="BAH54" s="275"/>
      <c r="BAI54" s="275"/>
      <c r="BAJ54" s="275"/>
      <c r="BAK54" s="275"/>
      <c r="BAL54" s="137"/>
      <c r="BAM54" s="137"/>
      <c r="BAN54" s="135"/>
      <c r="BAO54" s="137"/>
      <c r="BAQ54" s="250"/>
      <c r="BAR54" s="250"/>
      <c r="BAS54" s="243"/>
      <c r="BAT54" s="276"/>
      <c r="BAU54" s="276"/>
      <c r="BAV54" s="276"/>
      <c r="BAW54" s="244"/>
      <c r="BAX54" s="244"/>
      <c r="BAY54" s="244"/>
      <c r="BAZ54" s="245"/>
      <c r="BBA54" s="245"/>
      <c r="BBB54" s="244"/>
      <c r="BBC54" s="246"/>
      <c r="BBD54" s="247"/>
      <c r="BBE54" s="275"/>
      <c r="BBF54" s="275"/>
      <c r="BBG54" s="275"/>
      <c r="BBH54" s="275"/>
      <c r="BBI54" s="275"/>
      <c r="BBJ54" s="275"/>
      <c r="BBK54" s="137"/>
      <c r="BBL54" s="137"/>
      <c r="BBM54" s="135"/>
      <c r="BBN54" s="137"/>
      <c r="BBP54" s="250"/>
      <c r="BBQ54" s="250"/>
      <c r="BBR54" s="243"/>
      <c r="BBS54" s="276"/>
      <c r="BBT54" s="276"/>
      <c r="BBU54" s="276"/>
      <c r="BBV54" s="244"/>
      <c r="BBW54" s="244"/>
      <c r="BBX54" s="244"/>
      <c r="BBY54" s="245"/>
      <c r="BBZ54" s="245"/>
      <c r="BCA54" s="244"/>
      <c r="BCB54" s="246"/>
      <c r="BCC54" s="247"/>
      <c r="BCD54" s="275"/>
      <c r="BCE54" s="275"/>
      <c r="BCF54" s="275"/>
      <c r="BCG54" s="275"/>
      <c r="BCH54" s="275"/>
      <c r="BCI54" s="275"/>
      <c r="BCJ54" s="137"/>
      <c r="BCK54" s="137"/>
      <c r="BCL54" s="135"/>
      <c r="BCM54" s="137"/>
      <c r="BCO54" s="250"/>
      <c r="BCP54" s="250"/>
      <c r="BCQ54" s="243"/>
      <c r="BCR54" s="276"/>
      <c r="BCS54" s="276"/>
      <c r="BCT54" s="276"/>
      <c r="BCU54" s="244"/>
      <c r="BCV54" s="244"/>
      <c r="BCW54" s="244"/>
      <c r="BCX54" s="245"/>
      <c r="BCY54" s="245"/>
      <c r="BCZ54" s="244"/>
      <c r="BDA54" s="246"/>
      <c r="BDB54" s="247"/>
      <c r="BDC54" s="275"/>
      <c r="BDD54" s="275"/>
      <c r="BDE54" s="275"/>
      <c r="BDF54" s="275"/>
      <c r="BDG54" s="275"/>
      <c r="BDH54" s="275"/>
      <c r="BDI54" s="137"/>
      <c r="BDJ54" s="137"/>
      <c r="BDK54" s="135"/>
      <c r="BDL54" s="137"/>
      <c r="BDN54" s="250"/>
      <c r="BDO54" s="250"/>
      <c r="BDP54" s="243"/>
      <c r="BDQ54" s="276"/>
      <c r="BDR54" s="276"/>
      <c r="BDS54" s="276"/>
      <c r="BDT54" s="244"/>
      <c r="BDU54" s="244"/>
      <c r="BDV54" s="244"/>
      <c r="BDW54" s="245"/>
      <c r="BDX54" s="245"/>
      <c r="BDY54" s="244"/>
      <c r="BDZ54" s="246"/>
      <c r="BEA54" s="247"/>
      <c r="BEB54" s="275"/>
      <c r="BEC54" s="275"/>
      <c r="BED54" s="275"/>
      <c r="BEE54" s="275"/>
      <c r="BEF54" s="275"/>
      <c r="BEG54" s="275"/>
      <c r="BEH54" s="137"/>
      <c r="BEI54" s="137"/>
      <c r="BEJ54" s="135"/>
      <c r="BEK54" s="137"/>
      <c r="BEM54" s="250"/>
      <c r="BEN54" s="250"/>
      <c r="BEO54" s="243"/>
      <c r="BEP54" s="276"/>
      <c r="BEQ54" s="276"/>
      <c r="BER54" s="276"/>
      <c r="BES54" s="244"/>
      <c r="BET54" s="244"/>
      <c r="BEU54" s="244"/>
      <c r="BEV54" s="245"/>
      <c r="BEW54" s="245"/>
      <c r="BEX54" s="244"/>
      <c r="BEY54" s="246"/>
      <c r="BEZ54" s="247"/>
      <c r="BFA54" s="275"/>
      <c r="BFB54" s="275"/>
      <c r="BFC54" s="275"/>
      <c r="BFD54" s="275"/>
      <c r="BFE54" s="275"/>
      <c r="BFF54" s="275"/>
      <c r="BFG54" s="137"/>
      <c r="BFH54" s="137"/>
      <c r="BFI54" s="135"/>
      <c r="BFJ54" s="137"/>
      <c r="BFL54" s="250"/>
      <c r="BFM54" s="250"/>
      <c r="BFN54" s="243"/>
      <c r="BFO54" s="276"/>
      <c r="BFP54" s="276"/>
      <c r="BFQ54" s="276"/>
      <c r="BFR54" s="244"/>
      <c r="BFS54" s="244"/>
      <c r="BFT54" s="244"/>
      <c r="BFU54" s="245"/>
      <c r="BFV54" s="245"/>
      <c r="BFW54" s="244"/>
      <c r="BFX54" s="246"/>
      <c r="BFY54" s="247"/>
      <c r="BFZ54" s="275"/>
      <c r="BGA54" s="275"/>
      <c r="BGB54" s="275"/>
      <c r="BGC54" s="275"/>
      <c r="BGD54" s="275"/>
      <c r="BGE54" s="275"/>
      <c r="BGF54" s="137"/>
      <c r="BGG54" s="137"/>
      <c r="BGH54" s="135"/>
      <c r="BGI54" s="137"/>
      <c r="BGK54" s="250"/>
      <c r="BGL54" s="250"/>
      <c r="BGM54" s="243"/>
      <c r="BGN54" s="276"/>
      <c r="BGO54" s="276"/>
      <c r="BGP54" s="276"/>
      <c r="BGQ54" s="244"/>
      <c r="BGR54" s="244"/>
      <c r="BGS54" s="244"/>
      <c r="BGT54" s="245"/>
      <c r="BGU54" s="245"/>
      <c r="BGV54" s="244"/>
      <c r="BGW54" s="246"/>
      <c r="BGX54" s="247"/>
      <c r="BGY54" s="275"/>
      <c r="BGZ54" s="275"/>
      <c r="BHA54" s="275"/>
      <c r="BHB54" s="275"/>
      <c r="BHC54" s="275"/>
      <c r="BHD54" s="275"/>
      <c r="BHE54" s="137"/>
      <c r="BHF54" s="137"/>
      <c r="BHG54" s="135"/>
      <c r="BHH54" s="137"/>
      <c r="BHJ54" s="250"/>
      <c r="BHK54" s="250"/>
      <c r="BHL54" s="243"/>
      <c r="BHM54" s="276"/>
      <c r="BHN54" s="276"/>
      <c r="BHO54" s="276"/>
      <c r="BHP54" s="244"/>
      <c r="BHQ54" s="244"/>
      <c r="BHR54" s="244"/>
      <c r="BHS54" s="245"/>
      <c r="BHT54" s="245"/>
      <c r="BHU54" s="244"/>
      <c r="BHV54" s="246"/>
      <c r="BHW54" s="247"/>
      <c r="BHX54" s="275"/>
      <c r="BHY54" s="275"/>
      <c r="BHZ54" s="275"/>
      <c r="BIA54" s="275"/>
      <c r="BIB54" s="275"/>
      <c r="BIC54" s="275"/>
      <c r="BID54" s="137"/>
      <c r="BIE54" s="137"/>
      <c r="BIF54" s="135"/>
      <c r="BIG54" s="137"/>
      <c r="BII54" s="250"/>
      <c r="BIJ54" s="250"/>
      <c r="BIK54" s="243"/>
      <c r="BIL54" s="276"/>
      <c r="BIM54" s="276"/>
      <c r="BIN54" s="276"/>
      <c r="BIO54" s="244"/>
      <c r="BIP54" s="244"/>
      <c r="BIQ54" s="244"/>
      <c r="BIR54" s="245"/>
      <c r="BIS54" s="245"/>
      <c r="BIT54" s="244"/>
      <c r="BIU54" s="246"/>
      <c r="BIV54" s="247"/>
      <c r="BIW54" s="275"/>
      <c r="BIX54" s="275"/>
      <c r="BIY54" s="275"/>
      <c r="BIZ54" s="275"/>
      <c r="BJA54" s="275"/>
      <c r="BJB54" s="275"/>
      <c r="BJC54" s="137"/>
      <c r="BJD54" s="137"/>
      <c r="BJE54" s="135"/>
      <c r="BJF54" s="137"/>
      <c r="BJH54" s="250"/>
      <c r="BJI54" s="250"/>
      <c r="BJJ54" s="243"/>
      <c r="BJK54" s="276"/>
      <c r="BJL54" s="276"/>
      <c r="BJM54" s="276"/>
      <c r="BJN54" s="244"/>
      <c r="BJO54" s="244"/>
      <c r="BJP54" s="244"/>
      <c r="BJQ54" s="245"/>
      <c r="BJR54" s="245"/>
      <c r="BJS54" s="244"/>
      <c r="BJT54" s="246"/>
      <c r="BJU54" s="247"/>
      <c r="BJV54" s="275"/>
      <c r="BJW54" s="275"/>
      <c r="BJX54" s="275"/>
      <c r="BJY54" s="275"/>
      <c r="BJZ54" s="275"/>
      <c r="BKA54" s="275"/>
      <c r="BKB54" s="137"/>
      <c r="BKC54" s="137"/>
      <c r="BKD54" s="135"/>
      <c r="BKE54" s="137"/>
      <c r="BKG54" s="250"/>
      <c r="BKH54" s="250"/>
      <c r="BKI54" s="243"/>
      <c r="BKJ54" s="276"/>
      <c r="BKK54" s="276"/>
      <c r="BKL54" s="276"/>
      <c r="BKM54" s="244"/>
      <c r="BKN54" s="244"/>
      <c r="BKO54" s="244"/>
      <c r="BKP54" s="245"/>
      <c r="BKQ54" s="245"/>
      <c r="BKR54" s="244"/>
      <c r="BKS54" s="246"/>
      <c r="BKT54" s="247"/>
      <c r="BKU54" s="275"/>
      <c r="BKV54" s="275"/>
      <c r="BKW54" s="275"/>
      <c r="BKX54" s="275"/>
      <c r="BKY54" s="275"/>
      <c r="BKZ54" s="275"/>
      <c r="BLA54" s="137"/>
      <c r="BLB54" s="137"/>
      <c r="BLC54" s="135"/>
      <c r="BLD54" s="137"/>
      <c r="BLF54" s="250"/>
      <c r="BLG54" s="250"/>
      <c r="BLH54" s="243"/>
      <c r="BLI54" s="276"/>
      <c r="BLJ54" s="276"/>
      <c r="BLK54" s="276"/>
      <c r="BLL54" s="244"/>
      <c r="BLM54" s="244"/>
      <c r="BLN54" s="244"/>
      <c r="BLO54" s="245"/>
      <c r="BLP54" s="245"/>
      <c r="BLQ54" s="244"/>
      <c r="BLR54" s="246"/>
      <c r="BLS54" s="247"/>
      <c r="BLT54" s="275"/>
      <c r="BLU54" s="275"/>
      <c r="BLV54" s="275"/>
      <c r="BLW54" s="275"/>
      <c r="BLX54" s="275"/>
      <c r="BLY54" s="275"/>
      <c r="BLZ54" s="137"/>
      <c r="BMA54" s="137"/>
      <c r="BMB54" s="135"/>
      <c r="BMC54" s="137"/>
      <c r="BME54" s="250"/>
      <c r="BMF54" s="250"/>
      <c r="BMG54" s="243"/>
      <c r="BMH54" s="276"/>
      <c r="BMI54" s="276"/>
      <c r="BMJ54" s="276"/>
      <c r="BMK54" s="244"/>
      <c r="BML54" s="244"/>
      <c r="BMM54" s="244"/>
      <c r="BMN54" s="245"/>
      <c r="BMO54" s="245"/>
      <c r="BMP54" s="244"/>
      <c r="BMQ54" s="246"/>
      <c r="BMR54" s="247"/>
      <c r="BMS54" s="275"/>
      <c r="BMT54" s="275"/>
      <c r="BMU54" s="275"/>
      <c r="BMV54" s="275"/>
      <c r="BMW54" s="275"/>
      <c r="BMX54" s="275"/>
      <c r="BMY54" s="137"/>
      <c r="BMZ54" s="137"/>
      <c r="BNA54" s="135"/>
      <c r="BNB54" s="137"/>
      <c r="BND54" s="250"/>
      <c r="BNE54" s="250"/>
      <c r="BNF54" s="243"/>
      <c r="BNG54" s="276"/>
      <c r="BNH54" s="276"/>
      <c r="BNI54" s="276"/>
      <c r="BNJ54" s="244"/>
      <c r="BNK54" s="244"/>
      <c r="BNL54" s="244"/>
      <c r="BNM54" s="245"/>
      <c r="BNN54" s="245"/>
      <c r="BNO54" s="244"/>
      <c r="BNP54" s="246"/>
      <c r="BNQ54" s="247"/>
      <c r="BNR54" s="275"/>
      <c r="BNS54" s="275"/>
      <c r="BNT54" s="275"/>
      <c r="BNU54" s="275"/>
      <c r="BNV54" s="275"/>
      <c r="BNW54" s="275"/>
      <c r="BNX54" s="137"/>
      <c r="BNY54" s="137"/>
      <c r="BNZ54" s="135"/>
      <c r="BOA54" s="137"/>
      <c r="BOC54" s="250"/>
      <c r="BOD54" s="250"/>
      <c r="BOE54" s="243"/>
      <c r="BOF54" s="276"/>
      <c r="BOG54" s="276"/>
      <c r="BOH54" s="276"/>
      <c r="BOI54" s="244"/>
      <c r="BOJ54" s="244"/>
      <c r="BOK54" s="244"/>
      <c r="BOL54" s="245"/>
      <c r="BOM54" s="245"/>
      <c r="BON54" s="244"/>
      <c r="BOO54" s="246"/>
      <c r="BOP54" s="247"/>
      <c r="BOQ54" s="275"/>
      <c r="BOR54" s="275"/>
      <c r="BOS54" s="275"/>
      <c r="BOT54" s="275"/>
      <c r="BOU54" s="275"/>
      <c r="BOV54" s="275"/>
      <c r="BOW54" s="137"/>
      <c r="BOX54" s="137"/>
      <c r="BOY54" s="135"/>
      <c r="BOZ54" s="137"/>
      <c r="BPB54" s="250"/>
      <c r="BPC54" s="250"/>
      <c r="BPD54" s="243"/>
      <c r="BPE54" s="276"/>
      <c r="BPF54" s="276"/>
      <c r="BPG54" s="276"/>
      <c r="BPH54" s="244"/>
      <c r="BPI54" s="244"/>
      <c r="BPJ54" s="244"/>
      <c r="BPK54" s="245"/>
      <c r="BPL54" s="245"/>
      <c r="BPM54" s="244"/>
      <c r="BPN54" s="246"/>
      <c r="BPO54" s="247"/>
      <c r="BPP54" s="275"/>
      <c r="BPQ54" s="275"/>
      <c r="BPR54" s="275"/>
      <c r="BPS54" s="275"/>
      <c r="BPT54" s="275"/>
      <c r="BPU54" s="275"/>
      <c r="BPV54" s="137"/>
      <c r="BPW54" s="137"/>
      <c r="BPX54" s="135"/>
      <c r="BPY54" s="137"/>
      <c r="BQA54" s="250"/>
      <c r="BQB54" s="250"/>
      <c r="BQC54" s="243"/>
      <c r="BQD54" s="276"/>
      <c r="BQE54" s="276"/>
      <c r="BQF54" s="276"/>
      <c r="BQG54" s="244"/>
      <c r="BQH54" s="244"/>
      <c r="BQI54" s="244"/>
      <c r="BQJ54" s="245"/>
      <c r="BQK54" s="245"/>
      <c r="BQL54" s="244"/>
      <c r="BQM54" s="246"/>
      <c r="BQN54" s="247"/>
      <c r="BQO54" s="275"/>
      <c r="BQP54" s="275"/>
      <c r="BQQ54" s="275"/>
      <c r="BQR54" s="275"/>
      <c r="BQS54" s="275"/>
      <c r="BQT54" s="275"/>
      <c r="BQU54" s="137"/>
      <c r="BQV54" s="137"/>
      <c r="BQW54" s="135"/>
      <c r="BQX54" s="137"/>
      <c r="BQZ54" s="250"/>
      <c r="BRA54" s="250"/>
      <c r="BRB54" s="243"/>
      <c r="BRC54" s="276"/>
      <c r="BRD54" s="276"/>
      <c r="BRE54" s="276"/>
      <c r="BRF54" s="244"/>
      <c r="BRG54" s="244"/>
      <c r="BRH54" s="244"/>
      <c r="BRI54" s="245"/>
      <c r="BRJ54" s="245"/>
      <c r="BRK54" s="244"/>
      <c r="BRL54" s="246"/>
      <c r="BRM54" s="247"/>
      <c r="BRN54" s="275"/>
      <c r="BRO54" s="275"/>
      <c r="BRP54" s="275"/>
      <c r="BRQ54" s="275"/>
      <c r="BRR54" s="275"/>
      <c r="BRS54" s="275"/>
      <c r="BRT54" s="137"/>
      <c r="BRU54" s="137"/>
      <c r="BRV54" s="135"/>
      <c r="BRW54" s="137"/>
      <c r="BRY54" s="250"/>
      <c r="BRZ54" s="250"/>
      <c r="BSA54" s="243"/>
      <c r="BSB54" s="276"/>
      <c r="BSC54" s="276"/>
      <c r="BSD54" s="276"/>
      <c r="BSE54" s="244"/>
      <c r="BSF54" s="244"/>
      <c r="BSG54" s="244"/>
      <c r="BSH54" s="245"/>
      <c r="BSI54" s="245"/>
      <c r="BSJ54" s="244"/>
      <c r="BSK54" s="246"/>
      <c r="BSL54" s="247"/>
      <c r="BSM54" s="275"/>
      <c r="BSN54" s="275"/>
      <c r="BSO54" s="275"/>
      <c r="BSP54" s="275"/>
      <c r="BSQ54" s="275"/>
      <c r="BSR54" s="275"/>
      <c r="BSS54" s="137"/>
      <c r="BST54" s="137"/>
      <c r="BSU54" s="135"/>
      <c r="BSV54" s="137"/>
      <c r="BSX54" s="250"/>
      <c r="BSY54" s="250"/>
      <c r="BSZ54" s="243"/>
      <c r="BTA54" s="276"/>
      <c r="BTB54" s="276"/>
      <c r="BTC54" s="276"/>
      <c r="BTD54" s="244"/>
      <c r="BTE54" s="244"/>
      <c r="BTF54" s="244"/>
      <c r="BTG54" s="245"/>
      <c r="BTH54" s="245"/>
      <c r="BTI54" s="244"/>
      <c r="BTJ54" s="246"/>
      <c r="BTK54" s="247"/>
      <c r="BTL54" s="275"/>
      <c r="BTM54" s="275"/>
      <c r="BTN54" s="275"/>
      <c r="BTO54" s="275"/>
      <c r="BTP54" s="275"/>
      <c r="BTQ54" s="275"/>
      <c r="BTR54" s="137"/>
      <c r="BTS54" s="137"/>
      <c r="BTT54" s="135"/>
      <c r="BTU54" s="137"/>
      <c r="BTW54" s="250"/>
      <c r="BTX54" s="250"/>
      <c r="BTY54" s="243"/>
      <c r="BTZ54" s="276"/>
      <c r="BUA54" s="276"/>
      <c r="BUB54" s="276"/>
      <c r="BUC54" s="244"/>
      <c r="BUD54" s="244"/>
      <c r="BUE54" s="244"/>
      <c r="BUF54" s="245"/>
      <c r="BUG54" s="245"/>
      <c r="BUH54" s="244"/>
      <c r="BUI54" s="246"/>
      <c r="BUJ54" s="247"/>
      <c r="BUK54" s="275"/>
      <c r="BUL54" s="275"/>
      <c r="BUM54" s="275"/>
      <c r="BUN54" s="275"/>
      <c r="BUO54" s="275"/>
      <c r="BUP54" s="275"/>
      <c r="BUQ54" s="137"/>
      <c r="BUR54" s="137"/>
      <c r="BUS54" s="135"/>
      <c r="BUT54" s="137"/>
      <c r="BUV54" s="250"/>
      <c r="BUW54" s="250"/>
      <c r="BUX54" s="243"/>
      <c r="BUY54" s="276"/>
      <c r="BUZ54" s="276"/>
      <c r="BVA54" s="276"/>
      <c r="BVB54" s="244"/>
      <c r="BVC54" s="244"/>
      <c r="BVD54" s="244"/>
      <c r="BVE54" s="245"/>
      <c r="BVF54" s="245"/>
      <c r="BVG54" s="244"/>
      <c r="BVH54" s="246"/>
      <c r="BVI54" s="247"/>
      <c r="BVJ54" s="275"/>
      <c r="BVK54" s="275"/>
      <c r="BVL54" s="275"/>
      <c r="BVM54" s="275"/>
      <c r="BVN54" s="275"/>
      <c r="BVO54" s="275"/>
      <c r="BVP54" s="137"/>
      <c r="BVQ54" s="137"/>
      <c r="BVR54" s="135"/>
      <c r="BVS54" s="137"/>
      <c r="BVU54" s="250"/>
      <c r="BVV54" s="250"/>
      <c r="BVW54" s="243"/>
      <c r="BVX54" s="276"/>
      <c r="BVY54" s="276"/>
      <c r="BVZ54" s="276"/>
      <c r="BWA54" s="244"/>
      <c r="BWB54" s="244"/>
      <c r="BWC54" s="244"/>
      <c r="BWD54" s="245"/>
      <c r="BWE54" s="245"/>
      <c r="BWF54" s="244"/>
      <c r="BWG54" s="246"/>
      <c r="BWH54" s="247"/>
      <c r="BWI54" s="275"/>
      <c r="BWJ54" s="275"/>
      <c r="BWK54" s="275"/>
      <c r="BWL54" s="275"/>
      <c r="BWM54" s="275"/>
      <c r="BWN54" s="275"/>
      <c r="BWO54" s="137"/>
      <c r="BWP54" s="137"/>
      <c r="BWQ54" s="135"/>
      <c r="BWR54" s="137"/>
      <c r="BWT54" s="250"/>
      <c r="BWU54" s="250"/>
      <c r="BWV54" s="243"/>
      <c r="BWW54" s="276"/>
      <c r="BWX54" s="276"/>
      <c r="BWY54" s="276"/>
      <c r="BWZ54" s="244"/>
      <c r="BXA54" s="244"/>
      <c r="BXB54" s="244"/>
      <c r="BXC54" s="245"/>
      <c r="BXD54" s="245"/>
      <c r="BXE54" s="244"/>
      <c r="BXF54" s="246"/>
      <c r="BXG54" s="247"/>
      <c r="BXH54" s="275"/>
      <c r="BXI54" s="275"/>
      <c r="BXJ54" s="275"/>
      <c r="BXK54" s="275"/>
      <c r="BXL54" s="275"/>
      <c r="BXM54" s="275"/>
      <c r="BXN54" s="137"/>
      <c r="BXO54" s="137"/>
      <c r="BXP54" s="135"/>
      <c r="BXQ54" s="137"/>
      <c r="BXS54" s="250"/>
      <c r="BXT54" s="250"/>
      <c r="BXU54" s="243"/>
      <c r="BXV54" s="276"/>
      <c r="BXW54" s="276"/>
      <c r="BXX54" s="276"/>
      <c r="BXY54" s="244"/>
      <c r="BXZ54" s="244"/>
      <c r="BYA54" s="244"/>
      <c r="BYB54" s="245"/>
      <c r="BYC54" s="245"/>
      <c r="BYD54" s="244"/>
      <c r="BYE54" s="246"/>
      <c r="BYF54" s="247"/>
      <c r="BYG54" s="275"/>
      <c r="BYH54" s="275"/>
      <c r="BYI54" s="275"/>
      <c r="BYJ54" s="275"/>
      <c r="BYK54" s="275"/>
      <c r="BYL54" s="275"/>
      <c r="BYM54" s="137"/>
      <c r="BYN54" s="137"/>
      <c r="BYO54" s="135"/>
      <c r="BYP54" s="137"/>
      <c r="BYR54" s="250"/>
      <c r="BYS54" s="250"/>
      <c r="BYT54" s="243"/>
      <c r="BYU54" s="276"/>
      <c r="BYV54" s="276"/>
      <c r="BYW54" s="276"/>
      <c r="BYX54" s="244"/>
      <c r="BYY54" s="244"/>
      <c r="BYZ54" s="244"/>
      <c r="BZA54" s="245"/>
      <c r="BZB54" s="245"/>
      <c r="BZC54" s="244"/>
      <c r="BZD54" s="246"/>
      <c r="BZE54" s="247"/>
      <c r="BZF54" s="275"/>
      <c r="BZG54" s="275"/>
      <c r="BZH54" s="275"/>
      <c r="BZI54" s="275"/>
      <c r="BZJ54" s="275"/>
      <c r="BZK54" s="275"/>
      <c r="BZL54" s="137"/>
      <c r="BZM54" s="137"/>
      <c r="BZN54" s="135"/>
      <c r="BZO54" s="137"/>
      <c r="BZQ54" s="250"/>
      <c r="BZR54" s="250"/>
      <c r="BZS54" s="243"/>
      <c r="BZT54" s="276"/>
      <c r="BZU54" s="276"/>
      <c r="BZV54" s="276"/>
      <c r="BZW54" s="244"/>
      <c r="BZX54" s="244"/>
      <c r="BZY54" s="244"/>
      <c r="BZZ54" s="245"/>
      <c r="CAA54" s="245"/>
      <c r="CAB54" s="244"/>
      <c r="CAC54" s="246"/>
      <c r="CAD54" s="247"/>
      <c r="CAE54" s="275"/>
      <c r="CAF54" s="275"/>
      <c r="CAG54" s="275"/>
      <c r="CAH54" s="275"/>
      <c r="CAI54" s="275"/>
      <c r="CAJ54" s="275"/>
      <c r="CAK54" s="137"/>
      <c r="CAL54" s="137"/>
      <c r="CAM54" s="135"/>
      <c r="CAN54" s="137"/>
      <c r="CAP54" s="250"/>
      <c r="CAQ54" s="250"/>
      <c r="CAR54" s="243"/>
      <c r="CAS54" s="276"/>
      <c r="CAT54" s="276"/>
      <c r="CAU54" s="276"/>
      <c r="CAV54" s="244"/>
      <c r="CAW54" s="244"/>
      <c r="CAX54" s="244"/>
      <c r="CAY54" s="245"/>
      <c r="CAZ54" s="245"/>
      <c r="CBA54" s="244"/>
      <c r="CBB54" s="246"/>
      <c r="CBC54" s="247"/>
      <c r="CBD54" s="275"/>
      <c r="CBE54" s="275"/>
      <c r="CBF54" s="275"/>
      <c r="CBG54" s="275"/>
      <c r="CBH54" s="275"/>
      <c r="CBI54" s="275"/>
      <c r="CBJ54" s="137"/>
      <c r="CBK54" s="137"/>
      <c r="CBL54" s="135"/>
      <c r="CBM54" s="137"/>
      <c r="CBO54" s="250"/>
      <c r="CBP54" s="250"/>
      <c r="CBQ54" s="243"/>
      <c r="CBR54" s="276"/>
      <c r="CBS54" s="276"/>
      <c r="CBT54" s="276"/>
      <c r="CBU54" s="244"/>
      <c r="CBV54" s="244"/>
      <c r="CBW54" s="244"/>
      <c r="CBX54" s="245"/>
      <c r="CBY54" s="245"/>
      <c r="CBZ54" s="244"/>
      <c r="CCA54" s="246"/>
      <c r="CCB54" s="247"/>
      <c r="CCC54" s="275"/>
      <c r="CCD54" s="275"/>
      <c r="CCE54" s="275"/>
      <c r="CCF54" s="275"/>
      <c r="CCG54" s="275"/>
      <c r="CCH54" s="275"/>
      <c r="CCI54" s="137"/>
      <c r="CCJ54" s="137"/>
      <c r="CCK54" s="135"/>
      <c r="CCL54" s="137"/>
      <c r="CCN54" s="250"/>
      <c r="CCO54" s="250"/>
      <c r="CCP54" s="243"/>
      <c r="CCQ54" s="276"/>
      <c r="CCR54" s="276"/>
      <c r="CCS54" s="276"/>
      <c r="CCT54" s="244"/>
      <c r="CCU54" s="244"/>
      <c r="CCV54" s="244"/>
      <c r="CCW54" s="245"/>
      <c r="CCX54" s="245"/>
      <c r="CCY54" s="244"/>
      <c r="CCZ54" s="246"/>
      <c r="CDA54" s="247"/>
      <c r="CDB54" s="275"/>
      <c r="CDC54" s="275"/>
      <c r="CDD54" s="275"/>
      <c r="CDE54" s="275"/>
      <c r="CDF54" s="275"/>
      <c r="CDG54" s="275"/>
      <c r="CDH54" s="137"/>
      <c r="CDI54" s="137"/>
      <c r="CDJ54" s="135"/>
      <c r="CDK54" s="137"/>
      <c r="CDM54" s="250"/>
      <c r="CDN54" s="250"/>
      <c r="CDO54" s="243"/>
      <c r="CDP54" s="276"/>
      <c r="CDQ54" s="276"/>
      <c r="CDR54" s="276"/>
      <c r="CDS54" s="244"/>
      <c r="CDT54" s="244"/>
      <c r="CDU54" s="244"/>
      <c r="CDV54" s="245"/>
      <c r="CDW54" s="245"/>
      <c r="CDX54" s="244"/>
      <c r="CDY54" s="246"/>
      <c r="CDZ54" s="247"/>
      <c r="CEA54" s="275"/>
      <c r="CEB54" s="275"/>
      <c r="CEC54" s="275"/>
      <c r="CED54" s="275"/>
      <c r="CEE54" s="275"/>
      <c r="CEF54" s="275"/>
      <c r="CEG54" s="137"/>
      <c r="CEH54" s="137"/>
      <c r="CEI54" s="135"/>
      <c r="CEJ54" s="137"/>
      <c r="CEL54" s="250"/>
      <c r="CEM54" s="250"/>
      <c r="CEN54" s="243"/>
      <c r="CEO54" s="276"/>
      <c r="CEP54" s="276"/>
      <c r="CEQ54" s="276"/>
      <c r="CER54" s="244"/>
      <c r="CES54" s="244"/>
      <c r="CET54" s="244"/>
      <c r="CEU54" s="245"/>
      <c r="CEV54" s="245"/>
      <c r="CEW54" s="244"/>
      <c r="CEX54" s="246"/>
      <c r="CEY54" s="247"/>
      <c r="CEZ54" s="275"/>
      <c r="CFA54" s="275"/>
      <c r="CFB54" s="275"/>
      <c r="CFC54" s="275"/>
      <c r="CFD54" s="275"/>
      <c r="CFE54" s="275"/>
      <c r="CFF54" s="137"/>
      <c r="CFG54" s="137"/>
      <c r="CFH54" s="135"/>
      <c r="CFI54" s="137"/>
      <c r="CFK54" s="250"/>
      <c r="CFL54" s="250"/>
      <c r="CFM54" s="243"/>
      <c r="CFN54" s="276"/>
      <c r="CFO54" s="276"/>
      <c r="CFP54" s="276"/>
      <c r="CFQ54" s="244"/>
      <c r="CFR54" s="244"/>
      <c r="CFS54" s="244"/>
      <c r="CFT54" s="245"/>
      <c r="CFU54" s="245"/>
      <c r="CFV54" s="244"/>
      <c r="CFW54" s="246"/>
      <c r="CFX54" s="247"/>
      <c r="CFY54" s="275"/>
      <c r="CFZ54" s="275"/>
      <c r="CGA54" s="275"/>
      <c r="CGB54" s="275"/>
      <c r="CGC54" s="275"/>
      <c r="CGD54" s="275"/>
      <c r="CGE54" s="137"/>
      <c r="CGF54" s="137"/>
      <c r="CGG54" s="135"/>
      <c r="CGH54" s="137"/>
      <c r="CGJ54" s="250"/>
      <c r="CGK54" s="250"/>
      <c r="CGL54" s="243"/>
      <c r="CGM54" s="276"/>
      <c r="CGN54" s="276"/>
      <c r="CGO54" s="276"/>
      <c r="CGP54" s="244"/>
      <c r="CGQ54" s="244"/>
      <c r="CGR54" s="244"/>
      <c r="CGS54" s="245"/>
      <c r="CGT54" s="245"/>
      <c r="CGU54" s="244"/>
      <c r="CGV54" s="246"/>
      <c r="CGW54" s="247"/>
      <c r="CGX54" s="275"/>
      <c r="CGY54" s="275"/>
      <c r="CGZ54" s="275"/>
      <c r="CHA54" s="275"/>
      <c r="CHB54" s="275"/>
      <c r="CHC54" s="275"/>
      <c r="CHD54" s="137"/>
      <c r="CHE54" s="137"/>
      <c r="CHF54" s="135"/>
      <c r="CHG54" s="137"/>
      <c r="CHI54" s="250"/>
      <c r="CHJ54" s="250"/>
      <c r="CHK54" s="243"/>
      <c r="CHL54" s="276"/>
      <c r="CHM54" s="276"/>
      <c r="CHN54" s="276"/>
      <c r="CHO54" s="244"/>
      <c r="CHP54" s="244"/>
      <c r="CHQ54" s="244"/>
      <c r="CHR54" s="245"/>
      <c r="CHS54" s="245"/>
      <c r="CHT54" s="244"/>
      <c r="CHU54" s="246"/>
      <c r="CHV54" s="247"/>
      <c r="CHW54" s="275"/>
      <c r="CHX54" s="275"/>
      <c r="CHY54" s="275"/>
      <c r="CHZ54" s="275"/>
      <c r="CIA54" s="275"/>
      <c r="CIB54" s="275"/>
      <c r="CIC54" s="137"/>
      <c r="CID54" s="137"/>
      <c r="CIE54" s="135"/>
      <c r="CIF54" s="137"/>
      <c r="CIH54" s="250"/>
      <c r="CII54" s="250"/>
      <c r="CIJ54" s="243"/>
      <c r="CIK54" s="276"/>
      <c r="CIL54" s="276"/>
      <c r="CIM54" s="276"/>
      <c r="CIN54" s="244"/>
      <c r="CIO54" s="244"/>
      <c r="CIP54" s="244"/>
      <c r="CIQ54" s="245"/>
      <c r="CIR54" s="245"/>
      <c r="CIS54" s="244"/>
      <c r="CIT54" s="246"/>
      <c r="CIU54" s="247"/>
      <c r="CIV54" s="275"/>
      <c r="CIW54" s="275"/>
      <c r="CIX54" s="275"/>
      <c r="CIY54" s="275"/>
      <c r="CIZ54" s="275"/>
      <c r="CJA54" s="275"/>
      <c r="CJB54" s="137"/>
      <c r="CJC54" s="137"/>
      <c r="CJD54" s="135"/>
      <c r="CJE54" s="137"/>
      <c r="CJG54" s="250"/>
      <c r="CJH54" s="250"/>
      <c r="CJI54" s="243"/>
      <c r="CJJ54" s="276"/>
      <c r="CJK54" s="276"/>
      <c r="CJL54" s="276"/>
      <c r="CJM54" s="244"/>
      <c r="CJN54" s="244"/>
      <c r="CJO54" s="244"/>
      <c r="CJP54" s="245"/>
      <c r="CJQ54" s="245"/>
      <c r="CJR54" s="244"/>
      <c r="CJS54" s="246"/>
      <c r="CJT54" s="247"/>
      <c r="CJU54" s="275"/>
      <c r="CJV54" s="275"/>
      <c r="CJW54" s="275"/>
      <c r="CJX54" s="275"/>
      <c r="CJY54" s="275"/>
      <c r="CJZ54" s="275"/>
      <c r="CKA54" s="137"/>
      <c r="CKB54" s="137"/>
      <c r="CKC54" s="135"/>
      <c r="CKD54" s="137"/>
      <c r="CKF54" s="250"/>
      <c r="CKG54" s="250"/>
      <c r="CKH54" s="243"/>
      <c r="CKI54" s="276"/>
      <c r="CKJ54" s="276"/>
      <c r="CKK54" s="276"/>
      <c r="CKL54" s="244"/>
      <c r="CKM54" s="244"/>
      <c r="CKN54" s="244"/>
      <c r="CKO54" s="245"/>
      <c r="CKP54" s="245"/>
      <c r="CKQ54" s="244"/>
      <c r="CKR54" s="246"/>
      <c r="CKS54" s="247"/>
      <c r="CKT54" s="275"/>
      <c r="CKU54" s="275"/>
      <c r="CKV54" s="275"/>
      <c r="CKW54" s="275"/>
      <c r="CKX54" s="275"/>
      <c r="CKY54" s="275"/>
      <c r="CKZ54" s="137"/>
      <c r="CLA54" s="137"/>
      <c r="CLB54" s="135"/>
      <c r="CLC54" s="137"/>
      <c r="CLE54" s="250"/>
      <c r="CLF54" s="250"/>
      <c r="CLG54" s="243"/>
      <c r="CLH54" s="276"/>
      <c r="CLI54" s="276"/>
      <c r="CLJ54" s="276"/>
      <c r="CLK54" s="244"/>
      <c r="CLL54" s="244"/>
      <c r="CLM54" s="244"/>
      <c r="CLN54" s="245"/>
      <c r="CLO54" s="245"/>
      <c r="CLP54" s="244"/>
      <c r="CLQ54" s="246"/>
      <c r="CLR54" s="247"/>
      <c r="CLS54" s="275"/>
      <c r="CLT54" s="275"/>
      <c r="CLU54" s="275"/>
      <c r="CLV54" s="275"/>
      <c r="CLW54" s="275"/>
      <c r="CLX54" s="275"/>
      <c r="CLY54" s="137"/>
      <c r="CLZ54" s="137"/>
      <c r="CMA54" s="135"/>
      <c r="CMB54" s="137"/>
      <c r="CMD54" s="250"/>
      <c r="CME54" s="250"/>
      <c r="CMF54" s="243"/>
      <c r="CMG54" s="276"/>
      <c r="CMH54" s="276"/>
      <c r="CMI54" s="276"/>
      <c r="CMJ54" s="244"/>
      <c r="CMK54" s="244"/>
      <c r="CML54" s="244"/>
      <c r="CMM54" s="245"/>
      <c r="CMN54" s="245"/>
      <c r="CMO54" s="244"/>
      <c r="CMP54" s="246"/>
      <c r="CMQ54" s="247"/>
      <c r="CMR54" s="275"/>
      <c r="CMS54" s="275"/>
      <c r="CMT54" s="275"/>
      <c r="CMU54" s="275"/>
      <c r="CMV54" s="275"/>
      <c r="CMW54" s="275"/>
      <c r="CMX54" s="137"/>
      <c r="CMY54" s="137"/>
      <c r="CMZ54" s="135"/>
      <c r="CNA54" s="137"/>
      <c r="CNC54" s="250"/>
      <c r="CND54" s="250"/>
      <c r="CNE54" s="243"/>
      <c r="CNF54" s="276"/>
      <c r="CNG54" s="276"/>
      <c r="CNH54" s="276"/>
      <c r="CNI54" s="244"/>
      <c r="CNJ54" s="244"/>
      <c r="CNK54" s="244"/>
      <c r="CNL54" s="245"/>
      <c r="CNM54" s="245"/>
      <c r="CNN54" s="244"/>
      <c r="CNO54" s="246"/>
      <c r="CNP54" s="247"/>
      <c r="CNQ54" s="275"/>
      <c r="CNR54" s="275"/>
      <c r="CNS54" s="275"/>
      <c r="CNT54" s="275"/>
      <c r="CNU54" s="275"/>
      <c r="CNV54" s="275"/>
      <c r="CNW54" s="137"/>
      <c r="CNX54" s="137"/>
      <c r="CNY54" s="135"/>
      <c r="CNZ54" s="137"/>
      <c r="COB54" s="250"/>
      <c r="COC54" s="250"/>
      <c r="COD54" s="243"/>
      <c r="COE54" s="276"/>
      <c r="COF54" s="276"/>
      <c r="COG54" s="276"/>
      <c r="COH54" s="244"/>
      <c r="COI54" s="244"/>
      <c r="COJ54" s="244"/>
      <c r="COK54" s="245"/>
      <c r="COL54" s="245"/>
      <c r="COM54" s="244"/>
      <c r="CON54" s="246"/>
      <c r="COO54" s="247"/>
      <c r="COP54" s="275"/>
      <c r="COQ54" s="275"/>
      <c r="COR54" s="275"/>
      <c r="COS54" s="275"/>
      <c r="COT54" s="275"/>
      <c r="COU54" s="275"/>
      <c r="COV54" s="137"/>
      <c r="COW54" s="137"/>
      <c r="COX54" s="135"/>
      <c r="COY54" s="137"/>
      <c r="CPA54" s="250"/>
      <c r="CPB54" s="250"/>
      <c r="CPC54" s="243"/>
      <c r="CPD54" s="276"/>
      <c r="CPE54" s="276"/>
      <c r="CPF54" s="276"/>
      <c r="CPG54" s="244"/>
      <c r="CPH54" s="244"/>
      <c r="CPI54" s="244"/>
      <c r="CPJ54" s="245"/>
      <c r="CPK54" s="245"/>
      <c r="CPL54" s="244"/>
      <c r="CPM54" s="246"/>
      <c r="CPN54" s="247"/>
      <c r="CPO54" s="275"/>
      <c r="CPP54" s="275"/>
      <c r="CPQ54" s="275"/>
      <c r="CPR54" s="275"/>
      <c r="CPS54" s="275"/>
      <c r="CPT54" s="275"/>
      <c r="CPU54" s="137"/>
      <c r="CPV54" s="137"/>
      <c r="CPW54" s="135"/>
      <c r="CPX54" s="137"/>
      <c r="CPZ54" s="250"/>
      <c r="CQA54" s="250"/>
      <c r="CQB54" s="243"/>
      <c r="CQC54" s="276"/>
      <c r="CQD54" s="276"/>
      <c r="CQE54" s="276"/>
      <c r="CQF54" s="244"/>
      <c r="CQG54" s="244"/>
      <c r="CQH54" s="244"/>
      <c r="CQI54" s="245"/>
      <c r="CQJ54" s="245"/>
      <c r="CQK54" s="244"/>
      <c r="CQL54" s="246"/>
      <c r="CQM54" s="247"/>
      <c r="CQN54" s="275"/>
      <c r="CQO54" s="275"/>
      <c r="CQP54" s="275"/>
      <c r="CQQ54" s="275"/>
      <c r="CQR54" s="275"/>
      <c r="CQS54" s="275"/>
      <c r="CQT54" s="137"/>
      <c r="CQU54" s="137"/>
      <c r="CQV54" s="135"/>
      <c r="CQW54" s="137"/>
      <c r="CQY54" s="250"/>
      <c r="CQZ54" s="250"/>
      <c r="CRA54" s="243"/>
      <c r="CRB54" s="276"/>
      <c r="CRC54" s="276"/>
      <c r="CRD54" s="276"/>
      <c r="CRE54" s="244"/>
      <c r="CRF54" s="244"/>
      <c r="CRG54" s="244"/>
      <c r="CRH54" s="245"/>
      <c r="CRI54" s="245"/>
      <c r="CRJ54" s="244"/>
      <c r="CRK54" s="246"/>
      <c r="CRL54" s="247"/>
      <c r="CRM54" s="275"/>
      <c r="CRN54" s="275"/>
      <c r="CRO54" s="275"/>
      <c r="CRP54" s="275"/>
      <c r="CRQ54" s="275"/>
      <c r="CRR54" s="275"/>
      <c r="CRS54" s="137"/>
      <c r="CRT54" s="137"/>
      <c r="CRU54" s="135"/>
      <c r="CRV54" s="137"/>
      <c r="CRX54" s="250"/>
      <c r="CRY54" s="250"/>
      <c r="CRZ54" s="243"/>
      <c r="CSA54" s="276"/>
      <c r="CSB54" s="276"/>
      <c r="CSC54" s="276"/>
      <c r="CSD54" s="244"/>
      <c r="CSE54" s="244"/>
      <c r="CSF54" s="244"/>
      <c r="CSG54" s="245"/>
      <c r="CSH54" s="245"/>
      <c r="CSI54" s="244"/>
      <c r="CSJ54" s="246"/>
      <c r="CSK54" s="247"/>
      <c r="CSL54" s="275"/>
      <c r="CSM54" s="275"/>
      <c r="CSN54" s="275"/>
      <c r="CSO54" s="275"/>
      <c r="CSP54" s="275"/>
      <c r="CSQ54" s="275"/>
      <c r="CSR54" s="137"/>
      <c r="CSS54" s="137"/>
      <c r="CST54" s="135"/>
      <c r="CSU54" s="137"/>
      <c r="CSW54" s="250"/>
      <c r="CSX54" s="250"/>
      <c r="CSY54" s="243"/>
      <c r="CSZ54" s="276"/>
      <c r="CTA54" s="276"/>
      <c r="CTB54" s="276"/>
      <c r="CTC54" s="244"/>
      <c r="CTD54" s="244"/>
      <c r="CTE54" s="244"/>
      <c r="CTF54" s="245"/>
      <c r="CTG54" s="245"/>
      <c r="CTH54" s="244"/>
      <c r="CTI54" s="246"/>
      <c r="CTJ54" s="247"/>
      <c r="CTK54" s="275"/>
      <c r="CTL54" s="275"/>
      <c r="CTM54" s="275"/>
      <c r="CTN54" s="275"/>
      <c r="CTO54" s="275"/>
      <c r="CTP54" s="275"/>
      <c r="CTQ54" s="137"/>
      <c r="CTR54" s="137"/>
      <c r="CTS54" s="135"/>
      <c r="CTT54" s="137"/>
      <c r="CTV54" s="250"/>
      <c r="CTW54" s="250"/>
      <c r="CTX54" s="243"/>
      <c r="CTY54" s="276"/>
      <c r="CTZ54" s="276"/>
      <c r="CUA54" s="276"/>
      <c r="CUB54" s="244"/>
      <c r="CUC54" s="244"/>
      <c r="CUD54" s="244"/>
      <c r="CUE54" s="245"/>
      <c r="CUF54" s="245"/>
      <c r="CUG54" s="244"/>
      <c r="CUH54" s="246"/>
      <c r="CUI54" s="247"/>
      <c r="CUJ54" s="275"/>
      <c r="CUK54" s="275"/>
      <c r="CUL54" s="275"/>
      <c r="CUM54" s="275"/>
      <c r="CUN54" s="275"/>
      <c r="CUO54" s="275"/>
      <c r="CUP54" s="137"/>
      <c r="CUQ54" s="137"/>
      <c r="CUR54" s="135"/>
      <c r="CUS54" s="137"/>
      <c r="CUU54" s="250"/>
      <c r="CUV54" s="250"/>
      <c r="CUW54" s="243"/>
      <c r="CUX54" s="276"/>
      <c r="CUY54" s="276"/>
      <c r="CUZ54" s="276"/>
      <c r="CVA54" s="244"/>
      <c r="CVB54" s="244"/>
      <c r="CVC54" s="244"/>
      <c r="CVD54" s="245"/>
      <c r="CVE54" s="245"/>
      <c r="CVF54" s="244"/>
      <c r="CVG54" s="246"/>
      <c r="CVH54" s="247"/>
      <c r="CVI54" s="275"/>
      <c r="CVJ54" s="275"/>
      <c r="CVK54" s="275"/>
      <c r="CVL54" s="275"/>
      <c r="CVM54" s="275"/>
      <c r="CVN54" s="275"/>
      <c r="CVO54" s="137"/>
      <c r="CVP54" s="137"/>
      <c r="CVQ54" s="135"/>
      <c r="CVR54" s="137"/>
      <c r="CVT54" s="250"/>
      <c r="CVU54" s="250"/>
      <c r="CVV54" s="243"/>
      <c r="CVW54" s="276"/>
      <c r="CVX54" s="276"/>
      <c r="CVY54" s="276"/>
      <c r="CVZ54" s="244"/>
      <c r="CWA54" s="244"/>
      <c r="CWB54" s="244"/>
      <c r="CWC54" s="245"/>
      <c r="CWD54" s="245"/>
      <c r="CWE54" s="244"/>
      <c r="CWF54" s="246"/>
      <c r="CWG54" s="247"/>
      <c r="CWH54" s="275"/>
      <c r="CWI54" s="275"/>
      <c r="CWJ54" s="275"/>
      <c r="CWK54" s="275"/>
      <c r="CWL54" s="275"/>
      <c r="CWM54" s="275"/>
      <c r="CWN54" s="137"/>
      <c r="CWO54" s="137"/>
      <c r="CWP54" s="135"/>
      <c r="CWQ54" s="137"/>
      <c r="CWS54" s="250"/>
      <c r="CWT54" s="250"/>
      <c r="CWU54" s="243"/>
      <c r="CWV54" s="276"/>
      <c r="CWW54" s="276"/>
      <c r="CWX54" s="276"/>
      <c r="CWY54" s="244"/>
      <c r="CWZ54" s="244"/>
      <c r="CXA54" s="244"/>
      <c r="CXB54" s="245"/>
      <c r="CXC54" s="245"/>
      <c r="CXD54" s="244"/>
      <c r="CXE54" s="246"/>
      <c r="CXF54" s="247"/>
      <c r="CXG54" s="275"/>
      <c r="CXH54" s="275"/>
      <c r="CXI54" s="275"/>
      <c r="CXJ54" s="275"/>
      <c r="CXK54" s="275"/>
      <c r="CXL54" s="275"/>
      <c r="CXM54" s="137"/>
      <c r="CXN54" s="137"/>
      <c r="CXO54" s="135"/>
      <c r="CXP54" s="137"/>
      <c r="CXR54" s="250"/>
      <c r="CXS54" s="250"/>
      <c r="CXT54" s="243"/>
      <c r="CXU54" s="276"/>
      <c r="CXV54" s="276"/>
      <c r="CXW54" s="276"/>
      <c r="CXX54" s="244"/>
      <c r="CXY54" s="244"/>
      <c r="CXZ54" s="244"/>
      <c r="CYA54" s="245"/>
      <c r="CYB54" s="245"/>
      <c r="CYC54" s="244"/>
      <c r="CYD54" s="246"/>
      <c r="CYE54" s="247"/>
      <c r="CYF54" s="275"/>
      <c r="CYG54" s="275"/>
      <c r="CYH54" s="275"/>
      <c r="CYI54" s="275"/>
      <c r="CYJ54" s="275"/>
      <c r="CYK54" s="275"/>
      <c r="CYL54" s="137"/>
      <c r="CYM54" s="137"/>
      <c r="CYN54" s="135"/>
      <c r="CYO54" s="137"/>
      <c r="CYQ54" s="250"/>
      <c r="CYR54" s="250"/>
      <c r="CYS54" s="243"/>
      <c r="CYT54" s="276"/>
      <c r="CYU54" s="276"/>
      <c r="CYV54" s="276"/>
      <c r="CYW54" s="244"/>
      <c r="CYX54" s="244"/>
      <c r="CYY54" s="244"/>
      <c r="CYZ54" s="245"/>
      <c r="CZA54" s="245"/>
      <c r="CZB54" s="244"/>
      <c r="CZC54" s="246"/>
      <c r="CZD54" s="247"/>
      <c r="CZE54" s="275"/>
      <c r="CZF54" s="275"/>
      <c r="CZG54" s="275"/>
      <c r="CZH54" s="275"/>
      <c r="CZI54" s="275"/>
      <c r="CZJ54" s="275"/>
      <c r="CZK54" s="137"/>
      <c r="CZL54" s="137"/>
      <c r="CZM54" s="135"/>
      <c r="CZN54" s="137"/>
      <c r="CZP54" s="250"/>
      <c r="CZQ54" s="250"/>
      <c r="CZR54" s="243"/>
      <c r="CZS54" s="276"/>
      <c r="CZT54" s="276"/>
      <c r="CZU54" s="276"/>
      <c r="CZV54" s="244"/>
      <c r="CZW54" s="244"/>
      <c r="CZX54" s="244"/>
      <c r="CZY54" s="245"/>
      <c r="CZZ54" s="245"/>
      <c r="DAA54" s="244"/>
      <c r="DAB54" s="246"/>
      <c r="DAC54" s="247"/>
      <c r="DAD54" s="275"/>
      <c r="DAE54" s="275"/>
      <c r="DAF54" s="275"/>
      <c r="DAG54" s="275"/>
      <c r="DAH54" s="275"/>
      <c r="DAI54" s="275"/>
      <c r="DAJ54" s="137"/>
      <c r="DAK54" s="137"/>
      <c r="DAL54" s="135"/>
      <c r="DAM54" s="137"/>
      <c r="DAO54" s="250"/>
      <c r="DAP54" s="250"/>
      <c r="DAQ54" s="243"/>
      <c r="DAR54" s="276"/>
      <c r="DAS54" s="276"/>
      <c r="DAT54" s="276"/>
      <c r="DAU54" s="244"/>
      <c r="DAV54" s="244"/>
      <c r="DAW54" s="244"/>
      <c r="DAX54" s="245"/>
      <c r="DAY54" s="245"/>
      <c r="DAZ54" s="244"/>
      <c r="DBA54" s="246"/>
      <c r="DBB54" s="247"/>
      <c r="DBC54" s="275"/>
      <c r="DBD54" s="275"/>
      <c r="DBE54" s="275"/>
      <c r="DBF54" s="275"/>
      <c r="DBG54" s="275"/>
      <c r="DBH54" s="275"/>
      <c r="DBI54" s="137"/>
      <c r="DBJ54" s="137"/>
      <c r="DBK54" s="135"/>
      <c r="DBL54" s="137"/>
      <c r="DBN54" s="250"/>
      <c r="DBO54" s="250"/>
      <c r="DBP54" s="243"/>
      <c r="DBQ54" s="276"/>
      <c r="DBR54" s="276"/>
      <c r="DBS54" s="276"/>
      <c r="DBT54" s="244"/>
      <c r="DBU54" s="244"/>
      <c r="DBV54" s="244"/>
      <c r="DBW54" s="245"/>
      <c r="DBX54" s="245"/>
      <c r="DBY54" s="244"/>
      <c r="DBZ54" s="246"/>
      <c r="DCA54" s="247"/>
      <c r="DCB54" s="275"/>
      <c r="DCC54" s="275"/>
      <c r="DCD54" s="275"/>
      <c r="DCE54" s="275"/>
      <c r="DCF54" s="275"/>
      <c r="DCG54" s="275"/>
      <c r="DCH54" s="137"/>
      <c r="DCI54" s="137"/>
      <c r="DCJ54" s="135"/>
      <c r="DCK54" s="137"/>
      <c r="DCM54" s="250"/>
      <c r="DCN54" s="250"/>
      <c r="DCO54" s="243"/>
      <c r="DCP54" s="276"/>
      <c r="DCQ54" s="276"/>
      <c r="DCR54" s="276"/>
      <c r="DCS54" s="244"/>
      <c r="DCT54" s="244"/>
      <c r="DCU54" s="244"/>
      <c r="DCV54" s="245"/>
      <c r="DCW54" s="245"/>
      <c r="DCX54" s="244"/>
      <c r="DCY54" s="246"/>
      <c r="DCZ54" s="247"/>
      <c r="DDA54" s="275"/>
      <c r="DDB54" s="275"/>
      <c r="DDC54" s="275"/>
      <c r="DDD54" s="275"/>
      <c r="DDE54" s="275"/>
      <c r="DDF54" s="275"/>
      <c r="DDG54" s="137"/>
      <c r="DDH54" s="137"/>
      <c r="DDI54" s="135"/>
      <c r="DDJ54" s="137"/>
      <c r="DDL54" s="250"/>
      <c r="DDM54" s="250"/>
      <c r="DDN54" s="243"/>
      <c r="DDO54" s="276"/>
      <c r="DDP54" s="276"/>
      <c r="DDQ54" s="276"/>
      <c r="DDR54" s="244"/>
      <c r="DDS54" s="244"/>
      <c r="DDT54" s="244"/>
      <c r="DDU54" s="245"/>
      <c r="DDV54" s="245"/>
      <c r="DDW54" s="244"/>
      <c r="DDX54" s="246"/>
      <c r="DDY54" s="247"/>
      <c r="DDZ54" s="275"/>
      <c r="DEA54" s="275"/>
      <c r="DEB54" s="275"/>
      <c r="DEC54" s="275"/>
      <c r="DED54" s="275"/>
      <c r="DEE54" s="275"/>
      <c r="DEF54" s="137"/>
      <c r="DEG54" s="137"/>
      <c r="DEH54" s="135"/>
      <c r="DEI54" s="137"/>
      <c r="DEK54" s="250"/>
      <c r="DEL54" s="250"/>
      <c r="DEM54" s="243"/>
      <c r="DEN54" s="276"/>
      <c r="DEO54" s="276"/>
      <c r="DEP54" s="276"/>
      <c r="DEQ54" s="244"/>
      <c r="DER54" s="244"/>
      <c r="DES54" s="244"/>
      <c r="DET54" s="245"/>
      <c r="DEU54" s="245"/>
      <c r="DEV54" s="244"/>
      <c r="DEW54" s="246"/>
      <c r="DEX54" s="247"/>
      <c r="DEY54" s="275"/>
      <c r="DEZ54" s="275"/>
      <c r="DFA54" s="275"/>
      <c r="DFB54" s="275"/>
      <c r="DFC54" s="275"/>
      <c r="DFD54" s="275"/>
      <c r="DFE54" s="137"/>
      <c r="DFF54" s="137"/>
      <c r="DFG54" s="135"/>
      <c r="DFH54" s="137"/>
      <c r="DFJ54" s="250"/>
      <c r="DFK54" s="250"/>
      <c r="DFL54" s="243"/>
      <c r="DFM54" s="276"/>
      <c r="DFN54" s="276"/>
      <c r="DFO54" s="276"/>
      <c r="DFP54" s="244"/>
      <c r="DFQ54" s="244"/>
      <c r="DFR54" s="244"/>
      <c r="DFS54" s="245"/>
      <c r="DFT54" s="245"/>
      <c r="DFU54" s="244"/>
      <c r="DFV54" s="246"/>
      <c r="DFW54" s="247"/>
      <c r="DFX54" s="275"/>
      <c r="DFY54" s="275"/>
      <c r="DFZ54" s="275"/>
      <c r="DGA54" s="275"/>
      <c r="DGB54" s="275"/>
      <c r="DGC54" s="275"/>
      <c r="DGD54" s="137"/>
      <c r="DGE54" s="137"/>
      <c r="DGF54" s="135"/>
      <c r="DGG54" s="137"/>
      <c r="DGI54" s="250"/>
      <c r="DGJ54" s="250"/>
      <c r="DGK54" s="243"/>
      <c r="DGL54" s="276"/>
      <c r="DGM54" s="276"/>
      <c r="DGN54" s="276"/>
      <c r="DGO54" s="244"/>
      <c r="DGP54" s="244"/>
      <c r="DGQ54" s="244"/>
      <c r="DGR54" s="245"/>
      <c r="DGS54" s="245"/>
      <c r="DGT54" s="244"/>
      <c r="DGU54" s="246"/>
      <c r="DGV54" s="247"/>
      <c r="DGW54" s="275"/>
      <c r="DGX54" s="275"/>
      <c r="DGY54" s="275"/>
      <c r="DGZ54" s="275"/>
      <c r="DHA54" s="275"/>
      <c r="DHB54" s="275"/>
      <c r="DHC54" s="137"/>
      <c r="DHD54" s="137"/>
      <c r="DHE54" s="135"/>
      <c r="DHF54" s="137"/>
      <c r="DHH54" s="250"/>
      <c r="DHI54" s="250"/>
      <c r="DHJ54" s="243"/>
      <c r="DHK54" s="276"/>
      <c r="DHL54" s="276"/>
      <c r="DHM54" s="276"/>
      <c r="DHN54" s="244"/>
      <c r="DHO54" s="244"/>
      <c r="DHP54" s="244"/>
      <c r="DHQ54" s="245"/>
      <c r="DHR54" s="245"/>
      <c r="DHS54" s="244"/>
      <c r="DHT54" s="246"/>
      <c r="DHU54" s="247"/>
      <c r="DHV54" s="275"/>
      <c r="DHW54" s="275"/>
      <c r="DHX54" s="275"/>
      <c r="DHY54" s="275"/>
      <c r="DHZ54" s="275"/>
      <c r="DIA54" s="275"/>
      <c r="DIB54" s="137"/>
      <c r="DIC54" s="137"/>
      <c r="DID54" s="135"/>
      <c r="DIE54" s="137"/>
      <c r="DIG54" s="250"/>
      <c r="DIH54" s="250"/>
      <c r="DII54" s="243"/>
      <c r="DIJ54" s="276"/>
      <c r="DIK54" s="276"/>
      <c r="DIL54" s="276"/>
      <c r="DIM54" s="244"/>
      <c r="DIN54" s="244"/>
      <c r="DIO54" s="244"/>
      <c r="DIP54" s="245"/>
      <c r="DIQ54" s="245"/>
      <c r="DIR54" s="244"/>
      <c r="DIS54" s="246"/>
      <c r="DIT54" s="247"/>
      <c r="DIU54" s="275"/>
      <c r="DIV54" s="275"/>
      <c r="DIW54" s="275"/>
      <c r="DIX54" s="275"/>
      <c r="DIY54" s="275"/>
      <c r="DIZ54" s="275"/>
      <c r="DJA54" s="137"/>
      <c r="DJB54" s="137"/>
      <c r="DJC54" s="135"/>
      <c r="DJD54" s="137"/>
      <c r="DJF54" s="250"/>
      <c r="DJG54" s="250"/>
      <c r="DJH54" s="243"/>
      <c r="DJI54" s="276"/>
      <c r="DJJ54" s="276"/>
      <c r="DJK54" s="276"/>
      <c r="DJL54" s="244"/>
      <c r="DJM54" s="244"/>
      <c r="DJN54" s="244"/>
      <c r="DJO54" s="245"/>
      <c r="DJP54" s="245"/>
      <c r="DJQ54" s="244"/>
      <c r="DJR54" s="246"/>
      <c r="DJS54" s="247"/>
      <c r="DJT54" s="275"/>
      <c r="DJU54" s="275"/>
      <c r="DJV54" s="275"/>
      <c r="DJW54" s="275"/>
      <c r="DJX54" s="275"/>
      <c r="DJY54" s="275"/>
      <c r="DJZ54" s="137"/>
      <c r="DKA54" s="137"/>
      <c r="DKB54" s="135"/>
      <c r="DKC54" s="137"/>
      <c r="DKE54" s="250"/>
      <c r="DKF54" s="250"/>
      <c r="DKG54" s="243"/>
      <c r="DKH54" s="276"/>
      <c r="DKI54" s="276"/>
      <c r="DKJ54" s="276"/>
      <c r="DKK54" s="244"/>
      <c r="DKL54" s="244"/>
      <c r="DKM54" s="244"/>
      <c r="DKN54" s="245"/>
      <c r="DKO54" s="245"/>
      <c r="DKP54" s="244"/>
      <c r="DKQ54" s="246"/>
      <c r="DKR54" s="247"/>
      <c r="DKS54" s="275"/>
      <c r="DKT54" s="275"/>
      <c r="DKU54" s="275"/>
      <c r="DKV54" s="275"/>
      <c r="DKW54" s="275"/>
      <c r="DKX54" s="275"/>
      <c r="DKY54" s="137"/>
      <c r="DKZ54" s="137"/>
      <c r="DLA54" s="135"/>
      <c r="DLB54" s="137"/>
      <c r="DLD54" s="250"/>
      <c r="DLE54" s="250"/>
      <c r="DLF54" s="243"/>
      <c r="DLG54" s="276"/>
      <c r="DLH54" s="276"/>
      <c r="DLI54" s="276"/>
      <c r="DLJ54" s="244"/>
      <c r="DLK54" s="244"/>
      <c r="DLL54" s="244"/>
      <c r="DLM54" s="245"/>
      <c r="DLN54" s="245"/>
      <c r="DLO54" s="244"/>
      <c r="DLP54" s="246"/>
      <c r="DLQ54" s="247"/>
      <c r="DLR54" s="275"/>
      <c r="DLS54" s="275"/>
      <c r="DLT54" s="275"/>
      <c r="DLU54" s="275"/>
      <c r="DLV54" s="275"/>
      <c r="DLW54" s="275"/>
      <c r="DLX54" s="137"/>
      <c r="DLY54" s="137"/>
      <c r="DLZ54" s="135"/>
      <c r="DMA54" s="137"/>
      <c r="DMC54" s="250"/>
      <c r="DMD54" s="250"/>
      <c r="DME54" s="243"/>
      <c r="DMF54" s="276"/>
      <c r="DMG54" s="276"/>
      <c r="DMH54" s="276"/>
      <c r="DMI54" s="244"/>
      <c r="DMJ54" s="244"/>
      <c r="DMK54" s="244"/>
      <c r="DML54" s="245"/>
      <c r="DMM54" s="245"/>
      <c r="DMN54" s="244"/>
      <c r="DMO54" s="246"/>
      <c r="DMP54" s="247"/>
      <c r="DMQ54" s="275"/>
      <c r="DMR54" s="275"/>
      <c r="DMS54" s="275"/>
      <c r="DMT54" s="275"/>
      <c r="DMU54" s="275"/>
      <c r="DMV54" s="275"/>
      <c r="DMW54" s="137"/>
      <c r="DMX54" s="137"/>
      <c r="DMY54" s="135"/>
      <c r="DMZ54" s="137"/>
      <c r="DNB54" s="250"/>
      <c r="DNC54" s="250"/>
      <c r="DND54" s="243"/>
      <c r="DNE54" s="276"/>
      <c r="DNF54" s="276"/>
      <c r="DNG54" s="276"/>
      <c r="DNH54" s="244"/>
      <c r="DNI54" s="244"/>
      <c r="DNJ54" s="244"/>
      <c r="DNK54" s="245"/>
      <c r="DNL54" s="245"/>
      <c r="DNM54" s="244"/>
      <c r="DNN54" s="246"/>
      <c r="DNO54" s="247"/>
      <c r="DNP54" s="275"/>
      <c r="DNQ54" s="275"/>
      <c r="DNR54" s="275"/>
      <c r="DNS54" s="275"/>
      <c r="DNT54" s="275"/>
      <c r="DNU54" s="275"/>
      <c r="DNV54" s="137"/>
      <c r="DNW54" s="137"/>
      <c r="DNX54" s="135"/>
      <c r="DNY54" s="137"/>
      <c r="DOA54" s="250"/>
      <c r="DOB54" s="250"/>
      <c r="DOC54" s="243"/>
      <c r="DOD54" s="276"/>
      <c r="DOE54" s="276"/>
      <c r="DOF54" s="276"/>
      <c r="DOG54" s="244"/>
      <c r="DOH54" s="244"/>
      <c r="DOI54" s="244"/>
      <c r="DOJ54" s="245"/>
      <c r="DOK54" s="245"/>
      <c r="DOL54" s="244"/>
      <c r="DOM54" s="246"/>
      <c r="DON54" s="247"/>
      <c r="DOO54" s="275"/>
      <c r="DOP54" s="275"/>
      <c r="DOQ54" s="275"/>
      <c r="DOR54" s="275"/>
      <c r="DOS54" s="275"/>
      <c r="DOT54" s="275"/>
      <c r="DOU54" s="137"/>
      <c r="DOV54" s="137"/>
      <c r="DOW54" s="135"/>
      <c r="DOX54" s="137"/>
      <c r="DOZ54" s="250"/>
      <c r="DPA54" s="250"/>
      <c r="DPB54" s="243"/>
      <c r="DPC54" s="276"/>
      <c r="DPD54" s="276"/>
      <c r="DPE54" s="276"/>
      <c r="DPF54" s="244"/>
      <c r="DPG54" s="244"/>
      <c r="DPH54" s="244"/>
      <c r="DPI54" s="245"/>
      <c r="DPJ54" s="245"/>
      <c r="DPK54" s="244"/>
      <c r="DPL54" s="246"/>
      <c r="DPM54" s="247"/>
      <c r="DPN54" s="275"/>
      <c r="DPO54" s="275"/>
      <c r="DPP54" s="275"/>
      <c r="DPQ54" s="275"/>
      <c r="DPR54" s="275"/>
      <c r="DPS54" s="275"/>
      <c r="DPT54" s="137"/>
      <c r="DPU54" s="137"/>
      <c r="DPV54" s="135"/>
      <c r="DPW54" s="137"/>
      <c r="DPY54" s="250"/>
      <c r="DPZ54" s="250"/>
      <c r="DQA54" s="243"/>
      <c r="DQB54" s="276"/>
      <c r="DQC54" s="276"/>
      <c r="DQD54" s="276"/>
      <c r="DQE54" s="244"/>
      <c r="DQF54" s="244"/>
      <c r="DQG54" s="244"/>
      <c r="DQH54" s="245"/>
      <c r="DQI54" s="245"/>
      <c r="DQJ54" s="244"/>
      <c r="DQK54" s="246"/>
      <c r="DQL54" s="247"/>
      <c r="DQM54" s="275"/>
      <c r="DQN54" s="275"/>
      <c r="DQO54" s="275"/>
      <c r="DQP54" s="275"/>
      <c r="DQQ54" s="275"/>
      <c r="DQR54" s="275"/>
      <c r="DQS54" s="137"/>
      <c r="DQT54" s="137"/>
      <c r="DQU54" s="135"/>
      <c r="DQV54" s="137"/>
      <c r="DQX54" s="250"/>
      <c r="DQY54" s="250"/>
      <c r="DQZ54" s="243"/>
      <c r="DRA54" s="276"/>
      <c r="DRB54" s="276"/>
      <c r="DRC54" s="276"/>
      <c r="DRD54" s="244"/>
      <c r="DRE54" s="244"/>
      <c r="DRF54" s="244"/>
      <c r="DRG54" s="245"/>
      <c r="DRH54" s="245"/>
      <c r="DRI54" s="244"/>
      <c r="DRJ54" s="246"/>
      <c r="DRK54" s="247"/>
      <c r="DRL54" s="275"/>
      <c r="DRM54" s="275"/>
      <c r="DRN54" s="275"/>
      <c r="DRO54" s="275"/>
      <c r="DRP54" s="275"/>
      <c r="DRQ54" s="275"/>
      <c r="DRR54" s="137"/>
      <c r="DRS54" s="137"/>
      <c r="DRT54" s="135"/>
      <c r="DRU54" s="137"/>
      <c r="DRW54" s="250"/>
      <c r="DRX54" s="250"/>
      <c r="DRY54" s="243"/>
      <c r="DRZ54" s="276"/>
      <c r="DSA54" s="276"/>
      <c r="DSB54" s="276"/>
      <c r="DSC54" s="244"/>
      <c r="DSD54" s="244"/>
      <c r="DSE54" s="244"/>
      <c r="DSF54" s="245"/>
      <c r="DSG54" s="245"/>
      <c r="DSH54" s="244"/>
      <c r="DSI54" s="246"/>
      <c r="DSJ54" s="247"/>
      <c r="DSK54" s="275"/>
      <c r="DSL54" s="275"/>
      <c r="DSM54" s="275"/>
      <c r="DSN54" s="275"/>
      <c r="DSO54" s="275"/>
      <c r="DSP54" s="275"/>
      <c r="DSQ54" s="137"/>
      <c r="DSR54" s="137"/>
      <c r="DSS54" s="135"/>
      <c r="DST54" s="137"/>
      <c r="DSV54" s="250"/>
      <c r="DSW54" s="250"/>
      <c r="DSX54" s="243"/>
      <c r="DSY54" s="276"/>
      <c r="DSZ54" s="276"/>
      <c r="DTA54" s="276"/>
      <c r="DTB54" s="244"/>
      <c r="DTC54" s="244"/>
      <c r="DTD54" s="244"/>
      <c r="DTE54" s="245"/>
      <c r="DTF54" s="245"/>
      <c r="DTG54" s="244"/>
      <c r="DTH54" s="246"/>
      <c r="DTI54" s="247"/>
      <c r="DTJ54" s="275"/>
      <c r="DTK54" s="275"/>
      <c r="DTL54" s="275"/>
      <c r="DTM54" s="275"/>
      <c r="DTN54" s="275"/>
      <c r="DTO54" s="275"/>
      <c r="DTP54" s="137"/>
      <c r="DTQ54" s="137"/>
      <c r="DTR54" s="135"/>
      <c r="DTS54" s="137"/>
      <c r="DTU54" s="250"/>
      <c r="DTV54" s="250"/>
      <c r="DTW54" s="243"/>
      <c r="DTX54" s="276"/>
      <c r="DTY54" s="276"/>
      <c r="DTZ54" s="276"/>
      <c r="DUA54" s="244"/>
      <c r="DUB54" s="244"/>
      <c r="DUC54" s="244"/>
      <c r="DUD54" s="245"/>
      <c r="DUE54" s="245"/>
      <c r="DUF54" s="244"/>
      <c r="DUG54" s="246"/>
      <c r="DUH54" s="247"/>
      <c r="DUI54" s="275"/>
      <c r="DUJ54" s="275"/>
      <c r="DUK54" s="275"/>
      <c r="DUL54" s="275"/>
      <c r="DUM54" s="275"/>
      <c r="DUN54" s="275"/>
      <c r="DUO54" s="137"/>
      <c r="DUP54" s="137"/>
      <c r="DUQ54" s="135"/>
      <c r="DUR54" s="137"/>
      <c r="DUT54" s="250"/>
      <c r="DUU54" s="250"/>
      <c r="DUV54" s="243"/>
      <c r="DUW54" s="276"/>
      <c r="DUX54" s="276"/>
      <c r="DUY54" s="276"/>
      <c r="DUZ54" s="244"/>
      <c r="DVA54" s="244"/>
      <c r="DVB54" s="244"/>
      <c r="DVC54" s="245"/>
      <c r="DVD54" s="245"/>
      <c r="DVE54" s="244"/>
      <c r="DVF54" s="246"/>
      <c r="DVG54" s="247"/>
      <c r="DVH54" s="275"/>
      <c r="DVI54" s="275"/>
      <c r="DVJ54" s="275"/>
      <c r="DVK54" s="275"/>
      <c r="DVL54" s="275"/>
      <c r="DVM54" s="275"/>
      <c r="DVN54" s="137"/>
      <c r="DVO54" s="137"/>
      <c r="DVP54" s="135"/>
      <c r="DVQ54" s="137"/>
      <c r="DVS54" s="250"/>
      <c r="DVT54" s="250"/>
      <c r="DVU54" s="243"/>
      <c r="DVV54" s="276"/>
      <c r="DVW54" s="276"/>
      <c r="DVX54" s="276"/>
      <c r="DVY54" s="244"/>
      <c r="DVZ54" s="244"/>
      <c r="DWA54" s="244"/>
      <c r="DWB54" s="245"/>
      <c r="DWC54" s="245"/>
      <c r="DWD54" s="244"/>
      <c r="DWE54" s="246"/>
      <c r="DWF54" s="247"/>
      <c r="DWG54" s="275"/>
      <c r="DWH54" s="275"/>
      <c r="DWI54" s="275"/>
      <c r="DWJ54" s="275"/>
      <c r="DWK54" s="275"/>
      <c r="DWL54" s="275"/>
      <c r="DWM54" s="137"/>
      <c r="DWN54" s="137"/>
      <c r="DWO54" s="135"/>
      <c r="DWP54" s="137"/>
      <c r="DWR54" s="250"/>
      <c r="DWS54" s="250"/>
      <c r="DWT54" s="243"/>
      <c r="DWU54" s="276"/>
      <c r="DWV54" s="276"/>
      <c r="DWW54" s="276"/>
      <c r="DWX54" s="244"/>
      <c r="DWY54" s="244"/>
      <c r="DWZ54" s="244"/>
      <c r="DXA54" s="245"/>
      <c r="DXB54" s="245"/>
      <c r="DXC54" s="244"/>
      <c r="DXD54" s="246"/>
      <c r="DXE54" s="247"/>
      <c r="DXF54" s="275"/>
      <c r="DXG54" s="275"/>
      <c r="DXH54" s="275"/>
      <c r="DXI54" s="275"/>
      <c r="DXJ54" s="275"/>
      <c r="DXK54" s="275"/>
      <c r="DXL54" s="137"/>
      <c r="DXM54" s="137"/>
      <c r="DXN54" s="135"/>
      <c r="DXO54" s="137"/>
      <c r="DXQ54" s="250"/>
      <c r="DXR54" s="250"/>
      <c r="DXS54" s="243"/>
      <c r="DXT54" s="276"/>
      <c r="DXU54" s="276"/>
      <c r="DXV54" s="276"/>
      <c r="DXW54" s="244"/>
      <c r="DXX54" s="244"/>
      <c r="DXY54" s="244"/>
      <c r="DXZ54" s="245"/>
      <c r="DYA54" s="245"/>
      <c r="DYB54" s="244"/>
      <c r="DYC54" s="246"/>
      <c r="DYD54" s="247"/>
      <c r="DYE54" s="275"/>
      <c r="DYF54" s="275"/>
      <c r="DYG54" s="275"/>
      <c r="DYH54" s="275"/>
      <c r="DYI54" s="275"/>
      <c r="DYJ54" s="275"/>
      <c r="DYK54" s="137"/>
      <c r="DYL54" s="137"/>
      <c r="DYM54" s="135"/>
      <c r="DYN54" s="137"/>
      <c r="DYP54" s="250"/>
      <c r="DYQ54" s="250"/>
      <c r="DYR54" s="243"/>
      <c r="DYS54" s="276"/>
      <c r="DYT54" s="276"/>
      <c r="DYU54" s="276"/>
      <c r="DYV54" s="244"/>
      <c r="DYW54" s="244"/>
      <c r="DYX54" s="244"/>
      <c r="DYY54" s="245"/>
      <c r="DYZ54" s="245"/>
      <c r="DZA54" s="244"/>
      <c r="DZB54" s="246"/>
      <c r="DZC54" s="247"/>
      <c r="DZD54" s="275"/>
      <c r="DZE54" s="275"/>
      <c r="DZF54" s="275"/>
      <c r="DZG54" s="275"/>
      <c r="DZH54" s="275"/>
      <c r="DZI54" s="275"/>
      <c r="DZJ54" s="137"/>
      <c r="DZK54" s="137"/>
      <c r="DZL54" s="135"/>
      <c r="DZM54" s="137"/>
      <c r="DZO54" s="250"/>
      <c r="DZP54" s="250"/>
      <c r="DZQ54" s="243"/>
      <c r="DZR54" s="276"/>
      <c r="DZS54" s="276"/>
      <c r="DZT54" s="276"/>
      <c r="DZU54" s="244"/>
      <c r="DZV54" s="244"/>
      <c r="DZW54" s="244"/>
      <c r="DZX54" s="245"/>
      <c r="DZY54" s="245"/>
      <c r="DZZ54" s="244"/>
      <c r="EAA54" s="246"/>
      <c r="EAB54" s="247"/>
      <c r="EAC54" s="275"/>
      <c r="EAD54" s="275"/>
      <c r="EAE54" s="275"/>
      <c r="EAF54" s="275"/>
      <c r="EAG54" s="275"/>
      <c r="EAH54" s="275"/>
      <c r="EAI54" s="137"/>
      <c r="EAJ54" s="137"/>
      <c r="EAK54" s="135"/>
      <c r="EAL54" s="137"/>
      <c r="EAN54" s="250"/>
      <c r="EAO54" s="250"/>
      <c r="EAP54" s="243"/>
      <c r="EAQ54" s="276"/>
      <c r="EAR54" s="276"/>
      <c r="EAS54" s="276"/>
      <c r="EAT54" s="244"/>
      <c r="EAU54" s="244"/>
      <c r="EAV54" s="244"/>
      <c r="EAW54" s="245"/>
      <c r="EAX54" s="245"/>
      <c r="EAY54" s="244"/>
      <c r="EAZ54" s="246"/>
      <c r="EBA54" s="247"/>
      <c r="EBB54" s="275"/>
      <c r="EBC54" s="275"/>
      <c r="EBD54" s="275"/>
      <c r="EBE54" s="275"/>
      <c r="EBF54" s="275"/>
      <c r="EBG54" s="275"/>
      <c r="EBH54" s="137"/>
      <c r="EBI54" s="137"/>
      <c r="EBJ54" s="135"/>
      <c r="EBK54" s="137"/>
      <c r="EBM54" s="250"/>
      <c r="EBN54" s="250"/>
      <c r="EBO54" s="243"/>
      <c r="EBP54" s="276"/>
      <c r="EBQ54" s="276"/>
      <c r="EBR54" s="276"/>
      <c r="EBS54" s="244"/>
      <c r="EBT54" s="244"/>
      <c r="EBU54" s="244"/>
      <c r="EBV54" s="245"/>
      <c r="EBW54" s="245"/>
      <c r="EBX54" s="244"/>
      <c r="EBY54" s="246"/>
      <c r="EBZ54" s="247"/>
      <c r="ECA54" s="275"/>
      <c r="ECB54" s="275"/>
      <c r="ECC54" s="275"/>
      <c r="ECD54" s="275"/>
      <c r="ECE54" s="275"/>
      <c r="ECF54" s="275"/>
      <c r="ECG54" s="137"/>
      <c r="ECH54" s="137"/>
      <c r="ECI54" s="135"/>
      <c r="ECJ54" s="137"/>
      <c r="ECL54" s="250"/>
      <c r="ECM54" s="250"/>
      <c r="ECN54" s="243"/>
      <c r="ECO54" s="276"/>
      <c r="ECP54" s="276"/>
      <c r="ECQ54" s="276"/>
      <c r="ECR54" s="244"/>
      <c r="ECS54" s="244"/>
      <c r="ECT54" s="244"/>
      <c r="ECU54" s="245"/>
      <c r="ECV54" s="245"/>
      <c r="ECW54" s="244"/>
      <c r="ECX54" s="246"/>
      <c r="ECY54" s="247"/>
      <c r="ECZ54" s="275"/>
      <c r="EDA54" s="275"/>
      <c r="EDB54" s="275"/>
      <c r="EDC54" s="275"/>
      <c r="EDD54" s="275"/>
      <c r="EDE54" s="275"/>
      <c r="EDF54" s="137"/>
      <c r="EDG54" s="137"/>
      <c r="EDH54" s="135"/>
      <c r="EDI54" s="137"/>
      <c r="EDK54" s="250"/>
      <c r="EDL54" s="250"/>
      <c r="EDM54" s="243"/>
      <c r="EDN54" s="276"/>
      <c r="EDO54" s="276"/>
      <c r="EDP54" s="276"/>
      <c r="EDQ54" s="244"/>
      <c r="EDR54" s="244"/>
      <c r="EDS54" s="244"/>
      <c r="EDT54" s="245"/>
      <c r="EDU54" s="245"/>
      <c r="EDV54" s="244"/>
      <c r="EDW54" s="246"/>
      <c r="EDX54" s="247"/>
      <c r="EDY54" s="275"/>
      <c r="EDZ54" s="275"/>
      <c r="EEA54" s="275"/>
      <c r="EEB54" s="275"/>
      <c r="EEC54" s="275"/>
      <c r="EED54" s="275"/>
      <c r="EEE54" s="137"/>
      <c r="EEF54" s="137"/>
      <c r="EEG54" s="135"/>
      <c r="EEH54" s="137"/>
      <c r="EEJ54" s="250"/>
      <c r="EEK54" s="250"/>
      <c r="EEL54" s="243"/>
      <c r="EEM54" s="276"/>
      <c r="EEN54" s="276"/>
      <c r="EEO54" s="276"/>
      <c r="EEP54" s="244"/>
      <c r="EEQ54" s="244"/>
      <c r="EER54" s="244"/>
      <c r="EES54" s="245"/>
      <c r="EET54" s="245"/>
      <c r="EEU54" s="244"/>
      <c r="EEV54" s="246"/>
      <c r="EEW54" s="247"/>
      <c r="EEX54" s="275"/>
      <c r="EEY54" s="275"/>
      <c r="EEZ54" s="275"/>
      <c r="EFA54" s="275"/>
      <c r="EFB54" s="275"/>
      <c r="EFC54" s="275"/>
      <c r="EFD54" s="137"/>
      <c r="EFE54" s="137"/>
      <c r="EFF54" s="135"/>
      <c r="EFG54" s="137"/>
      <c r="EFI54" s="250"/>
      <c r="EFJ54" s="250"/>
      <c r="EFK54" s="243"/>
      <c r="EFL54" s="276"/>
      <c r="EFM54" s="276"/>
      <c r="EFN54" s="276"/>
      <c r="EFO54" s="244"/>
      <c r="EFP54" s="244"/>
      <c r="EFQ54" s="244"/>
      <c r="EFR54" s="245"/>
      <c r="EFS54" s="245"/>
      <c r="EFT54" s="244"/>
      <c r="EFU54" s="246"/>
      <c r="EFV54" s="247"/>
      <c r="EFW54" s="275"/>
      <c r="EFX54" s="275"/>
      <c r="EFY54" s="275"/>
      <c r="EFZ54" s="275"/>
      <c r="EGA54" s="275"/>
      <c r="EGB54" s="275"/>
      <c r="EGC54" s="137"/>
      <c r="EGD54" s="137"/>
      <c r="EGE54" s="135"/>
      <c r="EGF54" s="137"/>
      <c r="EGH54" s="250"/>
      <c r="EGI54" s="250"/>
      <c r="EGJ54" s="243"/>
      <c r="EGK54" s="276"/>
      <c r="EGL54" s="276"/>
      <c r="EGM54" s="276"/>
      <c r="EGN54" s="244"/>
      <c r="EGO54" s="244"/>
      <c r="EGP54" s="244"/>
      <c r="EGQ54" s="245"/>
      <c r="EGR54" s="245"/>
      <c r="EGS54" s="244"/>
      <c r="EGT54" s="246"/>
      <c r="EGU54" s="247"/>
      <c r="EGV54" s="275"/>
      <c r="EGW54" s="275"/>
      <c r="EGX54" s="275"/>
      <c r="EGY54" s="275"/>
      <c r="EGZ54" s="275"/>
      <c r="EHA54" s="275"/>
      <c r="EHB54" s="137"/>
      <c r="EHC54" s="137"/>
      <c r="EHD54" s="135"/>
      <c r="EHE54" s="137"/>
      <c r="EHG54" s="250"/>
      <c r="EHH54" s="250"/>
      <c r="EHI54" s="243"/>
      <c r="EHJ54" s="276"/>
      <c r="EHK54" s="276"/>
      <c r="EHL54" s="276"/>
      <c r="EHM54" s="244"/>
      <c r="EHN54" s="244"/>
      <c r="EHO54" s="244"/>
      <c r="EHP54" s="245"/>
      <c r="EHQ54" s="245"/>
      <c r="EHR54" s="244"/>
      <c r="EHS54" s="246"/>
      <c r="EHT54" s="247"/>
      <c r="EHU54" s="275"/>
      <c r="EHV54" s="275"/>
      <c r="EHW54" s="275"/>
      <c r="EHX54" s="275"/>
      <c r="EHY54" s="275"/>
      <c r="EHZ54" s="275"/>
      <c r="EIA54" s="137"/>
      <c r="EIB54" s="137"/>
      <c r="EIC54" s="135"/>
      <c r="EID54" s="137"/>
      <c r="EIF54" s="250"/>
      <c r="EIG54" s="250"/>
      <c r="EIH54" s="243"/>
      <c r="EII54" s="276"/>
      <c r="EIJ54" s="276"/>
      <c r="EIK54" s="276"/>
      <c r="EIL54" s="244"/>
      <c r="EIM54" s="244"/>
      <c r="EIN54" s="244"/>
      <c r="EIO54" s="245"/>
      <c r="EIP54" s="245"/>
      <c r="EIQ54" s="244"/>
      <c r="EIR54" s="246"/>
      <c r="EIS54" s="247"/>
      <c r="EIT54" s="275"/>
      <c r="EIU54" s="275"/>
      <c r="EIV54" s="275"/>
      <c r="EIW54" s="275"/>
      <c r="EIX54" s="275"/>
      <c r="EIY54" s="275"/>
      <c r="EIZ54" s="137"/>
      <c r="EJA54" s="137"/>
      <c r="EJB54" s="135"/>
      <c r="EJC54" s="137"/>
      <c r="EJE54" s="250"/>
      <c r="EJF54" s="250"/>
      <c r="EJG54" s="243"/>
      <c r="EJH54" s="276"/>
      <c r="EJI54" s="276"/>
      <c r="EJJ54" s="276"/>
      <c r="EJK54" s="244"/>
      <c r="EJL54" s="244"/>
      <c r="EJM54" s="244"/>
      <c r="EJN54" s="245"/>
      <c r="EJO54" s="245"/>
      <c r="EJP54" s="244"/>
      <c r="EJQ54" s="246"/>
      <c r="EJR54" s="247"/>
      <c r="EJS54" s="275"/>
      <c r="EJT54" s="275"/>
      <c r="EJU54" s="275"/>
      <c r="EJV54" s="275"/>
      <c r="EJW54" s="275"/>
      <c r="EJX54" s="275"/>
      <c r="EJY54" s="137"/>
      <c r="EJZ54" s="137"/>
      <c r="EKA54" s="135"/>
      <c r="EKB54" s="137"/>
      <c r="EKD54" s="250"/>
      <c r="EKE54" s="250"/>
      <c r="EKF54" s="243"/>
      <c r="EKG54" s="276"/>
      <c r="EKH54" s="276"/>
      <c r="EKI54" s="276"/>
      <c r="EKJ54" s="244"/>
      <c r="EKK54" s="244"/>
      <c r="EKL54" s="244"/>
      <c r="EKM54" s="245"/>
      <c r="EKN54" s="245"/>
      <c r="EKO54" s="244"/>
      <c r="EKP54" s="246"/>
      <c r="EKQ54" s="247"/>
      <c r="EKR54" s="275"/>
      <c r="EKS54" s="275"/>
      <c r="EKT54" s="275"/>
      <c r="EKU54" s="275"/>
      <c r="EKV54" s="275"/>
      <c r="EKW54" s="275"/>
      <c r="EKX54" s="137"/>
      <c r="EKY54" s="137"/>
      <c r="EKZ54" s="135"/>
      <c r="ELA54" s="137"/>
      <c r="ELC54" s="250"/>
      <c r="ELD54" s="250"/>
      <c r="ELE54" s="243"/>
      <c r="ELF54" s="276"/>
      <c r="ELG54" s="276"/>
      <c r="ELH54" s="276"/>
      <c r="ELI54" s="244"/>
      <c r="ELJ54" s="244"/>
      <c r="ELK54" s="244"/>
      <c r="ELL54" s="245"/>
      <c r="ELM54" s="245"/>
      <c r="ELN54" s="244"/>
      <c r="ELO54" s="246"/>
      <c r="ELP54" s="247"/>
      <c r="ELQ54" s="275"/>
      <c r="ELR54" s="275"/>
      <c r="ELS54" s="275"/>
      <c r="ELT54" s="275"/>
      <c r="ELU54" s="275"/>
      <c r="ELV54" s="275"/>
      <c r="ELW54" s="137"/>
      <c r="ELX54" s="137"/>
      <c r="ELY54" s="135"/>
      <c r="ELZ54" s="137"/>
      <c r="EMB54" s="250"/>
      <c r="EMC54" s="250"/>
      <c r="EMD54" s="243"/>
      <c r="EME54" s="276"/>
      <c r="EMF54" s="276"/>
      <c r="EMG54" s="276"/>
      <c r="EMH54" s="244"/>
      <c r="EMI54" s="244"/>
      <c r="EMJ54" s="244"/>
      <c r="EMK54" s="245"/>
      <c r="EML54" s="245"/>
      <c r="EMM54" s="244"/>
      <c r="EMN54" s="246"/>
      <c r="EMO54" s="247"/>
      <c r="EMP54" s="275"/>
      <c r="EMQ54" s="275"/>
      <c r="EMR54" s="275"/>
      <c r="EMS54" s="275"/>
      <c r="EMT54" s="275"/>
      <c r="EMU54" s="275"/>
      <c r="EMV54" s="137"/>
      <c r="EMW54" s="137"/>
      <c r="EMX54" s="135"/>
      <c r="EMY54" s="137"/>
      <c r="ENA54" s="250"/>
      <c r="ENB54" s="250"/>
      <c r="ENC54" s="243"/>
      <c r="END54" s="276"/>
      <c r="ENE54" s="276"/>
      <c r="ENF54" s="276"/>
      <c r="ENG54" s="244"/>
      <c r="ENH54" s="244"/>
      <c r="ENI54" s="244"/>
      <c r="ENJ54" s="245"/>
      <c r="ENK54" s="245"/>
      <c r="ENL54" s="244"/>
      <c r="ENM54" s="246"/>
      <c r="ENN54" s="247"/>
      <c r="ENO54" s="275"/>
      <c r="ENP54" s="275"/>
      <c r="ENQ54" s="275"/>
      <c r="ENR54" s="275"/>
      <c r="ENS54" s="275"/>
      <c r="ENT54" s="275"/>
      <c r="ENU54" s="137"/>
      <c r="ENV54" s="137"/>
      <c r="ENW54" s="135"/>
      <c r="ENX54" s="137"/>
      <c r="ENZ54" s="250"/>
      <c r="EOA54" s="250"/>
      <c r="EOB54" s="243"/>
      <c r="EOC54" s="276"/>
      <c r="EOD54" s="276"/>
      <c r="EOE54" s="276"/>
      <c r="EOF54" s="244"/>
      <c r="EOG54" s="244"/>
      <c r="EOH54" s="244"/>
      <c r="EOI54" s="245"/>
      <c r="EOJ54" s="245"/>
      <c r="EOK54" s="244"/>
      <c r="EOL54" s="246"/>
      <c r="EOM54" s="247"/>
      <c r="EON54" s="275"/>
      <c r="EOO54" s="275"/>
      <c r="EOP54" s="275"/>
      <c r="EOQ54" s="275"/>
      <c r="EOR54" s="275"/>
      <c r="EOS54" s="275"/>
      <c r="EOT54" s="137"/>
      <c r="EOU54" s="137"/>
      <c r="EOV54" s="135"/>
      <c r="EOW54" s="137"/>
      <c r="EOY54" s="250"/>
      <c r="EOZ54" s="250"/>
      <c r="EPA54" s="243"/>
      <c r="EPB54" s="276"/>
      <c r="EPC54" s="276"/>
      <c r="EPD54" s="276"/>
      <c r="EPE54" s="244"/>
      <c r="EPF54" s="244"/>
      <c r="EPG54" s="244"/>
      <c r="EPH54" s="245"/>
      <c r="EPI54" s="245"/>
      <c r="EPJ54" s="244"/>
      <c r="EPK54" s="246"/>
      <c r="EPL54" s="247"/>
      <c r="EPM54" s="275"/>
      <c r="EPN54" s="275"/>
      <c r="EPO54" s="275"/>
      <c r="EPP54" s="275"/>
      <c r="EPQ54" s="275"/>
      <c r="EPR54" s="275"/>
      <c r="EPS54" s="137"/>
      <c r="EPT54" s="137"/>
      <c r="EPU54" s="135"/>
      <c r="EPV54" s="137"/>
      <c r="EPX54" s="250"/>
      <c r="EPY54" s="250"/>
      <c r="EPZ54" s="243"/>
      <c r="EQA54" s="276"/>
      <c r="EQB54" s="276"/>
      <c r="EQC54" s="276"/>
      <c r="EQD54" s="244"/>
      <c r="EQE54" s="244"/>
      <c r="EQF54" s="244"/>
      <c r="EQG54" s="245"/>
      <c r="EQH54" s="245"/>
      <c r="EQI54" s="244"/>
      <c r="EQJ54" s="246"/>
      <c r="EQK54" s="247"/>
      <c r="EQL54" s="275"/>
      <c r="EQM54" s="275"/>
      <c r="EQN54" s="275"/>
      <c r="EQO54" s="275"/>
      <c r="EQP54" s="275"/>
      <c r="EQQ54" s="275"/>
      <c r="EQR54" s="137"/>
      <c r="EQS54" s="137"/>
      <c r="EQT54" s="135"/>
      <c r="EQU54" s="137"/>
      <c r="EQW54" s="250"/>
      <c r="EQX54" s="250"/>
      <c r="EQY54" s="243"/>
      <c r="EQZ54" s="276"/>
      <c r="ERA54" s="276"/>
      <c r="ERB54" s="276"/>
      <c r="ERC54" s="244"/>
      <c r="ERD54" s="244"/>
      <c r="ERE54" s="244"/>
      <c r="ERF54" s="245"/>
      <c r="ERG54" s="245"/>
      <c r="ERH54" s="244"/>
      <c r="ERI54" s="246"/>
      <c r="ERJ54" s="247"/>
      <c r="ERK54" s="275"/>
      <c r="ERL54" s="275"/>
      <c r="ERM54" s="275"/>
      <c r="ERN54" s="275"/>
      <c r="ERO54" s="275"/>
      <c r="ERP54" s="275"/>
      <c r="ERQ54" s="137"/>
      <c r="ERR54" s="137"/>
      <c r="ERS54" s="135"/>
      <c r="ERT54" s="137"/>
      <c r="ERV54" s="250"/>
      <c r="ERW54" s="250"/>
      <c r="ERX54" s="243"/>
      <c r="ERY54" s="276"/>
      <c r="ERZ54" s="276"/>
      <c r="ESA54" s="276"/>
      <c r="ESB54" s="244"/>
      <c r="ESC54" s="244"/>
      <c r="ESD54" s="244"/>
      <c r="ESE54" s="245"/>
      <c r="ESF54" s="245"/>
      <c r="ESG54" s="244"/>
      <c r="ESH54" s="246"/>
      <c r="ESI54" s="247"/>
      <c r="ESJ54" s="275"/>
      <c r="ESK54" s="275"/>
      <c r="ESL54" s="275"/>
      <c r="ESM54" s="275"/>
      <c r="ESN54" s="275"/>
      <c r="ESO54" s="275"/>
      <c r="ESP54" s="137"/>
      <c r="ESQ54" s="137"/>
      <c r="ESR54" s="135"/>
      <c r="ESS54" s="137"/>
      <c r="ESU54" s="250"/>
      <c r="ESV54" s="250"/>
      <c r="ESW54" s="243"/>
      <c r="ESX54" s="276"/>
      <c r="ESY54" s="276"/>
      <c r="ESZ54" s="276"/>
      <c r="ETA54" s="244"/>
      <c r="ETB54" s="244"/>
      <c r="ETC54" s="244"/>
      <c r="ETD54" s="245"/>
      <c r="ETE54" s="245"/>
      <c r="ETF54" s="244"/>
      <c r="ETG54" s="246"/>
      <c r="ETH54" s="247"/>
      <c r="ETI54" s="275"/>
      <c r="ETJ54" s="275"/>
      <c r="ETK54" s="275"/>
      <c r="ETL54" s="275"/>
      <c r="ETM54" s="275"/>
      <c r="ETN54" s="275"/>
      <c r="ETO54" s="137"/>
      <c r="ETP54" s="137"/>
      <c r="ETQ54" s="135"/>
      <c r="ETR54" s="137"/>
      <c r="ETT54" s="250"/>
      <c r="ETU54" s="250"/>
      <c r="ETV54" s="243"/>
      <c r="ETW54" s="276"/>
      <c r="ETX54" s="276"/>
      <c r="ETY54" s="276"/>
      <c r="ETZ54" s="244"/>
      <c r="EUA54" s="244"/>
      <c r="EUB54" s="244"/>
      <c r="EUC54" s="245"/>
      <c r="EUD54" s="245"/>
      <c r="EUE54" s="244"/>
      <c r="EUF54" s="246"/>
      <c r="EUG54" s="247"/>
      <c r="EUH54" s="275"/>
      <c r="EUI54" s="275"/>
      <c r="EUJ54" s="275"/>
      <c r="EUK54" s="275"/>
      <c r="EUL54" s="275"/>
      <c r="EUM54" s="275"/>
      <c r="EUN54" s="137"/>
      <c r="EUO54" s="137"/>
      <c r="EUP54" s="135"/>
      <c r="EUQ54" s="137"/>
      <c r="EUS54" s="250"/>
      <c r="EUT54" s="250"/>
      <c r="EUU54" s="243"/>
      <c r="EUV54" s="276"/>
      <c r="EUW54" s="276"/>
      <c r="EUX54" s="276"/>
      <c r="EUY54" s="244"/>
      <c r="EUZ54" s="244"/>
      <c r="EVA54" s="244"/>
      <c r="EVB54" s="245"/>
      <c r="EVC54" s="245"/>
      <c r="EVD54" s="244"/>
      <c r="EVE54" s="246"/>
      <c r="EVF54" s="247"/>
      <c r="EVG54" s="275"/>
      <c r="EVH54" s="275"/>
      <c r="EVI54" s="275"/>
      <c r="EVJ54" s="275"/>
      <c r="EVK54" s="275"/>
      <c r="EVL54" s="275"/>
      <c r="EVM54" s="137"/>
      <c r="EVN54" s="137"/>
      <c r="EVO54" s="135"/>
      <c r="EVP54" s="137"/>
      <c r="EVR54" s="250"/>
      <c r="EVS54" s="250"/>
      <c r="EVT54" s="243"/>
      <c r="EVU54" s="276"/>
      <c r="EVV54" s="276"/>
      <c r="EVW54" s="276"/>
      <c r="EVX54" s="244"/>
      <c r="EVY54" s="244"/>
      <c r="EVZ54" s="244"/>
      <c r="EWA54" s="245"/>
      <c r="EWB54" s="245"/>
      <c r="EWC54" s="244"/>
      <c r="EWD54" s="246"/>
      <c r="EWE54" s="247"/>
      <c r="EWF54" s="275"/>
      <c r="EWG54" s="275"/>
      <c r="EWH54" s="275"/>
      <c r="EWI54" s="275"/>
      <c r="EWJ54" s="275"/>
      <c r="EWK54" s="275"/>
      <c r="EWL54" s="137"/>
      <c r="EWM54" s="137"/>
      <c r="EWN54" s="135"/>
      <c r="EWO54" s="137"/>
      <c r="EWQ54" s="250"/>
      <c r="EWR54" s="250"/>
      <c r="EWS54" s="243"/>
      <c r="EWT54" s="276"/>
      <c r="EWU54" s="276"/>
      <c r="EWV54" s="276"/>
      <c r="EWW54" s="244"/>
      <c r="EWX54" s="244"/>
      <c r="EWY54" s="244"/>
      <c r="EWZ54" s="245"/>
      <c r="EXA54" s="245"/>
      <c r="EXB54" s="244"/>
      <c r="EXC54" s="246"/>
      <c r="EXD54" s="247"/>
      <c r="EXE54" s="275"/>
      <c r="EXF54" s="275"/>
      <c r="EXG54" s="275"/>
      <c r="EXH54" s="275"/>
      <c r="EXI54" s="275"/>
      <c r="EXJ54" s="275"/>
      <c r="EXK54" s="137"/>
      <c r="EXL54" s="137"/>
      <c r="EXM54" s="135"/>
      <c r="EXN54" s="137"/>
      <c r="EXP54" s="250"/>
      <c r="EXQ54" s="250"/>
      <c r="EXR54" s="243"/>
      <c r="EXS54" s="276"/>
      <c r="EXT54" s="276"/>
      <c r="EXU54" s="276"/>
      <c r="EXV54" s="244"/>
      <c r="EXW54" s="244"/>
      <c r="EXX54" s="244"/>
      <c r="EXY54" s="245"/>
      <c r="EXZ54" s="245"/>
      <c r="EYA54" s="244"/>
      <c r="EYB54" s="246"/>
      <c r="EYC54" s="247"/>
      <c r="EYD54" s="275"/>
      <c r="EYE54" s="275"/>
      <c r="EYF54" s="275"/>
      <c r="EYG54" s="275"/>
      <c r="EYH54" s="275"/>
      <c r="EYI54" s="275"/>
      <c r="EYJ54" s="137"/>
      <c r="EYK54" s="137"/>
      <c r="EYL54" s="135"/>
      <c r="EYM54" s="137"/>
      <c r="EYO54" s="250"/>
      <c r="EYP54" s="250"/>
      <c r="EYQ54" s="243"/>
      <c r="EYR54" s="276"/>
      <c r="EYS54" s="276"/>
      <c r="EYT54" s="276"/>
      <c r="EYU54" s="244"/>
      <c r="EYV54" s="244"/>
      <c r="EYW54" s="244"/>
      <c r="EYX54" s="245"/>
      <c r="EYY54" s="245"/>
      <c r="EYZ54" s="244"/>
      <c r="EZA54" s="246"/>
      <c r="EZB54" s="247"/>
      <c r="EZC54" s="275"/>
      <c r="EZD54" s="275"/>
      <c r="EZE54" s="275"/>
      <c r="EZF54" s="275"/>
      <c r="EZG54" s="275"/>
      <c r="EZH54" s="275"/>
      <c r="EZI54" s="137"/>
      <c r="EZJ54" s="137"/>
      <c r="EZK54" s="135"/>
      <c r="EZL54" s="137"/>
      <c r="EZN54" s="250"/>
      <c r="EZO54" s="250"/>
      <c r="EZP54" s="243"/>
      <c r="EZQ54" s="276"/>
      <c r="EZR54" s="276"/>
      <c r="EZS54" s="276"/>
      <c r="EZT54" s="244"/>
      <c r="EZU54" s="244"/>
      <c r="EZV54" s="244"/>
      <c r="EZW54" s="245"/>
      <c r="EZX54" s="245"/>
      <c r="EZY54" s="244"/>
      <c r="EZZ54" s="246"/>
      <c r="FAA54" s="247"/>
      <c r="FAB54" s="275"/>
      <c r="FAC54" s="275"/>
      <c r="FAD54" s="275"/>
      <c r="FAE54" s="275"/>
      <c r="FAF54" s="275"/>
      <c r="FAG54" s="275"/>
      <c r="FAH54" s="137"/>
      <c r="FAI54" s="137"/>
      <c r="FAJ54" s="135"/>
      <c r="FAK54" s="137"/>
      <c r="FAM54" s="250"/>
      <c r="FAN54" s="250"/>
      <c r="FAO54" s="243"/>
      <c r="FAP54" s="276"/>
      <c r="FAQ54" s="276"/>
      <c r="FAR54" s="276"/>
      <c r="FAS54" s="244"/>
      <c r="FAT54" s="244"/>
      <c r="FAU54" s="244"/>
      <c r="FAV54" s="245"/>
      <c r="FAW54" s="245"/>
      <c r="FAX54" s="244"/>
      <c r="FAY54" s="246"/>
      <c r="FAZ54" s="247"/>
      <c r="FBA54" s="275"/>
      <c r="FBB54" s="275"/>
      <c r="FBC54" s="275"/>
      <c r="FBD54" s="275"/>
      <c r="FBE54" s="275"/>
      <c r="FBF54" s="275"/>
      <c r="FBG54" s="137"/>
      <c r="FBH54" s="137"/>
      <c r="FBI54" s="135"/>
      <c r="FBJ54" s="137"/>
      <c r="FBL54" s="250"/>
      <c r="FBM54" s="250"/>
      <c r="FBN54" s="243"/>
      <c r="FBO54" s="276"/>
      <c r="FBP54" s="276"/>
      <c r="FBQ54" s="276"/>
      <c r="FBR54" s="244"/>
      <c r="FBS54" s="244"/>
      <c r="FBT54" s="244"/>
      <c r="FBU54" s="245"/>
      <c r="FBV54" s="245"/>
      <c r="FBW54" s="244"/>
      <c r="FBX54" s="246"/>
      <c r="FBY54" s="247"/>
      <c r="FBZ54" s="275"/>
      <c r="FCA54" s="275"/>
      <c r="FCB54" s="275"/>
      <c r="FCC54" s="275"/>
      <c r="FCD54" s="275"/>
      <c r="FCE54" s="275"/>
      <c r="FCF54" s="137"/>
      <c r="FCG54" s="137"/>
      <c r="FCH54" s="135"/>
      <c r="FCI54" s="137"/>
      <c r="FCK54" s="250"/>
      <c r="FCL54" s="250"/>
      <c r="FCM54" s="243"/>
      <c r="FCN54" s="276"/>
      <c r="FCO54" s="276"/>
      <c r="FCP54" s="276"/>
      <c r="FCQ54" s="244"/>
      <c r="FCR54" s="244"/>
      <c r="FCS54" s="244"/>
      <c r="FCT54" s="245"/>
      <c r="FCU54" s="245"/>
      <c r="FCV54" s="244"/>
      <c r="FCW54" s="246"/>
      <c r="FCX54" s="247"/>
      <c r="FCY54" s="275"/>
      <c r="FCZ54" s="275"/>
      <c r="FDA54" s="275"/>
      <c r="FDB54" s="275"/>
      <c r="FDC54" s="275"/>
      <c r="FDD54" s="275"/>
      <c r="FDE54" s="137"/>
      <c r="FDF54" s="137"/>
      <c r="FDG54" s="135"/>
      <c r="FDH54" s="137"/>
      <c r="FDJ54" s="250"/>
      <c r="FDK54" s="250"/>
      <c r="FDL54" s="243"/>
      <c r="FDM54" s="276"/>
      <c r="FDN54" s="276"/>
      <c r="FDO54" s="276"/>
      <c r="FDP54" s="244"/>
      <c r="FDQ54" s="244"/>
      <c r="FDR54" s="244"/>
      <c r="FDS54" s="245"/>
      <c r="FDT54" s="245"/>
      <c r="FDU54" s="244"/>
      <c r="FDV54" s="246"/>
      <c r="FDW54" s="247"/>
      <c r="FDX54" s="275"/>
      <c r="FDY54" s="275"/>
      <c r="FDZ54" s="275"/>
      <c r="FEA54" s="275"/>
      <c r="FEB54" s="275"/>
      <c r="FEC54" s="275"/>
      <c r="FED54" s="137"/>
      <c r="FEE54" s="137"/>
      <c r="FEF54" s="135"/>
      <c r="FEG54" s="137"/>
      <c r="FEI54" s="250"/>
      <c r="FEJ54" s="250"/>
      <c r="FEK54" s="243"/>
      <c r="FEL54" s="276"/>
      <c r="FEM54" s="276"/>
      <c r="FEN54" s="276"/>
      <c r="FEO54" s="244"/>
      <c r="FEP54" s="244"/>
      <c r="FEQ54" s="244"/>
      <c r="FER54" s="245"/>
      <c r="FES54" s="245"/>
      <c r="FET54" s="244"/>
      <c r="FEU54" s="246"/>
      <c r="FEV54" s="247"/>
      <c r="FEW54" s="275"/>
      <c r="FEX54" s="275"/>
      <c r="FEY54" s="275"/>
      <c r="FEZ54" s="275"/>
      <c r="FFA54" s="275"/>
      <c r="FFB54" s="275"/>
      <c r="FFC54" s="137"/>
      <c r="FFD54" s="137"/>
      <c r="FFE54" s="135"/>
      <c r="FFF54" s="137"/>
      <c r="FFH54" s="250"/>
      <c r="FFI54" s="250"/>
      <c r="FFJ54" s="243"/>
      <c r="FFK54" s="276"/>
      <c r="FFL54" s="276"/>
      <c r="FFM54" s="276"/>
      <c r="FFN54" s="244"/>
      <c r="FFO54" s="244"/>
      <c r="FFP54" s="244"/>
      <c r="FFQ54" s="245"/>
      <c r="FFR54" s="245"/>
      <c r="FFS54" s="244"/>
      <c r="FFT54" s="246"/>
      <c r="FFU54" s="247"/>
      <c r="FFV54" s="275"/>
      <c r="FFW54" s="275"/>
      <c r="FFX54" s="275"/>
      <c r="FFY54" s="275"/>
      <c r="FFZ54" s="275"/>
      <c r="FGA54" s="275"/>
      <c r="FGB54" s="137"/>
      <c r="FGC54" s="137"/>
      <c r="FGD54" s="135"/>
      <c r="FGE54" s="137"/>
      <c r="FGG54" s="250"/>
      <c r="FGH54" s="250"/>
      <c r="FGI54" s="243"/>
      <c r="FGJ54" s="276"/>
      <c r="FGK54" s="276"/>
      <c r="FGL54" s="276"/>
      <c r="FGM54" s="244"/>
      <c r="FGN54" s="244"/>
      <c r="FGO54" s="244"/>
      <c r="FGP54" s="245"/>
      <c r="FGQ54" s="245"/>
      <c r="FGR54" s="244"/>
      <c r="FGS54" s="246"/>
      <c r="FGT54" s="247"/>
      <c r="FGU54" s="275"/>
      <c r="FGV54" s="275"/>
      <c r="FGW54" s="275"/>
      <c r="FGX54" s="275"/>
      <c r="FGY54" s="275"/>
      <c r="FGZ54" s="275"/>
      <c r="FHA54" s="137"/>
      <c r="FHB54" s="137"/>
      <c r="FHC54" s="135"/>
      <c r="FHD54" s="137"/>
      <c r="FHF54" s="250"/>
      <c r="FHG54" s="250"/>
      <c r="FHH54" s="243"/>
      <c r="FHI54" s="276"/>
      <c r="FHJ54" s="276"/>
      <c r="FHK54" s="276"/>
      <c r="FHL54" s="244"/>
      <c r="FHM54" s="244"/>
      <c r="FHN54" s="244"/>
      <c r="FHO54" s="245"/>
      <c r="FHP54" s="245"/>
      <c r="FHQ54" s="244"/>
      <c r="FHR54" s="246"/>
      <c r="FHS54" s="247"/>
      <c r="FHT54" s="275"/>
      <c r="FHU54" s="275"/>
      <c r="FHV54" s="275"/>
      <c r="FHW54" s="275"/>
      <c r="FHX54" s="275"/>
      <c r="FHY54" s="275"/>
      <c r="FHZ54" s="137"/>
      <c r="FIA54" s="137"/>
      <c r="FIB54" s="135"/>
      <c r="FIC54" s="137"/>
      <c r="FIE54" s="250"/>
      <c r="FIF54" s="250"/>
      <c r="FIG54" s="243"/>
      <c r="FIH54" s="276"/>
      <c r="FII54" s="276"/>
      <c r="FIJ54" s="276"/>
      <c r="FIK54" s="244"/>
      <c r="FIL54" s="244"/>
      <c r="FIM54" s="244"/>
      <c r="FIN54" s="245"/>
      <c r="FIO54" s="245"/>
      <c r="FIP54" s="244"/>
      <c r="FIQ54" s="246"/>
      <c r="FIR54" s="247"/>
      <c r="FIS54" s="275"/>
      <c r="FIT54" s="275"/>
      <c r="FIU54" s="275"/>
      <c r="FIV54" s="275"/>
      <c r="FIW54" s="275"/>
      <c r="FIX54" s="275"/>
      <c r="FIY54" s="137"/>
      <c r="FIZ54" s="137"/>
      <c r="FJA54" s="135"/>
      <c r="FJB54" s="137"/>
      <c r="FJD54" s="250"/>
      <c r="FJE54" s="250"/>
      <c r="FJF54" s="243"/>
      <c r="FJG54" s="276"/>
      <c r="FJH54" s="276"/>
      <c r="FJI54" s="276"/>
      <c r="FJJ54" s="244"/>
      <c r="FJK54" s="244"/>
      <c r="FJL54" s="244"/>
      <c r="FJM54" s="245"/>
      <c r="FJN54" s="245"/>
      <c r="FJO54" s="244"/>
      <c r="FJP54" s="246"/>
      <c r="FJQ54" s="247"/>
      <c r="FJR54" s="275"/>
      <c r="FJS54" s="275"/>
      <c r="FJT54" s="275"/>
      <c r="FJU54" s="275"/>
      <c r="FJV54" s="275"/>
      <c r="FJW54" s="275"/>
      <c r="FJX54" s="137"/>
      <c r="FJY54" s="137"/>
      <c r="FJZ54" s="135"/>
      <c r="FKA54" s="137"/>
      <c r="FKC54" s="250"/>
      <c r="FKD54" s="250"/>
      <c r="FKE54" s="243"/>
      <c r="FKF54" s="276"/>
      <c r="FKG54" s="276"/>
      <c r="FKH54" s="276"/>
      <c r="FKI54" s="244"/>
      <c r="FKJ54" s="244"/>
      <c r="FKK54" s="244"/>
      <c r="FKL54" s="245"/>
      <c r="FKM54" s="245"/>
      <c r="FKN54" s="244"/>
      <c r="FKO54" s="246"/>
      <c r="FKP54" s="247"/>
      <c r="FKQ54" s="275"/>
      <c r="FKR54" s="275"/>
      <c r="FKS54" s="275"/>
      <c r="FKT54" s="275"/>
      <c r="FKU54" s="275"/>
      <c r="FKV54" s="275"/>
      <c r="FKW54" s="137"/>
      <c r="FKX54" s="137"/>
      <c r="FKY54" s="135"/>
      <c r="FKZ54" s="137"/>
      <c r="FLB54" s="250"/>
      <c r="FLC54" s="250"/>
      <c r="FLD54" s="243"/>
      <c r="FLE54" s="276"/>
      <c r="FLF54" s="276"/>
      <c r="FLG54" s="276"/>
      <c r="FLH54" s="244"/>
      <c r="FLI54" s="244"/>
      <c r="FLJ54" s="244"/>
      <c r="FLK54" s="245"/>
      <c r="FLL54" s="245"/>
      <c r="FLM54" s="244"/>
      <c r="FLN54" s="246"/>
      <c r="FLO54" s="247"/>
      <c r="FLP54" s="275"/>
      <c r="FLQ54" s="275"/>
      <c r="FLR54" s="275"/>
      <c r="FLS54" s="275"/>
      <c r="FLT54" s="275"/>
      <c r="FLU54" s="275"/>
      <c r="FLV54" s="137"/>
      <c r="FLW54" s="137"/>
      <c r="FLX54" s="135"/>
      <c r="FLY54" s="137"/>
      <c r="FMA54" s="250"/>
      <c r="FMB54" s="250"/>
      <c r="FMC54" s="243"/>
      <c r="FMD54" s="276"/>
      <c r="FME54" s="276"/>
      <c r="FMF54" s="276"/>
      <c r="FMG54" s="244"/>
      <c r="FMH54" s="244"/>
      <c r="FMI54" s="244"/>
      <c r="FMJ54" s="245"/>
      <c r="FMK54" s="245"/>
      <c r="FML54" s="244"/>
      <c r="FMM54" s="246"/>
      <c r="FMN54" s="247"/>
      <c r="FMO54" s="275"/>
      <c r="FMP54" s="275"/>
      <c r="FMQ54" s="275"/>
      <c r="FMR54" s="275"/>
      <c r="FMS54" s="275"/>
      <c r="FMT54" s="275"/>
      <c r="FMU54" s="137"/>
      <c r="FMV54" s="137"/>
      <c r="FMW54" s="135"/>
      <c r="FMX54" s="137"/>
      <c r="FMZ54" s="250"/>
      <c r="FNA54" s="250"/>
      <c r="FNB54" s="243"/>
      <c r="FNC54" s="276"/>
      <c r="FND54" s="276"/>
      <c r="FNE54" s="276"/>
      <c r="FNF54" s="244"/>
      <c r="FNG54" s="244"/>
      <c r="FNH54" s="244"/>
      <c r="FNI54" s="245"/>
      <c r="FNJ54" s="245"/>
      <c r="FNK54" s="244"/>
      <c r="FNL54" s="246"/>
      <c r="FNM54" s="247"/>
      <c r="FNN54" s="275"/>
      <c r="FNO54" s="275"/>
      <c r="FNP54" s="275"/>
      <c r="FNQ54" s="275"/>
      <c r="FNR54" s="275"/>
      <c r="FNS54" s="275"/>
      <c r="FNT54" s="137"/>
      <c r="FNU54" s="137"/>
      <c r="FNV54" s="135"/>
      <c r="FNW54" s="137"/>
      <c r="FNY54" s="250"/>
      <c r="FNZ54" s="250"/>
      <c r="FOA54" s="243"/>
      <c r="FOB54" s="276"/>
      <c r="FOC54" s="276"/>
      <c r="FOD54" s="276"/>
      <c r="FOE54" s="244"/>
      <c r="FOF54" s="244"/>
      <c r="FOG54" s="244"/>
      <c r="FOH54" s="245"/>
      <c r="FOI54" s="245"/>
      <c r="FOJ54" s="244"/>
      <c r="FOK54" s="246"/>
      <c r="FOL54" s="247"/>
      <c r="FOM54" s="275"/>
      <c r="FON54" s="275"/>
      <c r="FOO54" s="275"/>
      <c r="FOP54" s="275"/>
      <c r="FOQ54" s="275"/>
      <c r="FOR54" s="275"/>
      <c r="FOS54" s="137"/>
      <c r="FOT54" s="137"/>
      <c r="FOU54" s="135"/>
      <c r="FOV54" s="137"/>
      <c r="FOX54" s="250"/>
      <c r="FOY54" s="250"/>
      <c r="FOZ54" s="243"/>
      <c r="FPA54" s="276"/>
      <c r="FPB54" s="276"/>
      <c r="FPC54" s="276"/>
      <c r="FPD54" s="244"/>
      <c r="FPE54" s="244"/>
      <c r="FPF54" s="244"/>
      <c r="FPG54" s="245"/>
      <c r="FPH54" s="245"/>
      <c r="FPI54" s="244"/>
      <c r="FPJ54" s="246"/>
      <c r="FPK54" s="247"/>
      <c r="FPL54" s="275"/>
      <c r="FPM54" s="275"/>
      <c r="FPN54" s="275"/>
      <c r="FPO54" s="275"/>
      <c r="FPP54" s="275"/>
      <c r="FPQ54" s="275"/>
      <c r="FPR54" s="137"/>
      <c r="FPS54" s="137"/>
      <c r="FPT54" s="135"/>
      <c r="FPU54" s="137"/>
      <c r="FPW54" s="250"/>
      <c r="FPX54" s="250"/>
      <c r="FPY54" s="243"/>
      <c r="FPZ54" s="276"/>
      <c r="FQA54" s="276"/>
      <c r="FQB54" s="276"/>
      <c r="FQC54" s="244"/>
      <c r="FQD54" s="244"/>
      <c r="FQE54" s="244"/>
      <c r="FQF54" s="245"/>
      <c r="FQG54" s="245"/>
      <c r="FQH54" s="244"/>
      <c r="FQI54" s="246"/>
      <c r="FQJ54" s="247"/>
      <c r="FQK54" s="275"/>
      <c r="FQL54" s="275"/>
      <c r="FQM54" s="275"/>
      <c r="FQN54" s="275"/>
      <c r="FQO54" s="275"/>
      <c r="FQP54" s="275"/>
      <c r="FQQ54" s="137"/>
      <c r="FQR54" s="137"/>
      <c r="FQS54" s="135"/>
      <c r="FQT54" s="137"/>
      <c r="FQV54" s="250"/>
      <c r="FQW54" s="250"/>
      <c r="FQX54" s="243"/>
      <c r="FQY54" s="276"/>
      <c r="FQZ54" s="276"/>
      <c r="FRA54" s="276"/>
      <c r="FRB54" s="244"/>
      <c r="FRC54" s="244"/>
      <c r="FRD54" s="244"/>
      <c r="FRE54" s="245"/>
      <c r="FRF54" s="245"/>
      <c r="FRG54" s="244"/>
      <c r="FRH54" s="246"/>
      <c r="FRI54" s="247"/>
      <c r="FRJ54" s="275"/>
      <c r="FRK54" s="275"/>
      <c r="FRL54" s="275"/>
      <c r="FRM54" s="275"/>
      <c r="FRN54" s="275"/>
      <c r="FRO54" s="275"/>
      <c r="FRP54" s="137"/>
      <c r="FRQ54" s="137"/>
      <c r="FRR54" s="135"/>
      <c r="FRS54" s="137"/>
      <c r="FRU54" s="250"/>
      <c r="FRV54" s="250"/>
      <c r="FRW54" s="243"/>
      <c r="FRX54" s="276"/>
      <c r="FRY54" s="276"/>
      <c r="FRZ54" s="276"/>
      <c r="FSA54" s="244"/>
      <c r="FSB54" s="244"/>
      <c r="FSC54" s="244"/>
      <c r="FSD54" s="245"/>
      <c r="FSE54" s="245"/>
      <c r="FSF54" s="244"/>
      <c r="FSG54" s="246"/>
      <c r="FSH54" s="247"/>
      <c r="FSI54" s="275"/>
      <c r="FSJ54" s="275"/>
      <c r="FSK54" s="275"/>
      <c r="FSL54" s="275"/>
      <c r="FSM54" s="275"/>
      <c r="FSN54" s="275"/>
      <c r="FSO54" s="137"/>
      <c r="FSP54" s="137"/>
      <c r="FSQ54" s="135"/>
      <c r="FSR54" s="137"/>
      <c r="FST54" s="250"/>
      <c r="FSU54" s="250"/>
      <c r="FSV54" s="243"/>
      <c r="FSW54" s="276"/>
      <c r="FSX54" s="276"/>
      <c r="FSY54" s="276"/>
      <c r="FSZ54" s="244"/>
      <c r="FTA54" s="244"/>
      <c r="FTB54" s="244"/>
      <c r="FTC54" s="245"/>
      <c r="FTD54" s="245"/>
      <c r="FTE54" s="244"/>
      <c r="FTF54" s="246"/>
      <c r="FTG54" s="247"/>
      <c r="FTH54" s="275"/>
      <c r="FTI54" s="275"/>
      <c r="FTJ54" s="275"/>
      <c r="FTK54" s="275"/>
      <c r="FTL54" s="275"/>
      <c r="FTM54" s="275"/>
      <c r="FTN54" s="137"/>
      <c r="FTO54" s="137"/>
      <c r="FTP54" s="135"/>
      <c r="FTQ54" s="137"/>
      <c r="FTS54" s="250"/>
      <c r="FTT54" s="250"/>
      <c r="FTU54" s="243"/>
      <c r="FTV54" s="276"/>
      <c r="FTW54" s="276"/>
      <c r="FTX54" s="276"/>
      <c r="FTY54" s="244"/>
      <c r="FTZ54" s="244"/>
      <c r="FUA54" s="244"/>
      <c r="FUB54" s="245"/>
      <c r="FUC54" s="245"/>
      <c r="FUD54" s="244"/>
      <c r="FUE54" s="246"/>
      <c r="FUF54" s="247"/>
      <c r="FUG54" s="275"/>
      <c r="FUH54" s="275"/>
      <c r="FUI54" s="275"/>
      <c r="FUJ54" s="275"/>
      <c r="FUK54" s="275"/>
      <c r="FUL54" s="275"/>
      <c r="FUM54" s="137"/>
      <c r="FUN54" s="137"/>
      <c r="FUO54" s="135"/>
      <c r="FUP54" s="137"/>
      <c r="FUR54" s="250"/>
      <c r="FUS54" s="250"/>
      <c r="FUT54" s="243"/>
      <c r="FUU54" s="276"/>
      <c r="FUV54" s="276"/>
      <c r="FUW54" s="276"/>
      <c r="FUX54" s="244"/>
      <c r="FUY54" s="244"/>
      <c r="FUZ54" s="244"/>
      <c r="FVA54" s="245"/>
      <c r="FVB54" s="245"/>
      <c r="FVC54" s="244"/>
      <c r="FVD54" s="246"/>
      <c r="FVE54" s="247"/>
      <c r="FVF54" s="275"/>
      <c r="FVG54" s="275"/>
      <c r="FVH54" s="275"/>
      <c r="FVI54" s="275"/>
      <c r="FVJ54" s="275"/>
      <c r="FVK54" s="275"/>
      <c r="FVL54" s="137"/>
      <c r="FVM54" s="137"/>
      <c r="FVN54" s="135"/>
      <c r="FVO54" s="137"/>
      <c r="FVQ54" s="250"/>
      <c r="FVR54" s="250"/>
      <c r="FVS54" s="243"/>
      <c r="FVT54" s="276"/>
      <c r="FVU54" s="276"/>
      <c r="FVV54" s="276"/>
      <c r="FVW54" s="244"/>
      <c r="FVX54" s="244"/>
      <c r="FVY54" s="244"/>
      <c r="FVZ54" s="245"/>
      <c r="FWA54" s="245"/>
      <c r="FWB54" s="244"/>
      <c r="FWC54" s="246"/>
      <c r="FWD54" s="247"/>
      <c r="FWE54" s="275"/>
      <c r="FWF54" s="275"/>
      <c r="FWG54" s="275"/>
      <c r="FWH54" s="275"/>
      <c r="FWI54" s="275"/>
      <c r="FWJ54" s="275"/>
      <c r="FWK54" s="137"/>
      <c r="FWL54" s="137"/>
      <c r="FWM54" s="135"/>
      <c r="FWN54" s="137"/>
      <c r="FWP54" s="250"/>
      <c r="FWQ54" s="250"/>
      <c r="FWR54" s="243"/>
      <c r="FWS54" s="276"/>
      <c r="FWT54" s="276"/>
      <c r="FWU54" s="276"/>
      <c r="FWV54" s="244"/>
      <c r="FWW54" s="244"/>
      <c r="FWX54" s="244"/>
      <c r="FWY54" s="245"/>
      <c r="FWZ54" s="245"/>
      <c r="FXA54" s="244"/>
      <c r="FXB54" s="246"/>
      <c r="FXC54" s="247"/>
      <c r="FXD54" s="275"/>
      <c r="FXE54" s="275"/>
      <c r="FXF54" s="275"/>
      <c r="FXG54" s="275"/>
      <c r="FXH54" s="275"/>
      <c r="FXI54" s="275"/>
      <c r="FXJ54" s="137"/>
      <c r="FXK54" s="137"/>
      <c r="FXL54" s="135"/>
      <c r="FXM54" s="137"/>
      <c r="FXO54" s="250"/>
      <c r="FXP54" s="250"/>
      <c r="FXQ54" s="243"/>
      <c r="FXR54" s="276"/>
      <c r="FXS54" s="276"/>
      <c r="FXT54" s="276"/>
      <c r="FXU54" s="244"/>
      <c r="FXV54" s="244"/>
      <c r="FXW54" s="244"/>
      <c r="FXX54" s="245"/>
      <c r="FXY54" s="245"/>
      <c r="FXZ54" s="244"/>
      <c r="FYA54" s="246"/>
      <c r="FYB54" s="247"/>
      <c r="FYC54" s="275"/>
      <c r="FYD54" s="275"/>
      <c r="FYE54" s="275"/>
      <c r="FYF54" s="275"/>
      <c r="FYG54" s="275"/>
      <c r="FYH54" s="275"/>
      <c r="FYI54" s="137"/>
      <c r="FYJ54" s="137"/>
      <c r="FYK54" s="135"/>
      <c r="FYL54" s="137"/>
      <c r="FYN54" s="250"/>
      <c r="FYO54" s="250"/>
      <c r="FYP54" s="243"/>
      <c r="FYQ54" s="276"/>
      <c r="FYR54" s="276"/>
      <c r="FYS54" s="276"/>
      <c r="FYT54" s="244"/>
      <c r="FYU54" s="244"/>
      <c r="FYV54" s="244"/>
      <c r="FYW54" s="245"/>
      <c r="FYX54" s="245"/>
      <c r="FYY54" s="244"/>
      <c r="FYZ54" s="246"/>
      <c r="FZA54" s="247"/>
      <c r="FZB54" s="275"/>
      <c r="FZC54" s="275"/>
      <c r="FZD54" s="275"/>
      <c r="FZE54" s="275"/>
      <c r="FZF54" s="275"/>
      <c r="FZG54" s="275"/>
      <c r="FZH54" s="137"/>
      <c r="FZI54" s="137"/>
      <c r="FZJ54" s="135"/>
      <c r="FZK54" s="137"/>
      <c r="FZM54" s="250"/>
      <c r="FZN54" s="250"/>
      <c r="FZO54" s="243"/>
      <c r="FZP54" s="276"/>
      <c r="FZQ54" s="276"/>
      <c r="FZR54" s="276"/>
      <c r="FZS54" s="244"/>
      <c r="FZT54" s="244"/>
      <c r="FZU54" s="244"/>
      <c r="FZV54" s="245"/>
      <c r="FZW54" s="245"/>
      <c r="FZX54" s="244"/>
      <c r="FZY54" s="246"/>
      <c r="FZZ54" s="247"/>
      <c r="GAA54" s="275"/>
      <c r="GAB54" s="275"/>
      <c r="GAC54" s="275"/>
      <c r="GAD54" s="275"/>
      <c r="GAE54" s="275"/>
      <c r="GAF54" s="275"/>
      <c r="GAG54" s="137"/>
      <c r="GAH54" s="137"/>
      <c r="GAI54" s="135"/>
      <c r="GAJ54" s="137"/>
      <c r="GAL54" s="250"/>
      <c r="GAM54" s="250"/>
      <c r="GAN54" s="243"/>
      <c r="GAO54" s="276"/>
      <c r="GAP54" s="276"/>
      <c r="GAQ54" s="276"/>
      <c r="GAR54" s="244"/>
      <c r="GAS54" s="244"/>
      <c r="GAT54" s="244"/>
      <c r="GAU54" s="245"/>
      <c r="GAV54" s="245"/>
      <c r="GAW54" s="244"/>
      <c r="GAX54" s="246"/>
      <c r="GAY54" s="247"/>
      <c r="GAZ54" s="275"/>
      <c r="GBA54" s="275"/>
      <c r="GBB54" s="275"/>
      <c r="GBC54" s="275"/>
      <c r="GBD54" s="275"/>
      <c r="GBE54" s="275"/>
      <c r="GBF54" s="137"/>
      <c r="GBG54" s="137"/>
      <c r="GBH54" s="135"/>
      <c r="GBI54" s="137"/>
      <c r="GBK54" s="250"/>
      <c r="GBL54" s="250"/>
      <c r="GBM54" s="243"/>
      <c r="GBN54" s="276"/>
      <c r="GBO54" s="276"/>
      <c r="GBP54" s="276"/>
      <c r="GBQ54" s="244"/>
      <c r="GBR54" s="244"/>
      <c r="GBS54" s="244"/>
      <c r="GBT54" s="245"/>
      <c r="GBU54" s="245"/>
      <c r="GBV54" s="244"/>
      <c r="GBW54" s="246"/>
      <c r="GBX54" s="247"/>
      <c r="GBY54" s="275"/>
      <c r="GBZ54" s="275"/>
      <c r="GCA54" s="275"/>
      <c r="GCB54" s="275"/>
      <c r="GCC54" s="275"/>
      <c r="GCD54" s="275"/>
      <c r="GCE54" s="137"/>
      <c r="GCF54" s="137"/>
      <c r="GCG54" s="135"/>
      <c r="GCH54" s="137"/>
      <c r="GCJ54" s="250"/>
      <c r="GCK54" s="250"/>
      <c r="GCL54" s="243"/>
      <c r="GCM54" s="276"/>
      <c r="GCN54" s="276"/>
      <c r="GCO54" s="276"/>
      <c r="GCP54" s="244"/>
      <c r="GCQ54" s="244"/>
      <c r="GCR54" s="244"/>
      <c r="GCS54" s="245"/>
      <c r="GCT54" s="245"/>
      <c r="GCU54" s="244"/>
      <c r="GCV54" s="246"/>
      <c r="GCW54" s="247"/>
      <c r="GCX54" s="275"/>
      <c r="GCY54" s="275"/>
      <c r="GCZ54" s="275"/>
      <c r="GDA54" s="275"/>
      <c r="GDB54" s="275"/>
      <c r="GDC54" s="275"/>
      <c r="GDD54" s="137"/>
      <c r="GDE54" s="137"/>
      <c r="GDF54" s="135"/>
      <c r="GDG54" s="137"/>
      <c r="GDI54" s="250"/>
      <c r="GDJ54" s="250"/>
      <c r="GDK54" s="243"/>
      <c r="GDL54" s="276"/>
      <c r="GDM54" s="276"/>
      <c r="GDN54" s="276"/>
      <c r="GDO54" s="244"/>
      <c r="GDP54" s="244"/>
      <c r="GDQ54" s="244"/>
      <c r="GDR54" s="245"/>
      <c r="GDS54" s="245"/>
      <c r="GDT54" s="244"/>
      <c r="GDU54" s="246"/>
      <c r="GDV54" s="247"/>
      <c r="GDW54" s="275"/>
      <c r="GDX54" s="275"/>
      <c r="GDY54" s="275"/>
      <c r="GDZ54" s="275"/>
      <c r="GEA54" s="275"/>
      <c r="GEB54" s="275"/>
      <c r="GEC54" s="137"/>
      <c r="GED54" s="137"/>
      <c r="GEE54" s="135"/>
      <c r="GEF54" s="137"/>
      <c r="GEH54" s="250"/>
      <c r="GEI54" s="250"/>
      <c r="GEJ54" s="243"/>
      <c r="GEK54" s="276"/>
      <c r="GEL54" s="276"/>
      <c r="GEM54" s="276"/>
      <c r="GEN54" s="244"/>
      <c r="GEO54" s="244"/>
      <c r="GEP54" s="244"/>
      <c r="GEQ54" s="245"/>
      <c r="GER54" s="245"/>
      <c r="GES54" s="244"/>
      <c r="GET54" s="246"/>
      <c r="GEU54" s="247"/>
      <c r="GEV54" s="275"/>
      <c r="GEW54" s="275"/>
      <c r="GEX54" s="275"/>
      <c r="GEY54" s="275"/>
      <c r="GEZ54" s="275"/>
      <c r="GFA54" s="275"/>
      <c r="GFB54" s="137"/>
      <c r="GFC54" s="137"/>
      <c r="GFD54" s="135"/>
      <c r="GFE54" s="137"/>
      <c r="GFG54" s="250"/>
      <c r="GFH54" s="250"/>
      <c r="GFI54" s="243"/>
      <c r="GFJ54" s="276"/>
      <c r="GFK54" s="276"/>
      <c r="GFL54" s="276"/>
      <c r="GFM54" s="244"/>
      <c r="GFN54" s="244"/>
      <c r="GFO54" s="244"/>
      <c r="GFP54" s="245"/>
      <c r="GFQ54" s="245"/>
      <c r="GFR54" s="244"/>
      <c r="GFS54" s="246"/>
      <c r="GFT54" s="247"/>
      <c r="GFU54" s="275"/>
      <c r="GFV54" s="275"/>
      <c r="GFW54" s="275"/>
      <c r="GFX54" s="275"/>
      <c r="GFY54" s="275"/>
      <c r="GFZ54" s="275"/>
      <c r="GGA54" s="137"/>
      <c r="GGB54" s="137"/>
      <c r="GGC54" s="135"/>
      <c r="GGD54" s="137"/>
      <c r="GGF54" s="250"/>
      <c r="GGG54" s="250"/>
      <c r="GGH54" s="243"/>
      <c r="GGI54" s="276"/>
      <c r="GGJ54" s="276"/>
      <c r="GGK54" s="276"/>
      <c r="GGL54" s="244"/>
      <c r="GGM54" s="244"/>
      <c r="GGN54" s="244"/>
      <c r="GGO54" s="245"/>
      <c r="GGP54" s="245"/>
      <c r="GGQ54" s="244"/>
      <c r="GGR54" s="246"/>
      <c r="GGS54" s="247"/>
      <c r="GGT54" s="275"/>
      <c r="GGU54" s="275"/>
      <c r="GGV54" s="275"/>
      <c r="GGW54" s="275"/>
      <c r="GGX54" s="275"/>
      <c r="GGY54" s="275"/>
      <c r="GGZ54" s="137"/>
      <c r="GHA54" s="137"/>
      <c r="GHB54" s="135"/>
      <c r="GHC54" s="137"/>
      <c r="GHE54" s="250"/>
      <c r="GHF54" s="250"/>
      <c r="GHG54" s="243"/>
      <c r="GHH54" s="276"/>
      <c r="GHI54" s="276"/>
      <c r="GHJ54" s="276"/>
      <c r="GHK54" s="244"/>
      <c r="GHL54" s="244"/>
      <c r="GHM54" s="244"/>
      <c r="GHN54" s="245"/>
      <c r="GHO54" s="245"/>
      <c r="GHP54" s="244"/>
      <c r="GHQ54" s="246"/>
      <c r="GHR54" s="247"/>
      <c r="GHS54" s="275"/>
      <c r="GHT54" s="275"/>
      <c r="GHU54" s="275"/>
      <c r="GHV54" s="275"/>
      <c r="GHW54" s="275"/>
      <c r="GHX54" s="275"/>
      <c r="GHY54" s="137"/>
      <c r="GHZ54" s="137"/>
      <c r="GIA54" s="135"/>
      <c r="GIB54" s="137"/>
      <c r="GID54" s="250"/>
      <c r="GIE54" s="250"/>
      <c r="GIF54" s="243"/>
      <c r="GIG54" s="276"/>
      <c r="GIH54" s="276"/>
      <c r="GII54" s="276"/>
      <c r="GIJ54" s="244"/>
      <c r="GIK54" s="244"/>
      <c r="GIL54" s="244"/>
      <c r="GIM54" s="245"/>
      <c r="GIN54" s="245"/>
      <c r="GIO54" s="244"/>
      <c r="GIP54" s="246"/>
      <c r="GIQ54" s="247"/>
      <c r="GIR54" s="275"/>
      <c r="GIS54" s="275"/>
      <c r="GIT54" s="275"/>
      <c r="GIU54" s="275"/>
      <c r="GIV54" s="275"/>
      <c r="GIW54" s="275"/>
      <c r="GIX54" s="137"/>
      <c r="GIY54" s="137"/>
      <c r="GIZ54" s="135"/>
      <c r="GJA54" s="137"/>
      <c r="GJC54" s="250"/>
      <c r="GJD54" s="250"/>
      <c r="GJE54" s="243"/>
      <c r="GJF54" s="276"/>
      <c r="GJG54" s="276"/>
      <c r="GJH54" s="276"/>
      <c r="GJI54" s="244"/>
      <c r="GJJ54" s="244"/>
      <c r="GJK54" s="244"/>
      <c r="GJL54" s="245"/>
      <c r="GJM54" s="245"/>
      <c r="GJN54" s="244"/>
      <c r="GJO54" s="246"/>
      <c r="GJP54" s="247"/>
      <c r="GJQ54" s="275"/>
      <c r="GJR54" s="275"/>
      <c r="GJS54" s="275"/>
      <c r="GJT54" s="275"/>
      <c r="GJU54" s="275"/>
      <c r="GJV54" s="275"/>
      <c r="GJW54" s="137"/>
      <c r="GJX54" s="137"/>
      <c r="GJY54" s="135"/>
      <c r="GJZ54" s="137"/>
      <c r="GKB54" s="250"/>
      <c r="GKC54" s="250"/>
      <c r="GKD54" s="243"/>
      <c r="GKE54" s="276"/>
      <c r="GKF54" s="276"/>
      <c r="GKG54" s="276"/>
      <c r="GKH54" s="244"/>
      <c r="GKI54" s="244"/>
      <c r="GKJ54" s="244"/>
      <c r="GKK54" s="245"/>
      <c r="GKL54" s="245"/>
      <c r="GKM54" s="244"/>
      <c r="GKN54" s="246"/>
      <c r="GKO54" s="247"/>
      <c r="GKP54" s="275"/>
      <c r="GKQ54" s="275"/>
      <c r="GKR54" s="275"/>
      <c r="GKS54" s="275"/>
      <c r="GKT54" s="275"/>
      <c r="GKU54" s="275"/>
      <c r="GKV54" s="137"/>
      <c r="GKW54" s="137"/>
      <c r="GKX54" s="135"/>
      <c r="GKY54" s="137"/>
      <c r="GLA54" s="250"/>
      <c r="GLB54" s="250"/>
      <c r="GLC54" s="243"/>
      <c r="GLD54" s="276"/>
      <c r="GLE54" s="276"/>
      <c r="GLF54" s="276"/>
      <c r="GLG54" s="244"/>
      <c r="GLH54" s="244"/>
      <c r="GLI54" s="244"/>
      <c r="GLJ54" s="245"/>
      <c r="GLK54" s="245"/>
      <c r="GLL54" s="244"/>
      <c r="GLM54" s="246"/>
      <c r="GLN54" s="247"/>
      <c r="GLO54" s="275"/>
      <c r="GLP54" s="275"/>
      <c r="GLQ54" s="275"/>
      <c r="GLR54" s="275"/>
      <c r="GLS54" s="275"/>
      <c r="GLT54" s="275"/>
      <c r="GLU54" s="137"/>
      <c r="GLV54" s="137"/>
      <c r="GLW54" s="135"/>
      <c r="GLX54" s="137"/>
      <c r="GLZ54" s="250"/>
      <c r="GMA54" s="250"/>
      <c r="GMB54" s="243"/>
      <c r="GMC54" s="276"/>
      <c r="GMD54" s="276"/>
      <c r="GME54" s="276"/>
      <c r="GMF54" s="244"/>
      <c r="GMG54" s="244"/>
      <c r="GMH54" s="244"/>
      <c r="GMI54" s="245"/>
      <c r="GMJ54" s="245"/>
      <c r="GMK54" s="244"/>
      <c r="GML54" s="246"/>
      <c r="GMM54" s="247"/>
      <c r="GMN54" s="275"/>
      <c r="GMO54" s="275"/>
      <c r="GMP54" s="275"/>
      <c r="GMQ54" s="275"/>
      <c r="GMR54" s="275"/>
      <c r="GMS54" s="275"/>
      <c r="GMT54" s="137"/>
      <c r="GMU54" s="137"/>
      <c r="GMV54" s="135"/>
      <c r="GMW54" s="137"/>
      <c r="GMY54" s="250"/>
      <c r="GMZ54" s="250"/>
      <c r="GNA54" s="243"/>
      <c r="GNB54" s="276"/>
      <c r="GNC54" s="276"/>
      <c r="GND54" s="276"/>
      <c r="GNE54" s="244"/>
      <c r="GNF54" s="244"/>
      <c r="GNG54" s="244"/>
      <c r="GNH54" s="245"/>
      <c r="GNI54" s="245"/>
      <c r="GNJ54" s="244"/>
      <c r="GNK54" s="246"/>
      <c r="GNL54" s="247"/>
      <c r="GNM54" s="275"/>
      <c r="GNN54" s="275"/>
      <c r="GNO54" s="275"/>
      <c r="GNP54" s="275"/>
      <c r="GNQ54" s="275"/>
      <c r="GNR54" s="275"/>
      <c r="GNS54" s="137"/>
      <c r="GNT54" s="137"/>
      <c r="GNU54" s="135"/>
      <c r="GNV54" s="137"/>
      <c r="GNX54" s="250"/>
      <c r="GNY54" s="250"/>
      <c r="GNZ54" s="243"/>
      <c r="GOA54" s="276"/>
      <c r="GOB54" s="276"/>
      <c r="GOC54" s="276"/>
      <c r="GOD54" s="244"/>
      <c r="GOE54" s="244"/>
      <c r="GOF54" s="244"/>
      <c r="GOG54" s="245"/>
      <c r="GOH54" s="245"/>
      <c r="GOI54" s="244"/>
      <c r="GOJ54" s="246"/>
      <c r="GOK54" s="247"/>
      <c r="GOL54" s="275"/>
      <c r="GOM54" s="275"/>
      <c r="GON54" s="275"/>
      <c r="GOO54" s="275"/>
      <c r="GOP54" s="275"/>
      <c r="GOQ54" s="275"/>
      <c r="GOR54" s="137"/>
      <c r="GOS54" s="137"/>
      <c r="GOT54" s="135"/>
      <c r="GOU54" s="137"/>
      <c r="GOW54" s="250"/>
      <c r="GOX54" s="250"/>
      <c r="GOY54" s="243"/>
      <c r="GOZ54" s="276"/>
      <c r="GPA54" s="276"/>
      <c r="GPB54" s="276"/>
      <c r="GPC54" s="244"/>
      <c r="GPD54" s="244"/>
      <c r="GPE54" s="244"/>
      <c r="GPF54" s="245"/>
      <c r="GPG54" s="245"/>
      <c r="GPH54" s="244"/>
      <c r="GPI54" s="246"/>
      <c r="GPJ54" s="247"/>
      <c r="GPK54" s="275"/>
      <c r="GPL54" s="275"/>
      <c r="GPM54" s="275"/>
      <c r="GPN54" s="275"/>
      <c r="GPO54" s="275"/>
      <c r="GPP54" s="275"/>
      <c r="GPQ54" s="137"/>
      <c r="GPR54" s="137"/>
      <c r="GPS54" s="135"/>
      <c r="GPT54" s="137"/>
      <c r="GPV54" s="250"/>
      <c r="GPW54" s="250"/>
      <c r="GPX54" s="243"/>
      <c r="GPY54" s="276"/>
      <c r="GPZ54" s="276"/>
      <c r="GQA54" s="276"/>
      <c r="GQB54" s="244"/>
      <c r="GQC54" s="244"/>
      <c r="GQD54" s="244"/>
      <c r="GQE54" s="245"/>
      <c r="GQF54" s="245"/>
      <c r="GQG54" s="244"/>
      <c r="GQH54" s="246"/>
      <c r="GQI54" s="247"/>
      <c r="GQJ54" s="275"/>
      <c r="GQK54" s="275"/>
      <c r="GQL54" s="275"/>
      <c r="GQM54" s="275"/>
      <c r="GQN54" s="275"/>
      <c r="GQO54" s="275"/>
      <c r="GQP54" s="137"/>
      <c r="GQQ54" s="137"/>
      <c r="GQR54" s="135"/>
      <c r="GQS54" s="137"/>
      <c r="GQU54" s="250"/>
      <c r="GQV54" s="250"/>
      <c r="GQW54" s="243"/>
      <c r="GQX54" s="276"/>
      <c r="GQY54" s="276"/>
      <c r="GQZ54" s="276"/>
      <c r="GRA54" s="244"/>
      <c r="GRB54" s="244"/>
      <c r="GRC54" s="244"/>
      <c r="GRD54" s="245"/>
      <c r="GRE54" s="245"/>
      <c r="GRF54" s="244"/>
      <c r="GRG54" s="246"/>
      <c r="GRH54" s="247"/>
      <c r="GRI54" s="275"/>
      <c r="GRJ54" s="275"/>
      <c r="GRK54" s="275"/>
      <c r="GRL54" s="275"/>
      <c r="GRM54" s="275"/>
      <c r="GRN54" s="275"/>
      <c r="GRO54" s="137"/>
      <c r="GRP54" s="137"/>
      <c r="GRQ54" s="135"/>
      <c r="GRR54" s="137"/>
      <c r="GRT54" s="250"/>
      <c r="GRU54" s="250"/>
      <c r="GRV54" s="243"/>
      <c r="GRW54" s="276"/>
      <c r="GRX54" s="276"/>
      <c r="GRY54" s="276"/>
      <c r="GRZ54" s="244"/>
      <c r="GSA54" s="244"/>
      <c r="GSB54" s="244"/>
      <c r="GSC54" s="245"/>
      <c r="GSD54" s="245"/>
      <c r="GSE54" s="244"/>
      <c r="GSF54" s="246"/>
      <c r="GSG54" s="247"/>
      <c r="GSH54" s="275"/>
      <c r="GSI54" s="275"/>
      <c r="GSJ54" s="275"/>
      <c r="GSK54" s="275"/>
      <c r="GSL54" s="275"/>
      <c r="GSM54" s="275"/>
      <c r="GSN54" s="137"/>
      <c r="GSO54" s="137"/>
      <c r="GSP54" s="135"/>
      <c r="GSQ54" s="137"/>
      <c r="GSS54" s="250"/>
      <c r="GST54" s="250"/>
      <c r="GSU54" s="243"/>
      <c r="GSV54" s="276"/>
      <c r="GSW54" s="276"/>
      <c r="GSX54" s="276"/>
      <c r="GSY54" s="244"/>
      <c r="GSZ54" s="244"/>
      <c r="GTA54" s="244"/>
      <c r="GTB54" s="245"/>
      <c r="GTC54" s="245"/>
      <c r="GTD54" s="244"/>
      <c r="GTE54" s="246"/>
      <c r="GTF54" s="247"/>
      <c r="GTG54" s="275"/>
      <c r="GTH54" s="275"/>
      <c r="GTI54" s="275"/>
      <c r="GTJ54" s="275"/>
      <c r="GTK54" s="275"/>
      <c r="GTL54" s="275"/>
      <c r="GTM54" s="137"/>
      <c r="GTN54" s="137"/>
      <c r="GTO54" s="135"/>
      <c r="GTP54" s="137"/>
      <c r="GTR54" s="250"/>
      <c r="GTS54" s="250"/>
      <c r="GTT54" s="243"/>
      <c r="GTU54" s="276"/>
      <c r="GTV54" s="276"/>
      <c r="GTW54" s="276"/>
      <c r="GTX54" s="244"/>
      <c r="GTY54" s="244"/>
      <c r="GTZ54" s="244"/>
      <c r="GUA54" s="245"/>
      <c r="GUB54" s="245"/>
      <c r="GUC54" s="244"/>
      <c r="GUD54" s="246"/>
      <c r="GUE54" s="247"/>
      <c r="GUF54" s="275"/>
      <c r="GUG54" s="275"/>
      <c r="GUH54" s="275"/>
      <c r="GUI54" s="275"/>
      <c r="GUJ54" s="275"/>
      <c r="GUK54" s="275"/>
      <c r="GUL54" s="137"/>
      <c r="GUM54" s="137"/>
      <c r="GUN54" s="135"/>
      <c r="GUO54" s="137"/>
      <c r="GUQ54" s="250"/>
      <c r="GUR54" s="250"/>
      <c r="GUS54" s="243"/>
      <c r="GUT54" s="276"/>
      <c r="GUU54" s="276"/>
      <c r="GUV54" s="276"/>
      <c r="GUW54" s="244"/>
      <c r="GUX54" s="244"/>
      <c r="GUY54" s="244"/>
      <c r="GUZ54" s="245"/>
      <c r="GVA54" s="245"/>
      <c r="GVB54" s="244"/>
      <c r="GVC54" s="246"/>
      <c r="GVD54" s="247"/>
      <c r="GVE54" s="275"/>
      <c r="GVF54" s="275"/>
      <c r="GVG54" s="275"/>
      <c r="GVH54" s="275"/>
      <c r="GVI54" s="275"/>
      <c r="GVJ54" s="275"/>
      <c r="GVK54" s="137"/>
      <c r="GVL54" s="137"/>
      <c r="GVM54" s="135"/>
      <c r="GVN54" s="137"/>
      <c r="GVP54" s="250"/>
      <c r="GVQ54" s="250"/>
      <c r="GVR54" s="243"/>
      <c r="GVS54" s="276"/>
      <c r="GVT54" s="276"/>
      <c r="GVU54" s="276"/>
      <c r="GVV54" s="244"/>
      <c r="GVW54" s="244"/>
      <c r="GVX54" s="244"/>
      <c r="GVY54" s="245"/>
      <c r="GVZ54" s="245"/>
      <c r="GWA54" s="244"/>
      <c r="GWB54" s="246"/>
      <c r="GWC54" s="247"/>
      <c r="GWD54" s="275"/>
      <c r="GWE54" s="275"/>
      <c r="GWF54" s="275"/>
      <c r="GWG54" s="275"/>
      <c r="GWH54" s="275"/>
      <c r="GWI54" s="275"/>
      <c r="GWJ54" s="137"/>
      <c r="GWK54" s="137"/>
      <c r="GWL54" s="135"/>
      <c r="GWM54" s="137"/>
      <c r="GWO54" s="250"/>
      <c r="GWP54" s="250"/>
      <c r="GWQ54" s="243"/>
      <c r="GWR54" s="276"/>
      <c r="GWS54" s="276"/>
      <c r="GWT54" s="276"/>
      <c r="GWU54" s="244"/>
      <c r="GWV54" s="244"/>
      <c r="GWW54" s="244"/>
      <c r="GWX54" s="245"/>
      <c r="GWY54" s="245"/>
      <c r="GWZ54" s="244"/>
      <c r="GXA54" s="246"/>
      <c r="GXB54" s="247"/>
      <c r="GXC54" s="275"/>
      <c r="GXD54" s="275"/>
      <c r="GXE54" s="275"/>
      <c r="GXF54" s="275"/>
      <c r="GXG54" s="275"/>
      <c r="GXH54" s="275"/>
      <c r="GXI54" s="137"/>
      <c r="GXJ54" s="137"/>
      <c r="GXK54" s="135"/>
      <c r="GXL54" s="137"/>
      <c r="GXN54" s="250"/>
      <c r="GXO54" s="250"/>
      <c r="GXP54" s="243"/>
      <c r="GXQ54" s="276"/>
      <c r="GXR54" s="276"/>
      <c r="GXS54" s="276"/>
      <c r="GXT54" s="244"/>
      <c r="GXU54" s="244"/>
      <c r="GXV54" s="244"/>
      <c r="GXW54" s="245"/>
      <c r="GXX54" s="245"/>
      <c r="GXY54" s="244"/>
      <c r="GXZ54" s="246"/>
      <c r="GYA54" s="247"/>
      <c r="GYB54" s="275"/>
      <c r="GYC54" s="275"/>
      <c r="GYD54" s="275"/>
      <c r="GYE54" s="275"/>
      <c r="GYF54" s="275"/>
      <c r="GYG54" s="275"/>
      <c r="GYH54" s="137"/>
      <c r="GYI54" s="137"/>
      <c r="GYJ54" s="135"/>
      <c r="GYK54" s="137"/>
      <c r="GYM54" s="250"/>
      <c r="GYN54" s="250"/>
      <c r="GYO54" s="243"/>
      <c r="GYP54" s="276"/>
      <c r="GYQ54" s="276"/>
      <c r="GYR54" s="276"/>
      <c r="GYS54" s="244"/>
      <c r="GYT54" s="244"/>
      <c r="GYU54" s="244"/>
      <c r="GYV54" s="245"/>
      <c r="GYW54" s="245"/>
      <c r="GYX54" s="244"/>
      <c r="GYY54" s="246"/>
      <c r="GYZ54" s="247"/>
      <c r="GZA54" s="275"/>
      <c r="GZB54" s="275"/>
      <c r="GZC54" s="275"/>
      <c r="GZD54" s="275"/>
      <c r="GZE54" s="275"/>
      <c r="GZF54" s="275"/>
      <c r="GZG54" s="137"/>
      <c r="GZH54" s="137"/>
      <c r="GZI54" s="135"/>
      <c r="GZJ54" s="137"/>
      <c r="GZL54" s="250"/>
      <c r="GZM54" s="250"/>
      <c r="GZN54" s="243"/>
      <c r="GZO54" s="276"/>
      <c r="GZP54" s="276"/>
      <c r="GZQ54" s="276"/>
      <c r="GZR54" s="244"/>
      <c r="GZS54" s="244"/>
      <c r="GZT54" s="244"/>
      <c r="GZU54" s="245"/>
      <c r="GZV54" s="245"/>
      <c r="GZW54" s="244"/>
      <c r="GZX54" s="246"/>
      <c r="GZY54" s="247"/>
      <c r="GZZ54" s="275"/>
      <c r="HAA54" s="275"/>
      <c r="HAB54" s="275"/>
      <c r="HAC54" s="275"/>
      <c r="HAD54" s="275"/>
      <c r="HAE54" s="275"/>
      <c r="HAF54" s="137"/>
      <c r="HAG54" s="137"/>
      <c r="HAH54" s="135"/>
      <c r="HAI54" s="137"/>
      <c r="HAK54" s="250"/>
      <c r="HAL54" s="250"/>
      <c r="HAM54" s="243"/>
      <c r="HAN54" s="276"/>
      <c r="HAO54" s="276"/>
      <c r="HAP54" s="276"/>
      <c r="HAQ54" s="244"/>
      <c r="HAR54" s="244"/>
      <c r="HAS54" s="244"/>
      <c r="HAT54" s="245"/>
      <c r="HAU54" s="245"/>
      <c r="HAV54" s="244"/>
      <c r="HAW54" s="246"/>
      <c r="HAX54" s="247"/>
      <c r="HAY54" s="275"/>
      <c r="HAZ54" s="275"/>
      <c r="HBA54" s="275"/>
      <c r="HBB54" s="275"/>
      <c r="HBC54" s="275"/>
      <c r="HBD54" s="275"/>
      <c r="HBE54" s="137"/>
      <c r="HBF54" s="137"/>
      <c r="HBG54" s="135"/>
      <c r="HBH54" s="137"/>
      <c r="HBJ54" s="250"/>
      <c r="HBK54" s="250"/>
      <c r="HBL54" s="243"/>
      <c r="HBM54" s="276"/>
      <c r="HBN54" s="276"/>
      <c r="HBO54" s="276"/>
      <c r="HBP54" s="244"/>
      <c r="HBQ54" s="244"/>
      <c r="HBR54" s="244"/>
      <c r="HBS54" s="245"/>
      <c r="HBT54" s="245"/>
      <c r="HBU54" s="244"/>
      <c r="HBV54" s="246"/>
      <c r="HBW54" s="247"/>
      <c r="HBX54" s="275"/>
      <c r="HBY54" s="275"/>
      <c r="HBZ54" s="275"/>
      <c r="HCA54" s="275"/>
      <c r="HCB54" s="275"/>
      <c r="HCC54" s="275"/>
      <c r="HCD54" s="137"/>
      <c r="HCE54" s="137"/>
      <c r="HCF54" s="135"/>
      <c r="HCG54" s="137"/>
      <c r="HCI54" s="250"/>
      <c r="HCJ54" s="250"/>
      <c r="HCK54" s="243"/>
      <c r="HCL54" s="276"/>
      <c r="HCM54" s="276"/>
      <c r="HCN54" s="276"/>
      <c r="HCO54" s="244"/>
      <c r="HCP54" s="244"/>
      <c r="HCQ54" s="244"/>
      <c r="HCR54" s="245"/>
      <c r="HCS54" s="245"/>
      <c r="HCT54" s="244"/>
      <c r="HCU54" s="246"/>
      <c r="HCV54" s="247"/>
      <c r="HCW54" s="275"/>
      <c r="HCX54" s="275"/>
      <c r="HCY54" s="275"/>
      <c r="HCZ54" s="275"/>
      <c r="HDA54" s="275"/>
      <c r="HDB54" s="275"/>
      <c r="HDC54" s="137"/>
      <c r="HDD54" s="137"/>
      <c r="HDE54" s="135"/>
      <c r="HDF54" s="137"/>
      <c r="HDH54" s="250"/>
      <c r="HDI54" s="250"/>
      <c r="HDJ54" s="243"/>
      <c r="HDK54" s="276"/>
      <c r="HDL54" s="276"/>
      <c r="HDM54" s="276"/>
      <c r="HDN54" s="244"/>
      <c r="HDO54" s="244"/>
      <c r="HDP54" s="244"/>
      <c r="HDQ54" s="245"/>
      <c r="HDR54" s="245"/>
      <c r="HDS54" s="244"/>
      <c r="HDT54" s="246"/>
      <c r="HDU54" s="247"/>
      <c r="HDV54" s="275"/>
      <c r="HDW54" s="275"/>
      <c r="HDX54" s="275"/>
      <c r="HDY54" s="275"/>
      <c r="HDZ54" s="275"/>
      <c r="HEA54" s="275"/>
      <c r="HEB54" s="137"/>
      <c r="HEC54" s="137"/>
      <c r="HED54" s="135"/>
      <c r="HEE54" s="137"/>
      <c r="HEG54" s="250"/>
      <c r="HEH54" s="250"/>
      <c r="HEI54" s="243"/>
      <c r="HEJ54" s="276"/>
      <c r="HEK54" s="276"/>
      <c r="HEL54" s="276"/>
      <c r="HEM54" s="244"/>
      <c r="HEN54" s="244"/>
      <c r="HEO54" s="244"/>
      <c r="HEP54" s="245"/>
      <c r="HEQ54" s="245"/>
      <c r="HER54" s="244"/>
      <c r="HES54" s="246"/>
      <c r="HET54" s="247"/>
      <c r="HEU54" s="275"/>
      <c r="HEV54" s="275"/>
      <c r="HEW54" s="275"/>
      <c r="HEX54" s="275"/>
      <c r="HEY54" s="275"/>
      <c r="HEZ54" s="275"/>
      <c r="HFA54" s="137"/>
      <c r="HFB54" s="137"/>
      <c r="HFC54" s="135"/>
      <c r="HFD54" s="137"/>
      <c r="HFF54" s="250"/>
      <c r="HFG54" s="250"/>
      <c r="HFH54" s="243"/>
      <c r="HFI54" s="276"/>
      <c r="HFJ54" s="276"/>
      <c r="HFK54" s="276"/>
      <c r="HFL54" s="244"/>
      <c r="HFM54" s="244"/>
      <c r="HFN54" s="244"/>
      <c r="HFO54" s="245"/>
      <c r="HFP54" s="245"/>
      <c r="HFQ54" s="244"/>
      <c r="HFR54" s="246"/>
      <c r="HFS54" s="247"/>
      <c r="HFT54" s="275"/>
      <c r="HFU54" s="275"/>
      <c r="HFV54" s="275"/>
      <c r="HFW54" s="275"/>
      <c r="HFX54" s="275"/>
      <c r="HFY54" s="275"/>
      <c r="HFZ54" s="137"/>
      <c r="HGA54" s="137"/>
      <c r="HGB54" s="135"/>
      <c r="HGC54" s="137"/>
      <c r="HGE54" s="250"/>
      <c r="HGF54" s="250"/>
      <c r="HGG54" s="243"/>
      <c r="HGH54" s="276"/>
      <c r="HGI54" s="276"/>
      <c r="HGJ54" s="276"/>
      <c r="HGK54" s="244"/>
      <c r="HGL54" s="244"/>
      <c r="HGM54" s="244"/>
      <c r="HGN54" s="245"/>
      <c r="HGO54" s="245"/>
      <c r="HGP54" s="244"/>
      <c r="HGQ54" s="246"/>
      <c r="HGR54" s="247"/>
      <c r="HGS54" s="275"/>
      <c r="HGT54" s="275"/>
      <c r="HGU54" s="275"/>
      <c r="HGV54" s="275"/>
      <c r="HGW54" s="275"/>
      <c r="HGX54" s="275"/>
      <c r="HGY54" s="137"/>
      <c r="HGZ54" s="137"/>
      <c r="HHA54" s="135"/>
      <c r="HHB54" s="137"/>
      <c r="HHD54" s="250"/>
      <c r="HHE54" s="250"/>
      <c r="HHF54" s="243"/>
      <c r="HHG54" s="276"/>
      <c r="HHH54" s="276"/>
      <c r="HHI54" s="276"/>
      <c r="HHJ54" s="244"/>
      <c r="HHK54" s="244"/>
      <c r="HHL54" s="244"/>
      <c r="HHM54" s="245"/>
      <c r="HHN54" s="245"/>
      <c r="HHO54" s="244"/>
      <c r="HHP54" s="246"/>
      <c r="HHQ54" s="247"/>
      <c r="HHR54" s="275"/>
      <c r="HHS54" s="275"/>
      <c r="HHT54" s="275"/>
      <c r="HHU54" s="275"/>
      <c r="HHV54" s="275"/>
      <c r="HHW54" s="275"/>
      <c r="HHX54" s="137"/>
      <c r="HHY54" s="137"/>
      <c r="HHZ54" s="135"/>
      <c r="HIA54" s="137"/>
      <c r="HIC54" s="250"/>
      <c r="HID54" s="250"/>
      <c r="HIE54" s="243"/>
      <c r="HIF54" s="276"/>
      <c r="HIG54" s="276"/>
      <c r="HIH54" s="276"/>
      <c r="HII54" s="244"/>
      <c r="HIJ54" s="244"/>
      <c r="HIK54" s="244"/>
      <c r="HIL54" s="245"/>
      <c r="HIM54" s="245"/>
      <c r="HIN54" s="244"/>
      <c r="HIO54" s="246"/>
      <c r="HIP54" s="247"/>
      <c r="HIQ54" s="275"/>
      <c r="HIR54" s="275"/>
      <c r="HIS54" s="275"/>
      <c r="HIT54" s="275"/>
      <c r="HIU54" s="275"/>
      <c r="HIV54" s="275"/>
      <c r="HIW54" s="137"/>
      <c r="HIX54" s="137"/>
      <c r="HIY54" s="135"/>
      <c r="HIZ54" s="137"/>
      <c r="HJB54" s="250"/>
      <c r="HJC54" s="250"/>
      <c r="HJD54" s="243"/>
      <c r="HJE54" s="276"/>
      <c r="HJF54" s="276"/>
      <c r="HJG54" s="276"/>
      <c r="HJH54" s="244"/>
      <c r="HJI54" s="244"/>
      <c r="HJJ54" s="244"/>
      <c r="HJK54" s="245"/>
      <c r="HJL54" s="245"/>
      <c r="HJM54" s="244"/>
      <c r="HJN54" s="246"/>
      <c r="HJO54" s="247"/>
      <c r="HJP54" s="275"/>
      <c r="HJQ54" s="275"/>
      <c r="HJR54" s="275"/>
      <c r="HJS54" s="275"/>
      <c r="HJT54" s="275"/>
      <c r="HJU54" s="275"/>
      <c r="HJV54" s="137"/>
      <c r="HJW54" s="137"/>
      <c r="HJX54" s="135"/>
      <c r="HJY54" s="137"/>
      <c r="HKA54" s="250"/>
      <c r="HKB54" s="250"/>
      <c r="HKC54" s="243"/>
      <c r="HKD54" s="276"/>
      <c r="HKE54" s="276"/>
      <c r="HKF54" s="276"/>
      <c r="HKG54" s="244"/>
      <c r="HKH54" s="244"/>
      <c r="HKI54" s="244"/>
      <c r="HKJ54" s="245"/>
      <c r="HKK54" s="245"/>
      <c r="HKL54" s="244"/>
      <c r="HKM54" s="246"/>
      <c r="HKN54" s="247"/>
      <c r="HKO54" s="275"/>
      <c r="HKP54" s="275"/>
      <c r="HKQ54" s="275"/>
      <c r="HKR54" s="275"/>
      <c r="HKS54" s="275"/>
      <c r="HKT54" s="275"/>
      <c r="HKU54" s="137"/>
      <c r="HKV54" s="137"/>
      <c r="HKW54" s="135"/>
      <c r="HKX54" s="137"/>
      <c r="HKZ54" s="250"/>
      <c r="HLA54" s="250"/>
      <c r="HLB54" s="243"/>
      <c r="HLC54" s="276"/>
      <c r="HLD54" s="276"/>
      <c r="HLE54" s="276"/>
      <c r="HLF54" s="244"/>
      <c r="HLG54" s="244"/>
      <c r="HLH54" s="244"/>
      <c r="HLI54" s="245"/>
      <c r="HLJ54" s="245"/>
      <c r="HLK54" s="244"/>
      <c r="HLL54" s="246"/>
      <c r="HLM54" s="247"/>
      <c r="HLN54" s="275"/>
      <c r="HLO54" s="275"/>
      <c r="HLP54" s="275"/>
      <c r="HLQ54" s="275"/>
      <c r="HLR54" s="275"/>
      <c r="HLS54" s="275"/>
      <c r="HLT54" s="137"/>
      <c r="HLU54" s="137"/>
      <c r="HLV54" s="135"/>
      <c r="HLW54" s="137"/>
      <c r="HLY54" s="250"/>
      <c r="HLZ54" s="250"/>
      <c r="HMA54" s="243"/>
      <c r="HMB54" s="276"/>
      <c r="HMC54" s="276"/>
      <c r="HMD54" s="276"/>
      <c r="HME54" s="244"/>
      <c r="HMF54" s="244"/>
      <c r="HMG54" s="244"/>
      <c r="HMH54" s="245"/>
      <c r="HMI54" s="245"/>
      <c r="HMJ54" s="244"/>
      <c r="HMK54" s="246"/>
      <c r="HML54" s="247"/>
      <c r="HMM54" s="275"/>
      <c r="HMN54" s="275"/>
      <c r="HMO54" s="275"/>
      <c r="HMP54" s="275"/>
      <c r="HMQ54" s="275"/>
      <c r="HMR54" s="275"/>
      <c r="HMS54" s="137"/>
      <c r="HMT54" s="137"/>
      <c r="HMU54" s="135"/>
      <c r="HMV54" s="137"/>
      <c r="HMX54" s="250"/>
      <c r="HMY54" s="250"/>
      <c r="HMZ54" s="243"/>
      <c r="HNA54" s="276"/>
      <c r="HNB54" s="276"/>
      <c r="HNC54" s="276"/>
      <c r="HND54" s="244"/>
      <c r="HNE54" s="244"/>
      <c r="HNF54" s="244"/>
      <c r="HNG54" s="245"/>
      <c r="HNH54" s="245"/>
      <c r="HNI54" s="244"/>
      <c r="HNJ54" s="246"/>
      <c r="HNK54" s="247"/>
      <c r="HNL54" s="275"/>
      <c r="HNM54" s="275"/>
      <c r="HNN54" s="275"/>
      <c r="HNO54" s="275"/>
      <c r="HNP54" s="275"/>
      <c r="HNQ54" s="275"/>
      <c r="HNR54" s="137"/>
      <c r="HNS54" s="137"/>
      <c r="HNT54" s="135"/>
      <c r="HNU54" s="137"/>
      <c r="HNW54" s="250"/>
      <c r="HNX54" s="250"/>
      <c r="HNY54" s="243"/>
      <c r="HNZ54" s="276"/>
      <c r="HOA54" s="276"/>
      <c r="HOB54" s="276"/>
      <c r="HOC54" s="244"/>
      <c r="HOD54" s="244"/>
      <c r="HOE54" s="244"/>
      <c r="HOF54" s="245"/>
      <c r="HOG54" s="245"/>
      <c r="HOH54" s="244"/>
      <c r="HOI54" s="246"/>
      <c r="HOJ54" s="247"/>
      <c r="HOK54" s="275"/>
      <c r="HOL54" s="275"/>
      <c r="HOM54" s="275"/>
      <c r="HON54" s="275"/>
      <c r="HOO54" s="275"/>
      <c r="HOP54" s="275"/>
      <c r="HOQ54" s="137"/>
      <c r="HOR54" s="137"/>
      <c r="HOS54" s="135"/>
      <c r="HOT54" s="137"/>
      <c r="HOV54" s="250"/>
      <c r="HOW54" s="250"/>
      <c r="HOX54" s="243"/>
      <c r="HOY54" s="276"/>
      <c r="HOZ54" s="276"/>
      <c r="HPA54" s="276"/>
      <c r="HPB54" s="244"/>
      <c r="HPC54" s="244"/>
      <c r="HPD54" s="244"/>
      <c r="HPE54" s="245"/>
      <c r="HPF54" s="245"/>
      <c r="HPG54" s="244"/>
      <c r="HPH54" s="246"/>
      <c r="HPI54" s="247"/>
      <c r="HPJ54" s="275"/>
      <c r="HPK54" s="275"/>
      <c r="HPL54" s="275"/>
      <c r="HPM54" s="275"/>
      <c r="HPN54" s="275"/>
      <c r="HPO54" s="275"/>
      <c r="HPP54" s="137"/>
      <c r="HPQ54" s="137"/>
      <c r="HPR54" s="135"/>
      <c r="HPS54" s="137"/>
      <c r="HPU54" s="250"/>
      <c r="HPV54" s="250"/>
      <c r="HPW54" s="243"/>
      <c r="HPX54" s="276"/>
      <c r="HPY54" s="276"/>
      <c r="HPZ54" s="276"/>
      <c r="HQA54" s="244"/>
      <c r="HQB54" s="244"/>
      <c r="HQC54" s="244"/>
      <c r="HQD54" s="245"/>
      <c r="HQE54" s="245"/>
      <c r="HQF54" s="244"/>
      <c r="HQG54" s="246"/>
      <c r="HQH54" s="247"/>
      <c r="HQI54" s="275"/>
      <c r="HQJ54" s="275"/>
      <c r="HQK54" s="275"/>
      <c r="HQL54" s="275"/>
      <c r="HQM54" s="275"/>
      <c r="HQN54" s="275"/>
      <c r="HQO54" s="137"/>
      <c r="HQP54" s="137"/>
      <c r="HQQ54" s="135"/>
      <c r="HQR54" s="137"/>
      <c r="HQT54" s="250"/>
      <c r="HQU54" s="250"/>
      <c r="HQV54" s="243"/>
      <c r="HQW54" s="276"/>
      <c r="HQX54" s="276"/>
      <c r="HQY54" s="276"/>
      <c r="HQZ54" s="244"/>
      <c r="HRA54" s="244"/>
      <c r="HRB54" s="244"/>
      <c r="HRC54" s="245"/>
      <c r="HRD54" s="245"/>
      <c r="HRE54" s="244"/>
      <c r="HRF54" s="246"/>
      <c r="HRG54" s="247"/>
      <c r="HRH54" s="275"/>
      <c r="HRI54" s="275"/>
      <c r="HRJ54" s="275"/>
      <c r="HRK54" s="275"/>
      <c r="HRL54" s="275"/>
      <c r="HRM54" s="275"/>
      <c r="HRN54" s="137"/>
      <c r="HRO54" s="137"/>
      <c r="HRP54" s="135"/>
      <c r="HRQ54" s="137"/>
      <c r="HRS54" s="250"/>
      <c r="HRT54" s="250"/>
      <c r="HRU54" s="243"/>
      <c r="HRV54" s="276"/>
      <c r="HRW54" s="276"/>
      <c r="HRX54" s="276"/>
      <c r="HRY54" s="244"/>
      <c r="HRZ54" s="244"/>
      <c r="HSA54" s="244"/>
      <c r="HSB54" s="245"/>
      <c r="HSC54" s="245"/>
      <c r="HSD54" s="244"/>
      <c r="HSE54" s="246"/>
      <c r="HSF54" s="247"/>
      <c r="HSG54" s="275"/>
      <c r="HSH54" s="275"/>
      <c r="HSI54" s="275"/>
      <c r="HSJ54" s="275"/>
      <c r="HSK54" s="275"/>
      <c r="HSL54" s="275"/>
      <c r="HSM54" s="137"/>
      <c r="HSN54" s="137"/>
      <c r="HSO54" s="135"/>
      <c r="HSP54" s="137"/>
      <c r="HSR54" s="250"/>
      <c r="HSS54" s="250"/>
      <c r="HST54" s="243"/>
      <c r="HSU54" s="276"/>
      <c r="HSV54" s="276"/>
      <c r="HSW54" s="276"/>
      <c r="HSX54" s="244"/>
      <c r="HSY54" s="244"/>
      <c r="HSZ54" s="244"/>
      <c r="HTA54" s="245"/>
      <c r="HTB54" s="245"/>
      <c r="HTC54" s="244"/>
      <c r="HTD54" s="246"/>
      <c r="HTE54" s="247"/>
      <c r="HTF54" s="275"/>
      <c r="HTG54" s="275"/>
      <c r="HTH54" s="275"/>
      <c r="HTI54" s="275"/>
      <c r="HTJ54" s="275"/>
      <c r="HTK54" s="275"/>
      <c r="HTL54" s="137"/>
      <c r="HTM54" s="137"/>
      <c r="HTN54" s="135"/>
      <c r="HTO54" s="137"/>
      <c r="HTQ54" s="250"/>
      <c r="HTR54" s="250"/>
      <c r="HTS54" s="243"/>
      <c r="HTT54" s="276"/>
      <c r="HTU54" s="276"/>
      <c r="HTV54" s="276"/>
      <c r="HTW54" s="244"/>
      <c r="HTX54" s="244"/>
      <c r="HTY54" s="244"/>
      <c r="HTZ54" s="245"/>
      <c r="HUA54" s="245"/>
      <c r="HUB54" s="244"/>
      <c r="HUC54" s="246"/>
      <c r="HUD54" s="247"/>
      <c r="HUE54" s="275"/>
      <c r="HUF54" s="275"/>
      <c r="HUG54" s="275"/>
      <c r="HUH54" s="275"/>
      <c r="HUI54" s="275"/>
      <c r="HUJ54" s="275"/>
      <c r="HUK54" s="137"/>
      <c r="HUL54" s="137"/>
      <c r="HUM54" s="135"/>
      <c r="HUN54" s="137"/>
      <c r="HUP54" s="250"/>
      <c r="HUQ54" s="250"/>
      <c r="HUR54" s="243"/>
      <c r="HUS54" s="276"/>
      <c r="HUT54" s="276"/>
      <c r="HUU54" s="276"/>
      <c r="HUV54" s="244"/>
      <c r="HUW54" s="244"/>
      <c r="HUX54" s="244"/>
      <c r="HUY54" s="245"/>
      <c r="HUZ54" s="245"/>
      <c r="HVA54" s="244"/>
      <c r="HVB54" s="246"/>
      <c r="HVC54" s="247"/>
      <c r="HVD54" s="275"/>
      <c r="HVE54" s="275"/>
      <c r="HVF54" s="275"/>
      <c r="HVG54" s="275"/>
      <c r="HVH54" s="275"/>
      <c r="HVI54" s="275"/>
      <c r="HVJ54" s="137"/>
      <c r="HVK54" s="137"/>
      <c r="HVL54" s="135"/>
      <c r="HVM54" s="137"/>
      <c r="HVO54" s="250"/>
      <c r="HVP54" s="250"/>
      <c r="HVQ54" s="243"/>
      <c r="HVR54" s="276"/>
      <c r="HVS54" s="276"/>
      <c r="HVT54" s="276"/>
      <c r="HVU54" s="244"/>
      <c r="HVV54" s="244"/>
      <c r="HVW54" s="244"/>
      <c r="HVX54" s="245"/>
      <c r="HVY54" s="245"/>
      <c r="HVZ54" s="244"/>
      <c r="HWA54" s="246"/>
      <c r="HWB54" s="247"/>
      <c r="HWC54" s="275"/>
      <c r="HWD54" s="275"/>
      <c r="HWE54" s="275"/>
      <c r="HWF54" s="275"/>
      <c r="HWG54" s="275"/>
      <c r="HWH54" s="275"/>
      <c r="HWI54" s="137"/>
      <c r="HWJ54" s="137"/>
      <c r="HWK54" s="135"/>
      <c r="HWL54" s="137"/>
      <c r="HWN54" s="250"/>
      <c r="HWO54" s="250"/>
      <c r="HWP54" s="243"/>
      <c r="HWQ54" s="276"/>
      <c r="HWR54" s="276"/>
      <c r="HWS54" s="276"/>
      <c r="HWT54" s="244"/>
      <c r="HWU54" s="244"/>
      <c r="HWV54" s="244"/>
      <c r="HWW54" s="245"/>
      <c r="HWX54" s="245"/>
      <c r="HWY54" s="244"/>
      <c r="HWZ54" s="246"/>
      <c r="HXA54" s="247"/>
      <c r="HXB54" s="275"/>
      <c r="HXC54" s="275"/>
      <c r="HXD54" s="275"/>
      <c r="HXE54" s="275"/>
      <c r="HXF54" s="275"/>
      <c r="HXG54" s="275"/>
      <c r="HXH54" s="137"/>
      <c r="HXI54" s="137"/>
      <c r="HXJ54" s="135"/>
      <c r="HXK54" s="137"/>
      <c r="HXM54" s="250"/>
      <c r="HXN54" s="250"/>
      <c r="HXO54" s="243"/>
      <c r="HXP54" s="276"/>
      <c r="HXQ54" s="276"/>
      <c r="HXR54" s="276"/>
      <c r="HXS54" s="244"/>
      <c r="HXT54" s="244"/>
      <c r="HXU54" s="244"/>
      <c r="HXV54" s="245"/>
      <c r="HXW54" s="245"/>
      <c r="HXX54" s="244"/>
      <c r="HXY54" s="246"/>
      <c r="HXZ54" s="247"/>
      <c r="HYA54" s="275"/>
      <c r="HYB54" s="275"/>
      <c r="HYC54" s="275"/>
      <c r="HYD54" s="275"/>
      <c r="HYE54" s="275"/>
      <c r="HYF54" s="275"/>
      <c r="HYG54" s="137"/>
      <c r="HYH54" s="137"/>
      <c r="HYI54" s="135"/>
      <c r="HYJ54" s="137"/>
      <c r="HYL54" s="250"/>
      <c r="HYM54" s="250"/>
      <c r="HYN54" s="243"/>
      <c r="HYO54" s="276"/>
      <c r="HYP54" s="276"/>
      <c r="HYQ54" s="276"/>
      <c r="HYR54" s="244"/>
      <c r="HYS54" s="244"/>
      <c r="HYT54" s="244"/>
      <c r="HYU54" s="245"/>
      <c r="HYV54" s="245"/>
      <c r="HYW54" s="244"/>
      <c r="HYX54" s="246"/>
      <c r="HYY54" s="247"/>
      <c r="HYZ54" s="275"/>
      <c r="HZA54" s="275"/>
      <c r="HZB54" s="275"/>
      <c r="HZC54" s="275"/>
      <c r="HZD54" s="275"/>
      <c r="HZE54" s="275"/>
      <c r="HZF54" s="137"/>
      <c r="HZG54" s="137"/>
      <c r="HZH54" s="135"/>
      <c r="HZI54" s="137"/>
      <c r="HZK54" s="250"/>
      <c r="HZL54" s="250"/>
      <c r="HZM54" s="243"/>
      <c r="HZN54" s="276"/>
      <c r="HZO54" s="276"/>
      <c r="HZP54" s="276"/>
      <c r="HZQ54" s="244"/>
      <c r="HZR54" s="244"/>
      <c r="HZS54" s="244"/>
      <c r="HZT54" s="245"/>
      <c r="HZU54" s="245"/>
      <c r="HZV54" s="244"/>
      <c r="HZW54" s="246"/>
      <c r="HZX54" s="247"/>
      <c r="HZY54" s="275"/>
      <c r="HZZ54" s="275"/>
      <c r="IAA54" s="275"/>
      <c r="IAB54" s="275"/>
      <c r="IAC54" s="275"/>
      <c r="IAD54" s="275"/>
      <c r="IAE54" s="137"/>
      <c r="IAF54" s="137"/>
      <c r="IAG54" s="135"/>
      <c r="IAH54" s="137"/>
      <c r="IAJ54" s="250"/>
      <c r="IAK54" s="250"/>
      <c r="IAL54" s="243"/>
      <c r="IAM54" s="276"/>
      <c r="IAN54" s="276"/>
      <c r="IAO54" s="276"/>
      <c r="IAP54" s="244"/>
      <c r="IAQ54" s="244"/>
      <c r="IAR54" s="244"/>
      <c r="IAS54" s="245"/>
      <c r="IAT54" s="245"/>
      <c r="IAU54" s="244"/>
      <c r="IAV54" s="246"/>
      <c r="IAW54" s="247"/>
      <c r="IAX54" s="275"/>
      <c r="IAY54" s="275"/>
      <c r="IAZ54" s="275"/>
      <c r="IBA54" s="275"/>
      <c r="IBB54" s="275"/>
      <c r="IBC54" s="275"/>
      <c r="IBD54" s="137"/>
      <c r="IBE54" s="137"/>
      <c r="IBF54" s="135"/>
      <c r="IBG54" s="137"/>
      <c r="IBI54" s="250"/>
      <c r="IBJ54" s="250"/>
      <c r="IBK54" s="243"/>
      <c r="IBL54" s="276"/>
      <c r="IBM54" s="276"/>
      <c r="IBN54" s="276"/>
      <c r="IBO54" s="244"/>
      <c r="IBP54" s="244"/>
      <c r="IBQ54" s="244"/>
      <c r="IBR54" s="245"/>
      <c r="IBS54" s="245"/>
      <c r="IBT54" s="244"/>
      <c r="IBU54" s="246"/>
      <c r="IBV54" s="247"/>
      <c r="IBW54" s="275"/>
      <c r="IBX54" s="275"/>
      <c r="IBY54" s="275"/>
      <c r="IBZ54" s="275"/>
      <c r="ICA54" s="275"/>
      <c r="ICB54" s="275"/>
      <c r="ICC54" s="137"/>
      <c r="ICD54" s="137"/>
      <c r="ICE54" s="135"/>
      <c r="ICF54" s="137"/>
      <c r="ICH54" s="250"/>
      <c r="ICI54" s="250"/>
      <c r="ICJ54" s="243"/>
      <c r="ICK54" s="276"/>
      <c r="ICL54" s="276"/>
      <c r="ICM54" s="276"/>
      <c r="ICN54" s="244"/>
      <c r="ICO54" s="244"/>
      <c r="ICP54" s="244"/>
      <c r="ICQ54" s="245"/>
      <c r="ICR54" s="245"/>
      <c r="ICS54" s="244"/>
      <c r="ICT54" s="246"/>
      <c r="ICU54" s="247"/>
      <c r="ICV54" s="275"/>
      <c r="ICW54" s="275"/>
      <c r="ICX54" s="275"/>
      <c r="ICY54" s="275"/>
      <c r="ICZ54" s="275"/>
      <c r="IDA54" s="275"/>
      <c r="IDB54" s="137"/>
      <c r="IDC54" s="137"/>
      <c r="IDD54" s="135"/>
      <c r="IDE54" s="137"/>
      <c r="IDG54" s="250"/>
      <c r="IDH54" s="250"/>
      <c r="IDI54" s="243"/>
      <c r="IDJ54" s="276"/>
      <c r="IDK54" s="276"/>
      <c r="IDL54" s="276"/>
      <c r="IDM54" s="244"/>
      <c r="IDN54" s="244"/>
      <c r="IDO54" s="244"/>
      <c r="IDP54" s="245"/>
      <c r="IDQ54" s="245"/>
      <c r="IDR54" s="244"/>
      <c r="IDS54" s="246"/>
      <c r="IDT54" s="247"/>
      <c r="IDU54" s="275"/>
      <c r="IDV54" s="275"/>
      <c r="IDW54" s="275"/>
      <c r="IDX54" s="275"/>
      <c r="IDY54" s="275"/>
      <c r="IDZ54" s="275"/>
      <c r="IEA54" s="137"/>
      <c r="IEB54" s="137"/>
      <c r="IEC54" s="135"/>
      <c r="IED54" s="137"/>
      <c r="IEF54" s="250"/>
      <c r="IEG54" s="250"/>
      <c r="IEH54" s="243"/>
      <c r="IEI54" s="276"/>
      <c r="IEJ54" s="276"/>
      <c r="IEK54" s="276"/>
      <c r="IEL54" s="244"/>
      <c r="IEM54" s="244"/>
      <c r="IEN54" s="244"/>
      <c r="IEO54" s="245"/>
      <c r="IEP54" s="245"/>
      <c r="IEQ54" s="244"/>
      <c r="IER54" s="246"/>
      <c r="IES54" s="247"/>
      <c r="IET54" s="275"/>
      <c r="IEU54" s="275"/>
      <c r="IEV54" s="275"/>
      <c r="IEW54" s="275"/>
      <c r="IEX54" s="275"/>
      <c r="IEY54" s="275"/>
      <c r="IEZ54" s="137"/>
      <c r="IFA54" s="137"/>
      <c r="IFB54" s="135"/>
      <c r="IFC54" s="137"/>
      <c r="IFE54" s="250"/>
      <c r="IFF54" s="250"/>
      <c r="IFG54" s="243"/>
      <c r="IFH54" s="276"/>
      <c r="IFI54" s="276"/>
      <c r="IFJ54" s="276"/>
      <c r="IFK54" s="244"/>
      <c r="IFL54" s="244"/>
      <c r="IFM54" s="244"/>
      <c r="IFN54" s="245"/>
      <c r="IFO54" s="245"/>
      <c r="IFP54" s="244"/>
      <c r="IFQ54" s="246"/>
      <c r="IFR54" s="247"/>
      <c r="IFS54" s="275"/>
      <c r="IFT54" s="275"/>
      <c r="IFU54" s="275"/>
      <c r="IFV54" s="275"/>
      <c r="IFW54" s="275"/>
      <c r="IFX54" s="275"/>
      <c r="IFY54" s="137"/>
      <c r="IFZ54" s="137"/>
      <c r="IGA54" s="135"/>
      <c r="IGB54" s="137"/>
      <c r="IGD54" s="250"/>
      <c r="IGE54" s="250"/>
      <c r="IGF54" s="243"/>
      <c r="IGG54" s="276"/>
      <c r="IGH54" s="276"/>
      <c r="IGI54" s="276"/>
      <c r="IGJ54" s="244"/>
      <c r="IGK54" s="244"/>
      <c r="IGL54" s="244"/>
      <c r="IGM54" s="245"/>
      <c r="IGN54" s="245"/>
      <c r="IGO54" s="244"/>
      <c r="IGP54" s="246"/>
      <c r="IGQ54" s="247"/>
      <c r="IGR54" s="275"/>
      <c r="IGS54" s="275"/>
      <c r="IGT54" s="275"/>
      <c r="IGU54" s="275"/>
      <c r="IGV54" s="275"/>
      <c r="IGW54" s="275"/>
      <c r="IGX54" s="137"/>
      <c r="IGY54" s="137"/>
      <c r="IGZ54" s="135"/>
      <c r="IHA54" s="137"/>
      <c r="IHC54" s="250"/>
      <c r="IHD54" s="250"/>
      <c r="IHE54" s="243"/>
      <c r="IHF54" s="276"/>
      <c r="IHG54" s="276"/>
      <c r="IHH54" s="276"/>
      <c r="IHI54" s="244"/>
      <c r="IHJ54" s="244"/>
      <c r="IHK54" s="244"/>
      <c r="IHL54" s="245"/>
      <c r="IHM54" s="245"/>
      <c r="IHN54" s="244"/>
      <c r="IHO54" s="246"/>
      <c r="IHP54" s="247"/>
      <c r="IHQ54" s="275"/>
      <c r="IHR54" s="275"/>
      <c r="IHS54" s="275"/>
      <c r="IHT54" s="275"/>
      <c r="IHU54" s="275"/>
      <c r="IHV54" s="275"/>
      <c r="IHW54" s="137"/>
      <c r="IHX54" s="137"/>
      <c r="IHY54" s="135"/>
      <c r="IHZ54" s="137"/>
      <c r="IIB54" s="250"/>
      <c r="IIC54" s="250"/>
      <c r="IID54" s="243"/>
      <c r="IIE54" s="276"/>
      <c r="IIF54" s="276"/>
      <c r="IIG54" s="276"/>
      <c r="IIH54" s="244"/>
      <c r="III54" s="244"/>
      <c r="IIJ54" s="244"/>
      <c r="IIK54" s="245"/>
      <c r="IIL54" s="245"/>
      <c r="IIM54" s="244"/>
      <c r="IIN54" s="246"/>
      <c r="IIO54" s="247"/>
      <c r="IIP54" s="275"/>
      <c r="IIQ54" s="275"/>
      <c r="IIR54" s="275"/>
      <c r="IIS54" s="275"/>
      <c r="IIT54" s="275"/>
      <c r="IIU54" s="275"/>
      <c r="IIV54" s="137"/>
      <c r="IIW54" s="137"/>
      <c r="IIX54" s="135"/>
      <c r="IIY54" s="137"/>
      <c r="IJA54" s="250"/>
      <c r="IJB54" s="250"/>
      <c r="IJC54" s="243"/>
      <c r="IJD54" s="276"/>
      <c r="IJE54" s="276"/>
      <c r="IJF54" s="276"/>
      <c r="IJG54" s="244"/>
      <c r="IJH54" s="244"/>
      <c r="IJI54" s="244"/>
      <c r="IJJ54" s="245"/>
      <c r="IJK54" s="245"/>
      <c r="IJL54" s="244"/>
      <c r="IJM54" s="246"/>
      <c r="IJN54" s="247"/>
      <c r="IJO54" s="275"/>
      <c r="IJP54" s="275"/>
      <c r="IJQ54" s="275"/>
      <c r="IJR54" s="275"/>
      <c r="IJS54" s="275"/>
      <c r="IJT54" s="275"/>
      <c r="IJU54" s="137"/>
      <c r="IJV54" s="137"/>
      <c r="IJW54" s="135"/>
      <c r="IJX54" s="137"/>
      <c r="IJZ54" s="250"/>
      <c r="IKA54" s="250"/>
      <c r="IKB54" s="243"/>
      <c r="IKC54" s="276"/>
      <c r="IKD54" s="276"/>
      <c r="IKE54" s="276"/>
      <c r="IKF54" s="244"/>
      <c r="IKG54" s="244"/>
      <c r="IKH54" s="244"/>
      <c r="IKI54" s="245"/>
      <c r="IKJ54" s="245"/>
      <c r="IKK54" s="244"/>
      <c r="IKL54" s="246"/>
      <c r="IKM54" s="247"/>
      <c r="IKN54" s="275"/>
      <c r="IKO54" s="275"/>
      <c r="IKP54" s="275"/>
      <c r="IKQ54" s="275"/>
      <c r="IKR54" s="275"/>
      <c r="IKS54" s="275"/>
      <c r="IKT54" s="137"/>
      <c r="IKU54" s="137"/>
      <c r="IKV54" s="135"/>
      <c r="IKW54" s="137"/>
      <c r="IKY54" s="250"/>
      <c r="IKZ54" s="250"/>
      <c r="ILA54" s="243"/>
      <c r="ILB54" s="276"/>
      <c r="ILC54" s="276"/>
      <c r="ILD54" s="276"/>
      <c r="ILE54" s="244"/>
      <c r="ILF54" s="244"/>
      <c r="ILG54" s="244"/>
      <c r="ILH54" s="245"/>
      <c r="ILI54" s="245"/>
      <c r="ILJ54" s="244"/>
      <c r="ILK54" s="246"/>
      <c r="ILL54" s="247"/>
      <c r="ILM54" s="275"/>
      <c r="ILN54" s="275"/>
      <c r="ILO54" s="275"/>
      <c r="ILP54" s="275"/>
      <c r="ILQ54" s="275"/>
      <c r="ILR54" s="275"/>
      <c r="ILS54" s="137"/>
      <c r="ILT54" s="137"/>
      <c r="ILU54" s="135"/>
      <c r="ILV54" s="137"/>
      <c r="ILX54" s="250"/>
      <c r="ILY54" s="250"/>
      <c r="ILZ54" s="243"/>
      <c r="IMA54" s="276"/>
      <c r="IMB54" s="276"/>
      <c r="IMC54" s="276"/>
      <c r="IMD54" s="244"/>
      <c r="IME54" s="244"/>
      <c r="IMF54" s="244"/>
      <c r="IMG54" s="245"/>
      <c r="IMH54" s="245"/>
      <c r="IMI54" s="244"/>
      <c r="IMJ54" s="246"/>
      <c r="IMK54" s="247"/>
      <c r="IML54" s="275"/>
      <c r="IMM54" s="275"/>
      <c r="IMN54" s="275"/>
      <c r="IMO54" s="275"/>
      <c r="IMP54" s="275"/>
      <c r="IMQ54" s="275"/>
      <c r="IMR54" s="137"/>
      <c r="IMS54" s="137"/>
      <c r="IMT54" s="135"/>
      <c r="IMU54" s="137"/>
      <c r="IMW54" s="250"/>
      <c r="IMX54" s="250"/>
      <c r="IMY54" s="243"/>
      <c r="IMZ54" s="276"/>
      <c r="INA54" s="276"/>
      <c r="INB54" s="276"/>
      <c r="INC54" s="244"/>
      <c r="IND54" s="244"/>
      <c r="INE54" s="244"/>
      <c r="INF54" s="245"/>
      <c r="ING54" s="245"/>
      <c r="INH54" s="244"/>
      <c r="INI54" s="246"/>
      <c r="INJ54" s="247"/>
      <c r="INK54" s="275"/>
      <c r="INL54" s="275"/>
      <c r="INM54" s="275"/>
      <c r="INN54" s="275"/>
      <c r="INO54" s="275"/>
      <c r="INP54" s="275"/>
      <c r="INQ54" s="137"/>
      <c r="INR54" s="137"/>
      <c r="INS54" s="135"/>
      <c r="INT54" s="137"/>
      <c r="INV54" s="250"/>
      <c r="INW54" s="250"/>
      <c r="INX54" s="243"/>
      <c r="INY54" s="276"/>
      <c r="INZ54" s="276"/>
      <c r="IOA54" s="276"/>
      <c r="IOB54" s="244"/>
      <c r="IOC54" s="244"/>
      <c r="IOD54" s="244"/>
      <c r="IOE54" s="245"/>
      <c r="IOF54" s="245"/>
      <c r="IOG54" s="244"/>
      <c r="IOH54" s="246"/>
      <c r="IOI54" s="247"/>
      <c r="IOJ54" s="275"/>
      <c r="IOK54" s="275"/>
      <c r="IOL54" s="275"/>
      <c r="IOM54" s="275"/>
      <c r="ION54" s="275"/>
      <c r="IOO54" s="275"/>
      <c r="IOP54" s="137"/>
      <c r="IOQ54" s="137"/>
      <c r="IOR54" s="135"/>
      <c r="IOS54" s="137"/>
      <c r="IOU54" s="250"/>
      <c r="IOV54" s="250"/>
      <c r="IOW54" s="243"/>
      <c r="IOX54" s="276"/>
      <c r="IOY54" s="276"/>
      <c r="IOZ54" s="276"/>
      <c r="IPA54" s="244"/>
      <c r="IPB54" s="244"/>
      <c r="IPC54" s="244"/>
      <c r="IPD54" s="245"/>
      <c r="IPE54" s="245"/>
      <c r="IPF54" s="244"/>
      <c r="IPG54" s="246"/>
      <c r="IPH54" s="247"/>
      <c r="IPI54" s="275"/>
      <c r="IPJ54" s="275"/>
      <c r="IPK54" s="275"/>
      <c r="IPL54" s="275"/>
      <c r="IPM54" s="275"/>
      <c r="IPN54" s="275"/>
      <c r="IPO54" s="137"/>
      <c r="IPP54" s="137"/>
      <c r="IPQ54" s="135"/>
      <c r="IPR54" s="137"/>
      <c r="IPT54" s="250"/>
      <c r="IPU54" s="250"/>
      <c r="IPV54" s="243"/>
      <c r="IPW54" s="276"/>
      <c r="IPX54" s="276"/>
      <c r="IPY54" s="276"/>
      <c r="IPZ54" s="244"/>
      <c r="IQA54" s="244"/>
      <c r="IQB54" s="244"/>
      <c r="IQC54" s="245"/>
      <c r="IQD54" s="245"/>
      <c r="IQE54" s="244"/>
      <c r="IQF54" s="246"/>
      <c r="IQG54" s="247"/>
      <c r="IQH54" s="275"/>
      <c r="IQI54" s="275"/>
      <c r="IQJ54" s="275"/>
      <c r="IQK54" s="275"/>
      <c r="IQL54" s="275"/>
      <c r="IQM54" s="275"/>
      <c r="IQN54" s="137"/>
      <c r="IQO54" s="137"/>
      <c r="IQP54" s="135"/>
      <c r="IQQ54" s="137"/>
      <c r="IQS54" s="250"/>
      <c r="IQT54" s="250"/>
      <c r="IQU54" s="243"/>
      <c r="IQV54" s="276"/>
      <c r="IQW54" s="276"/>
      <c r="IQX54" s="276"/>
      <c r="IQY54" s="244"/>
      <c r="IQZ54" s="244"/>
      <c r="IRA54" s="244"/>
      <c r="IRB54" s="245"/>
      <c r="IRC54" s="245"/>
      <c r="IRD54" s="244"/>
      <c r="IRE54" s="246"/>
      <c r="IRF54" s="247"/>
      <c r="IRG54" s="275"/>
      <c r="IRH54" s="275"/>
      <c r="IRI54" s="275"/>
      <c r="IRJ54" s="275"/>
      <c r="IRK54" s="275"/>
      <c r="IRL54" s="275"/>
      <c r="IRM54" s="137"/>
      <c r="IRN54" s="137"/>
      <c r="IRO54" s="135"/>
      <c r="IRP54" s="137"/>
      <c r="IRR54" s="250"/>
      <c r="IRS54" s="250"/>
      <c r="IRT54" s="243"/>
      <c r="IRU54" s="276"/>
      <c r="IRV54" s="276"/>
      <c r="IRW54" s="276"/>
      <c r="IRX54" s="244"/>
      <c r="IRY54" s="244"/>
      <c r="IRZ54" s="244"/>
      <c r="ISA54" s="245"/>
      <c r="ISB54" s="245"/>
      <c r="ISC54" s="244"/>
      <c r="ISD54" s="246"/>
      <c r="ISE54" s="247"/>
      <c r="ISF54" s="275"/>
      <c r="ISG54" s="275"/>
      <c r="ISH54" s="275"/>
      <c r="ISI54" s="275"/>
      <c r="ISJ54" s="275"/>
      <c r="ISK54" s="275"/>
      <c r="ISL54" s="137"/>
      <c r="ISM54" s="137"/>
      <c r="ISN54" s="135"/>
      <c r="ISO54" s="137"/>
      <c r="ISQ54" s="250"/>
      <c r="ISR54" s="250"/>
      <c r="ISS54" s="243"/>
      <c r="IST54" s="276"/>
      <c r="ISU54" s="276"/>
      <c r="ISV54" s="276"/>
      <c r="ISW54" s="244"/>
      <c r="ISX54" s="244"/>
      <c r="ISY54" s="244"/>
      <c r="ISZ54" s="245"/>
      <c r="ITA54" s="245"/>
      <c r="ITB54" s="244"/>
      <c r="ITC54" s="246"/>
      <c r="ITD54" s="247"/>
      <c r="ITE54" s="275"/>
      <c r="ITF54" s="275"/>
      <c r="ITG54" s="275"/>
      <c r="ITH54" s="275"/>
      <c r="ITI54" s="275"/>
      <c r="ITJ54" s="275"/>
      <c r="ITK54" s="137"/>
      <c r="ITL54" s="137"/>
      <c r="ITM54" s="135"/>
      <c r="ITN54" s="137"/>
      <c r="ITP54" s="250"/>
      <c r="ITQ54" s="250"/>
      <c r="ITR54" s="243"/>
      <c r="ITS54" s="276"/>
      <c r="ITT54" s="276"/>
      <c r="ITU54" s="276"/>
      <c r="ITV54" s="244"/>
      <c r="ITW54" s="244"/>
      <c r="ITX54" s="244"/>
      <c r="ITY54" s="245"/>
      <c r="ITZ54" s="245"/>
      <c r="IUA54" s="244"/>
      <c r="IUB54" s="246"/>
      <c r="IUC54" s="247"/>
      <c r="IUD54" s="275"/>
      <c r="IUE54" s="275"/>
      <c r="IUF54" s="275"/>
      <c r="IUG54" s="275"/>
      <c r="IUH54" s="275"/>
      <c r="IUI54" s="275"/>
      <c r="IUJ54" s="137"/>
      <c r="IUK54" s="137"/>
      <c r="IUL54" s="135"/>
      <c r="IUM54" s="137"/>
      <c r="IUO54" s="250"/>
      <c r="IUP54" s="250"/>
      <c r="IUQ54" s="243"/>
      <c r="IUR54" s="276"/>
      <c r="IUS54" s="276"/>
      <c r="IUT54" s="276"/>
      <c r="IUU54" s="244"/>
      <c r="IUV54" s="244"/>
      <c r="IUW54" s="244"/>
      <c r="IUX54" s="245"/>
      <c r="IUY54" s="245"/>
      <c r="IUZ54" s="244"/>
      <c r="IVA54" s="246"/>
      <c r="IVB54" s="247"/>
      <c r="IVC54" s="275"/>
      <c r="IVD54" s="275"/>
      <c r="IVE54" s="275"/>
      <c r="IVF54" s="275"/>
      <c r="IVG54" s="275"/>
      <c r="IVH54" s="275"/>
      <c r="IVI54" s="137"/>
      <c r="IVJ54" s="137"/>
      <c r="IVK54" s="135"/>
      <c r="IVL54" s="137"/>
      <c r="IVN54" s="250"/>
      <c r="IVO54" s="250"/>
      <c r="IVP54" s="243"/>
      <c r="IVQ54" s="276"/>
      <c r="IVR54" s="276"/>
      <c r="IVS54" s="276"/>
      <c r="IVT54" s="244"/>
      <c r="IVU54" s="244"/>
      <c r="IVV54" s="244"/>
      <c r="IVW54" s="245"/>
      <c r="IVX54" s="245"/>
      <c r="IVY54" s="244"/>
      <c r="IVZ54" s="246"/>
      <c r="IWA54" s="247"/>
      <c r="IWB54" s="275"/>
      <c r="IWC54" s="275"/>
      <c r="IWD54" s="275"/>
      <c r="IWE54" s="275"/>
      <c r="IWF54" s="275"/>
      <c r="IWG54" s="275"/>
      <c r="IWH54" s="137"/>
      <c r="IWI54" s="137"/>
      <c r="IWJ54" s="135"/>
      <c r="IWK54" s="137"/>
      <c r="IWM54" s="250"/>
      <c r="IWN54" s="250"/>
      <c r="IWO54" s="243"/>
      <c r="IWP54" s="276"/>
      <c r="IWQ54" s="276"/>
      <c r="IWR54" s="276"/>
      <c r="IWS54" s="244"/>
      <c r="IWT54" s="244"/>
      <c r="IWU54" s="244"/>
      <c r="IWV54" s="245"/>
      <c r="IWW54" s="245"/>
      <c r="IWX54" s="244"/>
      <c r="IWY54" s="246"/>
      <c r="IWZ54" s="247"/>
      <c r="IXA54" s="275"/>
      <c r="IXB54" s="275"/>
      <c r="IXC54" s="275"/>
      <c r="IXD54" s="275"/>
      <c r="IXE54" s="275"/>
      <c r="IXF54" s="275"/>
      <c r="IXG54" s="137"/>
      <c r="IXH54" s="137"/>
      <c r="IXI54" s="135"/>
      <c r="IXJ54" s="137"/>
      <c r="IXL54" s="250"/>
      <c r="IXM54" s="250"/>
      <c r="IXN54" s="243"/>
      <c r="IXO54" s="276"/>
      <c r="IXP54" s="276"/>
      <c r="IXQ54" s="276"/>
      <c r="IXR54" s="244"/>
      <c r="IXS54" s="244"/>
      <c r="IXT54" s="244"/>
      <c r="IXU54" s="245"/>
      <c r="IXV54" s="245"/>
      <c r="IXW54" s="244"/>
      <c r="IXX54" s="246"/>
      <c r="IXY54" s="247"/>
      <c r="IXZ54" s="275"/>
      <c r="IYA54" s="275"/>
      <c r="IYB54" s="275"/>
      <c r="IYC54" s="275"/>
      <c r="IYD54" s="275"/>
      <c r="IYE54" s="275"/>
      <c r="IYF54" s="137"/>
      <c r="IYG54" s="137"/>
      <c r="IYH54" s="135"/>
      <c r="IYI54" s="137"/>
      <c r="IYK54" s="250"/>
      <c r="IYL54" s="250"/>
      <c r="IYM54" s="243"/>
      <c r="IYN54" s="276"/>
      <c r="IYO54" s="276"/>
      <c r="IYP54" s="276"/>
      <c r="IYQ54" s="244"/>
      <c r="IYR54" s="244"/>
      <c r="IYS54" s="244"/>
      <c r="IYT54" s="245"/>
      <c r="IYU54" s="245"/>
      <c r="IYV54" s="244"/>
      <c r="IYW54" s="246"/>
      <c r="IYX54" s="247"/>
      <c r="IYY54" s="275"/>
      <c r="IYZ54" s="275"/>
      <c r="IZA54" s="275"/>
      <c r="IZB54" s="275"/>
      <c r="IZC54" s="275"/>
      <c r="IZD54" s="275"/>
      <c r="IZE54" s="137"/>
      <c r="IZF54" s="137"/>
      <c r="IZG54" s="135"/>
      <c r="IZH54" s="137"/>
      <c r="IZJ54" s="250"/>
      <c r="IZK54" s="250"/>
      <c r="IZL54" s="243"/>
      <c r="IZM54" s="276"/>
      <c r="IZN54" s="276"/>
      <c r="IZO54" s="276"/>
      <c r="IZP54" s="244"/>
      <c r="IZQ54" s="244"/>
      <c r="IZR54" s="244"/>
      <c r="IZS54" s="245"/>
      <c r="IZT54" s="245"/>
      <c r="IZU54" s="244"/>
      <c r="IZV54" s="246"/>
      <c r="IZW54" s="247"/>
      <c r="IZX54" s="275"/>
      <c r="IZY54" s="275"/>
      <c r="IZZ54" s="275"/>
      <c r="JAA54" s="275"/>
      <c r="JAB54" s="275"/>
      <c r="JAC54" s="275"/>
      <c r="JAD54" s="137"/>
      <c r="JAE54" s="137"/>
      <c r="JAF54" s="135"/>
      <c r="JAG54" s="137"/>
      <c r="JAI54" s="250"/>
      <c r="JAJ54" s="250"/>
      <c r="JAK54" s="243"/>
      <c r="JAL54" s="276"/>
      <c r="JAM54" s="276"/>
      <c r="JAN54" s="276"/>
      <c r="JAO54" s="244"/>
      <c r="JAP54" s="244"/>
      <c r="JAQ54" s="244"/>
      <c r="JAR54" s="245"/>
      <c r="JAS54" s="245"/>
      <c r="JAT54" s="244"/>
      <c r="JAU54" s="246"/>
      <c r="JAV54" s="247"/>
      <c r="JAW54" s="275"/>
      <c r="JAX54" s="275"/>
      <c r="JAY54" s="275"/>
      <c r="JAZ54" s="275"/>
      <c r="JBA54" s="275"/>
      <c r="JBB54" s="275"/>
      <c r="JBC54" s="137"/>
      <c r="JBD54" s="137"/>
      <c r="JBE54" s="135"/>
      <c r="JBF54" s="137"/>
      <c r="JBH54" s="250"/>
      <c r="JBI54" s="250"/>
      <c r="JBJ54" s="243"/>
      <c r="JBK54" s="276"/>
      <c r="JBL54" s="276"/>
      <c r="JBM54" s="276"/>
      <c r="JBN54" s="244"/>
      <c r="JBO54" s="244"/>
      <c r="JBP54" s="244"/>
      <c r="JBQ54" s="245"/>
      <c r="JBR54" s="245"/>
      <c r="JBS54" s="244"/>
      <c r="JBT54" s="246"/>
      <c r="JBU54" s="247"/>
      <c r="JBV54" s="275"/>
      <c r="JBW54" s="275"/>
      <c r="JBX54" s="275"/>
      <c r="JBY54" s="275"/>
      <c r="JBZ54" s="275"/>
      <c r="JCA54" s="275"/>
      <c r="JCB54" s="137"/>
      <c r="JCC54" s="137"/>
      <c r="JCD54" s="135"/>
      <c r="JCE54" s="137"/>
      <c r="JCG54" s="250"/>
      <c r="JCH54" s="250"/>
      <c r="JCI54" s="243"/>
      <c r="JCJ54" s="276"/>
      <c r="JCK54" s="276"/>
      <c r="JCL54" s="276"/>
      <c r="JCM54" s="244"/>
      <c r="JCN54" s="244"/>
      <c r="JCO54" s="244"/>
      <c r="JCP54" s="245"/>
      <c r="JCQ54" s="245"/>
      <c r="JCR54" s="244"/>
      <c r="JCS54" s="246"/>
      <c r="JCT54" s="247"/>
      <c r="JCU54" s="275"/>
      <c r="JCV54" s="275"/>
      <c r="JCW54" s="275"/>
      <c r="JCX54" s="275"/>
      <c r="JCY54" s="275"/>
      <c r="JCZ54" s="275"/>
      <c r="JDA54" s="137"/>
      <c r="JDB54" s="137"/>
      <c r="JDC54" s="135"/>
      <c r="JDD54" s="137"/>
      <c r="JDF54" s="250"/>
      <c r="JDG54" s="250"/>
      <c r="JDH54" s="243"/>
      <c r="JDI54" s="276"/>
      <c r="JDJ54" s="276"/>
      <c r="JDK54" s="276"/>
      <c r="JDL54" s="244"/>
      <c r="JDM54" s="244"/>
      <c r="JDN54" s="244"/>
      <c r="JDO54" s="245"/>
      <c r="JDP54" s="245"/>
      <c r="JDQ54" s="244"/>
      <c r="JDR54" s="246"/>
      <c r="JDS54" s="247"/>
      <c r="JDT54" s="275"/>
      <c r="JDU54" s="275"/>
      <c r="JDV54" s="275"/>
      <c r="JDW54" s="275"/>
      <c r="JDX54" s="275"/>
      <c r="JDY54" s="275"/>
      <c r="JDZ54" s="137"/>
      <c r="JEA54" s="137"/>
      <c r="JEB54" s="135"/>
      <c r="JEC54" s="137"/>
      <c r="JEE54" s="250"/>
      <c r="JEF54" s="250"/>
      <c r="JEG54" s="243"/>
      <c r="JEH54" s="276"/>
      <c r="JEI54" s="276"/>
      <c r="JEJ54" s="276"/>
      <c r="JEK54" s="244"/>
      <c r="JEL54" s="244"/>
      <c r="JEM54" s="244"/>
      <c r="JEN54" s="245"/>
      <c r="JEO54" s="245"/>
      <c r="JEP54" s="244"/>
      <c r="JEQ54" s="246"/>
      <c r="JER54" s="247"/>
      <c r="JES54" s="275"/>
      <c r="JET54" s="275"/>
      <c r="JEU54" s="275"/>
      <c r="JEV54" s="275"/>
      <c r="JEW54" s="275"/>
      <c r="JEX54" s="275"/>
      <c r="JEY54" s="137"/>
      <c r="JEZ54" s="137"/>
      <c r="JFA54" s="135"/>
      <c r="JFB54" s="137"/>
      <c r="JFD54" s="250"/>
      <c r="JFE54" s="250"/>
      <c r="JFF54" s="243"/>
      <c r="JFG54" s="276"/>
      <c r="JFH54" s="276"/>
      <c r="JFI54" s="276"/>
      <c r="JFJ54" s="244"/>
      <c r="JFK54" s="244"/>
      <c r="JFL54" s="244"/>
      <c r="JFM54" s="245"/>
      <c r="JFN54" s="245"/>
      <c r="JFO54" s="244"/>
      <c r="JFP54" s="246"/>
      <c r="JFQ54" s="247"/>
      <c r="JFR54" s="275"/>
      <c r="JFS54" s="275"/>
      <c r="JFT54" s="275"/>
      <c r="JFU54" s="275"/>
      <c r="JFV54" s="275"/>
      <c r="JFW54" s="275"/>
      <c r="JFX54" s="137"/>
      <c r="JFY54" s="137"/>
      <c r="JFZ54" s="135"/>
      <c r="JGA54" s="137"/>
      <c r="JGC54" s="250"/>
      <c r="JGD54" s="250"/>
      <c r="JGE54" s="243"/>
      <c r="JGF54" s="276"/>
      <c r="JGG54" s="276"/>
      <c r="JGH54" s="276"/>
      <c r="JGI54" s="244"/>
      <c r="JGJ54" s="244"/>
      <c r="JGK54" s="244"/>
      <c r="JGL54" s="245"/>
      <c r="JGM54" s="245"/>
      <c r="JGN54" s="244"/>
      <c r="JGO54" s="246"/>
      <c r="JGP54" s="247"/>
      <c r="JGQ54" s="275"/>
      <c r="JGR54" s="275"/>
      <c r="JGS54" s="275"/>
      <c r="JGT54" s="275"/>
      <c r="JGU54" s="275"/>
      <c r="JGV54" s="275"/>
      <c r="JGW54" s="137"/>
      <c r="JGX54" s="137"/>
      <c r="JGY54" s="135"/>
      <c r="JGZ54" s="137"/>
      <c r="JHB54" s="250"/>
      <c r="JHC54" s="250"/>
      <c r="JHD54" s="243"/>
      <c r="JHE54" s="276"/>
      <c r="JHF54" s="276"/>
      <c r="JHG54" s="276"/>
      <c r="JHH54" s="244"/>
      <c r="JHI54" s="244"/>
      <c r="JHJ54" s="244"/>
      <c r="JHK54" s="245"/>
      <c r="JHL54" s="245"/>
      <c r="JHM54" s="244"/>
      <c r="JHN54" s="246"/>
      <c r="JHO54" s="247"/>
      <c r="JHP54" s="275"/>
      <c r="JHQ54" s="275"/>
      <c r="JHR54" s="275"/>
      <c r="JHS54" s="275"/>
      <c r="JHT54" s="275"/>
      <c r="JHU54" s="275"/>
      <c r="JHV54" s="137"/>
      <c r="JHW54" s="137"/>
      <c r="JHX54" s="135"/>
      <c r="JHY54" s="137"/>
      <c r="JIA54" s="250"/>
      <c r="JIB54" s="250"/>
      <c r="JIC54" s="243"/>
      <c r="JID54" s="276"/>
      <c r="JIE54" s="276"/>
      <c r="JIF54" s="276"/>
      <c r="JIG54" s="244"/>
      <c r="JIH54" s="244"/>
      <c r="JII54" s="244"/>
      <c r="JIJ54" s="245"/>
      <c r="JIK54" s="245"/>
      <c r="JIL54" s="244"/>
      <c r="JIM54" s="246"/>
      <c r="JIN54" s="247"/>
      <c r="JIO54" s="275"/>
      <c r="JIP54" s="275"/>
      <c r="JIQ54" s="275"/>
      <c r="JIR54" s="275"/>
      <c r="JIS54" s="275"/>
      <c r="JIT54" s="275"/>
      <c r="JIU54" s="137"/>
      <c r="JIV54" s="137"/>
      <c r="JIW54" s="135"/>
      <c r="JIX54" s="137"/>
      <c r="JIZ54" s="250"/>
      <c r="JJA54" s="250"/>
      <c r="JJB54" s="243"/>
      <c r="JJC54" s="276"/>
      <c r="JJD54" s="276"/>
      <c r="JJE54" s="276"/>
      <c r="JJF54" s="244"/>
      <c r="JJG54" s="244"/>
      <c r="JJH54" s="244"/>
      <c r="JJI54" s="245"/>
      <c r="JJJ54" s="245"/>
      <c r="JJK54" s="244"/>
      <c r="JJL54" s="246"/>
      <c r="JJM54" s="247"/>
      <c r="JJN54" s="275"/>
      <c r="JJO54" s="275"/>
      <c r="JJP54" s="275"/>
      <c r="JJQ54" s="275"/>
      <c r="JJR54" s="275"/>
      <c r="JJS54" s="275"/>
      <c r="JJT54" s="137"/>
      <c r="JJU54" s="137"/>
      <c r="JJV54" s="135"/>
      <c r="JJW54" s="137"/>
      <c r="JJY54" s="250"/>
      <c r="JJZ54" s="250"/>
      <c r="JKA54" s="243"/>
      <c r="JKB54" s="276"/>
      <c r="JKC54" s="276"/>
      <c r="JKD54" s="276"/>
      <c r="JKE54" s="244"/>
      <c r="JKF54" s="244"/>
      <c r="JKG54" s="244"/>
      <c r="JKH54" s="245"/>
      <c r="JKI54" s="245"/>
      <c r="JKJ54" s="244"/>
      <c r="JKK54" s="246"/>
      <c r="JKL54" s="247"/>
      <c r="JKM54" s="275"/>
      <c r="JKN54" s="275"/>
      <c r="JKO54" s="275"/>
      <c r="JKP54" s="275"/>
      <c r="JKQ54" s="275"/>
      <c r="JKR54" s="275"/>
      <c r="JKS54" s="137"/>
      <c r="JKT54" s="137"/>
      <c r="JKU54" s="135"/>
      <c r="JKV54" s="137"/>
      <c r="JKX54" s="250"/>
      <c r="JKY54" s="250"/>
      <c r="JKZ54" s="243"/>
      <c r="JLA54" s="276"/>
      <c r="JLB54" s="276"/>
      <c r="JLC54" s="276"/>
      <c r="JLD54" s="244"/>
      <c r="JLE54" s="244"/>
      <c r="JLF54" s="244"/>
      <c r="JLG54" s="245"/>
      <c r="JLH54" s="245"/>
      <c r="JLI54" s="244"/>
      <c r="JLJ54" s="246"/>
      <c r="JLK54" s="247"/>
      <c r="JLL54" s="275"/>
      <c r="JLM54" s="275"/>
      <c r="JLN54" s="275"/>
      <c r="JLO54" s="275"/>
      <c r="JLP54" s="275"/>
      <c r="JLQ54" s="275"/>
      <c r="JLR54" s="137"/>
      <c r="JLS54" s="137"/>
      <c r="JLT54" s="135"/>
      <c r="JLU54" s="137"/>
      <c r="JLW54" s="250"/>
      <c r="JLX54" s="250"/>
      <c r="JLY54" s="243"/>
      <c r="JLZ54" s="276"/>
      <c r="JMA54" s="276"/>
      <c r="JMB54" s="276"/>
      <c r="JMC54" s="244"/>
      <c r="JMD54" s="244"/>
      <c r="JME54" s="244"/>
      <c r="JMF54" s="245"/>
      <c r="JMG54" s="245"/>
      <c r="JMH54" s="244"/>
      <c r="JMI54" s="246"/>
      <c r="JMJ54" s="247"/>
      <c r="JMK54" s="275"/>
      <c r="JML54" s="275"/>
      <c r="JMM54" s="275"/>
      <c r="JMN54" s="275"/>
      <c r="JMO54" s="275"/>
      <c r="JMP54" s="275"/>
      <c r="JMQ54" s="137"/>
      <c r="JMR54" s="137"/>
      <c r="JMS54" s="135"/>
      <c r="JMT54" s="137"/>
      <c r="JMV54" s="250"/>
      <c r="JMW54" s="250"/>
      <c r="JMX54" s="243"/>
      <c r="JMY54" s="276"/>
      <c r="JMZ54" s="276"/>
      <c r="JNA54" s="276"/>
      <c r="JNB54" s="244"/>
      <c r="JNC54" s="244"/>
      <c r="JND54" s="244"/>
      <c r="JNE54" s="245"/>
      <c r="JNF54" s="245"/>
      <c r="JNG54" s="244"/>
      <c r="JNH54" s="246"/>
      <c r="JNI54" s="247"/>
      <c r="JNJ54" s="275"/>
      <c r="JNK54" s="275"/>
      <c r="JNL54" s="275"/>
      <c r="JNM54" s="275"/>
      <c r="JNN54" s="275"/>
      <c r="JNO54" s="275"/>
      <c r="JNP54" s="137"/>
      <c r="JNQ54" s="137"/>
      <c r="JNR54" s="135"/>
      <c r="JNS54" s="137"/>
      <c r="JNU54" s="250"/>
      <c r="JNV54" s="250"/>
      <c r="JNW54" s="243"/>
      <c r="JNX54" s="276"/>
      <c r="JNY54" s="276"/>
      <c r="JNZ54" s="276"/>
      <c r="JOA54" s="244"/>
      <c r="JOB54" s="244"/>
      <c r="JOC54" s="244"/>
      <c r="JOD54" s="245"/>
      <c r="JOE54" s="245"/>
      <c r="JOF54" s="244"/>
      <c r="JOG54" s="246"/>
      <c r="JOH54" s="247"/>
      <c r="JOI54" s="275"/>
      <c r="JOJ54" s="275"/>
      <c r="JOK54" s="275"/>
      <c r="JOL54" s="275"/>
      <c r="JOM54" s="275"/>
      <c r="JON54" s="275"/>
      <c r="JOO54" s="137"/>
      <c r="JOP54" s="137"/>
      <c r="JOQ54" s="135"/>
      <c r="JOR54" s="137"/>
      <c r="JOT54" s="250"/>
      <c r="JOU54" s="250"/>
      <c r="JOV54" s="243"/>
      <c r="JOW54" s="276"/>
      <c r="JOX54" s="276"/>
      <c r="JOY54" s="276"/>
      <c r="JOZ54" s="244"/>
      <c r="JPA54" s="244"/>
      <c r="JPB54" s="244"/>
      <c r="JPC54" s="245"/>
      <c r="JPD54" s="245"/>
      <c r="JPE54" s="244"/>
      <c r="JPF54" s="246"/>
      <c r="JPG54" s="247"/>
      <c r="JPH54" s="275"/>
      <c r="JPI54" s="275"/>
      <c r="JPJ54" s="275"/>
      <c r="JPK54" s="275"/>
      <c r="JPL54" s="275"/>
      <c r="JPM54" s="275"/>
      <c r="JPN54" s="137"/>
      <c r="JPO54" s="137"/>
      <c r="JPP54" s="135"/>
      <c r="JPQ54" s="137"/>
      <c r="JPS54" s="250"/>
      <c r="JPT54" s="250"/>
      <c r="JPU54" s="243"/>
      <c r="JPV54" s="276"/>
      <c r="JPW54" s="276"/>
      <c r="JPX54" s="276"/>
      <c r="JPY54" s="244"/>
      <c r="JPZ54" s="244"/>
      <c r="JQA54" s="244"/>
      <c r="JQB54" s="245"/>
      <c r="JQC54" s="245"/>
      <c r="JQD54" s="244"/>
      <c r="JQE54" s="246"/>
      <c r="JQF54" s="247"/>
      <c r="JQG54" s="275"/>
      <c r="JQH54" s="275"/>
      <c r="JQI54" s="275"/>
      <c r="JQJ54" s="275"/>
      <c r="JQK54" s="275"/>
      <c r="JQL54" s="275"/>
      <c r="JQM54" s="137"/>
      <c r="JQN54" s="137"/>
      <c r="JQO54" s="135"/>
      <c r="JQP54" s="137"/>
      <c r="JQR54" s="250"/>
      <c r="JQS54" s="250"/>
      <c r="JQT54" s="243"/>
      <c r="JQU54" s="276"/>
      <c r="JQV54" s="276"/>
      <c r="JQW54" s="276"/>
      <c r="JQX54" s="244"/>
      <c r="JQY54" s="244"/>
      <c r="JQZ54" s="244"/>
      <c r="JRA54" s="245"/>
      <c r="JRB54" s="245"/>
      <c r="JRC54" s="244"/>
      <c r="JRD54" s="246"/>
      <c r="JRE54" s="247"/>
      <c r="JRF54" s="275"/>
      <c r="JRG54" s="275"/>
      <c r="JRH54" s="275"/>
      <c r="JRI54" s="275"/>
      <c r="JRJ54" s="275"/>
      <c r="JRK54" s="275"/>
      <c r="JRL54" s="137"/>
      <c r="JRM54" s="137"/>
      <c r="JRN54" s="135"/>
      <c r="JRO54" s="137"/>
      <c r="JRQ54" s="250"/>
      <c r="JRR54" s="250"/>
      <c r="JRS54" s="243"/>
      <c r="JRT54" s="276"/>
      <c r="JRU54" s="276"/>
      <c r="JRV54" s="276"/>
      <c r="JRW54" s="244"/>
      <c r="JRX54" s="244"/>
      <c r="JRY54" s="244"/>
      <c r="JRZ54" s="245"/>
      <c r="JSA54" s="245"/>
      <c r="JSB54" s="244"/>
      <c r="JSC54" s="246"/>
      <c r="JSD54" s="247"/>
      <c r="JSE54" s="275"/>
      <c r="JSF54" s="275"/>
      <c r="JSG54" s="275"/>
      <c r="JSH54" s="275"/>
      <c r="JSI54" s="275"/>
      <c r="JSJ54" s="275"/>
      <c r="JSK54" s="137"/>
      <c r="JSL54" s="137"/>
      <c r="JSM54" s="135"/>
      <c r="JSN54" s="137"/>
      <c r="JSP54" s="250"/>
      <c r="JSQ54" s="250"/>
      <c r="JSR54" s="243"/>
      <c r="JSS54" s="276"/>
      <c r="JST54" s="276"/>
      <c r="JSU54" s="276"/>
      <c r="JSV54" s="244"/>
      <c r="JSW54" s="244"/>
      <c r="JSX54" s="244"/>
      <c r="JSY54" s="245"/>
      <c r="JSZ54" s="245"/>
      <c r="JTA54" s="244"/>
      <c r="JTB54" s="246"/>
      <c r="JTC54" s="247"/>
      <c r="JTD54" s="275"/>
      <c r="JTE54" s="275"/>
      <c r="JTF54" s="275"/>
      <c r="JTG54" s="275"/>
      <c r="JTH54" s="275"/>
      <c r="JTI54" s="275"/>
      <c r="JTJ54" s="137"/>
      <c r="JTK54" s="137"/>
      <c r="JTL54" s="135"/>
      <c r="JTM54" s="137"/>
      <c r="JTO54" s="250"/>
      <c r="JTP54" s="250"/>
      <c r="JTQ54" s="243"/>
      <c r="JTR54" s="276"/>
      <c r="JTS54" s="276"/>
      <c r="JTT54" s="276"/>
      <c r="JTU54" s="244"/>
      <c r="JTV54" s="244"/>
      <c r="JTW54" s="244"/>
      <c r="JTX54" s="245"/>
      <c r="JTY54" s="245"/>
      <c r="JTZ54" s="244"/>
      <c r="JUA54" s="246"/>
      <c r="JUB54" s="247"/>
      <c r="JUC54" s="275"/>
      <c r="JUD54" s="275"/>
      <c r="JUE54" s="275"/>
      <c r="JUF54" s="275"/>
      <c r="JUG54" s="275"/>
      <c r="JUH54" s="275"/>
      <c r="JUI54" s="137"/>
      <c r="JUJ54" s="137"/>
      <c r="JUK54" s="135"/>
      <c r="JUL54" s="137"/>
      <c r="JUN54" s="250"/>
      <c r="JUO54" s="250"/>
      <c r="JUP54" s="243"/>
      <c r="JUQ54" s="276"/>
      <c r="JUR54" s="276"/>
      <c r="JUS54" s="276"/>
      <c r="JUT54" s="244"/>
      <c r="JUU54" s="244"/>
      <c r="JUV54" s="244"/>
      <c r="JUW54" s="245"/>
      <c r="JUX54" s="245"/>
      <c r="JUY54" s="244"/>
      <c r="JUZ54" s="246"/>
      <c r="JVA54" s="247"/>
      <c r="JVB54" s="275"/>
      <c r="JVC54" s="275"/>
      <c r="JVD54" s="275"/>
      <c r="JVE54" s="275"/>
      <c r="JVF54" s="275"/>
      <c r="JVG54" s="275"/>
      <c r="JVH54" s="137"/>
      <c r="JVI54" s="137"/>
      <c r="JVJ54" s="135"/>
      <c r="JVK54" s="137"/>
      <c r="JVM54" s="250"/>
      <c r="JVN54" s="250"/>
      <c r="JVO54" s="243"/>
      <c r="JVP54" s="276"/>
      <c r="JVQ54" s="276"/>
      <c r="JVR54" s="276"/>
      <c r="JVS54" s="244"/>
      <c r="JVT54" s="244"/>
      <c r="JVU54" s="244"/>
      <c r="JVV54" s="245"/>
      <c r="JVW54" s="245"/>
      <c r="JVX54" s="244"/>
      <c r="JVY54" s="246"/>
      <c r="JVZ54" s="247"/>
      <c r="JWA54" s="275"/>
      <c r="JWB54" s="275"/>
      <c r="JWC54" s="275"/>
      <c r="JWD54" s="275"/>
      <c r="JWE54" s="275"/>
      <c r="JWF54" s="275"/>
      <c r="JWG54" s="137"/>
      <c r="JWH54" s="137"/>
      <c r="JWI54" s="135"/>
      <c r="JWJ54" s="137"/>
      <c r="JWL54" s="250"/>
      <c r="JWM54" s="250"/>
      <c r="JWN54" s="243"/>
      <c r="JWO54" s="276"/>
      <c r="JWP54" s="276"/>
      <c r="JWQ54" s="276"/>
      <c r="JWR54" s="244"/>
      <c r="JWS54" s="244"/>
      <c r="JWT54" s="244"/>
      <c r="JWU54" s="245"/>
      <c r="JWV54" s="245"/>
      <c r="JWW54" s="244"/>
      <c r="JWX54" s="246"/>
      <c r="JWY54" s="247"/>
      <c r="JWZ54" s="275"/>
      <c r="JXA54" s="275"/>
      <c r="JXB54" s="275"/>
      <c r="JXC54" s="275"/>
      <c r="JXD54" s="275"/>
      <c r="JXE54" s="275"/>
      <c r="JXF54" s="137"/>
      <c r="JXG54" s="137"/>
      <c r="JXH54" s="135"/>
      <c r="JXI54" s="137"/>
      <c r="JXK54" s="250"/>
      <c r="JXL54" s="250"/>
      <c r="JXM54" s="243"/>
      <c r="JXN54" s="276"/>
      <c r="JXO54" s="276"/>
      <c r="JXP54" s="276"/>
      <c r="JXQ54" s="244"/>
      <c r="JXR54" s="244"/>
      <c r="JXS54" s="244"/>
      <c r="JXT54" s="245"/>
      <c r="JXU54" s="245"/>
      <c r="JXV54" s="244"/>
      <c r="JXW54" s="246"/>
      <c r="JXX54" s="247"/>
      <c r="JXY54" s="275"/>
      <c r="JXZ54" s="275"/>
      <c r="JYA54" s="275"/>
      <c r="JYB54" s="275"/>
      <c r="JYC54" s="275"/>
      <c r="JYD54" s="275"/>
      <c r="JYE54" s="137"/>
      <c r="JYF54" s="137"/>
      <c r="JYG54" s="135"/>
      <c r="JYH54" s="137"/>
      <c r="JYJ54" s="250"/>
      <c r="JYK54" s="250"/>
      <c r="JYL54" s="243"/>
      <c r="JYM54" s="276"/>
      <c r="JYN54" s="276"/>
      <c r="JYO54" s="276"/>
      <c r="JYP54" s="244"/>
      <c r="JYQ54" s="244"/>
      <c r="JYR54" s="244"/>
      <c r="JYS54" s="245"/>
      <c r="JYT54" s="245"/>
      <c r="JYU54" s="244"/>
      <c r="JYV54" s="246"/>
      <c r="JYW54" s="247"/>
      <c r="JYX54" s="275"/>
      <c r="JYY54" s="275"/>
      <c r="JYZ54" s="275"/>
      <c r="JZA54" s="275"/>
      <c r="JZB54" s="275"/>
      <c r="JZC54" s="275"/>
      <c r="JZD54" s="137"/>
      <c r="JZE54" s="137"/>
      <c r="JZF54" s="135"/>
      <c r="JZG54" s="137"/>
      <c r="JZI54" s="250"/>
      <c r="JZJ54" s="250"/>
      <c r="JZK54" s="243"/>
      <c r="JZL54" s="276"/>
      <c r="JZM54" s="276"/>
      <c r="JZN54" s="276"/>
      <c r="JZO54" s="244"/>
      <c r="JZP54" s="244"/>
      <c r="JZQ54" s="244"/>
      <c r="JZR54" s="245"/>
      <c r="JZS54" s="245"/>
      <c r="JZT54" s="244"/>
      <c r="JZU54" s="246"/>
      <c r="JZV54" s="247"/>
      <c r="JZW54" s="275"/>
      <c r="JZX54" s="275"/>
      <c r="JZY54" s="275"/>
      <c r="JZZ54" s="275"/>
      <c r="KAA54" s="275"/>
      <c r="KAB54" s="275"/>
      <c r="KAC54" s="137"/>
      <c r="KAD54" s="137"/>
      <c r="KAE54" s="135"/>
      <c r="KAF54" s="137"/>
      <c r="KAH54" s="250"/>
      <c r="KAI54" s="250"/>
      <c r="KAJ54" s="243"/>
      <c r="KAK54" s="276"/>
      <c r="KAL54" s="276"/>
      <c r="KAM54" s="276"/>
      <c r="KAN54" s="244"/>
      <c r="KAO54" s="244"/>
      <c r="KAP54" s="244"/>
      <c r="KAQ54" s="245"/>
      <c r="KAR54" s="245"/>
      <c r="KAS54" s="244"/>
      <c r="KAT54" s="246"/>
      <c r="KAU54" s="247"/>
      <c r="KAV54" s="275"/>
      <c r="KAW54" s="275"/>
      <c r="KAX54" s="275"/>
      <c r="KAY54" s="275"/>
      <c r="KAZ54" s="275"/>
      <c r="KBA54" s="275"/>
      <c r="KBB54" s="137"/>
      <c r="KBC54" s="137"/>
      <c r="KBD54" s="135"/>
      <c r="KBE54" s="137"/>
      <c r="KBG54" s="250"/>
      <c r="KBH54" s="250"/>
      <c r="KBI54" s="243"/>
      <c r="KBJ54" s="276"/>
      <c r="KBK54" s="276"/>
      <c r="KBL54" s="276"/>
      <c r="KBM54" s="244"/>
      <c r="KBN54" s="244"/>
      <c r="KBO54" s="244"/>
      <c r="KBP54" s="245"/>
      <c r="KBQ54" s="245"/>
      <c r="KBR54" s="244"/>
      <c r="KBS54" s="246"/>
      <c r="KBT54" s="247"/>
      <c r="KBU54" s="275"/>
      <c r="KBV54" s="275"/>
      <c r="KBW54" s="275"/>
      <c r="KBX54" s="275"/>
      <c r="KBY54" s="275"/>
      <c r="KBZ54" s="275"/>
      <c r="KCA54" s="137"/>
      <c r="KCB54" s="137"/>
      <c r="KCC54" s="135"/>
      <c r="KCD54" s="137"/>
      <c r="KCF54" s="250"/>
      <c r="KCG54" s="250"/>
      <c r="KCH54" s="243"/>
      <c r="KCI54" s="276"/>
      <c r="KCJ54" s="276"/>
      <c r="KCK54" s="276"/>
      <c r="KCL54" s="244"/>
      <c r="KCM54" s="244"/>
      <c r="KCN54" s="244"/>
      <c r="KCO54" s="245"/>
      <c r="KCP54" s="245"/>
      <c r="KCQ54" s="244"/>
      <c r="KCR54" s="246"/>
      <c r="KCS54" s="247"/>
      <c r="KCT54" s="275"/>
      <c r="KCU54" s="275"/>
      <c r="KCV54" s="275"/>
      <c r="KCW54" s="275"/>
      <c r="KCX54" s="275"/>
      <c r="KCY54" s="275"/>
      <c r="KCZ54" s="137"/>
      <c r="KDA54" s="137"/>
      <c r="KDB54" s="135"/>
      <c r="KDC54" s="137"/>
      <c r="KDE54" s="250"/>
      <c r="KDF54" s="250"/>
      <c r="KDG54" s="243"/>
      <c r="KDH54" s="276"/>
      <c r="KDI54" s="276"/>
      <c r="KDJ54" s="276"/>
      <c r="KDK54" s="244"/>
      <c r="KDL54" s="244"/>
      <c r="KDM54" s="244"/>
      <c r="KDN54" s="245"/>
      <c r="KDO54" s="245"/>
      <c r="KDP54" s="244"/>
      <c r="KDQ54" s="246"/>
      <c r="KDR54" s="247"/>
      <c r="KDS54" s="275"/>
      <c r="KDT54" s="275"/>
      <c r="KDU54" s="275"/>
      <c r="KDV54" s="275"/>
      <c r="KDW54" s="275"/>
      <c r="KDX54" s="275"/>
      <c r="KDY54" s="137"/>
      <c r="KDZ54" s="137"/>
      <c r="KEA54" s="135"/>
      <c r="KEB54" s="137"/>
      <c r="KED54" s="250"/>
      <c r="KEE54" s="250"/>
      <c r="KEF54" s="243"/>
      <c r="KEG54" s="276"/>
      <c r="KEH54" s="276"/>
      <c r="KEI54" s="276"/>
      <c r="KEJ54" s="244"/>
      <c r="KEK54" s="244"/>
      <c r="KEL54" s="244"/>
      <c r="KEM54" s="245"/>
      <c r="KEN54" s="245"/>
      <c r="KEO54" s="244"/>
      <c r="KEP54" s="246"/>
      <c r="KEQ54" s="247"/>
      <c r="KER54" s="275"/>
      <c r="KES54" s="275"/>
      <c r="KET54" s="275"/>
      <c r="KEU54" s="275"/>
      <c r="KEV54" s="275"/>
      <c r="KEW54" s="275"/>
      <c r="KEX54" s="137"/>
      <c r="KEY54" s="137"/>
      <c r="KEZ54" s="135"/>
      <c r="KFA54" s="137"/>
      <c r="KFC54" s="250"/>
      <c r="KFD54" s="250"/>
      <c r="KFE54" s="243"/>
      <c r="KFF54" s="276"/>
      <c r="KFG54" s="276"/>
      <c r="KFH54" s="276"/>
      <c r="KFI54" s="244"/>
      <c r="KFJ54" s="244"/>
      <c r="KFK54" s="244"/>
      <c r="KFL54" s="245"/>
      <c r="KFM54" s="245"/>
      <c r="KFN54" s="244"/>
      <c r="KFO54" s="246"/>
      <c r="KFP54" s="247"/>
      <c r="KFQ54" s="275"/>
      <c r="KFR54" s="275"/>
      <c r="KFS54" s="275"/>
      <c r="KFT54" s="275"/>
      <c r="KFU54" s="275"/>
      <c r="KFV54" s="275"/>
      <c r="KFW54" s="137"/>
      <c r="KFX54" s="137"/>
      <c r="KFY54" s="135"/>
      <c r="KFZ54" s="137"/>
      <c r="KGB54" s="250"/>
      <c r="KGC54" s="250"/>
      <c r="KGD54" s="243"/>
      <c r="KGE54" s="276"/>
      <c r="KGF54" s="276"/>
      <c r="KGG54" s="276"/>
      <c r="KGH54" s="244"/>
      <c r="KGI54" s="244"/>
      <c r="KGJ54" s="244"/>
      <c r="KGK54" s="245"/>
      <c r="KGL54" s="245"/>
      <c r="KGM54" s="244"/>
      <c r="KGN54" s="246"/>
      <c r="KGO54" s="247"/>
      <c r="KGP54" s="275"/>
      <c r="KGQ54" s="275"/>
      <c r="KGR54" s="275"/>
      <c r="KGS54" s="275"/>
      <c r="KGT54" s="275"/>
      <c r="KGU54" s="275"/>
      <c r="KGV54" s="137"/>
      <c r="KGW54" s="137"/>
      <c r="KGX54" s="135"/>
      <c r="KGY54" s="137"/>
      <c r="KHA54" s="250"/>
      <c r="KHB54" s="250"/>
      <c r="KHC54" s="243"/>
      <c r="KHD54" s="276"/>
      <c r="KHE54" s="276"/>
      <c r="KHF54" s="276"/>
      <c r="KHG54" s="244"/>
      <c r="KHH54" s="244"/>
      <c r="KHI54" s="244"/>
      <c r="KHJ54" s="245"/>
      <c r="KHK54" s="245"/>
      <c r="KHL54" s="244"/>
      <c r="KHM54" s="246"/>
      <c r="KHN54" s="247"/>
      <c r="KHO54" s="275"/>
      <c r="KHP54" s="275"/>
      <c r="KHQ54" s="275"/>
      <c r="KHR54" s="275"/>
      <c r="KHS54" s="275"/>
      <c r="KHT54" s="275"/>
      <c r="KHU54" s="137"/>
      <c r="KHV54" s="137"/>
      <c r="KHW54" s="135"/>
      <c r="KHX54" s="137"/>
      <c r="KHZ54" s="250"/>
      <c r="KIA54" s="250"/>
      <c r="KIB54" s="243"/>
      <c r="KIC54" s="276"/>
      <c r="KID54" s="276"/>
      <c r="KIE54" s="276"/>
      <c r="KIF54" s="244"/>
      <c r="KIG54" s="244"/>
      <c r="KIH54" s="244"/>
      <c r="KII54" s="245"/>
      <c r="KIJ54" s="245"/>
      <c r="KIK54" s="244"/>
      <c r="KIL54" s="246"/>
      <c r="KIM54" s="247"/>
      <c r="KIN54" s="275"/>
      <c r="KIO54" s="275"/>
      <c r="KIP54" s="275"/>
      <c r="KIQ54" s="275"/>
      <c r="KIR54" s="275"/>
      <c r="KIS54" s="275"/>
      <c r="KIT54" s="137"/>
      <c r="KIU54" s="137"/>
      <c r="KIV54" s="135"/>
      <c r="KIW54" s="137"/>
      <c r="KIY54" s="250"/>
      <c r="KIZ54" s="250"/>
      <c r="KJA54" s="243"/>
      <c r="KJB54" s="276"/>
      <c r="KJC54" s="276"/>
      <c r="KJD54" s="276"/>
      <c r="KJE54" s="244"/>
      <c r="KJF54" s="244"/>
      <c r="KJG54" s="244"/>
      <c r="KJH54" s="245"/>
      <c r="KJI54" s="245"/>
      <c r="KJJ54" s="244"/>
      <c r="KJK54" s="246"/>
      <c r="KJL54" s="247"/>
      <c r="KJM54" s="275"/>
      <c r="KJN54" s="275"/>
      <c r="KJO54" s="275"/>
      <c r="KJP54" s="275"/>
      <c r="KJQ54" s="275"/>
      <c r="KJR54" s="275"/>
      <c r="KJS54" s="137"/>
      <c r="KJT54" s="137"/>
      <c r="KJU54" s="135"/>
      <c r="KJV54" s="137"/>
      <c r="KJX54" s="250"/>
      <c r="KJY54" s="250"/>
      <c r="KJZ54" s="243"/>
      <c r="KKA54" s="276"/>
      <c r="KKB54" s="276"/>
      <c r="KKC54" s="276"/>
      <c r="KKD54" s="244"/>
      <c r="KKE54" s="244"/>
      <c r="KKF54" s="244"/>
      <c r="KKG54" s="245"/>
      <c r="KKH54" s="245"/>
      <c r="KKI54" s="244"/>
      <c r="KKJ54" s="246"/>
      <c r="KKK54" s="247"/>
      <c r="KKL54" s="275"/>
      <c r="KKM54" s="275"/>
      <c r="KKN54" s="275"/>
      <c r="KKO54" s="275"/>
      <c r="KKP54" s="275"/>
      <c r="KKQ54" s="275"/>
      <c r="KKR54" s="137"/>
      <c r="KKS54" s="137"/>
      <c r="KKT54" s="135"/>
      <c r="KKU54" s="137"/>
      <c r="KKW54" s="250"/>
      <c r="KKX54" s="250"/>
      <c r="KKY54" s="243"/>
      <c r="KKZ54" s="276"/>
      <c r="KLA54" s="276"/>
      <c r="KLB54" s="276"/>
      <c r="KLC54" s="244"/>
      <c r="KLD54" s="244"/>
      <c r="KLE54" s="244"/>
      <c r="KLF54" s="245"/>
      <c r="KLG54" s="245"/>
      <c r="KLH54" s="244"/>
      <c r="KLI54" s="246"/>
      <c r="KLJ54" s="247"/>
      <c r="KLK54" s="275"/>
      <c r="KLL54" s="275"/>
      <c r="KLM54" s="275"/>
      <c r="KLN54" s="275"/>
      <c r="KLO54" s="275"/>
      <c r="KLP54" s="275"/>
      <c r="KLQ54" s="137"/>
      <c r="KLR54" s="137"/>
      <c r="KLS54" s="135"/>
      <c r="KLT54" s="137"/>
      <c r="KLV54" s="250"/>
      <c r="KLW54" s="250"/>
      <c r="KLX54" s="243"/>
      <c r="KLY54" s="276"/>
      <c r="KLZ54" s="276"/>
      <c r="KMA54" s="276"/>
      <c r="KMB54" s="244"/>
      <c r="KMC54" s="244"/>
      <c r="KMD54" s="244"/>
      <c r="KME54" s="245"/>
      <c r="KMF54" s="245"/>
      <c r="KMG54" s="244"/>
      <c r="KMH54" s="246"/>
      <c r="KMI54" s="247"/>
      <c r="KMJ54" s="275"/>
      <c r="KMK54" s="275"/>
      <c r="KML54" s="275"/>
      <c r="KMM54" s="275"/>
      <c r="KMN54" s="275"/>
      <c r="KMO54" s="275"/>
      <c r="KMP54" s="137"/>
      <c r="KMQ54" s="137"/>
      <c r="KMR54" s="135"/>
      <c r="KMS54" s="137"/>
      <c r="KMU54" s="250"/>
      <c r="KMV54" s="250"/>
      <c r="KMW54" s="243"/>
      <c r="KMX54" s="276"/>
      <c r="KMY54" s="276"/>
      <c r="KMZ54" s="276"/>
      <c r="KNA54" s="244"/>
      <c r="KNB54" s="244"/>
      <c r="KNC54" s="244"/>
      <c r="KND54" s="245"/>
      <c r="KNE54" s="245"/>
      <c r="KNF54" s="244"/>
      <c r="KNG54" s="246"/>
      <c r="KNH54" s="247"/>
      <c r="KNI54" s="275"/>
      <c r="KNJ54" s="275"/>
      <c r="KNK54" s="275"/>
      <c r="KNL54" s="275"/>
      <c r="KNM54" s="275"/>
      <c r="KNN54" s="275"/>
      <c r="KNO54" s="137"/>
      <c r="KNP54" s="137"/>
      <c r="KNQ54" s="135"/>
      <c r="KNR54" s="137"/>
      <c r="KNT54" s="250"/>
      <c r="KNU54" s="250"/>
      <c r="KNV54" s="243"/>
      <c r="KNW54" s="276"/>
      <c r="KNX54" s="276"/>
      <c r="KNY54" s="276"/>
      <c r="KNZ54" s="244"/>
      <c r="KOA54" s="244"/>
      <c r="KOB54" s="244"/>
      <c r="KOC54" s="245"/>
      <c r="KOD54" s="245"/>
      <c r="KOE54" s="244"/>
      <c r="KOF54" s="246"/>
      <c r="KOG54" s="247"/>
      <c r="KOH54" s="275"/>
      <c r="KOI54" s="275"/>
      <c r="KOJ54" s="275"/>
      <c r="KOK54" s="275"/>
      <c r="KOL54" s="275"/>
      <c r="KOM54" s="275"/>
      <c r="KON54" s="137"/>
      <c r="KOO54" s="137"/>
      <c r="KOP54" s="135"/>
      <c r="KOQ54" s="137"/>
      <c r="KOS54" s="250"/>
      <c r="KOT54" s="250"/>
      <c r="KOU54" s="243"/>
      <c r="KOV54" s="276"/>
      <c r="KOW54" s="276"/>
      <c r="KOX54" s="276"/>
      <c r="KOY54" s="244"/>
      <c r="KOZ54" s="244"/>
      <c r="KPA54" s="244"/>
      <c r="KPB54" s="245"/>
      <c r="KPC54" s="245"/>
      <c r="KPD54" s="244"/>
      <c r="KPE54" s="246"/>
      <c r="KPF54" s="247"/>
      <c r="KPG54" s="275"/>
      <c r="KPH54" s="275"/>
      <c r="KPI54" s="275"/>
      <c r="KPJ54" s="275"/>
      <c r="KPK54" s="275"/>
      <c r="KPL54" s="275"/>
      <c r="KPM54" s="137"/>
      <c r="KPN54" s="137"/>
      <c r="KPO54" s="135"/>
      <c r="KPP54" s="137"/>
      <c r="KPR54" s="250"/>
      <c r="KPS54" s="250"/>
      <c r="KPT54" s="243"/>
      <c r="KPU54" s="276"/>
      <c r="KPV54" s="276"/>
      <c r="KPW54" s="276"/>
      <c r="KPX54" s="244"/>
      <c r="KPY54" s="244"/>
      <c r="KPZ54" s="244"/>
      <c r="KQA54" s="245"/>
      <c r="KQB54" s="245"/>
      <c r="KQC54" s="244"/>
      <c r="KQD54" s="246"/>
      <c r="KQE54" s="247"/>
      <c r="KQF54" s="275"/>
      <c r="KQG54" s="275"/>
      <c r="KQH54" s="275"/>
      <c r="KQI54" s="275"/>
      <c r="KQJ54" s="275"/>
      <c r="KQK54" s="275"/>
      <c r="KQL54" s="137"/>
      <c r="KQM54" s="137"/>
      <c r="KQN54" s="135"/>
      <c r="KQO54" s="137"/>
      <c r="KQQ54" s="250"/>
      <c r="KQR54" s="250"/>
      <c r="KQS54" s="243"/>
      <c r="KQT54" s="276"/>
      <c r="KQU54" s="276"/>
      <c r="KQV54" s="276"/>
      <c r="KQW54" s="244"/>
      <c r="KQX54" s="244"/>
      <c r="KQY54" s="244"/>
      <c r="KQZ54" s="245"/>
      <c r="KRA54" s="245"/>
      <c r="KRB54" s="244"/>
      <c r="KRC54" s="246"/>
      <c r="KRD54" s="247"/>
      <c r="KRE54" s="275"/>
      <c r="KRF54" s="275"/>
      <c r="KRG54" s="275"/>
      <c r="KRH54" s="275"/>
      <c r="KRI54" s="275"/>
      <c r="KRJ54" s="275"/>
      <c r="KRK54" s="137"/>
      <c r="KRL54" s="137"/>
      <c r="KRM54" s="135"/>
      <c r="KRN54" s="137"/>
      <c r="KRP54" s="250"/>
      <c r="KRQ54" s="250"/>
      <c r="KRR54" s="243"/>
      <c r="KRS54" s="276"/>
      <c r="KRT54" s="276"/>
      <c r="KRU54" s="276"/>
      <c r="KRV54" s="244"/>
      <c r="KRW54" s="244"/>
      <c r="KRX54" s="244"/>
      <c r="KRY54" s="245"/>
      <c r="KRZ54" s="245"/>
      <c r="KSA54" s="244"/>
      <c r="KSB54" s="246"/>
      <c r="KSC54" s="247"/>
      <c r="KSD54" s="275"/>
      <c r="KSE54" s="275"/>
      <c r="KSF54" s="275"/>
      <c r="KSG54" s="275"/>
      <c r="KSH54" s="275"/>
      <c r="KSI54" s="275"/>
      <c r="KSJ54" s="137"/>
      <c r="KSK54" s="137"/>
      <c r="KSL54" s="135"/>
      <c r="KSM54" s="137"/>
      <c r="KSO54" s="250"/>
      <c r="KSP54" s="250"/>
      <c r="KSQ54" s="243"/>
      <c r="KSR54" s="276"/>
      <c r="KSS54" s="276"/>
      <c r="KST54" s="276"/>
      <c r="KSU54" s="244"/>
      <c r="KSV54" s="244"/>
      <c r="KSW54" s="244"/>
      <c r="KSX54" s="245"/>
      <c r="KSY54" s="245"/>
      <c r="KSZ54" s="244"/>
      <c r="KTA54" s="246"/>
      <c r="KTB54" s="247"/>
      <c r="KTC54" s="275"/>
      <c r="KTD54" s="275"/>
      <c r="KTE54" s="275"/>
      <c r="KTF54" s="275"/>
      <c r="KTG54" s="275"/>
      <c r="KTH54" s="275"/>
      <c r="KTI54" s="137"/>
      <c r="KTJ54" s="137"/>
      <c r="KTK54" s="135"/>
      <c r="KTL54" s="137"/>
      <c r="KTN54" s="250"/>
      <c r="KTO54" s="250"/>
      <c r="KTP54" s="243"/>
      <c r="KTQ54" s="276"/>
      <c r="KTR54" s="276"/>
      <c r="KTS54" s="276"/>
      <c r="KTT54" s="244"/>
      <c r="KTU54" s="244"/>
      <c r="KTV54" s="244"/>
      <c r="KTW54" s="245"/>
      <c r="KTX54" s="245"/>
      <c r="KTY54" s="244"/>
      <c r="KTZ54" s="246"/>
      <c r="KUA54" s="247"/>
      <c r="KUB54" s="275"/>
      <c r="KUC54" s="275"/>
      <c r="KUD54" s="275"/>
      <c r="KUE54" s="275"/>
      <c r="KUF54" s="275"/>
      <c r="KUG54" s="275"/>
      <c r="KUH54" s="137"/>
      <c r="KUI54" s="137"/>
      <c r="KUJ54" s="135"/>
      <c r="KUK54" s="137"/>
      <c r="KUM54" s="250"/>
      <c r="KUN54" s="250"/>
      <c r="KUO54" s="243"/>
      <c r="KUP54" s="276"/>
      <c r="KUQ54" s="276"/>
      <c r="KUR54" s="276"/>
      <c r="KUS54" s="244"/>
      <c r="KUT54" s="244"/>
      <c r="KUU54" s="244"/>
      <c r="KUV54" s="245"/>
      <c r="KUW54" s="245"/>
      <c r="KUX54" s="244"/>
      <c r="KUY54" s="246"/>
      <c r="KUZ54" s="247"/>
      <c r="KVA54" s="275"/>
      <c r="KVB54" s="275"/>
      <c r="KVC54" s="275"/>
      <c r="KVD54" s="275"/>
      <c r="KVE54" s="275"/>
      <c r="KVF54" s="275"/>
      <c r="KVG54" s="137"/>
      <c r="KVH54" s="137"/>
      <c r="KVI54" s="135"/>
      <c r="KVJ54" s="137"/>
      <c r="KVL54" s="250"/>
      <c r="KVM54" s="250"/>
      <c r="KVN54" s="243"/>
      <c r="KVO54" s="276"/>
      <c r="KVP54" s="276"/>
      <c r="KVQ54" s="276"/>
      <c r="KVR54" s="244"/>
      <c r="KVS54" s="244"/>
      <c r="KVT54" s="244"/>
      <c r="KVU54" s="245"/>
      <c r="KVV54" s="245"/>
      <c r="KVW54" s="244"/>
      <c r="KVX54" s="246"/>
      <c r="KVY54" s="247"/>
      <c r="KVZ54" s="275"/>
      <c r="KWA54" s="275"/>
      <c r="KWB54" s="275"/>
      <c r="KWC54" s="275"/>
      <c r="KWD54" s="275"/>
      <c r="KWE54" s="275"/>
      <c r="KWF54" s="137"/>
      <c r="KWG54" s="137"/>
      <c r="KWH54" s="135"/>
      <c r="KWI54" s="137"/>
      <c r="KWK54" s="250"/>
      <c r="KWL54" s="250"/>
      <c r="KWM54" s="243"/>
      <c r="KWN54" s="276"/>
      <c r="KWO54" s="276"/>
      <c r="KWP54" s="276"/>
      <c r="KWQ54" s="244"/>
      <c r="KWR54" s="244"/>
      <c r="KWS54" s="244"/>
      <c r="KWT54" s="245"/>
      <c r="KWU54" s="245"/>
      <c r="KWV54" s="244"/>
      <c r="KWW54" s="246"/>
      <c r="KWX54" s="247"/>
      <c r="KWY54" s="275"/>
      <c r="KWZ54" s="275"/>
      <c r="KXA54" s="275"/>
      <c r="KXB54" s="275"/>
      <c r="KXC54" s="275"/>
      <c r="KXD54" s="275"/>
      <c r="KXE54" s="137"/>
      <c r="KXF54" s="137"/>
      <c r="KXG54" s="135"/>
      <c r="KXH54" s="137"/>
      <c r="KXJ54" s="250"/>
      <c r="KXK54" s="250"/>
      <c r="KXL54" s="243"/>
      <c r="KXM54" s="276"/>
      <c r="KXN54" s="276"/>
      <c r="KXO54" s="276"/>
      <c r="KXP54" s="244"/>
      <c r="KXQ54" s="244"/>
      <c r="KXR54" s="244"/>
      <c r="KXS54" s="245"/>
      <c r="KXT54" s="245"/>
      <c r="KXU54" s="244"/>
      <c r="KXV54" s="246"/>
      <c r="KXW54" s="247"/>
      <c r="KXX54" s="275"/>
      <c r="KXY54" s="275"/>
      <c r="KXZ54" s="275"/>
      <c r="KYA54" s="275"/>
      <c r="KYB54" s="275"/>
      <c r="KYC54" s="275"/>
      <c r="KYD54" s="137"/>
      <c r="KYE54" s="137"/>
      <c r="KYF54" s="135"/>
      <c r="KYG54" s="137"/>
      <c r="KYI54" s="250"/>
      <c r="KYJ54" s="250"/>
      <c r="KYK54" s="243"/>
      <c r="KYL54" s="276"/>
      <c r="KYM54" s="276"/>
      <c r="KYN54" s="276"/>
      <c r="KYO54" s="244"/>
      <c r="KYP54" s="244"/>
      <c r="KYQ54" s="244"/>
      <c r="KYR54" s="245"/>
      <c r="KYS54" s="245"/>
      <c r="KYT54" s="244"/>
      <c r="KYU54" s="246"/>
      <c r="KYV54" s="247"/>
      <c r="KYW54" s="275"/>
      <c r="KYX54" s="275"/>
      <c r="KYY54" s="275"/>
      <c r="KYZ54" s="275"/>
      <c r="KZA54" s="275"/>
      <c r="KZB54" s="275"/>
      <c r="KZC54" s="137"/>
      <c r="KZD54" s="137"/>
      <c r="KZE54" s="135"/>
      <c r="KZF54" s="137"/>
      <c r="KZH54" s="250"/>
      <c r="KZI54" s="250"/>
      <c r="KZJ54" s="243"/>
      <c r="KZK54" s="276"/>
      <c r="KZL54" s="276"/>
      <c r="KZM54" s="276"/>
      <c r="KZN54" s="244"/>
      <c r="KZO54" s="244"/>
      <c r="KZP54" s="244"/>
      <c r="KZQ54" s="245"/>
      <c r="KZR54" s="245"/>
      <c r="KZS54" s="244"/>
      <c r="KZT54" s="246"/>
      <c r="KZU54" s="247"/>
      <c r="KZV54" s="275"/>
      <c r="KZW54" s="275"/>
      <c r="KZX54" s="275"/>
      <c r="KZY54" s="275"/>
      <c r="KZZ54" s="275"/>
      <c r="LAA54" s="275"/>
      <c r="LAB54" s="137"/>
      <c r="LAC54" s="137"/>
      <c r="LAD54" s="135"/>
      <c r="LAE54" s="137"/>
      <c r="LAG54" s="250"/>
      <c r="LAH54" s="250"/>
      <c r="LAI54" s="243"/>
      <c r="LAJ54" s="276"/>
      <c r="LAK54" s="276"/>
      <c r="LAL54" s="276"/>
      <c r="LAM54" s="244"/>
      <c r="LAN54" s="244"/>
      <c r="LAO54" s="244"/>
      <c r="LAP54" s="245"/>
      <c r="LAQ54" s="245"/>
      <c r="LAR54" s="244"/>
      <c r="LAS54" s="246"/>
      <c r="LAT54" s="247"/>
      <c r="LAU54" s="275"/>
      <c r="LAV54" s="275"/>
      <c r="LAW54" s="275"/>
      <c r="LAX54" s="275"/>
      <c r="LAY54" s="275"/>
      <c r="LAZ54" s="275"/>
      <c r="LBA54" s="137"/>
      <c r="LBB54" s="137"/>
      <c r="LBC54" s="135"/>
      <c r="LBD54" s="137"/>
      <c r="LBF54" s="250"/>
      <c r="LBG54" s="250"/>
      <c r="LBH54" s="243"/>
      <c r="LBI54" s="276"/>
      <c r="LBJ54" s="276"/>
      <c r="LBK54" s="276"/>
      <c r="LBL54" s="244"/>
      <c r="LBM54" s="244"/>
      <c r="LBN54" s="244"/>
      <c r="LBO54" s="245"/>
      <c r="LBP54" s="245"/>
      <c r="LBQ54" s="244"/>
      <c r="LBR54" s="246"/>
      <c r="LBS54" s="247"/>
      <c r="LBT54" s="275"/>
      <c r="LBU54" s="275"/>
      <c r="LBV54" s="275"/>
      <c r="LBW54" s="275"/>
      <c r="LBX54" s="275"/>
      <c r="LBY54" s="275"/>
      <c r="LBZ54" s="137"/>
      <c r="LCA54" s="137"/>
      <c r="LCB54" s="135"/>
      <c r="LCC54" s="137"/>
      <c r="LCE54" s="250"/>
      <c r="LCF54" s="250"/>
      <c r="LCG54" s="243"/>
      <c r="LCH54" s="276"/>
      <c r="LCI54" s="276"/>
      <c r="LCJ54" s="276"/>
      <c r="LCK54" s="244"/>
      <c r="LCL54" s="244"/>
      <c r="LCM54" s="244"/>
      <c r="LCN54" s="245"/>
      <c r="LCO54" s="245"/>
      <c r="LCP54" s="244"/>
      <c r="LCQ54" s="246"/>
      <c r="LCR54" s="247"/>
      <c r="LCS54" s="275"/>
      <c r="LCT54" s="275"/>
      <c r="LCU54" s="275"/>
      <c r="LCV54" s="275"/>
      <c r="LCW54" s="275"/>
      <c r="LCX54" s="275"/>
      <c r="LCY54" s="137"/>
      <c r="LCZ54" s="137"/>
      <c r="LDA54" s="135"/>
      <c r="LDB54" s="137"/>
      <c r="LDD54" s="250"/>
      <c r="LDE54" s="250"/>
      <c r="LDF54" s="243"/>
      <c r="LDG54" s="276"/>
      <c r="LDH54" s="276"/>
      <c r="LDI54" s="276"/>
      <c r="LDJ54" s="244"/>
      <c r="LDK54" s="244"/>
      <c r="LDL54" s="244"/>
      <c r="LDM54" s="245"/>
      <c r="LDN54" s="245"/>
      <c r="LDO54" s="244"/>
      <c r="LDP54" s="246"/>
      <c r="LDQ54" s="247"/>
      <c r="LDR54" s="275"/>
      <c r="LDS54" s="275"/>
      <c r="LDT54" s="275"/>
      <c r="LDU54" s="275"/>
      <c r="LDV54" s="275"/>
      <c r="LDW54" s="275"/>
      <c r="LDX54" s="137"/>
      <c r="LDY54" s="137"/>
      <c r="LDZ54" s="135"/>
      <c r="LEA54" s="137"/>
      <c r="LEC54" s="250"/>
      <c r="LED54" s="250"/>
      <c r="LEE54" s="243"/>
      <c r="LEF54" s="276"/>
      <c r="LEG54" s="276"/>
      <c r="LEH54" s="276"/>
      <c r="LEI54" s="244"/>
      <c r="LEJ54" s="244"/>
      <c r="LEK54" s="244"/>
      <c r="LEL54" s="245"/>
      <c r="LEM54" s="245"/>
      <c r="LEN54" s="244"/>
      <c r="LEO54" s="246"/>
      <c r="LEP54" s="247"/>
      <c r="LEQ54" s="275"/>
      <c r="LER54" s="275"/>
      <c r="LES54" s="275"/>
      <c r="LET54" s="275"/>
      <c r="LEU54" s="275"/>
      <c r="LEV54" s="275"/>
      <c r="LEW54" s="137"/>
      <c r="LEX54" s="137"/>
      <c r="LEY54" s="135"/>
      <c r="LEZ54" s="137"/>
      <c r="LFB54" s="250"/>
      <c r="LFC54" s="250"/>
      <c r="LFD54" s="243"/>
      <c r="LFE54" s="276"/>
      <c r="LFF54" s="276"/>
      <c r="LFG54" s="276"/>
      <c r="LFH54" s="244"/>
      <c r="LFI54" s="244"/>
      <c r="LFJ54" s="244"/>
      <c r="LFK54" s="245"/>
      <c r="LFL54" s="245"/>
      <c r="LFM54" s="244"/>
      <c r="LFN54" s="246"/>
      <c r="LFO54" s="247"/>
      <c r="LFP54" s="275"/>
      <c r="LFQ54" s="275"/>
      <c r="LFR54" s="275"/>
      <c r="LFS54" s="275"/>
      <c r="LFT54" s="275"/>
      <c r="LFU54" s="275"/>
      <c r="LFV54" s="137"/>
      <c r="LFW54" s="137"/>
      <c r="LFX54" s="135"/>
      <c r="LFY54" s="137"/>
      <c r="LGA54" s="250"/>
      <c r="LGB54" s="250"/>
      <c r="LGC54" s="243"/>
      <c r="LGD54" s="276"/>
      <c r="LGE54" s="276"/>
      <c r="LGF54" s="276"/>
      <c r="LGG54" s="244"/>
      <c r="LGH54" s="244"/>
      <c r="LGI54" s="244"/>
      <c r="LGJ54" s="245"/>
      <c r="LGK54" s="245"/>
      <c r="LGL54" s="244"/>
      <c r="LGM54" s="246"/>
      <c r="LGN54" s="247"/>
      <c r="LGO54" s="275"/>
      <c r="LGP54" s="275"/>
      <c r="LGQ54" s="275"/>
      <c r="LGR54" s="275"/>
      <c r="LGS54" s="275"/>
      <c r="LGT54" s="275"/>
      <c r="LGU54" s="137"/>
      <c r="LGV54" s="137"/>
      <c r="LGW54" s="135"/>
      <c r="LGX54" s="137"/>
      <c r="LGZ54" s="250"/>
      <c r="LHA54" s="250"/>
      <c r="LHB54" s="243"/>
      <c r="LHC54" s="276"/>
      <c r="LHD54" s="276"/>
      <c r="LHE54" s="276"/>
      <c r="LHF54" s="244"/>
      <c r="LHG54" s="244"/>
      <c r="LHH54" s="244"/>
      <c r="LHI54" s="245"/>
      <c r="LHJ54" s="245"/>
      <c r="LHK54" s="244"/>
      <c r="LHL54" s="246"/>
      <c r="LHM54" s="247"/>
      <c r="LHN54" s="275"/>
      <c r="LHO54" s="275"/>
      <c r="LHP54" s="275"/>
      <c r="LHQ54" s="275"/>
      <c r="LHR54" s="275"/>
      <c r="LHS54" s="275"/>
      <c r="LHT54" s="137"/>
      <c r="LHU54" s="137"/>
      <c r="LHV54" s="135"/>
      <c r="LHW54" s="137"/>
      <c r="LHY54" s="250"/>
      <c r="LHZ54" s="250"/>
      <c r="LIA54" s="243"/>
      <c r="LIB54" s="276"/>
      <c r="LIC54" s="276"/>
      <c r="LID54" s="276"/>
      <c r="LIE54" s="244"/>
      <c r="LIF54" s="244"/>
      <c r="LIG54" s="244"/>
      <c r="LIH54" s="245"/>
      <c r="LII54" s="245"/>
      <c r="LIJ54" s="244"/>
      <c r="LIK54" s="246"/>
      <c r="LIL54" s="247"/>
      <c r="LIM54" s="275"/>
      <c r="LIN54" s="275"/>
      <c r="LIO54" s="275"/>
      <c r="LIP54" s="275"/>
      <c r="LIQ54" s="275"/>
      <c r="LIR54" s="275"/>
      <c r="LIS54" s="137"/>
      <c r="LIT54" s="137"/>
      <c r="LIU54" s="135"/>
      <c r="LIV54" s="137"/>
      <c r="LIX54" s="250"/>
      <c r="LIY54" s="250"/>
      <c r="LIZ54" s="243"/>
      <c r="LJA54" s="276"/>
      <c r="LJB54" s="276"/>
      <c r="LJC54" s="276"/>
      <c r="LJD54" s="244"/>
      <c r="LJE54" s="244"/>
      <c r="LJF54" s="244"/>
      <c r="LJG54" s="245"/>
      <c r="LJH54" s="245"/>
      <c r="LJI54" s="244"/>
      <c r="LJJ54" s="246"/>
      <c r="LJK54" s="247"/>
      <c r="LJL54" s="275"/>
      <c r="LJM54" s="275"/>
      <c r="LJN54" s="275"/>
      <c r="LJO54" s="275"/>
      <c r="LJP54" s="275"/>
      <c r="LJQ54" s="275"/>
      <c r="LJR54" s="137"/>
      <c r="LJS54" s="137"/>
      <c r="LJT54" s="135"/>
      <c r="LJU54" s="137"/>
      <c r="LJW54" s="250"/>
      <c r="LJX54" s="250"/>
      <c r="LJY54" s="243"/>
      <c r="LJZ54" s="276"/>
      <c r="LKA54" s="276"/>
      <c r="LKB54" s="276"/>
      <c r="LKC54" s="244"/>
      <c r="LKD54" s="244"/>
      <c r="LKE54" s="244"/>
      <c r="LKF54" s="245"/>
      <c r="LKG54" s="245"/>
      <c r="LKH54" s="244"/>
      <c r="LKI54" s="246"/>
      <c r="LKJ54" s="247"/>
      <c r="LKK54" s="275"/>
      <c r="LKL54" s="275"/>
      <c r="LKM54" s="275"/>
      <c r="LKN54" s="275"/>
      <c r="LKO54" s="275"/>
      <c r="LKP54" s="275"/>
      <c r="LKQ54" s="137"/>
      <c r="LKR54" s="137"/>
      <c r="LKS54" s="135"/>
      <c r="LKT54" s="137"/>
      <c r="LKV54" s="250"/>
      <c r="LKW54" s="250"/>
      <c r="LKX54" s="243"/>
      <c r="LKY54" s="276"/>
      <c r="LKZ54" s="276"/>
      <c r="LLA54" s="276"/>
      <c r="LLB54" s="244"/>
      <c r="LLC54" s="244"/>
      <c r="LLD54" s="244"/>
      <c r="LLE54" s="245"/>
      <c r="LLF54" s="245"/>
      <c r="LLG54" s="244"/>
      <c r="LLH54" s="246"/>
      <c r="LLI54" s="247"/>
      <c r="LLJ54" s="275"/>
      <c r="LLK54" s="275"/>
      <c r="LLL54" s="275"/>
      <c r="LLM54" s="275"/>
      <c r="LLN54" s="275"/>
      <c r="LLO54" s="275"/>
      <c r="LLP54" s="137"/>
      <c r="LLQ54" s="137"/>
      <c r="LLR54" s="135"/>
      <c r="LLS54" s="137"/>
      <c r="LLU54" s="250"/>
      <c r="LLV54" s="250"/>
      <c r="LLW54" s="243"/>
      <c r="LLX54" s="276"/>
      <c r="LLY54" s="276"/>
      <c r="LLZ54" s="276"/>
      <c r="LMA54" s="244"/>
      <c r="LMB54" s="244"/>
      <c r="LMC54" s="244"/>
      <c r="LMD54" s="245"/>
      <c r="LME54" s="245"/>
      <c r="LMF54" s="244"/>
      <c r="LMG54" s="246"/>
      <c r="LMH54" s="247"/>
      <c r="LMI54" s="275"/>
      <c r="LMJ54" s="275"/>
      <c r="LMK54" s="275"/>
      <c r="LML54" s="275"/>
      <c r="LMM54" s="275"/>
      <c r="LMN54" s="275"/>
      <c r="LMO54" s="137"/>
      <c r="LMP54" s="137"/>
      <c r="LMQ54" s="135"/>
      <c r="LMR54" s="137"/>
      <c r="LMT54" s="250"/>
      <c r="LMU54" s="250"/>
      <c r="LMV54" s="243"/>
      <c r="LMW54" s="276"/>
      <c r="LMX54" s="276"/>
      <c r="LMY54" s="276"/>
      <c r="LMZ54" s="244"/>
      <c r="LNA54" s="244"/>
      <c r="LNB54" s="244"/>
      <c r="LNC54" s="245"/>
      <c r="LND54" s="245"/>
      <c r="LNE54" s="244"/>
      <c r="LNF54" s="246"/>
      <c r="LNG54" s="247"/>
      <c r="LNH54" s="275"/>
      <c r="LNI54" s="275"/>
      <c r="LNJ54" s="275"/>
      <c r="LNK54" s="275"/>
      <c r="LNL54" s="275"/>
      <c r="LNM54" s="275"/>
      <c r="LNN54" s="137"/>
      <c r="LNO54" s="137"/>
      <c r="LNP54" s="135"/>
      <c r="LNQ54" s="137"/>
      <c r="LNS54" s="250"/>
      <c r="LNT54" s="250"/>
      <c r="LNU54" s="243"/>
      <c r="LNV54" s="276"/>
      <c r="LNW54" s="276"/>
      <c r="LNX54" s="276"/>
      <c r="LNY54" s="244"/>
      <c r="LNZ54" s="244"/>
      <c r="LOA54" s="244"/>
      <c r="LOB54" s="245"/>
      <c r="LOC54" s="245"/>
      <c r="LOD54" s="244"/>
      <c r="LOE54" s="246"/>
      <c r="LOF54" s="247"/>
      <c r="LOG54" s="275"/>
      <c r="LOH54" s="275"/>
      <c r="LOI54" s="275"/>
      <c r="LOJ54" s="275"/>
      <c r="LOK54" s="275"/>
      <c r="LOL54" s="275"/>
      <c r="LOM54" s="137"/>
      <c r="LON54" s="137"/>
      <c r="LOO54" s="135"/>
      <c r="LOP54" s="137"/>
      <c r="LOR54" s="250"/>
      <c r="LOS54" s="250"/>
      <c r="LOT54" s="243"/>
      <c r="LOU54" s="276"/>
      <c r="LOV54" s="276"/>
      <c r="LOW54" s="276"/>
      <c r="LOX54" s="244"/>
      <c r="LOY54" s="244"/>
      <c r="LOZ54" s="244"/>
      <c r="LPA54" s="245"/>
      <c r="LPB54" s="245"/>
      <c r="LPC54" s="244"/>
      <c r="LPD54" s="246"/>
      <c r="LPE54" s="247"/>
      <c r="LPF54" s="275"/>
      <c r="LPG54" s="275"/>
      <c r="LPH54" s="275"/>
      <c r="LPI54" s="275"/>
      <c r="LPJ54" s="275"/>
      <c r="LPK54" s="275"/>
      <c r="LPL54" s="137"/>
      <c r="LPM54" s="137"/>
      <c r="LPN54" s="135"/>
      <c r="LPO54" s="137"/>
      <c r="LPQ54" s="250"/>
      <c r="LPR54" s="250"/>
      <c r="LPS54" s="243"/>
      <c r="LPT54" s="276"/>
      <c r="LPU54" s="276"/>
      <c r="LPV54" s="276"/>
      <c r="LPW54" s="244"/>
      <c r="LPX54" s="244"/>
      <c r="LPY54" s="244"/>
      <c r="LPZ54" s="245"/>
      <c r="LQA54" s="245"/>
      <c r="LQB54" s="244"/>
      <c r="LQC54" s="246"/>
      <c r="LQD54" s="247"/>
      <c r="LQE54" s="275"/>
      <c r="LQF54" s="275"/>
      <c r="LQG54" s="275"/>
      <c r="LQH54" s="275"/>
      <c r="LQI54" s="275"/>
      <c r="LQJ54" s="275"/>
      <c r="LQK54" s="137"/>
      <c r="LQL54" s="137"/>
      <c r="LQM54" s="135"/>
      <c r="LQN54" s="137"/>
      <c r="LQP54" s="250"/>
      <c r="LQQ54" s="250"/>
      <c r="LQR54" s="243"/>
      <c r="LQS54" s="276"/>
      <c r="LQT54" s="276"/>
      <c r="LQU54" s="276"/>
      <c r="LQV54" s="244"/>
      <c r="LQW54" s="244"/>
      <c r="LQX54" s="244"/>
      <c r="LQY54" s="245"/>
      <c r="LQZ54" s="245"/>
      <c r="LRA54" s="244"/>
      <c r="LRB54" s="246"/>
      <c r="LRC54" s="247"/>
      <c r="LRD54" s="275"/>
      <c r="LRE54" s="275"/>
      <c r="LRF54" s="275"/>
      <c r="LRG54" s="275"/>
      <c r="LRH54" s="275"/>
      <c r="LRI54" s="275"/>
      <c r="LRJ54" s="137"/>
      <c r="LRK54" s="137"/>
      <c r="LRL54" s="135"/>
      <c r="LRM54" s="137"/>
      <c r="LRO54" s="250"/>
      <c r="LRP54" s="250"/>
      <c r="LRQ54" s="243"/>
      <c r="LRR54" s="276"/>
      <c r="LRS54" s="276"/>
      <c r="LRT54" s="276"/>
      <c r="LRU54" s="244"/>
      <c r="LRV54" s="244"/>
      <c r="LRW54" s="244"/>
      <c r="LRX54" s="245"/>
      <c r="LRY54" s="245"/>
      <c r="LRZ54" s="244"/>
      <c r="LSA54" s="246"/>
      <c r="LSB54" s="247"/>
      <c r="LSC54" s="275"/>
      <c r="LSD54" s="275"/>
      <c r="LSE54" s="275"/>
      <c r="LSF54" s="275"/>
      <c r="LSG54" s="275"/>
      <c r="LSH54" s="275"/>
      <c r="LSI54" s="137"/>
      <c r="LSJ54" s="137"/>
      <c r="LSK54" s="135"/>
      <c r="LSL54" s="137"/>
      <c r="LSN54" s="250"/>
      <c r="LSO54" s="250"/>
      <c r="LSP54" s="243"/>
      <c r="LSQ54" s="276"/>
      <c r="LSR54" s="276"/>
      <c r="LSS54" s="276"/>
      <c r="LST54" s="244"/>
      <c r="LSU54" s="244"/>
      <c r="LSV54" s="244"/>
      <c r="LSW54" s="245"/>
      <c r="LSX54" s="245"/>
      <c r="LSY54" s="244"/>
      <c r="LSZ54" s="246"/>
      <c r="LTA54" s="247"/>
      <c r="LTB54" s="275"/>
      <c r="LTC54" s="275"/>
      <c r="LTD54" s="275"/>
      <c r="LTE54" s="275"/>
      <c r="LTF54" s="275"/>
      <c r="LTG54" s="275"/>
      <c r="LTH54" s="137"/>
      <c r="LTI54" s="137"/>
      <c r="LTJ54" s="135"/>
      <c r="LTK54" s="137"/>
      <c r="LTM54" s="250"/>
      <c r="LTN54" s="250"/>
      <c r="LTO54" s="243"/>
      <c r="LTP54" s="276"/>
      <c r="LTQ54" s="276"/>
      <c r="LTR54" s="276"/>
      <c r="LTS54" s="244"/>
      <c r="LTT54" s="244"/>
      <c r="LTU54" s="244"/>
      <c r="LTV54" s="245"/>
      <c r="LTW54" s="245"/>
      <c r="LTX54" s="244"/>
      <c r="LTY54" s="246"/>
      <c r="LTZ54" s="247"/>
      <c r="LUA54" s="275"/>
      <c r="LUB54" s="275"/>
      <c r="LUC54" s="275"/>
      <c r="LUD54" s="275"/>
      <c r="LUE54" s="275"/>
      <c r="LUF54" s="275"/>
      <c r="LUG54" s="137"/>
      <c r="LUH54" s="137"/>
      <c r="LUI54" s="135"/>
      <c r="LUJ54" s="137"/>
      <c r="LUL54" s="250"/>
      <c r="LUM54" s="250"/>
      <c r="LUN54" s="243"/>
      <c r="LUO54" s="276"/>
      <c r="LUP54" s="276"/>
      <c r="LUQ54" s="276"/>
      <c r="LUR54" s="244"/>
      <c r="LUS54" s="244"/>
      <c r="LUT54" s="244"/>
      <c r="LUU54" s="245"/>
      <c r="LUV54" s="245"/>
      <c r="LUW54" s="244"/>
      <c r="LUX54" s="246"/>
      <c r="LUY54" s="247"/>
      <c r="LUZ54" s="275"/>
      <c r="LVA54" s="275"/>
      <c r="LVB54" s="275"/>
      <c r="LVC54" s="275"/>
      <c r="LVD54" s="275"/>
      <c r="LVE54" s="275"/>
      <c r="LVF54" s="137"/>
      <c r="LVG54" s="137"/>
      <c r="LVH54" s="135"/>
      <c r="LVI54" s="137"/>
      <c r="LVK54" s="250"/>
      <c r="LVL54" s="250"/>
      <c r="LVM54" s="243"/>
      <c r="LVN54" s="276"/>
      <c r="LVO54" s="276"/>
      <c r="LVP54" s="276"/>
      <c r="LVQ54" s="244"/>
      <c r="LVR54" s="244"/>
      <c r="LVS54" s="244"/>
      <c r="LVT54" s="245"/>
      <c r="LVU54" s="245"/>
      <c r="LVV54" s="244"/>
      <c r="LVW54" s="246"/>
      <c r="LVX54" s="247"/>
      <c r="LVY54" s="275"/>
      <c r="LVZ54" s="275"/>
      <c r="LWA54" s="275"/>
      <c r="LWB54" s="275"/>
      <c r="LWC54" s="275"/>
      <c r="LWD54" s="275"/>
      <c r="LWE54" s="137"/>
      <c r="LWF54" s="137"/>
      <c r="LWG54" s="135"/>
      <c r="LWH54" s="137"/>
      <c r="LWJ54" s="250"/>
      <c r="LWK54" s="250"/>
      <c r="LWL54" s="243"/>
      <c r="LWM54" s="276"/>
      <c r="LWN54" s="276"/>
      <c r="LWO54" s="276"/>
      <c r="LWP54" s="244"/>
      <c r="LWQ54" s="244"/>
      <c r="LWR54" s="244"/>
      <c r="LWS54" s="245"/>
      <c r="LWT54" s="245"/>
      <c r="LWU54" s="244"/>
      <c r="LWV54" s="246"/>
      <c r="LWW54" s="247"/>
      <c r="LWX54" s="275"/>
      <c r="LWY54" s="275"/>
      <c r="LWZ54" s="275"/>
      <c r="LXA54" s="275"/>
      <c r="LXB54" s="275"/>
      <c r="LXC54" s="275"/>
      <c r="LXD54" s="137"/>
      <c r="LXE54" s="137"/>
      <c r="LXF54" s="135"/>
      <c r="LXG54" s="137"/>
      <c r="LXI54" s="250"/>
      <c r="LXJ54" s="250"/>
      <c r="LXK54" s="243"/>
      <c r="LXL54" s="276"/>
      <c r="LXM54" s="276"/>
      <c r="LXN54" s="276"/>
      <c r="LXO54" s="244"/>
      <c r="LXP54" s="244"/>
      <c r="LXQ54" s="244"/>
      <c r="LXR54" s="245"/>
      <c r="LXS54" s="245"/>
      <c r="LXT54" s="244"/>
      <c r="LXU54" s="246"/>
      <c r="LXV54" s="247"/>
      <c r="LXW54" s="275"/>
      <c r="LXX54" s="275"/>
      <c r="LXY54" s="275"/>
      <c r="LXZ54" s="275"/>
      <c r="LYA54" s="275"/>
      <c r="LYB54" s="275"/>
      <c r="LYC54" s="137"/>
      <c r="LYD54" s="137"/>
      <c r="LYE54" s="135"/>
      <c r="LYF54" s="137"/>
      <c r="LYH54" s="250"/>
      <c r="LYI54" s="250"/>
      <c r="LYJ54" s="243"/>
      <c r="LYK54" s="276"/>
      <c r="LYL54" s="276"/>
      <c r="LYM54" s="276"/>
      <c r="LYN54" s="244"/>
      <c r="LYO54" s="244"/>
      <c r="LYP54" s="244"/>
      <c r="LYQ54" s="245"/>
      <c r="LYR54" s="245"/>
      <c r="LYS54" s="244"/>
      <c r="LYT54" s="246"/>
      <c r="LYU54" s="247"/>
      <c r="LYV54" s="275"/>
      <c r="LYW54" s="275"/>
      <c r="LYX54" s="275"/>
      <c r="LYY54" s="275"/>
      <c r="LYZ54" s="275"/>
      <c r="LZA54" s="275"/>
      <c r="LZB54" s="137"/>
      <c r="LZC54" s="137"/>
      <c r="LZD54" s="135"/>
      <c r="LZE54" s="137"/>
      <c r="LZG54" s="250"/>
      <c r="LZH54" s="250"/>
      <c r="LZI54" s="243"/>
      <c r="LZJ54" s="276"/>
      <c r="LZK54" s="276"/>
      <c r="LZL54" s="276"/>
      <c r="LZM54" s="244"/>
      <c r="LZN54" s="244"/>
      <c r="LZO54" s="244"/>
      <c r="LZP54" s="245"/>
      <c r="LZQ54" s="245"/>
      <c r="LZR54" s="244"/>
      <c r="LZS54" s="246"/>
      <c r="LZT54" s="247"/>
      <c r="LZU54" s="275"/>
      <c r="LZV54" s="275"/>
      <c r="LZW54" s="275"/>
      <c r="LZX54" s="275"/>
      <c r="LZY54" s="275"/>
      <c r="LZZ54" s="275"/>
      <c r="MAA54" s="137"/>
      <c r="MAB54" s="137"/>
      <c r="MAC54" s="135"/>
      <c r="MAD54" s="137"/>
      <c r="MAF54" s="250"/>
      <c r="MAG54" s="250"/>
      <c r="MAH54" s="243"/>
      <c r="MAI54" s="276"/>
      <c r="MAJ54" s="276"/>
      <c r="MAK54" s="276"/>
      <c r="MAL54" s="244"/>
      <c r="MAM54" s="244"/>
      <c r="MAN54" s="244"/>
      <c r="MAO54" s="245"/>
      <c r="MAP54" s="245"/>
      <c r="MAQ54" s="244"/>
      <c r="MAR54" s="246"/>
      <c r="MAS54" s="247"/>
      <c r="MAT54" s="275"/>
      <c r="MAU54" s="275"/>
      <c r="MAV54" s="275"/>
      <c r="MAW54" s="275"/>
      <c r="MAX54" s="275"/>
      <c r="MAY54" s="275"/>
      <c r="MAZ54" s="137"/>
      <c r="MBA54" s="137"/>
      <c r="MBB54" s="135"/>
      <c r="MBC54" s="137"/>
      <c r="MBE54" s="250"/>
      <c r="MBF54" s="250"/>
      <c r="MBG54" s="243"/>
      <c r="MBH54" s="276"/>
      <c r="MBI54" s="276"/>
      <c r="MBJ54" s="276"/>
      <c r="MBK54" s="244"/>
      <c r="MBL54" s="244"/>
      <c r="MBM54" s="244"/>
      <c r="MBN54" s="245"/>
      <c r="MBO54" s="245"/>
      <c r="MBP54" s="244"/>
      <c r="MBQ54" s="246"/>
      <c r="MBR54" s="247"/>
      <c r="MBS54" s="275"/>
      <c r="MBT54" s="275"/>
      <c r="MBU54" s="275"/>
      <c r="MBV54" s="275"/>
      <c r="MBW54" s="275"/>
      <c r="MBX54" s="275"/>
      <c r="MBY54" s="137"/>
      <c r="MBZ54" s="137"/>
      <c r="MCA54" s="135"/>
      <c r="MCB54" s="137"/>
      <c r="MCD54" s="250"/>
      <c r="MCE54" s="250"/>
      <c r="MCF54" s="243"/>
      <c r="MCG54" s="276"/>
      <c r="MCH54" s="276"/>
      <c r="MCI54" s="276"/>
      <c r="MCJ54" s="244"/>
      <c r="MCK54" s="244"/>
      <c r="MCL54" s="244"/>
      <c r="MCM54" s="245"/>
      <c r="MCN54" s="245"/>
      <c r="MCO54" s="244"/>
      <c r="MCP54" s="246"/>
      <c r="MCQ54" s="247"/>
      <c r="MCR54" s="275"/>
      <c r="MCS54" s="275"/>
      <c r="MCT54" s="275"/>
      <c r="MCU54" s="275"/>
      <c r="MCV54" s="275"/>
      <c r="MCW54" s="275"/>
      <c r="MCX54" s="137"/>
      <c r="MCY54" s="137"/>
      <c r="MCZ54" s="135"/>
      <c r="MDA54" s="137"/>
      <c r="MDC54" s="250"/>
      <c r="MDD54" s="250"/>
      <c r="MDE54" s="243"/>
      <c r="MDF54" s="276"/>
      <c r="MDG54" s="276"/>
      <c r="MDH54" s="276"/>
      <c r="MDI54" s="244"/>
      <c r="MDJ54" s="244"/>
      <c r="MDK54" s="244"/>
      <c r="MDL54" s="245"/>
      <c r="MDM54" s="245"/>
      <c r="MDN54" s="244"/>
      <c r="MDO54" s="246"/>
      <c r="MDP54" s="247"/>
      <c r="MDQ54" s="275"/>
      <c r="MDR54" s="275"/>
      <c r="MDS54" s="275"/>
      <c r="MDT54" s="275"/>
      <c r="MDU54" s="275"/>
      <c r="MDV54" s="275"/>
      <c r="MDW54" s="137"/>
      <c r="MDX54" s="137"/>
      <c r="MDY54" s="135"/>
      <c r="MDZ54" s="137"/>
      <c r="MEB54" s="250"/>
      <c r="MEC54" s="250"/>
      <c r="MED54" s="243"/>
      <c r="MEE54" s="276"/>
      <c r="MEF54" s="276"/>
      <c r="MEG54" s="276"/>
      <c r="MEH54" s="244"/>
      <c r="MEI54" s="244"/>
      <c r="MEJ54" s="244"/>
      <c r="MEK54" s="245"/>
      <c r="MEL54" s="245"/>
      <c r="MEM54" s="244"/>
      <c r="MEN54" s="246"/>
      <c r="MEO54" s="247"/>
      <c r="MEP54" s="275"/>
      <c r="MEQ54" s="275"/>
      <c r="MER54" s="275"/>
      <c r="MES54" s="275"/>
      <c r="MET54" s="275"/>
      <c r="MEU54" s="275"/>
      <c r="MEV54" s="137"/>
      <c r="MEW54" s="137"/>
      <c r="MEX54" s="135"/>
      <c r="MEY54" s="137"/>
      <c r="MFA54" s="250"/>
      <c r="MFB54" s="250"/>
      <c r="MFC54" s="243"/>
      <c r="MFD54" s="276"/>
      <c r="MFE54" s="276"/>
      <c r="MFF54" s="276"/>
      <c r="MFG54" s="244"/>
      <c r="MFH54" s="244"/>
      <c r="MFI54" s="244"/>
      <c r="MFJ54" s="245"/>
      <c r="MFK54" s="245"/>
      <c r="MFL54" s="244"/>
      <c r="MFM54" s="246"/>
      <c r="MFN54" s="247"/>
      <c r="MFO54" s="275"/>
      <c r="MFP54" s="275"/>
      <c r="MFQ54" s="275"/>
      <c r="MFR54" s="275"/>
      <c r="MFS54" s="275"/>
      <c r="MFT54" s="275"/>
      <c r="MFU54" s="137"/>
      <c r="MFV54" s="137"/>
      <c r="MFW54" s="135"/>
      <c r="MFX54" s="137"/>
      <c r="MFZ54" s="250"/>
      <c r="MGA54" s="250"/>
      <c r="MGB54" s="243"/>
      <c r="MGC54" s="276"/>
      <c r="MGD54" s="276"/>
      <c r="MGE54" s="276"/>
      <c r="MGF54" s="244"/>
      <c r="MGG54" s="244"/>
      <c r="MGH54" s="244"/>
      <c r="MGI54" s="245"/>
      <c r="MGJ54" s="245"/>
      <c r="MGK54" s="244"/>
      <c r="MGL54" s="246"/>
      <c r="MGM54" s="247"/>
      <c r="MGN54" s="275"/>
      <c r="MGO54" s="275"/>
      <c r="MGP54" s="275"/>
      <c r="MGQ54" s="275"/>
      <c r="MGR54" s="275"/>
      <c r="MGS54" s="275"/>
      <c r="MGT54" s="137"/>
      <c r="MGU54" s="137"/>
      <c r="MGV54" s="135"/>
      <c r="MGW54" s="137"/>
      <c r="MGY54" s="250"/>
      <c r="MGZ54" s="250"/>
      <c r="MHA54" s="243"/>
      <c r="MHB54" s="276"/>
      <c r="MHC54" s="276"/>
      <c r="MHD54" s="276"/>
      <c r="MHE54" s="244"/>
      <c r="MHF54" s="244"/>
      <c r="MHG54" s="244"/>
      <c r="MHH54" s="245"/>
      <c r="MHI54" s="245"/>
      <c r="MHJ54" s="244"/>
      <c r="MHK54" s="246"/>
      <c r="MHL54" s="247"/>
      <c r="MHM54" s="275"/>
      <c r="MHN54" s="275"/>
      <c r="MHO54" s="275"/>
      <c r="MHP54" s="275"/>
      <c r="MHQ54" s="275"/>
      <c r="MHR54" s="275"/>
      <c r="MHS54" s="137"/>
      <c r="MHT54" s="137"/>
      <c r="MHU54" s="135"/>
      <c r="MHV54" s="137"/>
      <c r="MHX54" s="250"/>
      <c r="MHY54" s="250"/>
      <c r="MHZ54" s="243"/>
      <c r="MIA54" s="276"/>
      <c r="MIB54" s="276"/>
      <c r="MIC54" s="276"/>
      <c r="MID54" s="244"/>
      <c r="MIE54" s="244"/>
      <c r="MIF54" s="244"/>
      <c r="MIG54" s="245"/>
      <c r="MIH54" s="245"/>
      <c r="MII54" s="244"/>
      <c r="MIJ54" s="246"/>
      <c r="MIK54" s="247"/>
      <c r="MIL54" s="275"/>
      <c r="MIM54" s="275"/>
      <c r="MIN54" s="275"/>
      <c r="MIO54" s="275"/>
      <c r="MIP54" s="275"/>
      <c r="MIQ54" s="275"/>
      <c r="MIR54" s="137"/>
      <c r="MIS54" s="137"/>
      <c r="MIT54" s="135"/>
      <c r="MIU54" s="137"/>
      <c r="MIW54" s="250"/>
      <c r="MIX54" s="250"/>
      <c r="MIY54" s="243"/>
      <c r="MIZ54" s="276"/>
      <c r="MJA54" s="276"/>
      <c r="MJB54" s="276"/>
      <c r="MJC54" s="244"/>
      <c r="MJD54" s="244"/>
      <c r="MJE54" s="244"/>
      <c r="MJF54" s="245"/>
      <c r="MJG54" s="245"/>
      <c r="MJH54" s="244"/>
      <c r="MJI54" s="246"/>
      <c r="MJJ54" s="247"/>
      <c r="MJK54" s="275"/>
      <c r="MJL54" s="275"/>
      <c r="MJM54" s="275"/>
      <c r="MJN54" s="275"/>
      <c r="MJO54" s="275"/>
      <c r="MJP54" s="275"/>
      <c r="MJQ54" s="137"/>
      <c r="MJR54" s="137"/>
      <c r="MJS54" s="135"/>
      <c r="MJT54" s="137"/>
      <c r="MJV54" s="250"/>
      <c r="MJW54" s="250"/>
      <c r="MJX54" s="243"/>
      <c r="MJY54" s="276"/>
      <c r="MJZ54" s="276"/>
      <c r="MKA54" s="276"/>
      <c r="MKB54" s="244"/>
      <c r="MKC54" s="244"/>
      <c r="MKD54" s="244"/>
      <c r="MKE54" s="245"/>
      <c r="MKF54" s="245"/>
      <c r="MKG54" s="244"/>
      <c r="MKH54" s="246"/>
      <c r="MKI54" s="247"/>
      <c r="MKJ54" s="275"/>
      <c r="MKK54" s="275"/>
      <c r="MKL54" s="275"/>
      <c r="MKM54" s="275"/>
      <c r="MKN54" s="275"/>
      <c r="MKO54" s="275"/>
      <c r="MKP54" s="137"/>
      <c r="MKQ54" s="137"/>
      <c r="MKR54" s="135"/>
      <c r="MKS54" s="137"/>
      <c r="MKU54" s="250"/>
      <c r="MKV54" s="250"/>
      <c r="MKW54" s="243"/>
      <c r="MKX54" s="276"/>
      <c r="MKY54" s="276"/>
      <c r="MKZ54" s="276"/>
      <c r="MLA54" s="244"/>
      <c r="MLB54" s="244"/>
      <c r="MLC54" s="244"/>
      <c r="MLD54" s="245"/>
      <c r="MLE54" s="245"/>
      <c r="MLF54" s="244"/>
      <c r="MLG54" s="246"/>
      <c r="MLH54" s="247"/>
      <c r="MLI54" s="275"/>
      <c r="MLJ54" s="275"/>
      <c r="MLK54" s="275"/>
      <c r="MLL54" s="275"/>
      <c r="MLM54" s="275"/>
      <c r="MLN54" s="275"/>
      <c r="MLO54" s="137"/>
      <c r="MLP54" s="137"/>
      <c r="MLQ54" s="135"/>
      <c r="MLR54" s="137"/>
      <c r="MLT54" s="250"/>
      <c r="MLU54" s="250"/>
      <c r="MLV54" s="243"/>
      <c r="MLW54" s="276"/>
      <c r="MLX54" s="276"/>
      <c r="MLY54" s="276"/>
      <c r="MLZ54" s="244"/>
      <c r="MMA54" s="244"/>
      <c r="MMB54" s="244"/>
      <c r="MMC54" s="245"/>
      <c r="MMD54" s="245"/>
      <c r="MME54" s="244"/>
      <c r="MMF54" s="246"/>
      <c r="MMG54" s="247"/>
      <c r="MMH54" s="275"/>
      <c r="MMI54" s="275"/>
      <c r="MMJ54" s="275"/>
      <c r="MMK54" s="275"/>
      <c r="MML54" s="275"/>
      <c r="MMM54" s="275"/>
      <c r="MMN54" s="137"/>
      <c r="MMO54" s="137"/>
      <c r="MMP54" s="135"/>
      <c r="MMQ54" s="137"/>
      <c r="MMS54" s="250"/>
      <c r="MMT54" s="250"/>
      <c r="MMU54" s="243"/>
      <c r="MMV54" s="276"/>
      <c r="MMW54" s="276"/>
      <c r="MMX54" s="276"/>
      <c r="MMY54" s="244"/>
      <c r="MMZ54" s="244"/>
      <c r="MNA54" s="244"/>
      <c r="MNB54" s="245"/>
      <c r="MNC54" s="245"/>
      <c r="MND54" s="244"/>
      <c r="MNE54" s="246"/>
      <c r="MNF54" s="247"/>
      <c r="MNG54" s="275"/>
      <c r="MNH54" s="275"/>
      <c r="MNI54" s="275"/>
      <c r="MNJ54" s="275"/>
      <c r="MNK54" s="275"/>
      <c r="MNL54" s="275"/>
      <c r="MNM54" s="137"/>
      <c r="MNN54" s="137"/>
      <c r="MNO54" s="135"/>
      <c r="MNP54" s="137"/>
      <c r="MNR54" s="250"/>
      <c r="MNS54" s="250"/>
      <c r="MNT54" s="243"/>
      <c r="MNU54" s="276"/>
      <c r="MNV54" s="276"/>
      <c r="MNW54" s="276"/>
      <c r="MNX54" s="244"/>
      <c r="MNY54" s="244"/>
      <c r="MNZ54" s="244"/>
      <c r="MOA54" s="245"/>
      <c r="MOB54" s="245"/>
      <c r="MOC54" s="244"/>
      <c r="MOD54" s="246"/>
      <c r="MOE54" s="247"/>
      <c r="MOF54" s="275"/>
      <c r="MOG54" s="275"/>
      <c r="MOH54" s="275"/>
      <c r="MOI54" s="275"/>
      <c r="MOJ54" s="275"/>
      <c r="MOK54" s="275"/>
      <c r="MOL54" s="137"/>
      <c r="MOM54" s="137"/>
      <c r="MON54" s="135"/>
      <c r="MOO54" s="137"/>
      <c r="MOQ54" s="250"/>
      <c r="MOR54" s="250"/>
      <c r="MOS54" s="243"/>
      <c r="MOT54" s="276"/>
      <c r="MOU54" s="276"/>
      <c r="MOV54" s="276"/>
      <c r="MOW54" s="244"/>
      <c r="MOX54" s="244"/>
      <c r="MOY54" s="244"/>
      <c r="MOZ54" s="245"/>
      <c r="MPA54" s="245"/>
      <c r="MPB54" s="244"/>
      <c r="MPC54" s="246"/>
      <c r="MPD54" s="247"/>
      <c r="MPE54" s="275"/>
      <c r="MPF54" s="275"/>
      <c r="MPG54" s="275"/>
      <c r="MPH54" s="275"/>
      <c r="MPI54" s="275"/>
      <c r="MPJ54" s="275"/>
      <c r="MPK54" s="137"/>
      <c r="MPL54" s="137"/>
      <c r="MPM54" s="135"/>
      <c r="MPN54" s="137"/>
      <c r="MPP54" s="250"/>
      <c r="MPQ54" s="250"/>
      <c r="MPR54" s="243"/>
      <c r="MPS54" s="276"/>
      <c r="MPT54" s="276"/>
      <c r="MPU54" s="276"/>
      <c r="MPV54" s="244"/>
      <c r="MPW54" s="244"/>
      <c r="MPX54" s="244"/>
      <c r="MPY54" s="245"/>
      <c r="MPZ54" s="245"/>
      <c r="MQA54" s="244"/>
      <c r="MQB54" s="246"/>
      <c r="MQC54" s="247"/>
      <c r="MQD54" s="275"/>
      <c r="MQE54" s="275"/>
      <c r="MQF54" s="275"/>
      <c r="MQG54" s="275"/>
      <c r="MQH54" s="275"/>
      <c r="MQI54" s="275"/>
      <c r="MQJ54" s="137"/>
      <c r="MQK54" s="137"/>
      <c r="MQL54" s="135"/>
      <c r="MQM54" s="137"/>
      <c r="MQO54" s="250"/>
      <c r="MQP54" s="250"/>
      <c r="MQQ54" s="243"/>
      <c r="MQR54" s="276"/>
      <c r="MQS54" s="276"/>
      <c r="MQT54" s="276"/>
      <c r="MQU54" s="244"/>
      <c r="MQV54" s="244"/>
      <c r="MQW54" s="244"/>
      <c r="MQX54" s="245"/>
      <c r="MQY54" s="245"/>
      <c r="MQZ54" s="244"/>
      <c r="MRA54" s="246"/>
      <c r="MRB54" s="247"/>
      <c r="MRC54" s="275"/>
      <c r="MRD54" s="275"/>
      <c r="MRE54" s="275"/>
      <c r="MRF54" s="275"/>
      <c r="MRG54" s="275"/>
      <c r="MRH54" s="275"/>
      <c r="MRI54" s="137"/>
      <c r="MRJ54" s="137"/>
      <c r="MRK54" s="135"/>
      <c r="MRL54" s="137"/>
      <c r="MRN54" s="250"/>
      <c r="MRO54" s="250"/>
      <c r="MRP54" s="243"/>
      <c r="MRQ54" s="276"/>
      <c r="MRR54" s="276"/>
      <c r="MRS54" s="276"/>
      <c r="MRT54" s="244"/>
      <c r="MRU54" s="244"/>
      <c r="MRV54" s="244"/>
      <c r="MRW54" s="245"/>
      <c r="MRX54" s="245"/>
      <c r="MRY54" s="244"/>
      <c r="MRZ54" s="246"/>
      <c r="MSA54" s="247"/>
      <c r="MSB54" s="275"/>
      <c r="MSC54" s="275"/>
      <c r="MSD54" s="275"/>
      <c r="MSE54" s="275"/>
      <c r="MSF54" s="275"/>
      <c r="MSG54" s="275"/>
      <c r="MSH54" s="137"/>
      <c r="MSI54" s="137"/>
      <c r="MSJ54" s="135"/>
      <c r="MSK54" s="137"/>
      <c r="MSM54" s="250"/>
      <c r="MSN54" s="250"/>
      <c r="MSO54" s="243"/>
      <c r="MSP54" s="276"/>
      <c r="MSQ54" s="276"/>
      <c r="MSR54" s="276"/>
      <c r="MSS54" s="244"/>
      <c r="MST54" s="244"/>
      <c r="MSU54" s="244"/>
      <c r="MSV54" s="245"/>
      <c r="MSW54" s="245"/>
      <c r="MSX54" s="244"/>
      <c r="MSY54" s="246"/>
      <c r="MSZ54" s="247"/>
      <c r="MTA54" s="275"/>
      <c r="MTB54" s="275"/>
      <c r="MTC54" s="275"/>
      <c r="MTD54" s="275"/>
      <c r="MTE54" s="275"/>
      <c r="MTF54" s="275"/>
      <c r="MTG54" s="137"/>
      <c r="MTH54" s="137"/>
      <c r="MTI54" s="135"/>
      <c r="MTJ54" s="137"/>
      <c r="MTL54" s="250"/>
      <c r="MTM54" s="250"/>
      <c r="MTN54" s="243"/>
      <c r="MTO54" s="276"/>
      <c r="MTP54" s="276"/>
      <c r="MTQ54" s="276"/>
      <c r="MTR54" s="244"/>
      <c r="MTS54" s="244"/>
      <c r="MTT54" s="244"/>
      <c r="MTU54" s="245"/>
      <c r="MTV54" s="245"/>
      <c r="MTW54" s="244"/>
      <c r="MTX54" s="246"/>
      <c r="MTY54" s="247"/>
      <c r="MTZ54" s="275"/>
      <c r="MUA54" s="275"/>
      <c r="MUB54" s="275"/>
      <c r="MUC54" s="275"/>
      <c r="MUD54" s="275"/>
      <c r="MUE54" s="275"/>
      <c r="MUF54" s="137"/>
      <c r="MUG54" s="137"/>
      <c r="MUH54" s="135"/>
      <c r="MUI54" s="137"/>
      <c r="MUK54" s="250"/>
      <c r="MUL54" s="250"/>
      <c r="MUM54" s="243"/>
      <c r="MUN54" s="276"/>
      <c r="MUO54" s="276"/>
      <c r="MUP54" s="276"/>
      <c r="MUQ54" s="244"/>
      <c r="MUR54" s="244"/>
      <c r="MUS54" s="244"/>
      <c r="MUT54" s="245"/>
      <c r="MUU54" s="245"/>
      <c r="MUV54" s="244"/>
      <c r="MUW54" s="246"/>
      <c r="MUX54" s="247"/>
      <c r="MUY54" s="275"/>
      <c r="MUZ54" s="275"/>
      <c r="MVA54" s="275"/>
      <c r="MVB54" s="275"/>
      <c r="MVC54" s="275"/>
      <c r="MVD54" s="275"/>
      <c r="MVE54" s="137"/>
      <c r="MVF54" s="137"/>
      <c r="MVG54" s="135"/>
      <c r="MVH54" s="137"/>
      <c r="MVJ54" s="250"/>
      <c r="MVK54" s="250"/>
      <c r="MVL54" s="243"/>
      <c r="MVM54" s="276"/>
      <c r="MVN54" s="276"/>
      <c r="MVO54" s="276"/>
      <c r="MVP54" s="244"/>
      <c r="MVQ54" s="244"/>
      <c r="MVR54" s="244"/>
      <c r="MVS54" s="245"/>
      <c r="MVT54" s="245"/>
      <c r="MVU54" s="244"/>
      <c r="MVV54" s="246"/>
      <c r="MVW54" s="247"/>
      <c r="MVX54" s="275"/>
      <c r="MVY54" s="275"/>
      <c r="MVZ54" s="275"/>
      <c r="MWA54" s="275"/>
      <c r="MWB54" s="275"/>
      <c r="MWC54" s="275"/>
      <c r="MWD54" s="137"/>
      <c r="MWE54" s="137"/>
      <c r="MWF54" s="135"/>
      <c r="MWG54" s="137"/>
      <c r="MWI54" s="250"/>
      <c r="MWJ54" s="250"/>
      <c r="MWK54" s="243"/>
      <c r="MWL54" s="276"/>
      <c r="MWM54" s="276"/>
      <c r="MWN54" s="276"/>
      <c r="MWO54" s="244"/>
      <c r="MWP54" s="244"/>
      <c r="MWQ54" s="244"/>
      <c r="MWR54" s="245"/>
      <c r="MWS54" s="245"/>
      <c r="MWT54" s="244"/>
      <c r="MWU54" s="246"/>
      <c r="MWV54" s="247"/>
      <c r="MWW54" s="275"/>
      <c r="MWX54" s="275"/>
      <c r="MWY54" s="275"/>
      <c r="MWZ54" s="275"/>
      <c r="MXA54" s="275"/>
      <c r="MXB54" s="275"/>
      <c r="MXC54" s="137"/>
      <c r="MXD54" s="137"/>
      <c r="MXE54" s="135"/>
      <c r="MXF54" s="137"/>
      <c r="MXH54" s="250"/>
      <c r="MXI54" s="250"/>
      <c r="MXJ54" s="243"/>
      <c r="MXK54" s="276"/>
      <c r="MXL54" s="276"/>
      <c r="MXM54" s="276"/>
      <c r="MXN54" s="244"/>
      <c r="MXO54" s="244"/>
      <c r="MXP54" s="244"/>
      <c r="MXQ54" s="245"/>
      <c r="MXR54" s="245"/>
      <c r="MXS54" s="244"/>
      <c r="MXT54" s="246"/>
      <c r="MXU54" s="247"/>
      <c r="MXV54" s="275"/>
      <c r="MXW54" s="275"/>
      <c r="MXX54" s="275"/>
      <c r="MXY54" s="275"/>
      <c r="MXZ54" s="275"/>
      <c r="MYA54" s="275"/>
      <c r="MYB54" s="137"/>
      <c r="MYC54" s="137"/>
      <c r="MYD54" s="135"/>
      <c r="MYE54" s="137"/>
      <c r="MYG54" s="250"/>
      <c r="MYH54" s="250"/>
      <c r="MYI54" s="243"/>
      <c r="MYJ54" s="276"/>
      <c r="MYK54" s="276"/>
      <c r="MYL54" s="276"/>
      <c r="MYM54" s="244"/>
      <c r="MYN54" s="244"/>
      <c r="MYO54" s="244"/>
      <c r="MYP54" s="245"/>
      <c r="MYQ54" s="245"/>
      <c r="MYR54" s="244"/>
      <c r="MYS54" s="246"/>
      <c r="MYT54" s="247"/>
      <c r="MYU54" s="275"/>
      <c r="MYV54" s="275"/>
      <c r="MYW54" s="275"/>
      <c r="MYX54" s="275"/>
      <c r="MYY54" s="275"/>
      <c r="MYZ54" s="275"/>
      <c r="MZA54" s="137"/>
      <c r="MZB54" s="137"/>
      <c r="MZC54" s="135"/>
      <c r="MZD54" s="137"/>
      <c r="MZF54" s="250"/>
      <c r="MZG54" s="250"/>
      <c r="MZH54" s="243"/>
      <c r="MZI54" s="276"/>
      <c r="MZJ54" s="276"/>
      <c r="MZK54" s="276"/>
      <c r="MZL54" s="244"/>
      <c r="MZM54" s="244"/>
      <c r="MZN54" s="244"/>
      <c r="MZO54" s="245"/>
      <c r="MZP54" s="245"/>
      <c r="MZQ54" s="244"/>
      <c r="MZR54" s="246"/>
      <c r="MZS54" s="247"/>
      <c r="MZT54" s="275"/>
      <c r="MZU54" s="275"/>
      <c r="MZV54" s="275"/>
      <c r="MZW54" s="275"/>
      <c r="MZX54" s="275"/>
      <c r="MZY54" s="275"/>
      <c r="MZZ54" s="137"/>
      <c r="NAA54" s="137"/>
      <c r="NAB54" s="135"/>
      <c r="NAC54" s="137"/>
      <c r="NAE54" s="250"/>
      <c r="NAF54" s="250"/>
      <c r="NAG54" s="243"/>
      <c r="NAH54" s="276"/>
      <c r="NAI54" s="276"/>
      <c r="NAJ54" s="276"/>
      <c r="NAK54" s="244"/>
      <c r="NAL54" s="244"/>
      <c r="NAM54" s="244"/>
      <c r="NAN54" s="245"/>
      <c r="NAO54" s="245"/>
      <c r="NAP54" s="244"/>
      <c r="NAQ54" s="246"/>
      <c r="NAR54" s="247"/>
      <c r="NAS54" s="275"/>
      <c r="NAT54" s="275"/>
      <c r="NAU54" s="275"/>
      <c r="NAV54" s="275"/>
      <c r="NAW54" s="275"/>
      <c r="NAX54" s="275"/>
      <c r="NAY54" s="137"/>
      <c r="NAZ54" s="137"/>
      <c r="NBA54" s="135"/>
      <c r="NBB54" s="137"/>
      <c r="NBD54" s="250"/>
      <c r="NBE54" s="250"/>
      <c r="NBF54" s="243"/>
      <c r="NBG54" s="276"/>
      <c r="NBH54" s="276"/>
      <c r="NBI54" s="276"/>
      <c r="NBJ54" s="244"/>
      <c r="NBK54" s="244"/>
      <c r="NBL54" s="244"/>
      <c r="NBM54" s="245"/>
      <c r="NBN54" s="245"/>
      <c r="NBO54" s="244"/>
      <c r="NBP54" s="246"/>
      <c r="NBQ54" s="247"/>
      <c r="NBR54" s="275"/>
      <c r="NBS54" s="275"/>
      <c r="NBT54" s="275"/>
      <c r="NBU54" s="275"/>
      <c r="NBV54" s="275"/>
      <c r="NBW54" s="275"/>
      <c r="NBX54" s="137"/>
      <c r="NBY54" s="137"/>
      <c r="NBZ54" s="135"/>
      <c r="NCA54" s="137"/>
      <c r="NCC54" s="250"/>
      <c r="NCD54" s="250"/>
      <c r="NCE54" s="243"/>
      <c r="NCF54" s="276"/>
      <c r="NCG54" s="276"/>
      <c r="NCH54" s="276"/>
      <c r="NCI54" s="244"/>
      <c r="NCJ54" s="244"/>
      <c r="NCK54" s="244"/>
      <c r="NCL54" s="245"/>
      <c r="NCM54" s="245"/>
      <c r="NCN54" s="244"/>
      <c r="NCO54" s="246"/>
      <c r="NCP54" s="247"/>
      <c r="NCQ54" s="275"/>
      <c r="NCR54" s="275"/>
      <c r="NCS54" s="275"/>
      <c r="NCT54" s="275"/>
      <c r="NCU54" s="275"/>
      <c r="NCV54" s="275"/>
      <c r="NCW54" s="137"/>
      <c r="NCX54" s="137"/>
      <c r="NCY54" s="135"/>
      <c r="NCZ54" s="137"/>
      <c r="NDB54" s="250"/>
      <c r="NDC54" s="250"/>
      <c r="NDD54" s="243"/>
      <c r="NDE54" s="276"/>
      <c r="NDF54" s="276"/>
      <c r="NDG54" s="276"/>
      <c r="NDH54" s="244"/>
      <c r="NDI54" s="244"/>
      <c r="NDJ54" s="244"/>
      <c r="NDK54" s="245"/>
      <c r="NDL54" s="245"/>
      <c r="NDM54" s="244"/>
      <c r="NDN54" s="246"/>
      <c r="NDO54" s="247"/>
      <c r="NDP54" s="275"/>
      <c r="NDQ54" s="275"/>
      <c r="NDR54" s="275"/>
      <c r="NDS54" s="275"/>
      <c r="NDT54" s="275"/>
      <c r="NDU54" s="275"/>
      <c r="NDV54" s="137"/>
      <c r="NDW54" s="137"/>
      <c r="NDX54" s="135"/>
      <c r="NDY54" s="137"/>
      <c r="NEA54" s="250"/>
      <c r="NEB54" s="250"/>
      <c r="NEC54" s="243"/>
      <c r="NED54" s="276"/>
      <c r="NEE54" s="276"/>
      <c r="NEF54" s="276"/>
      <c r="NEG54" s="244"/>
      <c r="NEH54" s="244"/>
      <c r="NEI54" s="244"/>
      <c r="NEJ54" s="245"/>
      <c r="NEK54" s="245"/>
      <c r="NEL54" s="244"/>
      <c r="NEM54" s="246"/>
      <c r="NEN54" s="247"/>
      <c r="NEO54" s="275"/>
      <c r="NEP54" s="275"/>
      <c r="NEQ54" s="275"/>
      <c r="NER54" s="275"/>
      <c r="NES54" s="275"/>
      <c r="NET54" s="275"/>
      <c r="NEU54" s="137"/>
      <c r="NEV54" s="137"/>
      <c r="NEW54" s="135"/>
      <c r="NEX54" s="137"/>
      <c r="NEZ54" s="250"/>
      <c r="NFA54" s="250"/>
      <c r="NFB54" s="243"/>
      <c r="NFC54" s="276"/>
      <c r="NFD54" s="276"/>
      <c r="NFE54" s="276"/>
      <c r="NFF54" s="244"/>
      <c r="NFG54" s="244"/>
      <c r="NFH54" s="244"/>
      <c r="NFI54" s="245"/>
      <c r="NFJ54" s="245"/>
      <c r="NFK54" s="244"/>
      <c r="NFL54" s="246"/>
      <c r="NFM54" s="247"/>
      <c r="NFN54" s="275"/>
      <c r="NFO54" s="275"/>
      <c r="NFP54" s="275"/>
      <c r="NFQ54" s="275"/>
      <c r="NFR54" s="275"/>
      <c r="NFS54" s="275"/>
      <c r="NFT54" s="137"/>
      <c r="NFU54" s="137"/>
      <c r="NFV54" s="135"/>
      <c r="NFW54" s="137"/>
      <c r="NFY54" s="250"/>
      <c r="NFZ54" s="250"/>
      <c r="NGA54" s="243"/>
      <c r="NGB54" s="276"/>
      <c r="NGC54" s="276"/>
      <c r="NGD54" s="276"/>
      <c r="NGE54" s="244"/>
      <c r="NGF54" s="244"/>
      <c r="NGG54" s="244"/>
      <c r="NGH54" s="245"/>
      <c r="NGI54" s="245"/>
      <c r="NGJ54" s="244"/>
      <c r="NGK54" s="246"/>
      <c r="NGL54" s="247"/>
      <c r="NGM54" s="275"/>
      <c r="NGN54" s="275"/>
      <c r="NGO54" s="275"/>
      <c r="NGP54" s="275"/>
      <c r="NGQ54" s="275"/>
      <c r="NGR54" s="275"/>
      <c r="NGS54" s="137"/>
      <c r="NGT54" s="137"/>
      <c r="NGU54" s="135"/>
      <c r="NGV54" s="137"/>
      <c r="NGX54" s="250"/>
      <c r="NGY54" s="250"/>
      <c r="NGZ54" s="243"/>
      <c r="NHA54" s="276"/>
      <c r="NHB54" s="276"/>
      <c r="NHC54" s="276"/>
      <c r="NHD54" s="244"/>
      <c r="NHE54" s="244"/>
      <c r="NHF54" s="244"/>
      <c r="NHG54" s="245"/>
      <c r="NHH54" s="245"/>
      <c r="NHI54" s="244"/>
      <c r="NHJ54" s="246"/>
      <c r="NHK54" s="247"/>
      <c r="NHL54" s="275"/>
      <c r="NHM54" s="275"/>
      <c r="NHN54" s="275"/>
      <c r="NHO54" s="275"/>
      <c r="NHP54" s="275"/>
      <c r="NHQ54" s="275"/>
      <c r="NHR54" s="137"/>
      <c r="NHS54" s="137"/>
      <c r="NHT54" s="135"/>
      <c r="NHU54" s="137"/>
      <c r="NHW54" s="250"/>
      <c r="NHX54" s="250"/>
      <c r="NHY54" s="243"/>
      <c r="NHZ54" s="276"/>
      <c r="NIA54" s="276"/>
      <c r="NIB54" s="276"/>
      <c r="NIC54" s="244"/>
      <c r="NID54" s="244"/>
      <c r="NIE54" s="244"/>
      <c r="NIF54" s="245"/>
      <c r="NIG54" s="245"/>
      <c r="NIH54" s="244"/>
      <c r="NII54" s="246"/>
      <c r="NIJ54" s="247"/>
      <c r="NIK54" s="275"/>
      <c r="NIL54" s="275"/>
      <c r="NIM54" s="275"/>
      <c r="NIN54" s="275"/>
      <c r="NIO54" s="275"/>
      <c r="NIP54" s="275"/>
      <c r="NIQ54" s="137"/>
      <c r="NIR54" s="137"/>
      <c r="NIS54" s="135"/>
      <c r="NIT54" s="137"/>
      <c r="NIV54" s="250"/>
      <c r="NIW54" s="250"/>
      <c r="NIX54" s="243"/>
      <c r="NIY54" s="276"/>
      <c r="NIZ54" s="276"/>
      <c r="NJA54" s="276"/>
      <c r="NJB54" s="244"/>
      <c r="NJC54" s="244"/>
      <c r="NJD54" s="244"/>
      <c r="NJE54" s="245"/>
      <c r="NJF54" s="245"/>
      <c r="NJG54" s="244"/>
      <c r="NJH54" s="246"/>
      <c r="NJI54" s="247"/>
      <c r="NJJ54" s="275"/>
      <c r="NJK54" s="275"/>
      <c r="NJL54" s="275"/>
      <c r="NJM54" s="275"/>
      <c r="NJN54" s="275"/>
      <c r="NJO54" s="275"/>
      <c r="NJP54" s="137"/>
      <c r="NJQ54" s="137"/>
      <c r="NJR54" s="135"/>
      <c r="NJS54" s="137"/>
      <c r="NJU54" s="250"/>
      <c r="NJV54" s="250"/>
      <c r="NJW54" s="243"/>
      <c r="NJX54" s="276"/>
      <c r="NJY54" s="276"/>
      <c r="NJZ54" s="276"/>
      <c r="NKA54" s="244"/>
      <c r="NKB54" s="244"/>
      <c r="NKC54" s="244"/>
      <c r="NKD54" s="245"/>
      <c r="NKE54" s="245"/>
      <c r="NKF54" s="244"/>
      <c r="NKG54" s="246"/>
      <c r="NKH54" s="247"/>
      <c r="NKI54" s="275"/>
      <c r="NKJ54" s="275"/>
      <c r="NKK54" s="275"/>
      <c r="NKL54" s="275"/>
      <c r="NKM54" s="275"/>
      <c r="NKN54" s="275"/>
      <c r="NKO54" s="137"/>
      <c r="NKP54" s="137"/>
      <c r="NKQ54" s="135"/>
      <c r="NKR54" s="137"/>
      <c r="NKT54" s="250"/>
      <c r="NKU54" s="250"/>
      <c r="NKV54" s="243"/>
      <c r="NKW54" s="276"/>
      <c r="NKX54" s="276"/>
      <c r="NKY54" s="276"/>
      <c r="NKZ54" s="244"/>
      <c r="NLA54" s="244"/>
      <c r="NLB54" s="244"/>
      <c r="NLC54" s="245"/>
      <c r="NLD54" s="245"/>
      <c r="NLE54" s="244"/>
      <c r="NLF54" s="246"/>
      <c r="NLG54" s="247"/>
      <c r="NLH54" s="275"/>
      <c r="NLI54" s="275"/>
      <c r="NLJ54" s="275"/>
      <c r="NLK54" s="275"/>
      <c r="NLL54" s="275"/>
      <c r="NLM54" s="275"/>
      <c r="NLN54" s="137"/>
      <c r="NLO54" s="137"/>
      <c r="NLP54" s="135"/>
      <c r="NLQ54" s="137"/>
      <c r="NLS54" s="250"/>
      <c r="NLT54" s="250"/>
      <c r="NLU54" s="243"/>
      <c r="NLV54" s="276"/>
      <c r="NLW54" s="276"/>
      <c r="NLX54" s="276"/>
      <c r="NLY54" s="244"/>
      <c r="NLZ54" s="244"/>
      <c r="NMA54" s="244"/>
      <c r="NMB54" s="245"/>
      <c r="NMC54" s="245"/>
      <c r="NMD54" s="244"/>
      <c r="NME54" s="246"/>
      <c r="NMF54" s="247"/>
      <c r="NMG54" s="275"/>
      <c r="NMH54" s="275"/>
      <c r="NMI54" s="275"/>
      <c r="NMJ54" s="275"/>
      <c r="NMK54" s="275"/>
      <c r="NML54" s="275"/>
      <c r="NMM54" s="137"/>
      <c r="NMN54" s="137"/>
      <c r="NMO54" s="135"/>
      <c r="NMP54" s="137"/>
      <c r="NMR54" s="250"/>
      <c r="NMS54" s="250"/>
      <c r="NMT54" s="243"/>
      <c r="NMU54" s="276"/>
      <c r="NMV54" s="276"/>
      <c r="NMW54" s="276"/>
      <c r="NMX54" s="244"/>
      <c r="NMY54" s="244"/>
      <c r="NMZ54" s="244"/>
      <c r="NNA54" s="245"/>
      <c r="NNB54" s="245"/>
      <c r="NNC54" s="244"/>
      <c r="NND54" s="246"/>
      <c r="NNE54" s="247"/>
      <c r="NNF54" s="275"/>
      <c r="NNG54" s="275"/>
      <c r="NNH54" s="275"/>
      <c r="NNI54" s="275"/>
      <c r="NNJ54" s="275"/>
      <c r="NNK54" s="275"/>
      <c r="NNL54" s="137"/>
      <c r="NNM54" s="137"/>
      <c r="NNN54" s="135"/>
      <c r="NNO54" s="137"/>
      <c r="NNQ54" s="250"/>
      <c r="NNR54" s="250"/>
      <c r="NNS54" s="243"/>
      <c r="NNT54" s="276"/>
      <c r="NNU54" s="276"/>
      <c r="NNV54" s="276"/>
      <c r="NNW54" s="244"/>
      <c r="NNX54" s="244"/>
      <c r="NNY54" s="244"/>
      <c r="NNZ54" s="245"/>
      <c r="NOA54" s="245"/>
      <c r="NOB54" s="244"/>
      <c r="NOC54" s="246"/>
      <c r="NOD54" s="247"/>
      <c r="NOE54" s="275"/>
      <c r="NOF54" s="275"/>
      <c r="NOG54" s="275"/>
      <c r="NOH54" s="275"/>
      <c r="NOI54" s="275"/>
      <c r="NOJ54" s="275"/>
      <c r="NOK54" s="137"/>
      <c r="NOL54" s="137"/>
      <c r="NOM54" s="135"/>
      <c r="NON54" s="137"/>
      <c r="NOP54" s="250"/>
      <c r="NOQ54" s="250"/>
      <c r="NOR54" s="243"/>
      <c r="NOS54" s="276"/>
      <c r="NOT54" s="276"/>
      <c r="NOU54" s="276"/>
      <c r="NOV54" s="244"/>
      <c r="NOW54" s="244"/>
      <c r="NOX54" s="244"/>
      <c r="NOY54" s="245"/>
      <c r="NOZ54" s="245"/>
      <c r="NPA54" s="244"/>
      <c r="NPB54" s="246"/>
      <c r="NPC54" s="247"/>
      <c r="NPD54" s="275"/>
      <c r="NPE54" s="275"/>
      <c r="NPF54" s="275"/>
      <c r="NPG54" s="275"/>
      <c r="NPH54" s="275"/>
      <c r="NPI54" s="275"/>
      <c r="NPJ54" s="137"/>
      <c r="NPK54" s="137"/>
      <c r="NPL54" s="135"/>
      <c r="NPM54" s="137"/>
      <c r="NPO54" s="250"/>
      <c r="NPP54" s="250"/>
      <c r="NPQ54" s="243"/>
      <c r="NPR54" s="276"/>
      <c r="NPS54" s="276"/>
      <c r="NPT54" s="276"/>
      <c r="NPU54" s="244"/>
      <c r="NPV54" s="244"/>
      <c r="NPW54" s="244"/>
      <c r="NPX54" s="245"/>
      <c r="NPY54" s="245"/>
      <c r="NPZ54" s="244"/>
      <c r="NQA54" s="246"/>
      <c r="NQB54" s="247"/>
      <c r="NQC54" s="275"/>
      <c r="NQD54" s="275"/>
      <c r="NQE54" s="275"/>
      <c r="NQF54" s="275"/>
      <c r="NQG54" s="275"/>
      <c r="NQH54" s="275"/>
      <c r="NQI54" s="137"/>
      <c r="NQJ54" s="137"/>
      <c r="NQK54" s="135"/>
      <c r="NQL54" s="137"/>
      <c r="NQN54" s="250"/>
      <c r="NQO54" s="250"/>
      <c r="NQP54" s="243"/>
      <c r="NQQ54" s="276"/>
      <c r="NQR54" s="276"/>
      <c r="NQS54" s="276"/>
      <c r="NQT54" s="244"/>
      <c r="NQU54" s="244"/>
      <c r="NQV54" s="244"/>
      <c r="NQW54" s="245"/>
      <c r="NQX54" s="245"/>
      <c r="NQY54" s="244"/>
      <c r="NQZ54" s="246"/>
      <c r="NRA54" s="247"/>
      <c r="NRB54" s="275"/>
      <c r="NRC54" s="275"/>
      <c r="NRD54" s="275"/>
      <c r="NRE54" s="275"/>
      <c r="NRF54" s="275"/>
      <c r="NRG54" s="275"/>
      <c r="NRH54" s="137"/>
      <c r="NRI54" s="137"/>
      <c r="NRJ54" s="135"/>
      <c r="NRK54" s="137"/>
      <c r="NRM54" s="250"/>
      <c r="NRN54" s="250"/>
      <c r="NRO54" s="243"/>
      <c r="NRP54" s="276"/>
      <c r="NRQ54" s="276"/>
      <c r="NRR54" s="276"/>
      <c r="NRS54" s="244"/>
      <c r="NRT54" s="244"/>
      <c r="NRU54" s="244"/>
      <c r="NRV54" s="245"/>
      <c r="NRW54" s="245"/>
      <c r="NRX54" s="244"/>
      <c r="NRY54" s="246"/>
      <c r="NRZ54" s="247"/>
      <c r="NSA54" s="275"/>
      <c r="NSB54" s="275"/>
      <c r="NSC54" s="275"/>
      <c r="NSD54" s="275"/>
      <c r="NSE54" s="275"/>
      <c r="NSF54" s="275"/>
      <c r="NSG54" s="137"/>
      <c r="NSH54" s="137"/>
      <c r="NSI54" s="135"/>
      <c r="NSJ54" s="137"/>
      <c r="NSL54" s="250"/>
      <c r="NSM54" s="250"/>
      <c r="NSN54" s="243"/>
      <c r="NSO54" s="276"/>
      <c r="NSP54" s="276"/>
      <c r="NSQ54" s="276"/>
      <c r="NSR54" s="244"/>
      <c r="NSS54" s="244"/>
      <c r="NST54" s="244"/>
      <c r="NSU54" s="245"/>
      <c r="NSV54" s="245"/>
      <c r="NSW54" s="244"/>
      <c r="NSX54" s="246"/>
      <c r="NSY54" s="247"/>
      <c r="NSZ54" s="275"/>
      <c r="NTA54" s="275"/>
      <c r="NTB54" s="275"/>
      <c r="NTC54" s="275"/>
      <c r="NTD54" s="275"/>
      <c r="NTE54" s="275"/>
      <c r="NTF54" s="137"/>
      <c r="NTG54" s="137"/>
      <c r="NTH54" s="135"/>
      <c r="NTI54" s="137"/>
      <c r="NTK54" s="250"/>
      <c r="NTL54" s="250"/>
      <c r="NTM54" s="243"/>
      <c r="NTN54" s="276"/>
      <c r="NTO54" s="276"/>
      <c r="NTP54" s="276"/>
      <c r="NTQ54" s="244"/>
      <c r="NTR54" s="244"/>
      <c r="NTS54" s="244"/>
      <c r="NTT54" s="245"/>
      <c r="NTU54" s="245"/>
      <c r="NTV54" s="244"/>
      <c r="NTW54" s="246"/>
      <c r="NTX54" s="247"/>
      <c r="NTY54" s="275"/>
      <c r="NTZ54" s="275"/>
      <c r="NUA54" s="275"/>
      <c r="NUB54" s="275"/>
      <c r="NUC54" s="275"/>
      <c r="NUD54" s="275"/>
      <c r="NUE54" s="137"/>
      <c r="NUF54" s="137"/>
      <c r="NUG54" s="135"/>
      <c r="NUH54" s="137"/>
      <c r="NUJ54" s="250"/>
      <c r="NUK54" s="250"/>
      <c r="NUL54" s="243"/>
      <c r="NUM54" s="276"/>
      <c r="NUN54" s="276"/>
      <c r="NUO54" s="276"/>
      <c r="NUP54" s="244"/>
      <c r="NUQ54" s="244"/>
      <c r="NUR54" s="244"/>
      <c r="NUS54" s="245"/>
      <c r="NUT54" s="245"/>
      <c r="NUU54" s="244"/>
      <c r="NUV54" s="246"/>
      <c r="NUW54" s="247"/>
      <c r="NUX54" s="275"/>
      <c r="NUY54" s="275"/>
      <c r="NUZ54" s="275"/>
      <c r="NVA54" s="275"/>
      <c r="NVB54" s="275"/>
      <c r="NVC54" s="275"/>
      <c r="NVD54" s="137"/>
      <c r="NVE54" s="137"/>
      <c r="NVF54" s="135"/>
      <c r="NVG54" s="137"/>
      <c r="NVI54" s="250"/>
      <c r="NVJ54" s="250"/>
      <c r="NVK54" s="243"/>
      <c r="NVL54" s="276"/>
      <c r="NVM54" s="276"/>
      <c r="NVN54" s="276"/>
      <c r="NVO54" s="244"/>
      <c r="NVP54" s="244"/>
      <c r="NVQ54" s="244"/>
      <c r="NVR54" s="245"/>
      <c r="NVS54" s="245"/>
      <c r="NVT54" s="244"/>
      <c r="NVU54" s="246"/>
      <c r="NVV54" s="247"/>
      <c r="NVW54" s="275"/>
      <c r="NVX54" s="275"/>
      <c r="NVY54" s="275"/>
      <c r="NVZ54" s="275"/>
      <c r="NWA54" s="275"/>
      <c r="NWB54" s="275"/>
      <c r="NWC54" s="137"/>
      <c r="NWD54" s="137"/>
      <c r="NWE54" s="135"/>
      <c r="NWF54" s="137"/>
      <c r="NWH54" s="250"/>
      <c r="NWI54" s="250"/>
      <c r="NWJ54" s="243"/>
      <c r="NWK54" s="276"/>
      <c r="NWL54" s="276"/>
      <c r="NWM54" s="276"/>
      <c r="NWN54" s="244"/>
      <c r="NWO54" s="244"/>
      <c r="NWP54" s="244"/>
      <c r="NWQ54" s="245"/>
      <c r="NWR54" s="245"/>
      <c r="NWS54" s="244"/>
      <c r="NWT54" s="246"/>
      <c r="NWU54" s="247"/>
      <c r="NWV54" s="275"/>
      <c r="NWW54" s="275"/>
      <c r="NWX54" s="275"/>
      <c r="NWY54" s="275"/>
      <c r="NWZ54" s="275"/>
      <c r="NXA54" s="275"/>
      <c r="NXB54" s="137"/>
      <c r="NXC54" s="137"/>
      <c r="NXD54" s="135"/>
      <c r="NXE54" s="137"/>
      <c r="NXG54" s="250"/>
      <c r="NXH54" s="250"/>
      <c r="NXI54" s="243"/>
      <c r="NXJ54" s="276"/>
      <c r="NXK54" s="276"/>
      <c r="NXL54" s="276"/>
      <c r="NXM54" s="244"/>
      <c r="NXN54" s="244"/>
      <c r="NXO54" s="244"/>
      <c r="NXP54" s="245"/>
      <c r="NXQ54" s="245"/>
      <c r="NXR54" s="244"/>
      <c r="NXS54" s="246"/>
      <c r="NXT54" s="247"/>
      <c r="NXU54" s="275"/>
      <c r="NXV54" s="275"/>
      <c r="NXW54" s="275"/>
      <c r="NXX54" s="275"/>
      <c r="NXY54" s="275"/>
      <c r="NXZ54" s="275"/>
      <c r="NYA54" s="137"/>
      <c r="NYB54" s="137"/>
      <c r="NYC54" s="135"/>
      <c r="NYD54" s="137"/>
      <c r="NYF54" s="250"/>
      <c r="NYG54" s="250"/>
      <c r="NYH54" s="243"/>
      <c r="NYI54" s="276"/>
      <c r="NYJ54" s="276"/>
      <c r="NYK54" s="276"/>
      <c r="NYL54" s="244"/>
      <c r="NYM54" s="244"/>
      <c r="NYN54" s="244"/>
      <c r="NYO54" s="245"/>
      <c r="NYP54" s="245"/>
      <c r="NYQ54" s="244"/>
      <c r="NYR54" s="246"/>
      <c r="NYS54" s="247"/>
      <c r="NYT54" s="275"/>
      <c r="NYU54" s="275"/>
      <c r="NYV54" s="275"/>
      <c r="NYW54" s="275"/>
      <c r="NYX54" s="275"/>
      <c r="NYY54" s="275"/>
      <c r="NYZ54" s="137"/>
      <c r="NZA54" s="137"/>
      <c r="NZB54" s="135"/>
      <c r="NZC54" s="137"/>
      <c r="NZE54" s="250"/>
      <c r="NZF54" s="250"/>
      <c r="NZG54" s="243"/>
      <c r="NZH54" s="276"/>
      <c r="NZI54" s="276"/>
      <c r="NZJ54" s="276"/>
      <c r="NZK54" s="244"/>
      <c r="NZL54" s="244"/>
      <c r="NZM54" s="244"/>
      <c r="NZN54" s="245"/>
      <c r="NZO54" s="245"/>
      <c r="NZP54" s="244"/>
      <c r="NZQ54" s="246"/>
      <c r="NZR54" s="247"/>
      <c r="NZS54" s="275"/>
      <c r="NZT54" s="275"/>
      <c r="NZU54" s="275"/>
      <c r="NZV54" s="275"/>
      <c r="NZW54" s="275"/>
      <c r="NZX54" s="275"/>
      <c r="NZY54" s="137"/>
      <c r="NZZ54" s="137"/>
      <c r="OAA54" s="135"/>
      <c r="OAB54" s="137"/>
      <c r="OAD54" s="250"/>
      <c r="OAE54" s="250"/>
      <c r="OAF54" s="243"/>
      <c r="OAG54" s="276"/>
      <c r="OAH54" s="276"/>
      <c r="OAI54" s="276"/>
      <c r="OAJ54" s="244"/>
      <c r="OAK54" s="244"/>
      <c r="OAL54" s="244"/>
      <c r="OAM54" s="245"/>
      <c r="OAN54" s="245"/>
      <c r="OAO54" s="244"/>
      <c r="OAP54" s="246"/>
      <c r="OAQ54" s="247"/>
      <c r="OAR54" s="275"/>
      <c r="OAS54" s="275"/>
      <c r="OAT54" s="275"/>
      <c r="OAU54" s="275"/>
      <c r="OAV54" s="275"/>
      <c r="OAW54" s="275"/>
      <c r="OAX54" s="137"/>
      <c r="OAY54" s="137"/>
      <c r="OAZ54" s="135"/>
      <c r="OBA54" s="137"/>
      <c r="OBC54" s="250"/>
      <c r="OBD54" s="250"/>
      <c r="OBE54" s="243"/>
      <c r="OBF54" s="276"/>
      <c r="OBG54" s="276"/>
      <c r="OBH54" s="276"/>
      <c r="OBI54" s="244"/>
      <c r="OBJ54" s="244"/>
      <c r="OBK54" s="244"/>
      <c r="OBL54" s="245"/>
      <c r="OBM54" s="245"/>
      <c r="OBN54" s="244"/>
      <c r="OBO54" s="246"/>
      <c r="OBP54" s="247"/>
      <c r="OBQ54" s="275"/>
      <c r="OBR54" s="275"/>
      <c r="OBS54" s="275"/>
      <c r="OBT54" s="275"/>
      <c r="OBU54" s="275"/>
      <c r="OBV54" s="275"/>
      <c r="OBW54" s="137"/>
      <c r="OBX54" s="137"/>
      <c r="OBY54" s="135"/>
      <c r="OBZ54" s="137"/>
      <c r="OCB54" s="250"/>
      <c r="OCC54" s="250"/>
      <c r="OCD54" s="243"/>
      <c r="OCE54" s="276"/>
      <c r="OCF54" s="276"/>
      <c r="OCG54" s="276"/>
      <c r="OCH54" s="244"/>
      <c r="OCI54" s="244"/>
      <c r="OCJ54" s="244"/>
      <c r="OCK54" s="245"/>
      <c r="OCL54" s="245"/>
      <c r="OCM54" s="244"/>
      <c r="OCN54" s="246"/>
      <c r="OCO54" s="247"/>
      <c r="OCP54" s="275"/>
      <c r="OCQ54" s="275"/>
      <c r="OCR54" s="275"/>
      <c r="OCS54" s="275"/>
      <c r="OCT54" s="275"/>
      <c r="OCU54" s="275"/>
      <c r="OCV54" s="137"/>
      <c r="OCW54" s="137"/>
      <c r="OCX54" s="135"/>
      <c r="OCY54" s="137"/>
      <c r="ODA54" s="250"/>
      <c r="ODB54" s="250"/>
      <c r="ODC54" s="243"/>
      <c r="ODD54" s="276"/>
      <c r="ODE54" s="276"/>
      <c r="ODF54" s="276"/>
      <c r="ODG54" s="244"/>
      <c r="ODH54" s="244"/>
      <c r="ODI54" s="244"/>
      <c r="ODJ54" s="245"/>
      <c r="ODK54" s="245"/>
      <c r="ODL54" s="244"/>
      <c r="ODM54" s="246"/>
      <c r="ODN54" s="247"/>
      <c r="ODO54" s="275"/>
      <c r="ODP54" s="275"/>
      <c r="ODQ54" s="275"/>
      <c r="ODR54" s="275"/>
      <c r="ODS54" s="275"/>
      <c r="ODT54" s="275"/>
      <c r="ODU54" s="137"/>
      <c r="ODV54" s="137"/>
      <c r="ODW54" s="135"/>
      <c r="ODX54" s="137"/>
      <c r="ODZ54" s="250"/>
      <c r="OEA54" s="250"/>
      <c r="OEB54" s="243"/>
      <c r="OEC54" s="276"/>
      <c r="OED54" s="276"/>
      <c r="OEE54" s="276"/>
      <c r="OEF54" s="244"/>
      <c r="OEG54" s="244"/>
      <c r="OEH54" s="244"/>
      <c r="OEI54" s="245"/>
      <c r="OEJ54" s="245"/>
      <c r="OEK54" s="244"/>
      <c r="OEL54" s="246"/>
      <c r="OEM54" s="247"/>
      <c r="OEN54" s="275"/>
      <c r="OEO54" s="275"/>
      <c r="OEP54" s="275"/>
      <c r="OEQ54" s="275"/>
      <c r="OER54" s="275"/>
      <c r="OES54" s="275"/>
      <c r="OET54" s="137"/>
      <c r="OEU54" s="137"/>
      <c r="OEV54" s="135"/>
      <c r="OEW54" s="137"/>
      <c r="OEY54" s="250"/>
      <c r="OEZ54" s="250"/>
      <c r="OFA54" s="243"/>
      <c r="OFB54" s="276"/>
      <c r="OFC54" s="276"/>
      <c r="OFD54" s="276"/>
      <c r="OFE54" s="244"/>
      <c r="OFF54" s="244"/>
      <c r="OFG54" s="244"/>
      <c r="OFH54" s="245"/>
      <c r="OFI54" s="245"/>
      <c r="OFJ54" s="244"/>
      <c r="OFK54" s="246"/>
      <c r="OFL54" s="247"/>
      <c r="OFM54" s="275"/>
      <c r="OFN54" s="275"/>
      <c r="OFO54" s="275"/>
      <c r="OFP54" s="275"/>
      <c r="OFQ54" s="275"/>
      <c r="OFR54" s="275"/>
      <c r="OFS54" s="137"/>
      <c r="OFT54" s="137"/>
      <c r="OFU54" s="135"/>
      <c r="OFV54" s="137"/>
      <c r="OFX54" s="250"/>
      <c r="OFY54" s="250"/>
      <c r="OFZ54" s="243"/>
      <c r="OGA54" s="276"/>
      <c r="OGB54" s="276"/>
      <c r="OGC54" s="276"/>
      <c r="OGD54" s="244"/>
      <c r="OGE54" s="244"/>
      <c r="OGF54" s="244"/>
      <c r="OGG54" s="245"/>
      <c r="OGH54" s="245"/>
      <c r="OGI54" s="244"/>
      <c r="OGJ54" s="246"/>
      <c r="OGK54" s="247"/>
      <c r="OGL54" s="275"/>
      <c r="OGM54" s="275"/>
      <c r="OGN54" s="275"/>
      <c r="OGO54" s="275"/>
      <c r="OGP54" s="275"/>
      <c r="OGQ54" s="275"/>
      <c r="OGR54" s="137"/>
      <c r="OGS54" s="137"/>
      <c r="OGT54" s="135"/>
      <c r="OGU54" s="137"/>
      <c r="OGW54" s="250"/>
      <c r="OGX54" s="250"/>
      <c r="OGY54" s="243"/>
      <c r="OGZ54" s="276"/>
      <c r="OHA54" s="276"/>
      <c r="OHB54" s="276"/>
      <c r="OHC54" s="244"/>
      <c r="OHD54" s="244"/>
      <c r="OHE54" s="244"/>
      <c r="OHF54" s="245"/>
      <c r="OHG54" s="245"/>
      <c r="OHH54" s="244"/>
      <c r="OHI54" s="246"/>
      <c r="OHJ54" s="247"/>
      <c r="OHK54" s="275"/>
      <c r="OHL54" s="275"/>
      <c r="OHM54" s="275"/>
      <c r="OHN54" s="275"/>
      <c r="OHO54" s="275"/>
      <c r="OHP54" s="275"/>
      <c r="OHQ54" s="137"/>
      <c r="OHR54" s="137"/>
      <c r="OHS54" s="135"/>
      <c r="OHT54" s="137"/>
      <c r="OHV54" s="250"/>
      <c r="OHW54" s="250"/>
      <c r="OHX54" s="243"/>
      <c r="OHY54" s="276"/>
      <c r="OHZ54" s="276"/>
      <c r="OIA54" s="276"/>
      <c r="OIB54" s="244"/>
      <c r="OIC54" s="244"/>
      <c r="OID54" s="244"/>
      <c r="OIE54" s="245"/>
      <c r="OIF54" s="245"/>
      <c r="OIG54" s="244"/>
      <c r="OIH54" s="246"/>
      <c r="OII54" s="247"/>
      <c r="OIJ54" s="275"/>
      <c r="OIK54" s="275"/>
      <c r="OIL54" s="275"/>
      <c r="OIM54" s="275"/>
      <c r="OIN54" s="275"/>
      <c r="OIO54" s="275"/>
      <c r="OIP54" s="137"/>
      <c r="OIQ54" s="137"/>
      <c r="OIR54" s="135"/>
      <c r="OIS54" s="137"/>
      <c r="OIU54" s="250"/>
      <c r="OIV54" s="250"/>
      <c r="OIW54" s="243"/>
      <c r="OIX54" s="276"/>
      <c r="OIY54" s="276"/>
      <c r="OIZ54" s="276"/>
      <c r="OJA54" s="244"/>
      <c r="OJB54" s="244"/>
      <c r="OJC54" s="244"/>
      <c r="OJD54" s="245"/>
      <c r="OJE54" s="245"/>
      <c r="OJF54" s="244"/>
      <c r="OJG54" s="246"/>
      <c r="OJH54" s="247"/>
      <c r="OJI54" s="275"/>
      <c r="OJJ54" s="275"/>
      <c r="OJK54" s="275"/>
      <c r="OJL54" s="275"/>
      <c r="OJM54" s="275"/>
      <c r="OJN54" s="275"/>
      <c r="OJO54" s="137"/>
      <c r="OJP54" s="137"/>
      <c r="OJQ54" s="135"/>
      <c r="OJR54" s="137"/>
      <c r="OJT54" s="250"/>
      <c r="OJU54" s="250"/>
      <c r="OJV54" s="243"/>
      <c r="OJW54" s="276"/>
      <c r="OJX54" s="276"/>
      <c r="OJY54" s="276"/>
      <c r="OJZ54" s="244"/>
      <c r="OKA54" s="244"/>
      <c r="OKB54" s="244"/>
      <c r="OKC54" s="245"/>
      <c r="OKD54" s="245"/>
      <c r="OKE54" s="244"/>
      <c r="OKF54" s="246"/>
      <c r="OKG54" s="247"/>
      <c r="OKH54" s="275"/>
      <c r="OKI54" s="275"/>
      <c r="OKJ54" s="275"/>
      <c r="OKK54" s="275"/>
      <c r="OKL54" s="275"/>
      <c r="OKM54" s="275"/>
      <c r="OKN54" s="137"/>
      <c r="OKO54" s="137"/>
      <c r="OKP54" s="135"/>
      <c r="OKQ54" s="137"/>
      <c r="OKS54" s="250"/>
      <c r="OKT54" s="250"/>
      <c r="OKU54" s="243"/>
      <c r="OKV54" s="276"/>
      <c r="OKW54" s="276"/>
      <c r="OKX54" s="276"/>
      <c r="OKY54" s="244"/>
      <c r="OKZ54" s="244"/>
      <c r="OLA54" s="244"/>
      <c r="OLB54" s="245"/>
      <c r="OLC54" s="245"/>
      <c r="OLD54" s="244"/>
      <c r="OLE54" s="246"/>
      <c r="OLF54" s="247"/>
      <c r="OLG54" s="275"/>
      <c r="OLH54" s="275"/>
      <c r="OLI54" s="275"/>
      <c r="OLJ54" s="275"/>
      <c r="OLK54" s="275"/>
      <c r="OLL54" s="275"/>
      <c r="OLM54" s="137"/>
      <c r="OLN54" s="137"/>
      <c r="OLO54" s="135"/>
      <c r="OLP54" s="137"/>
      <c r="OLR54" s="250"/>
      <c r="OLS54" s="250"/>
      <c r="OLT54" s="243"/>
      <c r="OLU54" s="276"/>
      <c r="OLV54" s="276"/>
      <c r="OLW54" s="276"/>
      <c r="OLX54" s="244"/>
      <c r="OLY54" s="244"/>
      <c r="OLZ54" s="244"/>
      <c r="OMA54" s="245"/>
      <c r="OMB54" s="245"/>
      <c r="OMC54" s="244"/>
      <c r="OMD54" s="246"/>
      <c r="OME54" s="247"/>
      <c r="OMF54" s="275"/>
      <c r="OMG54" s="275"/>
      <c r="OMH54" s="275"/>
      <c r="OMI54" s="275"/>
      <c r="OMJ54" s="275"/>
      <c r="OMK54" s="275"/>
      <c r="OML54" s="137"/>
      <c r="OMM54" s="137"/>
      <c r="OMN54" s="135"/>
      <c r="OMO54" s="137"/>
      <c r="OMQ54" s="250"/>
      <c r="OMR54" s="250"/>
      <c r="OMS54" s="243"/>
      <c r="OMT54" s="276"/>
      <c r="OMU54" s="276"/>
      <c r="OMV54" s="276"/>
      <c r="OMW54" s="244"/>
      <c r="OMX54" s="244"/>
      <c r="OMY54" s="244"/>
      <c r="OMZ54" s="245"/>
      <c r="ONA54" s="245"/>
      <c r="ONB54" s="244"/>
      <c r="ONC54" s="246"/>
      <c r="OND54" s="247"/>
      <c r="ONE54" s="275"/>
      <c r="ONF54" s="275"/>
      <c r="ONG54" s="275"/>
      <c r="ONH54" s="275"/>
      <c r="ONI54" s="275"/>
      <c r="ONJ54" s="275"/>
      <c r="ONK54" s="137"/>
      <c r="ONL54" s="137"/>
      <c r="ONM54" s="135"/>
      <c r="ONN54" s="137"/>
      <c r="ONP54" s="250"/>
      <c r="ONQ54" s="250"/>
      <c r="ONR54" s="243"/>
      <c r="ONS54" s="276"/>
      <c r="ONT54" s="276"/>
      <c r="ONU54" s="276"/>
      <c r="ONV54" s="244"/>
      <c r="ONW54" s="244"/>
      <c r="ONX54" s="244"/>
      <c r="ONY54" s="245"/>
      <c r="ONZ54" s="245"/>
      <c r="OOA54" s="244"/>
      <c r="OOB54" s="246"/>
      <c r="OOC54" s="247"/>
      <c r="OOD54" s="275"/>
      <c r="OOE54" s="275"/>
      <c r="OOF54" s="275"/>
      <c r="OOG54" s="275"/>
      <c r="OOH54" s="275"/>
      <c r="OOI54" s="275"/>
      <c r="OOJ54" s="137"/>
      <c r="OOK54" s="137"/>
      <c r="OOL54" s="135"/>
      <c r="OOM54" s="137"/>
      <c r="OOO54" s="250"/>
      <c r="OOP54" s="250"/>
      <c r="OOQ54" s="243"/>
      <c r="OOR54" s="276"/>
      <c r="OOS54" s="276"/>
      <c r="OOT54" s="276"/>
      <c r="OOU54" s="244"/>
      <c r="OOV54" s="244"/>
      <c r="OOW54" s="244"/>
      <c r="OOX54" s="245"/>
      <c r="OOY54" s="245"/>
      <c r="OOZ54" s="244"/>
      <c r="OPA54" s="246"/>
      <c r="OPB54" s="247"/>
      <c r="OPC54" s="275"/>
      <c r="OPD54" s="275"/>
      <c r="OPE54" s="275"/>
      <c r="OPF54" s="275"/>
      <c r="OPG54" s="275"/>
      <c r="OPH54" s="275"/>
      <c r="OPI54" s="137"/>
      <c r="OPJ54" s="137"/>
      <c r="OPK54" s="135"/>
      <c r="OPL54" s="137"/>
      <c r="OPN54" s="250"/>
      <c r="OPO54" s="250"/>
      <c r="OPP54" s="243"/>
      <c r="OPQ54" s="276"/>
      <c r="OPR54" s="276"/>
      <c r="OPS54" s="276"/>
      <c r="OPT54" s="244"/>
      <c r="OPU54" s="244"/>
      <c r="OPV54" s="244"/>
      <c r="OPW54" s="245"/>
      <c r="OPX54" s="245"/>
      <c r="OPY54" s="244"/>
      <c r="OPZ54" s="246"/>
      <c r="OQA54" s="247"/>
      <c r="OQB54" s="275"/>
      <c r="OQC54" s="275"/>
      <c r="OQD54" s="275"/>
      <c r="OQE54" s="275"/>
      <c r="OQF54" s="275"/>
      <c r="OQG54" s="275"/>
      <c r="OQH54" s="137"/>
      <c r="OQI54" s="137"/>
      <c r="OQJ54" s="135"/>
      <c r="OQK54" s="137"/>
      <c r="OQM54" s="250"/>
      <c r="OQN54" s="250"/>
      <c r="OQO54" s="243"/>
      <c r="OQP54" s="276"/>
      <c r="OQQ54" s="276"/>
      <c r="OQR54" s="276"/>
      <c r="OQS54" s="244"/>
      <c r="OQT54" s="244"/>
      <c r="OQU54" s="244"/>
      <c r="OQV54" s="245"/>
      <c r="OQW54" s="245"/>
      <c r="OQX54" s="244"/>
      <c r="OQY54" s="246"/>
      <c r="OQZ54" s="247"/>
      <c r="ORA54" s="275"/>
      <c r="ORB54" s="275"/>
      <c r="ORC54" s="275"/>
      <c r="ORD54" s="275"/>
      <c r="ORE54" s="275"/>
      <c r="ORF54" s="275"/>
      <c r="ORG54" s="137"/>
      <c r="ORH54" s="137"/>
      <c r="ORI54" s="135"/>
      <c r="ORJ54" s="137"/>
      <c r="ORL54" s="250"/>
      <c r="ORM54" s="250"/>
      <c r="ORN54" s="243"/>
      <c r="ORO54" s="276"/>
      <c r="ORP54" s="276"/>
      <c r="ORQ54" s="276"/>
      <c r="ORR54" s="244"/>
      <c r="ORS54" s="244"/>
      <c r="ORT54" s="244"/>
      <c r="ORU54" s="245"/>
      <c r="ORV54" s="245"/>
      <c r="ORW54" s="244"/>
      <c r="ORX54" s="246"/>
      <c r="ORY54" s="247"/>
      <c r="ORZ54" s="275"/>
      <c r="OSA54" s="275"/>
      <c r="OSB54" s="275"/>
      <c r="OSC54" s="275"/>
      <c r="OSD54" s="275"/>
      <c r="OSE54" s="275"/>
      <c r="OSF54" s="137"/>
      <c r="OSG54" s="137"/>
      <c r="OSH54" s="135"/>
      <c r="OSI54" s="137"/>
      <c r="OSK54" s="250"/>
      <c r="OSL54" s="250"/>
      <c r="OSM54" s="243"/>
      <c r="OSN54" s="276"/>
      <c r="OSO54" s="276"/>
      <c r="OSP54" s="276"/>
      <c r="OSQ54" s="244"/>
      <c r="OSR54" s="244"/>
      <c r="OSS54" s="244"/>
      <c r="OST54" s="245"/>
      <c r="OSU54" s="245"/>
      <c r="OSV54" s="244"/>
      <c r="OSW54" s="246"/>
      <c r="OSX54" s="247"/>
      <c r="OSY54" s="275"/>
      <c r="OSZ54" s="275"/>
      <c r="OTA54" s="275"/>
      <c r="OTB54" s="275"/>
      <c r="OTC54" s="275"/>
      <c r="OTD54" s="275"/>
      <c r="OTE54" s="137"/>
      <c r="OTF54" s="137"/>
      <c r="OTG54" s="135"/>
      <c r="OTH54" s="137"/>
      <c r="OTJ54" s="250"/>
      <c r="OTK54" s="250"/>
      <c r="OTL54" s="243"/>
      <c r="OTM54" s="276"/>
      <c r="OTN54" s="276"/>
      <c r="OTO54" s="276"/>
      <c r="OTP54" s="244"/>
      <c r="OTQ54" s="244"/>
      <c r="OTR54" s="244"/>
      <c r="OTS54" s="245"/>
      <c r="OTT54" s="245"/>
      <c r="OTU54" s="244"/>
      <c r="OTV54" s="246"/>
      <c r="OTW54" s="247"/>
      <c r="OTX54" s="275"/>
      <c r="OTY54" s="275"/>
      <c r="OTZ54" s="275"/>
      <c r="OUA54" s="275"/>
      <c r="OUB54" s="275"/>
      <c r="OUC54" s="275"/>
      <c r="OUD54" s="137"/>
      <c r="OUE54" s="137"/>
      <c r="OUF54" s="135"/>
      <c r="OUG54" s="137"/>
      <c r="OUI54" s="250"/>
      <c r="OUJ54" s="250"/>
      <c r="OUK54" s="243"/>
      <c r="OUL54" s="276"/>
      <c r="OUM54" s="276"/>
      <c r="OUN54" s="276"/>
      <c r="OUO54" s="244"/>
      <c r="OUP54" s="244"/>
      <c r="OUQ54" s="244"/>
      <c r="OUR54" s="245"/>
      <c r="OUS54" s="245"/>
      <c r="OUT54" s="244"/>
      <c r="OUU54" s="246"/>
      <c r="OUV54" s="247"/>
      <c r="OUW54" s="275"/>
      <c r="OUX54" s="275"/>
      <c r="OUY54" s="275"/>
      <c r="OUZ54" s="275"/>
      <c r="OVA54" s="275"/>
      <c r="OVB54" s="275"/>
      <c r="OVC54" s="137"/>
      <c r="OVD54" s="137"/>
      <c r="OVE54" s="135"/>
      <c r="OVF54" s="137"/>
      <c r="OVH54" s="250"/>
      <c r="OVI54" s="250"/>
      <c r="OVJ54" s="243"/>
      <c r="OVK54" s="276"/>
      <c r="OVL54" s="276"/>
      <c r="OVM54" s="276"/>
      <c r="OVN54" s="244"/>
      <c r="OVO54" s="244"/>
      <c r="OVP54" s="244"/>
      <c r="OVQ54" s="245"/>
      <c r="OVR54" s="245"/>
      <c r="OVS54" s="244"/>
      <c r="OVT54" s="246"/>
      <c r="OVU54" s="247"/>
      <c r="OVV54" s="275"/>
      <c r="OVW54" s="275"/>
      <c r="OVX54" s="275"/>
      <c r="OVY54" s="275"/>
      <c r="OVZ54" s="275"/>
      <c r="OWA54" s="275"/>
      <c r="OWB54" s="137"/>
      <c r="OWC54" s="137"/>
      <c r="OWD54" s="135"/>
      <c r="OWE54" s="137"/>
      <c r="OWG54" s="250"/>
      <c r="OWH54" s="250"/>
      <c r="OWI54" s="243"/>
      <c r="OWJ54" s="276"/>
      <c r="OWK54" s="276"/>
      <c r="OWL54" s="276"/>
      <c r="OWM54" s="244"/>
      <c r="OWN54" s="244"/>
      <c r="OWO54" s="244"/>
      <c r="OWP54" s="245"/>
      <c r="OWQ54" s="245"/>
      <c r="OWR54" s="244"/>
      <c r="OWS54" s="246"/>
      <c r="OWT54" s="247"/>
      <c r="OWU54" s="275"/>
      <c r="OWV54" s="275"/>
      <c r="OWW54" s="275"/>
      <c r="OWX54" s="275"/>
      <c r="OWY54" s="275"/>
      <c r="OWZ54" s="275"/>
      <c r="OXA54" s="137"/>
      <c r="OXB54" s="137"/>
      <c r="OXC54" s="135"/>
      <c r="OXD54" s="137"/>
      <c r="OXF54" s="250"/>
      <c r="OXG54" s="250"/>
      <c r="OXH54" s="243"/>
      <c r="OXI54" s="276"/>
      <c r="OXJ54" s="276"/>
      <c r="OXK54" s="276"/>
      <c r="OXL54" s="244"/>
      <c r="OXM54" s="244"/>
      <c r="OXN54" s="244"/>
      <c r="OXO54" s="245"/>
      <c r="OXP54" s="245"/>
      <c r="OXQ54" s="244"/>
      <c r="OXR54" s="246"/>
      <c r="OXS54" s="247"/>
      <c r="OXT54" s="275"/>
      <c r="OXU54" s="275"/>
      <c r="OXV54" s="275"/>
      <c r="OXW54" s="275"/>
      <c r="OXX54" s="275"/>
      <c r="OXY54" s="275"/>
      <c r="OXZ54" s="137"/>
      <c r="OYA54" s="137"/>
      <c r="OYB54" s="135"/>
      <c r="OYC54" s="137"/>
      <c r="OYE54" s="250"/>
      <c r="OYF54" s="250"/>
      <c r="OYG54" s="243"/>
      <c r="OYH54" s="276"/>
      <c r="OYI54" s="276"/>
      <c r="OYJ54" s="276"/>
      <c r="OYK54" s="244"/>
      <c r="OYL54" s="244"/>
      <c r="OYM54" s="244"/>
      <c r="OYN54" s="245"/>
      <c r="OYO54" s="245"/>
      <c r="OYP54" s="244"/>
      <c r="OYQ54" s="246"/>
      <c r="OYR54" s="247"/>
      <c r="OYS54" s="275"/>
      <c r="OYT54" s="275"/>
      <c r="OYU54" s="275"/>
      <c r="OYV54" s="275"/>
      <c r="OYW54" s="275"/>
      <c r="OYX54" s="275"/>
      <c r="OYY54" s="137"/>
      <c r="OYZ54" s="137"/>
      <c r="OZA54" s="135"/>
      <c r="OZB54" s="137"/>
      <c r="OZD54" s="250"/>
      <c r="OZE54" s="250"/>
      <c r="OZF54" s="243"/>
      <c r="OZG54" s="276"/>
      <c r="OZH54" s="276"/>
      <c r="OZI54" s="276"/>
      <c r="OZJ54" s="244"/>
      <c r="OZK54" s="244"/>
      <c r="OZL54" s="244"/>
      <c r="OZM54" s="245"/>
      <c r="OZN54" s="245"/>
      <c r="OZO54" s="244"/>
      <c r="OZP54" s="246"/>
      <c r="OZQ54" s="247"/>
      <c r="OZR54" s="275"/>
      <c r="OZS54" s="275"/>
      <c r="OZT54" s="275"/>
      <c r="OZU54" s="275"/>
      <c r="OZV54" s="275"/>
      <c r="OZW54" s="275"/>
      <c r="OZX54" s="137"/>
      <c r="OZY54" s="137"/>
      <c r="OZZ54" s="135"/>
      <c r="PAA54" s="137"/>
      <c r="PAC54" s="250"/>
      <c r="PAD54" s="250"/>
      <c r="PAE54" s="243"/>
      <c r="PAF54" s="276"/>
      <c r="PAG54" s="276"/>
      <c r="PAH54" s="276"/>
      <c r="PAI54" s="244"/>
      <c r="PAJ54" s="244"/>
      <c r="PAK54" s="244"/>
      <c r="PAL54" s="245"/>
      <c r="PAM54" s="245"/>
      <c r="PAN54" s="244"/>
      <c r="PAO54" s="246"/>
      <c r="PAP54" s="247"/>
      <c r="PAQ54" s="275"/>
      <c r="PAR54" s="275"/>
      <c r="PAS54" s="275"/>
      <c r="PAT54" s="275"/>
      <c r="PAU54" s="275"/>
      <c r="PAV54" s="275"/>
      <c r="PAW54" s="137"/>
      <c r="PAX54" s="137"/>
      <c r="PAY54" s="135"/>
      <c r="PAZ54" s="137"/>
      <c r="PBB54" s="250"/>
      <c r="PBC54" s="250"/>
      <c r="PBD54" s="243"/>
      <c r="PBE54" s="276"/>
      <c r="PBF54" s="276"/>
      <c r="PBG54" s="276"/>
      <c r="PBH54" s="244"/>
      <c r="PBI54" s="244"/>
      <c r="PBJ54" s="244"/>
      <c r="PBK54" s="245"/>
      <c r="PBL54" s="245"/>
      <c r="PBM54" s="244"/>
      <c r="PBN54" s="246"/>
      <c r="PBO54" s="247"/>
      <c r="PBP54" s="275"/>
      <c r="PBQ54" s="275"/>
      <c r="PBR54" s="275"/>
      <c r="PBS54" s="275"/>
      <c r="PBT54" s="275"/>
      <c r="PBU54" s="275"/>
      <c r="PBV54" s="137"/>
      <c r="PBW54" s="137"/>
      <c r="PBX54" s="135"/>
      <c r="PBY54" s="137"/>
      <c r="PCA54" s="250"/>
      <c r="PCB54" s="250"/>
      <c r="PCC54" s="243"/>
      <c r="PCD54" s="276"/>
      <c r="PCE54" s="276"/>
      <c r="PCF54" s="276"/>
      <c r="PCG54" s="244"/>
      <c r="PCH54" s="244"/>
      <c r="PCI54" s="244"/>
      <c r="PCJ54" s="245"/>
      <c r="PCK54" s="245"/>
      <c r="PCL54" s="244"/>
      <c r="PCM54" s="246"/>
      <c r="PCN54" s="247"/>
      <c r="PCO54" s="275"/>
      <c r="PCP54" s="275"/>
      <c r="PCQ54" s="275"/>
      <c r="PCR54" s="275"/>
      <c r="PCS54" s="275"/>
      <c r="PCT54" s="275"/>
      <c r="PCU54" s="137"/>
      <c r="PCV54" s="137"/>
      <c r="PCW54" s="135"/>
      <c r="PCX54" s="137"/>
      <c r="PCZ54" s="250"/>
      <c r="PDA54" s="250"/>
      <c r="PDB54" s="243"/>
      <c r="PDC54" s="276"/>
      <c r="PDD54" s="276"/>
      <c r="PDE54" s="276"/>
      <c r="PDF54" s="244"/>
      <c r="PDG54" s="244"/>
      <c r="PDH54" s="244"/>
      <c r="PDI54" s="245"/>
      <c r="PDJ54" s="245"/>
      <c r="PDK54" s="244"/>
      <c r="PDL54" s="246"/>
      <c r="PDM54" s="247"/>
      <c r="PDN54" s="275"/>
      <c r="PDO54" s="275"/>
      <c r="PDP54" s="275"/>
      <c r="PDQ54" s="275"/>
      <c r="PDR54" s="275"/>
      <c r="PDS54" s="275"/>
      <c r="PDT54" s="137"/>
      <c r="PDU54" s="137"/>
      <c r="PDV54" s="135"/>
      <c r="PDW54" s="137"/>
      <c r="PDY54" s="250"/>
      <c r="PDZ54" s="250"/>
      <c r="PEA54" s="243"/>
      <c r="PEB54" s="276"/>
      <c r="PEC54" s="276"/>
      <c r="PED54" s="276"/>
      <c r="PEE54" s="244"/>
      <c r="PEF54" s="244"/>
      <c r="PEG54" s="244"/>
      <c r="PEH54" s="245"/>
      <c r="PEI54" s="245"/>
      <c r="PEJ54" s="244"/>
      <c r="PEK54" s="246"/>
      <c r="PEL54" s="247"/>
      <c r="PEM54" s="275"/>
      <c r="PEN54" s="275"/>
      <c r="PEO54" s="275"/>
      <c r="PEP54" s="275"/>
      <c r="PEQ54" s="275"/>
      <c r="PER54" s="275"/>
      <c r="PES54" s="137"/>
      <c r="PET54" s="137"/>
      <c r="PEU54" s="135"/>
      <c r="PEV54" s="137"/>
      <c r="PEX54" s="250"/>
      <c r="PEY54" s="250"/>
      <c r="PEZ54" s="243"/>
      <c r="PFA54" s="276"/>
      <c r="PFB54" s="276"/>
      <c r="PFC54" s="276"/>
      <c r="PFD54" s="244"/>
      <c r="PFE54" s="244"/>
      <c r="PFF54" s="244"/>
      <c r="PFG54" s="245"/>
      <c r="PFH54" s="245"/>
      <c r="PFI54" s="244"/>
      <c r="PFJ54" s="246"/>
      <c r="PFK54" s="247"/>
      <c r="PFL54" s="275"/>
      <c r="PFM54" s="275"/>
      <c r="PFN54" s="275"/>
      <c r="PFO54" s="275"/>
      <c r="PFP54" s="275"/>
      <c r="PFQ54" s="275"/>
      <c r="PFR54" s="137"/>
      <c r="PFS54" s="137"/>
      <c r="PFT54" s="135"/>
      <c r="PFU54" s="137"/>
      <c r="PFW54" s="250"/>
      <c r="PFX54" s="250"/>
      <c r="PFY54" s="243"/>
      <c r="PFZ54" s="276"/>
      <c r="PGA54" s="276"/>
      <c r="PGB54" s="276"/>
      <c r="PGC54" s="244"/>
      <c r="PGD54" s="244"/>
      <c r="PGE54" s="244"/>
      <c r="PGF54" s="245"/>
      <c r="PGG54" s="245"/>
      <c r="PGH54" s="244"/>
      <c r="PGI54" s="246"/>
      <c r="PGJ54" s="247"/>
      <c r="PGK54" s="275"/>
      <c r="PGL54" s="275"/>
      <c r="PGM54" s="275"/>
      <c r="PGN54" s="275"/>
      <c r="PGO54" s="275"/>
      <c r="PGP54" s="275"/>
      <c r="PGQ54" s="137"/>
      <c r="PGR54" s="137"/>
      <c r="PGS54" s="135"/>
      <c r="PGT54" s="137"/>
      <c r="PGV54" s="250"/>
      <c r="PGW54" s="250"/>
      <c r="PGX54" s="243"/>
      <c r="PGY54" s="276"/>
      <c r="PGZ54" s="276"/>
      <c r="PHA54" s="276"/>
      <c r="PHB54" s="244"/>
      <c r="PHC54" s="244"/>
      <c r="PHD54" s="244"/>
      <c r="PHE54" s="245"/>
      <c r="PHF54" s="245"/>
      <c r="PHG54" s="244"/>
      <c r="PHH54" s="246"/>
      <c r="PHI54" s="247"/>
      <c r="PHJ54" s="275"/>
      <c r="PHK54" s="275"/>
      <c r="PHL54" s="275"/>
      <c r="PHM54" s="275"/>
      <c r="PHN54" s="275"/>
      <c r="PHO54" s="275"/>
      <c r="PHP54" s="137"/>
      <c r="PHQ54" s="137"/>
      <c r="PHR54" s="135"/>
      <c r="PHS54" s="137"/>
      <c r="PHU54" s="250"/>
      <c r="PHV54" s="250"/>
      <c r="PHW54" s="243"/>
      <c r="PHX54" s="276"/>
      <c r="PHY54" s="276"/>
      <c r="PHZ54" s="276"/>
      <c r="PIA54" s="244"/>
      <c r="PIB54" s="244"/>
      <c r="PIC54" s="244"/>
      <c r="PID54" s="245"/>
      <c r="PIE54" s="245"/>
      <c r="PIF54" s="244"/>
      <c r="PIG54" s="246"/>
      <c r="PIH54" s="247"/>
      <c r="PII54" s="275"/>
      <c r="PIJ54" s="275"/>
      <c r="PIK54" s="275"/>
      <c r="PIL54" s="275"/>
      <c r="PIM54" s="275"/>
      <c r="PIN54" s="275"/>
      <c r="PIO54" s="137"/>
      <c r="PIP54" s="137"/>
      <c r="PIQ54" s="135"/>
      <c r="PIR54" s="137"/>
      <c r="PIT54" s="250"/>
      <c r="PIU54" s="250"/>
      <c r="PIV54" s="243"/>
      <c r="PIW54" s="276"/>
      <c r="PIX54" s="276"/>
      <c r="PIY54" s="276"/>
      <c r="PIZ54" s="244"/>
      <c r="PJA54" s="244"/>
      <c r="PJB54" s="244"/>
      <c r="PJC54" s="245"/>
      <c r="PJD54" s="245"/>
      <c r="PJE54" s="244"/>
      <c r="PJF54" s="246"/>
      <c r="PJG54" s="247"/>
      <c r="PJH54" s="275"/>
      <c r="PJI54" s="275"/>
      <c r="PJJ54" s="275"/>
      <c r="PJK54" s="275"/>
      <c r="PJL54" s="275"/>
      <c r="PJM54" s="275"/>
      <c r="PJN54" s="137"/>
      <c r="PJO54" s="137"/>
      <c r="PJP54" s="135"/>
      <c r="PJQ54" s="137"/>
      <c r="PJS54" s="250"/>
      <c r="PJT54" s="250"/>
      <c r="PJU54" s="243"/>
      <c r="PJV54" s="276"/>
      <c r="PJW54" s="276"/>
      <c r="PJX54" s="276"/>
      <c r="PJY54" s="244"/>
      <c r="PJZ54" s="244"/>
      <c r="PKA54" s="244"/>
      <c r="PKB54" s="245"/>
      <c r="PKC54" s="245"/>
      <c r="PKD54" s="244"/>
      <c r="PKE54" s="246"/>
      <c r="PKF54" s="247"/>
      <c r="PKG54" s="275"/>
      <c r="PKH54" s="275"/>
      <c r="PKI54" s="275"/>
      <c r="PKJ54" s="275"/>
      <c r="PKK54" s="275"/>
      <c r="PKL54" s="275"/>
      <c r="PKM54" s="137"/>
      <c r="PKN54" s="137"/>
      <c r="PKO54" s="135"/>
      <c r="PKP54" s="137"/>
      <c r="PKR54" s="250"/>
      <c r="PKS54" s="250"/>
      <c r="PKT54" s="243"/>
      <c r="PKU54" s="276"/>
      <c r="PKV54" s="276"/>
      <c r="PKW54" s="276"/>
      <c r="PKX54" s="244"/>
      <c r="PKY54" s="244"/>
      <c r="PKZ54" s="244"/>
      <c r="PLA54" s="245"/>
      <c r="PLB54" s="245"/>
      <c r="PLC54" s="244"/>
      <c r="PLD54" s="246"/>
      <c r="PLE54" s="247"/>
      <c r="PLF54" s="275"/>
      <c r="PLG54" s="275"/>
      <c r="PLH54" s="275"/>
      <c r="PLI54" s="275"/>
      <c r="PLJ54" s="275"/>
      <c r="PLK54" s="275"/>
      <c r="PLL54" s="137"/>
      <c r="PLM54" s="137"/>
      <c r="PLN54" s="135"/>
      <c r="PLO54" s="137"/>
      <c r="PLQ54" s="250"/>
      <c r="PLR54" s="250"/>
      <c r="PLS54" s="243"/>
      <c r="PLT54" s="276"/>
      <c r="PLU54" s="276"/>
      <c r="PLV54" s="276"/>
      <c r="PLW54" s="244"/>
      <c r="PLX54" s="244"/>
      <c r="PLY54" s="244"/>
      <c r="PLZ54" s="245"/>
      <c r="PMA54" s="245"/>
      <c r="PMB54" s="244"/>
      <c r="PMC54" s="246"/>
      <c r="PMD54" s="247"/>
      <c r="PME54" s="275"/>
      <c r="PMF54" s="275"/>
      <c r="PMG54" s="275"/>
      <c r="PMH54" s="275"/>
      <c r="PMI54" s="275"/>
      <c r="PMJ54" s="275"/>
      <c r="PMK54" s="137"/>
      <c r="PML54" s="137"/>
      <c r="PMM54" s="135"/>
      <c r="PMN54" s="137"/>
      <c r="PMP54" s="250"/>
      <c r="PMQ54" s="250"/>
      <c r="PMR54" s="243"/>
      <c r="PMS54" s="276"/>
      <c r="PMT54" s="276"/>
      <c r="PMU54" s="276"/>
      <c r="PMV54" s="244"/>
      <c r="PMW54" s="244"/>
      <c r="PMX54" s="244"/>
      <c r="PMY54" s="245"/>
      <c r="PMZ54" s="245"/>
      <c r="PNA54" s="244"/>
      <c r="PNB54" s="246"/>
      <c r="PNC54" s="247"/>
      <c r="PND54" s="275"/>
      <c r="PNE54" s="275"/>
      <c r="PNF54" s="275"/>
      <c r="PNG54" s="275"/>
      <c r="PNH54" s="275"/>
      <c r="PNI54" s="275"/>
      <c r="PNJ54" s="137"/>
      <c r="PNK54" s="137"/>
      <c r="PNL54" s="135"/>
      <c r="PNM54" s="137"/>
      <c r="PNO54" s="250"/>
      <c r="PNP54" s="250"/>
      <c r="PNQ54" s="243"/>
      <c r="PNR54" s="276"/>
      <c r="PNS54" s="276"/>
      <c r="PNT54" s="276"/>
      <c r="PNU54" s="244"/>
      <c r="PNV54" s="244"/>
      <c r="PNW54" s="244"/>
      <c r="PNX54" s="245"/>
      <c r="PNY54" s="245"/>
      <c r="PNZ54" s="244"/>
      <c r="POA54" s="246"/>
      <c r="POB54" s="247"/>
      <c r="POC54" s="275"/>
      <c r="POD54" s="275"/>
      <c r="POE54" s="275"/>
      <c r="POF54" s="275"/>
      <c r="POG54" s="275"/>
      <c r="POH54" s="275"/>
      <c r="POI54" s="137"/>
      <c r="POJ54" s="137"/>
      <c r="POK54" s="135"/>
      <c r="POL54" s="137"/>
      <c r="PON54" s="250"/>
      <c r="POO54" s="250"/>
      <c r="POP54" s="243"/>
      <c r="POQ54" s="276"/>
      <c r="POR54" s="276"/>
      <c r="POS54" s="276"/>
      <c r="POT54" s="244"/>
      <c r="POU54" s="244"/>
      <c r="POV54" s="244"/>
      <c r="POW54" s="245"/>
      <c r="POX54" s="245"/>
      <c r="POY54" s="244"/>
      <c r="POZ54" s="246"/>
      <c r="PPA54" s="247"/>
      <c r="PPB54" s="275"/>
      <c r="PPC54" s="275"/>
      <c r="PPD54" s="275"/>
      <c r="PPE54" s="275"/>
      <c r="PPF54" s="275"/>
      <c r="PPG54" s="275"/>
      <c r="PPH54" s="137"/>
      <c r="PPI54" s="137"/>
      <c r="PPJ54" s="135"/>
      <c r="PPK54" s="137"/>
      <c r="PPM54" s="250"/>
      <c r="PPN54" s="250"/>
      <c r="PPO54" s="243"/>
      <c r="PPP54" s="276"/>
      <c r="PPQ54" s="276"/>
      <c r="PPR54" s="276"/>
      <c r="PPS54" s="244"/>
      <c r="PPT54" s="244"/>
      <c r="PPU54" s="244"/>
      <c r="PPV54" s="245"/>
      <c r="PPW54" s="245"/>
      <c r="PPX54" s="244"/>
      <c r="PPY54" s="246"/>
      <c r="PPZ54" s="247"/>
      <c r="PQA54" s="275"/>
      <c r="PQB54" s="275"/>
      <c r="PQC54" s="275"/>
      <c r="PQD54" s="275"/>
      <c r="PQE54" s="275"/>
      <c r="PQF54" s="275"/>
      <c r="PQG54" s="137"/>
      <c r="PQH54" s="137"/>
      <c r="PQI54" s="135"/>
      <c r="PQJ54" s="137"/>
      <c r="PQL54" s="250"/>
      <c r="PQM54" s="250"/>
      <c r="PQN54" s="243"/>
      <c r="PQO54" s="276"/>
      <c r="PQP54" s="276"/>
      <c r="PQQ54" s="276"/>
      <c r="PQR54" s="244"/>
      <c r="PQS54" s="244"/>
      <c r="PQT54" s="244"/>
      <c r="PQU54" s="245"/>
      <c r="PQV54" s="245"/>
      <c r="PQW54" s="244"/>
      <c r="PQX54" s="246"/>
      <c r="PQY54" s="247"/>
      <c r="PQZ54" s="275"/>
      <c r="PRA54" s="275"/>
      <c r="PRB54" s="275"/>
      <c r="PRC54" s="275"/>
      <c r="PRD54" s="275"/>
      <c r="PRE54" s="275"/>
      <c r="PRF54" s="137"/>
      <c r="PRG54" s="137"/>
      <c r="PRH54" s="135"/>
      <c r="PRI54" s="137"/>
      <c r="PRK54" s="250"/>
      <c r="PRL54" s="250"/>
      <c r="PRM54" s="243"/>
      <c r="PRN54" s="276"/>
      <c r="PRO54" s="276"/>
      <c r="PRP54" s="276"/>
      <c r="PRQ54" s="244"/>
      <c r="PRR54" s="244"/>
      <c r="PRS54" s="244"/>
      <c r="PRT54" s="245"/>
      <c r="PRU54" s="245"/>
      <c r="PRV54" s="244"/>
      <c r="PRW54" s="246"/>
      <c r="PRX54" s="247"/>
      <c r="PRY54" s="275"/>
      <c r="PRZ54" s="275"/>
      <c r="PSA54" s="275"/>
      <c r="PSB54" s="275"/>
      <c r="PSC54" s="275"/>
      <c r="PSD54" s="275"/>
      <c r="PSE54" s="137"/>
      <c r="PSF54" s="137"/>
      <c r="PSG54" s="135"/>
      <c r="PSH54" s="137"/>
      <c r="PSJ54" s="250"/>
      <c r="PSK54" s="250"/>
      <c r="PSL54" s="243"/>
      <c r="PSM54" s="276"/>
      <c r="PSN54" s="276"/>
      <c r="PSO54" s="276"/>
      <c r="PSP54" s="244"/>
      <c r="PSQ54" s="244"/>
      <c r="PSR54" s="244"/>
      <c r="PSS54" s="245"/>
      <c r="PST54" s="245"/>
      <c r="PSU54" s="244"/>
      <c r="PSV54" s="246"/>
      <c r="PSW54" s="247"/>
      <c r="PSX54" s="275"/>
      <c r="PSY54" s="275"/>
      <c r="PSZ54" s="275"/>
      <c r="PTA54" s="275"/>
      <c r="PTB54" s="275"/>
      <c r="PTC54" s="275"/>
      <c r="PTD54" s="137"/>
      <c r="PTE54" s="137"/>
      <c r="PTF54" s="135"/>
      <c r="PTG54" s="137"/>
      <c r="PTI54" s="250"/>
      <c r="PTJ54" s="250"/>
      <c r="PTK54" s="243"/>
      <c r="PTL54" s="276"/>
      <c r="PTM54" s="276"/>
      <c r="PTN54" s="276"/>
      <c r="PTO54" s="244"/>
      <c r="PTP54" s="244"/>
      <c r="PTQ54" s="244"/>
      <c r="PTR54" s="245"/>
      <c r="PTS54" s="245"/>
      <c r="PTT54" s="244"/>
      <c r="PTU54" s="246"/>
      <c r="PTV54" s="247"/>
      <c r="PTW54" s="275"/>
      <c r="PTX54" s="275"/>
      <c r="PTY54" s="275"/>
      <c r="PTZ54" s="275"/>
      <c r="PUA54" s="275"/>
      <c r="PUB54" s="275"/>
      <c r="PUC54" s="137"/>
      <c r="PUD54" s="137"/>
      <c r="PUE54" s="135"/>
      <c r="PUF54" s="137"/>
      <c r="PUH54" s="250"/>
      <c r="PUI54" s="250"/>
      <c r="PUJ54" s="243"/>
      <c r="PUK54" s="276"/>
      <c r="PUL54" s="276"/>
      <c r="PUM54" s="276"/>
      <c r="PUN54" s="244"/>
      <c r="PUO54" s="244"/>
      <c r="PUP54" s="244"/>
      <c r="PUQ54" s="245"/>
      <c r="PUR54" s="245"/>
      <c r="PUS54" s="244"/>
      <c r="PUT54" s="246"/>
      <c r="PUU54" s="247"/>
      <c r="PUV54" s="275"/>
      <c r="PUW54" s="275"/>
      <c r="PUX54" s="275"/>
      <c r="PUY54" s="275"/>
      <c r="PUZ54" s="275"/>
      <c r="PVA54" s="275"/>
      <c r="PVB54" s="137"/>
      <c r="PVC54" s="137"/>
      <c r="PVD54" s="135"/>
      <c r="PVE54" s="137"/>
      <c r="PVG54" s="250"/>
      <c r="PVH54" s="250"/>
      <c r="PVI54" s="243"/>
      <c r="PVJ54" s="276"/>
      <c r="PVK54" s="276"/>
      <c r="PVL54" s="276"/>
      <c r="PVM54" s="244"/>
      <c r="PVN54" s="244"/>
      <c r="PVO54" s="244"/>
      <c r="PVP54" s="245"/>
      <c r="PVQ54" s="245"/>
      <c r="PVR54" s="244"/>
      <c r="PVS54" s="246"/>
      <c r="PVT54" s="247"/>
      <c r="PVU54" s="275"/>
      <c r="PVV54" s="275"/>
      <c r="PVW54" s="275"/>
      <c r="PVX54" s="275"/>
      <c r="PVY54" s="275"/>
      <c r="PVZ54" s="275"/>
      <c r="PWA54" s="137"/>
      <c r="PWB54" s="137"/>
      <c r="PWC54" s="135"/>
      <c r="PWD54" s="137"/>
      <c r="PWF54" s="250"/>
      <c r="PWG54" s="250"/>
      <c r="PWH54" s="243"/>
      <c r="PWI54" s="276"/>
      <c r="PWJ54" s="276"/>
      <c r="PWK54" s="276"/>
      <c r="PWL54" s="244"/>
      <c r="PWM54" s="244"/>
      <c r="PWN54" s="244"/>
      <c r="PWO54" s="245"/>
      <c r="PWP54" s="245"/>
      <c r="PWQ54" s="244"/>
      <c r="PWR54" s="246"/>
      <c r="PWS54" s="247"/>
      <c r="PWT54" s="275"/>
      <c r="PWU54" s="275"/>
      <c r="PWV54" s="275"/>
      <c r="PWW54" s="275"/>
      <c r="PWX54" s="275"/>
      <c r="PWY54" s="275"/>
      <c r="PWZ54" s="137"/>
      <c r="PXA54" s="137"/>
      <c r="PXB54" s="135"/>
      <c r="PXC54" s="137"/>
      <c r="PXE54" s="250"/>
      <c r="PXF54" s="250"/>
      <c r="PXG54" s="243"/>
      <c r="PXH54" s="276"/>
      <c r="PXI54" s="276"/>
      <c r="PXJ54" s="276"/>
      <c r="PXK54" s="244"/>
      <c r="PXL54" s="244"/>
      <c r="PXM54" s="244"/>
      <c r="PXN54" s="245"/>
      <c r="PXO54" s="245"/>
      <c r="PXP54" s="244"/>
      <c r="PXQ54" s="246"/>
      <c r="PXR54" s="247"/>
      <c r="PXS54" s="275"/>
      <c r="PXT54" s="275"/>
      <c r="PXU54" s="275"/>
      <c r="PXV54" s="275"/>
      <c r="PXW54" s="275"/>
      <c r="PXX54" s="275"/>
      <c r="PXY54" s="137"/>
      <c r="PXZ54" s="137"/>
      <c r="PYA54" s="135"/>
      <c r="PYB54" s="137"/>
      <c r="PYD54" s="250"/>
      <c r="PYE54" s="250"/>
      <c r="PYF54" s="243"/>
      <c r="PYG54" s="276"/>
      <c r="PYH54" s="276"/>
      <c r="PYI54" s="276"/>
      <c r="PYJ54" s="244"/>
      <c r="PYK54" s="244"/>
      <c r="PYL54" s="244"/>
      <c r="PYM54" s="245"/>
      <c r="PYN54" s="245"/>
      <c r="PYO54" s="244"/>
      <c r="PYP54" s="246"/>
      <c r="PYQ54" s="247"/>
      <c r="PYR54" s="275"/>
      <c r="PYS54" s="275"/>
      <c r="PYT54" s="275"/>
      <c r="PYU54" s="275"/>
      <c r="PYV54" s="275"/>
      <c r="PYW54" s="275"/>
      <c r="PYX54" s="137"/>
      <c r="PYY54" s="137"/>
      <c r="PYZ54" s="135"/>
      <c r="PZA54" s="137"/>
      <c r="PZC54" s="250"/>
      <c r="PZD54" s="250"/>
      <c r="PZE54" s="243"/>
      <c r="PZF54" s="276"/>
      <c r="PZG54" s="276"/>
      <c r="PZH54" s="276"/>
      <c r="PZI54" s="244"/>
      <c r="PZJ54" s="244"/>
      <c r="PZK54" s="244"/>
      <c r="PZL54" s="245"/>
      <c r="PZM54" s="245"/>
      <c r="PZN54" s="244"/>
      <c r="PZO54" s="246"/>
      <c r="PZP54" s="247"/>
      <c r="PZQ54" s="275"/>
      <c r="PZR54" s="275"/>
      <c r="PZS54" s="275"/>
      <c r="PZT54" s="275"/>
      <c r="PZU54" s="275"/>
      <c r="PZV54" s="275"/>
      <c r="PZW54" s="137"/>
      <c r="PZX54" s="137"/>
      <c r="PZY54" s="135"/>
      <c r="PZZ54" s="137"/>
      <c r="QAB54" s="250"/>
      <c r="QAC54" s="250"/>
      <c r="QAD54" s="243"/>
      <c r="QAE54" s="276"/>
      <c r="QAF54" s="276"/>
      <c r="QAG54" s="276"/>
      <c r="QAH54" s="244"/>
      <c r="QAI54" s="244"/>
      <c r="QAJ54" s="244"/>
      <c r="QAK54" s="245"/>
      <c r="QAL54" s="245"/>
      <c r="QAM54" s="244"/>
      <c r="QAN54" s="246"/>
      <c r="QAO54" s="247"/>
      <c r="QAP54" s="275"/>
      <c r="QAQ54" s="275"/>
      <c r="QAR54" s="275"/>
      <c r="QAS54" s="275"/>
      <c r="QAT54" s="275"/>
      <c r="QAU54" s="275"/>
      <c r="QAV54" s="137"/>
      <c r="QAW54" s="137"/>
      <c r="QAX54" s="135"/>
      <c r="QAY54" s="137"/>
      <c r="QBA54" s="250"/>
      <c r="QBB54" s="250"/>
      <c r="QBC54" s="243"/>
      <c r="QBD54" s="276"/>
      <c r="QBE54" s="276"/>
      <c r="QBF54" s="276"/>
      <c r="QBG54" s="244"/>
      <c r="QBH54" s="244"/>
      <c r="QBI54" s="244"/>
      <c r="QBJ54" s="245"/>
      <c r="QBK54" s="245"/>
      <c r="QBL54" s="244"/>
      <c r="QBM54" s="246"/>
      <c r="QBN54" s="247"/>
      <c r="QBO54" s="275"/>
      <c r="QBP54" s="275"/>
      <c r="QBQ54" s="275"/>
      <c r="QBR54" s="275"/>
      <c r="QBS54" s="275"/>
      <c r="QBT54" s="275"/>
      <c r="QBU54" s="137"/>
      <c r="QBV54" s="137"/>
      <c r="QBW54" s="135"/>
      <c r="QBX54" s="137"/>
      <c r="QBZ54" s="250"/>
      <c r="QCA54" s="250"/>
      <c r="QCB54" s="243"/>
      <c r="QCC54" s="276"/>
      <c r="QCD54" s="276"/>
      <c r="QCE54" s="276"/>
      <c r="QCF54" s="244"/>
      <c r="QCG54" s="244"/>
      <c r="QCH54" s="244"/>
      <c r="QCI54" s="245"/>
      <c r="QCJ54" s="245"/>
      <c r="QCK54" s="244"/>
      <c r="QCL54" s="246"/>
      <c r="QCM54" s="247"/>
      <c r="QCN54" s="275"/>
      <c r="QCO54" s="275"/>
      <c r="QCP54" s="275"/>
      <c r="QCQ54" s="275"/>
      <c r="QCR54" s="275"/>
      <c r="QCS54" s="275"/>
      <c r="QCT54" s="137"/>
      <c r="QCU54" s="137"/>
      <c r="QCV54" s="135"/>
      <c r="QCW54" s="137"/>
      <c r="QCY54" s="250"/>
      <c r="QCZ54" s="250"/>
      <c r="QDA54" s="243"/>
      <c r="QDB54" s="276"/>
      <c r="QDC54" s="276"/>
      <c r="QDD54" s="276"/>
      <c r="QDE54" s="244"/>
      <c r="QDF54" s="244"/>
      <c r="QDG54" s="244"/>
      <c r="QDH54" s="245"/>
      <c r="QDI54" s="245"/>
      <c r="QDJ54" s="244"/>
      <c r="QDK54" s="246"/>
      <c r="QDL54" s="247"/>
      <c r="QDM54" s="275"/>
      <c r="QDN54" s="275"/>
      <c r="QDO54" s="275"/>
      <c r="QDP54" s="275"/>
      <c r="QDQ54" s="275"/>
      <c r="QDR54" s="275"/>
      <c r="QDS54" s="137"/>
      <c r="QDT54" s="137"/>
      <c r="QDU54" s="135"/>
      <c r="QDV54" s="137"/>
      <c r="QDX54" s="250"/>
      <c r="QDY54" s="250"/>
      <c r="QDZ54" s="243"/>
      <c r="QEA54" s="276"/>
      <c r="QEB54" s="276"/>
      <c r="QEC54" s="276"/>
      <c r="QED54" s="244"/>
      <c r="QEE54" s="244"/>
      <c r="QEF54" s="244"/>
      <c r="QEG54" s="245"/>
      <c r="QEH54" s="245"/>
      <c r="QEI54" s="244"/>
      <c r="QEJ54" s="246"/>
      <c r="QEK54" s="247"/>
      <c r="QEL54" s="275"/>
      <c r="QEM54" s="275"/>
      <c r="QEN54" s="275"/>
      <c r="QEO54" s="275"/>
      <c r="QEP54" s="275"/>
      <c r="QEQ54" s="275"/>
      <c r="QER54" s="137"/>
      <c r="QES54" s="137"/>
      <c r="QET54" s="135"/>
      <c r="QEU54" s="137"/>
      <c r="QEW54" s="250"/>
      <c r="QEX54" s="250"/>
      <c r="QEY54" s="243"/>
      <c r="QEZ54" s="276"/>
      <c r="QFA54" s="276"/>
      <c r="QFB54" s="276"/>
      <c r="QFC54" s="244"/>
      <c r="QFD54" s="244"/>
      <c r="QFE54" s="244"/>
      <c r="QFF54" s="245"/>
      <c r="QFG54" s="245"/>
      <c r="QFH54" s="244"/>
      <c r="QFI54" s="246"/>
      <c r="QFJ54" s="247"/>
      <c r="QFK54" s="275"/>
      <c r="QFL54" s="275"/>
      <c r="QFM54" s="275"/>
      <c r="QFN54" s="275"/>
      <c r="QFO54" s="275"/>
      <c r="QFP54" s="275"/>
      <c r="QFQ54" s="137"/>
      <c r="QFR54" s="137"/>
      <c r="QFS54" s="135"/>
      <c r="QFT54" s="137"/>
      <c r="QFV54" s="250"/>
      <c r="QFW54" s="250"/>
      <c r="QFX54" s="243"/>
      <c r="QFY54" s="276"/>
      <c r="QFZ54" s="276"/>
      <c r="QGA54" s="276"/>
      <c r="QGB54" s="244"/>
      <c r="QGC54" s="244"/>
      <c r="QGD54" s="244"/>
      <c r="QGE54" s="245"/>
      <c r="QGF54" s="245"/>
      <c r="QGG54" s="244"/>
      <c r="QGH54" s="246"/>
      <c r="QGI54" s="247"/>
      <c r="QGJ54" s="275"/>
      <c r="QGK54" s="275"/>
      <c r="QGL54" s="275"/>
      <c r="QGM54" s="275"/>
      <c r="QGN54" s="275"/>
      <c r="QGO54" s="275"/>
      <c r="QGP54" s="137"/>
      <c r="QGQ54" s="137"/>
      <c r="QGR54" s="135"/>
      <c r="QGS54" s="137"/>
      <c r="QGU54" s="250"/>
      <c r="QGV54" s="250"/>
      <c r="QGW54" s="243"/>
      <c r="QGX54" s="276"/>
      <c r="QGY54" s="276"/>
      <c r="QGZ54" s="276"/>
      <c r="QHA54" s="244"/>
      <c r="QHB54" s="244"/>
      <c r="QHC54" s="244"/>
      <c r="QHD54" s="245"/>
      <c r="QHE54" s="245"/>
      <c r="QHF54" s="244"/>
      <c r="QHG54" s="246"/>
      <c r="QHH54" s="247"/>
      <c r="QHI54" s="275"/>
      <c r="QHJ54" s="275"/>
      <c r="QHK54" s="275"/>
      <c r="QHL54" s="275"/>
      <c r="QHM54" s="275"/>
      <c r="QHN54" s="275"/>
      <c r="QHO54" s="137"/>
      <c r="QHP54" s="137"/>
      <c r="QHQ54" s="135"/>
      <c r="QHR54" s="137"/>
      <c r="QHT54" s="250"/>
      <c r="QHU54" s="250"/>
      <c r="QHV54" s="243"/>
      <c r="QHW54" s="276"/>
      <c r="QHX54" s="276"/>
      <c r="QHY54" s="276"/>
      <c r="QHZ54" s="244"/>
      <c r="QIA54" s="244"/>
      <c r="QIB54" s="244"/>
      <c r="QIC54" s="245"/>
      <c r="QID54" s="245"/>
      <c r="QIE54" s="244"/>
      <c r="QIF54" s="246"/>
      <c r="QIG54" s="247"/>
      <c r="QIH54" s="275"/>
      <c r="QII54" s="275"/>
      <c r="QIJ54" s="275"/>
      <c r="QIK54" s="275"/>
      <c r="QIL54" s="275"/>
      <c r="QIM54" s="275"/>
      <c r="QIN54" s="137"/>
      <c r="QIO54" s="137"/>
      <c r="QIP54" s="135"/>
      <c r="QIQ54" s="137"/>
      <c r="QIS54" s="250"/>
      <c r="QIT54" s="250"/>
      <c r="QIU54" s="243"/>
      <c r="QIV54" s="276"/>
      <c r="QIW54" s="276"/>
      <c r="QIX54" s="276"/>
      <c r="QIY54" s="244"/>
      <c r="QIZ54" s="244"/>
      <c r="QJA54" s="244"/>
      <c r="QJB54" s="245"/>
      <c r="QJC54" s="245"/>
      <c r="QJD54" s="244"/>
      <c r="QJE54" s="246"/>
      <c r="QJF54" s="247"/>
      <c r="QJG54" s="275"/>
      <c r="QJH54" s="275"/>
      <c r="QJI54" s="275"/>
      <c r="QJJ54" s="275"/>
      <c r="QJK54" s="275"/>
      <c r="QJL54" s="275"/>
      <c r="QJM54" s="137"/>
      <c r="QJN54" s="137"/>
      <c r="QJO54" s="135"/>
      <c r="QJP54" s="137"/>
      <c r="QJR54" s="250"/>
      <c r="QJS54" s="250"/>
      <c r="QJT54" s="243"/>
      <c r="QJU54" s="276"/>
      <c r="QJV54" s="276"/>
      <c r="QJW54" s="276"/>
      <c r="QJX54" s="244"/>
      <c r="QJY54" s="244"/>
      <c r="QJZ54" s="244"/>
      <c r="QKA54" s="245"/>
      <c r="QKB54" s="245"/>
      <c r="QKC54" s="244"/>
      <c r="QKD54" s="246"/>
      <c r="QKE54" s="247"/>
      <c r="QKF54" s="275"/>
      <c r="QKG54" s="275"/>
      <c r="QKH54" s="275"/>
      <c r="QKI54" s="275"/>
      <c r="QKJ54" s="275"/>
      <c r="QKK54" s="275"/>
      <c r="QKL54" s="137"/>
      <c r="QKM54" s="137"/>
      <c r="QKN54" s="135"/>
      <c r="QKO54" s="137"/>
      <c r="QKQ54" s="250"/>
      <c r="QKR54" s="250"/>
      <c r="QKS54" s="243"/>
      <c r="QKT54" s="276"/>
      <c r="QKU54" s="276"/>
      <c r="QKV54" s="276"/>
      <c r="QKW54" s="244"/>
      <c r="QKX54" s="244"/>
      <c r="QKY54" s="244"/>
      <c r="QKZ54" s="245"/>
      <c r="QLA54" s="245"/>
      <c r="QLB54" s="244"/>
      <c r="QLC54" s="246"/>
      <c r="QLD54" s="247"/>
      <c r="QLE54" s="275"/>
      <c r="QLF54" s="275"/>
      <c r="QLG54" s="275"/>
      <c r="QLH54" s="275"/>
      <c r="QLI54" s="275"/>
      <c r="QLJ54" s="275"/>
      <c r="QLK54" s="137"/>
      <c r="QLL54" s="137"/>
      <c r="QLM54" s="135"/>
      <c r="QLN54" s="137"/>
      <c r="QLP54" s="250"/>
      <c r="QLQ54" s="250"/>
      <c r="QLR54" s="243"/>
      <c r="QLS54" s="276"/>
      <c r="QLT54" s="276"/>
      <c r="QLU54" s="276"/>
      <c r="QLV54" s="244"/>
      <c r="QLW54" s="244"/>
      <c r="QLX54" s="244"/>
      <c r="QLY54" s="245"/>
      <c r="QLZ54" s="245"/>
      <c r="QMA54" s="244"/>
      <c r="QMB54" s="246"/>
      <c r="QMC54" s="247"/>
      <c r="QMD54" s="275"/>
      <c r="QME54" s="275"/>
      <c r="QMF54" s="275"/>
      <c r="QMG54" s="275"/>
      <c r="QMH54" s="275"/>
      <c r="QMI54" s="275"/>
      <c r="QMJ54" s="137"/>
      <c r="QMK54" s="137"/>
      <c r="QML54" s="135"/>
      <c r="QMM54" s="137"/>
      <c r="QMO54" s="250"/>
      <c r="QMP54" s="250"/>
      <c r="QMQ54" s="243"/>
      <c r="QMR54" s="276"/>
      <c r="QMS54" s="276"/>
      <c r="QMT54" s="276"/>
      <c r="QMU54" s="244"/>
      <c r="QMV54" s="244"/>
      <c r="QMW54" s="244"/>
      <c r="QMX54" s="245"/>
      <c r="QMY54" s="245"/>
      <c r="QMZ54" s="244"/>
      <c r="QNA54" s="246"/>
      <c r="QNB54" s="247"/>
      <c r="QNC54" s="275"/>
      <c r="QND54" s="275"/>
      <c r="QNE54" s="275"/>
      <c r="QNF54" s="275"/>
      <c r="QNG54" s="275"/>
      <c r="QNH54" s="275"/>
      <c r="QNI54" s="137"/>
      <c r="QNJ54" s="137"/>
      <c r="QNK54" s="135"/>
      <c r="QNL54" s="137"/>
      <c r="QNN54" s="250"/>
      <c r="QNO54" s="250"/>
      <c r="QNP54" s="243"/>
      <c r="QNQ54" s="276"/>
      <c r="QNR54" s="276"/>
      <c r="QNS54" s="276"/>
      <c r="QNT54" s="244"/>
      <c r="QNU54" s="244"/>
      <c r="QNV54" s="244"/>
      <c r="QNW54" s="245"/>
      <c r="QNX54" s="245"/>
      <c r="QNY54" s="244"/>
      <c r="QNZ54" s="246"/>
      <c r="QOA54" s="247"/>
      <c r="QOB54" s="275"/>
      <c r="QOC54" s="275"/>
      <c r="QOD54" s="275"/>
      <c r="QOE54" s="275"/>
      <c r="QOF54" s="275"/>
      <c r="QOG54" s="275"/>
      <c r="QOH54" s="137"/>
      <c r="QOI54" s="137"/>
      <c r="QOJ54" s="135"/>
      <c r="QOK54" s="137"/>
      <c r="QOM54" s="250"/>
      <c r="QON54" s="250"/>
      <c r="QOO54" s="243"/>
      <c r="QOP54" s="276"/>
      <c r="QOQ54" s="276"/>
      <c r="QOR54" s="276"/>
      <c r="QOS54" s="244"/>
      <c r="QOT54" s="244"/>
      <c r="QOU54" s="244"/>
      <c r="QOV54" s="245"/>
      <c r="QOW54" s="245"/>
      <c r="QOX54" s="244"/>
      <c r="QOY54" s="246"/>
      <c r="QOZ54" s="247"/>
      <c r="QPA54" s="275"/>
      <c r="QPB54" s="275"/>
      <c r="QPC54" s="275"/>
      <c r="QPD54" s="275"/>
      <c r="QPE54" s="275"/>
      <c r="QPF54" s="275"/>
      <c r="QPG54" s="137"/>
      <c r="QPH54" s="137"/>
      <c r="QPI54" s="135"/>
      <c r="QPJ54" s="137"/>
      <c r="QPL54" s="250"/>
      <c r="QPM54" s="250"/>
      <c r="QPN54" s="243"/>
      <c r="QPO54" s="276"/>
      <c r="QPP54" s="276"/>
      <c r="QPQ54" s="276"/>
      <c r="QPR54" s="244"/>
      <c r="QPS54" s="244"/>
      <c r="QPT54" s="244"/>
      <c r="QPU54" s="245"/>
      <c r="QPV54" s="245"/>
      <c r="QPW54" s="244"/>
      <c r="QPX54" s="246"/>
      <c r="QPY54" s="247"/>
      <c r="QPZ54" s="275"/>
      <c r="QQA54" s="275"/>
      <c r="QQB54" s="275"/>
      <c r="QQC54" s="275"/>
      <c r="QQD54" s="275"/>
      <c r="QQE54" s="275"/>
      <c r="QQF54" s="137"/>
      <c r="QQG54" s="137"/>
      <c r="QQH54" s="135"/>
      <c r="QQI54" s="137"/>
      <c r="QQK54" s="250"/>
      <c r="QQL54" s="250"/>
      <c r="QQM54" s="243"/>
      <c r="QQN54" s="276"/>
      <c r="QQO54" s="276"/>
      <c r="QQP54" s="276"/>
      <c r="QQQ54" s="244"/>
      <c r="QQR54" s="244"/>
      <c r="QQS54" s="244"/>
      <c r="QQT54" s="245"/>
      <c r="QQU54" s="245"/>
      <c r="QQV54" s="244"/>
      <c r="QQW54" s="246"/>
      <c r="QQX54" s="247"/>
      <c r="QQY54" s="275"/>
      <c r="QQZ54" s="275"/>
      <c r="QRA54" s="275"/>
      <c r="QRB54" s="275"/>
      <c r="QRC54" s="275"/>
      <c r="QRD54" s="275"/>
      <c r="QRE54" s="137"/>
      <c r="QRF54" s="137"/>
      <c r="QRG54" s="135"/>
      <c r="QRH54" s="137"/>
      <c r="QRJ54" s="250"/>
      <c r="QRK54" s="250"/>
      <c r="QRL54" s="243"/>
      <c r="QRM54" s="276"/>
      <c r="QRN54" s="276"/>
      <c r="QRO54" s="276"/>
      <c r="QRP54" s="244"/>
      <c r="QRQ54" s="244"/>
      <c r="QRR54" s="244"/>
      <c r="QRS54" s="245"/>
      <c r="QRT54" s="245"/>
      <c r="QRU54" s="244"/>
      <c r="QRV54" s="246"/>
      <c r="QRW54" s="247"/>
      <c r="QRX54" s="275"/>
      <c r="QRY54" s="275"/>
      <c r="QRZ54" s="275"/>
      <c r="QSA54" s="275"/>
      <c r="QSB54" s="275"/>
      <c r="QSC54" s="275"/>
      <c r="QSD54" s="137"/>
      <c r="QSE54" s="137"/>
      <c r="QSF54" s="135"/>
      <c r="QSG54" s="137"/>
      <c r="QSI54" s="250"/>
      <c r="QSJ54" s="250"/>
      <c r="QSK54" s="243"/>
      <c r="QSL54" s="276"/>
      <c r="QSM54" s="276"/>
      <c r="QSN54" s="276"/>
      <c r="QSO54" s="244"/>
      <c r="QSP54" s="244"/>
      <c r="QSQ54" s="244"/>
      <c r="QSR54" s="245"/>
      <c r="QSS54" s="245"/>
      <c r="QST54" s="244"/>
      <c r="QSU54" s="246"/>
      <c r="QSV54" s="247"/>
      <c r="QSW54" s="275"/>
      <c r="QSX54" s="275"/>
      <c r="QSY54" s="275"/>
      <c r="QSZ54" s="275"/>
      <c r="QTA54" s="275"/>
      <c r="QTB54" s="275"/>
      <c r="QTC54" s="137"/>
      <c r="QTD54" s="137"/>
      <c r="QTE54" s="135"/>
      <c r="QTF54" s="137"/>
      <c r="QTH54" s="250"/>
      <c r="QTI54" s="250"/>
      <c r="QTJ54" s="243"/>
      <c r="QTK54" s="276"/>
      <c r="QTL54" s="276"/>
      <c r="QTM54" s="276"/>
      <c r="QTN54" s="244"/>
      <c r="QTO54" s="244"/>
      <c r="QTP54" s="244"/>
      <c r="QTQ54" s="245"/>
      <c r="QTR54" s="245"/>
      <c r="QTS54" s="244"/>
      <c r="QTT54" s="246"/>
      <c r="QTU54" s="247"/>
      <c r="QTV54" s="275"/>
      <c r="QTW54" s="275"/>
      <c r="QTX54" s="275"/>
      <c r="QTY54" s="275"/>
      <c r="QTZ54" s="275"/>
      <c r="QUA54" s="275"/>
      <c r="QUB54" s="137"/>
      <c r="QUC54" s="137"/>
      <c r="QUD54" s="135"/>
      <c r="QUE54" s="137"/>
      <c r="QUG54" s="250"/>
      <c r="QUH54" s="250"/>
      <c r="QUI54" s="243"/>
      <c r="QUJ54" s="276"/>
      <c r="QUK54" s="276"/>
      <c r="QUL54" s="276"/>
      <c r="QUM54" s="244"/>
      <c r="QUN54" s="244"/>
      <c r="QUO54" s="244"/>
      <c r="QUP54" s="245"/>
      <c r="QUQ54" s="245"/>
      <c r="QUR54" s="244"/>
      <c r="QUS54" s="246"/>
      <c r="QUT54" s="247"/>
      <c r="QUU54" s="275"/>
      <c r="QUV54" s="275"/>
      <c r="QUW54" s="275"/>
      <c r="QUX54" s="275"/>
      <c r="QUY54" s="275"/>
      <c r="QUZ54" s="275"/>
      <c r="QVA54" s="137"/>
      <c r="QVB54" s="137"/>
      <c r="QVC54" s="135"/>
      <c r="QVD54" s="137"/>
      <c r="QVF54" s="250"/>
      <c r="QVG54" s="250"/>
      <c r="QVH54" s="243"/>
      <c r="QVI54" s="276"/>
      <c r="QVJ54" s="276"/>
      <c r="QVK54" s="276"/>
      <c r="QVL54" s="244"/>
      <c r="QVM54" s="244"/>
      <c r="QVN54" s="244"/>
      <c r="QVO54" s="245"/>
      <c r="QVP54" s="245"/>
      <c r="QVQ54" s="244"/>
      <c r="QVR54" s="246"/>
      <c r="QVS54" s="247"/>
      <c r="QVT54" s="275"/>
      <c r="QVU54" s="275"/>
      <c r="QVV54" s="275"/>
      <c r="QVW54" s="275"/>
      <c r="QVX54" s="275"/>
      <c r="QVY54" s="275"/>
      <c r="QVZ54" s="137"/>
      <c r="QWA54" s="137"/>
      <c r="QWB54" s="135"/>
      <c r="QWC54" s="137"/>
      <c r="QWE54" s="250"/>
      <c r="QWF54" s="250"/>
      <c r="QWG54" s="243"/>
      <c r="QWH54" s="276"/>
      <c r="QWI54" s="276"/>
      <c r="QWJ54" s="276"/>
      <c r="QWK54" s="244"/>
      <c r="QWL54" s="244"/>
      <c r="QWM54" s="244"/>
      <c r="QWN54" s="245"/>
      <c r="QWO54" s="245"/>
      <c r="QWP54" s="244"/>
      <c r="QWQ54" s="246"/>
      <c r="QWR54" s="247"/>
      <c r="QWS54" s="275"/>
      <c r="QWT54" s="275"/>
      <c r="QWU54" s="275"/>
      <c r="QWV54" s="275"/>
      <c r="QWW54" s="275"/>
      <c r="QWX54" s="275"/>
      <c r="QWY54" s="137"/>
      <c r="QWZ54" s="137"/>
      <c r="QXA54" s="135"/>
      <c r="QXB54" s="137"/>
      <c r="QXD54" s="250"/>
      <c r="QXE54" s="250"/>
      <c r="QXF54" s="243"/>
      <c r="QXG54" s="276"/>
      <c r="QXH54" s="276"/>
      <c r="QXI54" s="276"/>
      <c r="QXJ54" s="244"/>
      <c r="QXK54" s="244"/>
      <c r="QXL54" s="244"/>
      <c r="QXM54" s="245"/>
      <c r="QXN54" s="245"/>
      <c r="QXO54" s="244"/>
      <c r="QXP54" s="246"/>
      <c r="QXQ54" s="247"/>
      <c r="QXR54" s="275"/>
      <c r="QXS54" s="275"/>
      <c r="QXT54" s="275"/>
      <c r="QXU54" s="275"/>
      <c r="QXV54" s="275"/>
      <c r="QXW54" s="275"/>
      <c r="QXX54" s="137"/>
      <c r="QXY54" s="137"/>
      <c r="QXZ54" s="135"/>
      <c r="QYA54" s="137"/>
      <c r="QYC54" s="250"/>
      <c r="QYD54" s="250"/>
      <c r="QYE54" s="243"/>
      <c r="QYF54" s="276"/>
      <c r="QYG54" s="276"/>
      <c r="QYH54" s="276"/>
      <c r="QYI54" s="244"/>
      <c r="QYJ54" s="244"/>
      <c r="QYK54" s="244"/>
      <c r="QYL54" s="245"/>
      <c r="QYM54" s="245"/>
      <c r="QYN54" s="244"/>
      <c r="QYO54" s="246"/>
      <c r="QYP54" s="247"/>
      <c r="QYQ54" s="275"/>
      <c r="QYR54" s="275"/>
      <c r="QYS54" s="275"/>
      <c r="QYT54" s="275"/>
      <c r="QYU54" s="275"/>
      <c r="QYV54" s="275"/>
      <c r="QYW54" s="137"/>
      <c r="QYX54" s="137"/>
      <c r="QYY54" s="135"/>
      <c r="QYZ54" s="137"/>
      <c r="QZB54" s="250"/>
      <c r="QZC54" s="250"/>
      <c r="QZD54" s="243"/>
      <c r="QZE54" s="276"/>
      <c r="QZF54" s="276"/>
      <c r="QZG54" s="276"/>
      <c r="QZH54" s="244"/>
      <c r="QZI54" s="244"/>
      <c r="QZJ54" s="244"/>
      <c r="QZK54" s="245"/>
      <c r="QZL54" s="245"/>
      <c r="QZM54" s="244"/>
      <c r="QZN54" s="246"/>
      <c r="QZO54" s="247"/>
      <c r="QZP54" s="275"/>
      <c r="QZQ54" s="275"/>
      <c r="QZR54" s="275"/>
      <c r="QZS54" s="275"/>
      <c r="QZT54" s="275"/>
      <c r="QZU54" s="275"/>
      <c r="QZV54" s="137"/>
      <c r="QZW54" s="137"/>
      <c r="QZX54" s="135"/>
      <c r="QZY54" s="137"/>
      <c r="RAA54" s="250"/>
      <c r="RAB54" s="250"/>
      <c r="RAC54" s="243"/>
      <c r="RAD54" s="276"/>
      <c r="RAE54" s="276"/>
      <c r="RAF54" s="276"/>
      <c r="RAG54" s="244"/>
      <c r="RAH54" s="244"/>
      <c r="RAI54" s="244"/>
      <c r="RAJ54" s="245"/>
      <c r="RAK54" s="245"/>
      <c r="RAL54" s="244"/>
      <c r="RAM54" s="246"/>
      <c r="RAN54" s="247"/>
      <c r="RAO54" s="275"/>
      <c r="RAP54" s="275"/>
      <c r="RAQ54" s="275"/>
      <c r="RAR54" s="275"/>
      <c r="RAS54" s="275"/>
      <c r="RAT54" s="275"/>
      <c r="RAU54" s="137"/>
      <c r="RAV54" s="137"/>
      <c r="RAW54" s="135"/>
      <c r="RAX54" s="137"/>
      <c r="RAZ54" s="250"/>
      <c r="RBA54" s="250"/>
      <c r="RBB54" s="243"/>
      <c r="RBC54" s="276"/>
      <c r="RBD54" s="276"/>
      <c r="RBE54" s="276"/>
      <c r="RBF54" s="244"/>
      <c r="RBG54" s="244"/>
      <c r="RBH54" s="244"/>
      <c r="RBI54" s="245"/>
      <c r="RBJ54" s="245"/>
      <c r="RBK54" s="244"/>
      <c r="RBL54" s="246"/>
      <c r="RBM54" s="247"/>
      <c r="RBN54" s="275"/>
      <c r="RBO54" s="275"/>
      <c r="RBP54" s="275"/>
      <c r="RBQ54" s="275"/>
      <c r="RBR54" s="275"/>
      <c r="RBS54" s="275"/>
      <c r="RBT54" s="137"/>
      <c r="RBU54" s="137"/>
      <c r="RBV54" s="135"/>
      <c r="RBW54" s="137"/>
      <c r="RBY54" s="250"/>
      <c r="RBZ54" s="250"/>
      <c r="RCA54" s="243"/>
      <c r="RCB54" s="276"/>
      <c r="RCC54" s="276"/>
      <c r="RCD54" s="276"/>
      <c r="RCE54" s="244"/>
      <c r="RCF54" s="244"/>
      <c r="RCG54" s="244"/>
      <c r="RCH54" s="245"/>
      <c r="RCI54" s="245"/>
      <c r="RCJ54" s="244"/>
      <c r="RCK54" s="246"/>
      <c r="RCL54" s="247"/>
      <c r="RCM54" s="275"/>
      <c r="RCN54" s="275"/>
      <c r="RCO54" s="275"/>
      <c r="RCP54" s="275"/>
      <c r="RCQ54" s="275"/>
      <c r="RCR54" s="275"/>
      <c r="RCS54" s="137"/>
      <c r="RCT54" s="137"/>
      <c r="RCU54" s="135"/>
      <c r="RCV54" s="137"/>
      <c r="RCX54" s="250"/>
      <c r="RCY54" s="250"/>
      <c r="RCZ54" s="243"/>
      <c r="RDA54" s="276"/>
      <c r="RDB54" s="276"/>
      <c r="RDC54" s="276"/>
      <c r="RDD54" s="244"/>
      <c r="RDE54" s="244"/>
      <c r="RDF54" s="244"/>
      <c r="RDG54" s="245"/>
      <c r="RDH54" s="245"/>
      <c r="RDI54" s="244"/>
      <c r="RDJ54" s="246"/>
      <c r="RDK54" s="247"/>
      <c r="RDL54" s="275"/>
      <c r="RDM54" s="275"/>
      <c r="RDN54" s="275"/>
      <c r="RDO54" s="275"/>
      <c r="RDP54" s="275"/>
      <c r="RDQ54" s="275"/>
      <c r="RDR54" s="137"/>
      <c r="RDS54" s="137"/>
      <c r="RDT54" s="135"/>
      <c r="RDU54" s="137"/>
      <c r="RDW54" s="250"/>
      <c r="RDX54" s="250"/>
      <c r="RDY54" s="243"/>
      <c r="RDZ54" s="276"/>
      <c r="REA54" s="276"/>
      <c r="REB54" s="276"/>
      <c r="REC54" s="244"/>
      <c r="RED54" s="244"/>
      <c r="REE54" s="244"/>
      <c r="REF54" s="245"/>
      <c r="REG54" s="245"/>
      <c r="REH54" s="244"/>
      <c r="REI54" s="246"/>
      <c r="REJ54" s="247"/>
      <c r="REK54" s="275"/>
      <c r="REL54" s="275"/>
      <c r="REM54" s="275"/>
      <c r="REN54" s="275"/>
      <c r="REO54" s="275"/>
      <c r="REP54" s="275"/>
      <c r="REQ54" s="137"/>
      <c r="RER54" s="137"/>
      <c r="RES54" s="135"/>
      <c r="RET54" s="137"/>
      <c r="REV54" s="250"/>
      <c r="REW54" s="250"/>
      <c r="REX54" s="243"/>
      <c r="REY54" s="276"/>
      <c r="REZ54" s="276"/>
      <c r="RFA54" s="276"/>
      <c r="RFB54" s="244"/>
      <c r="RFC54" s="244"/>
      <c r="RFD54" s="244"/>
      <c r="RFE54" s="245"/>
      <c r="RFF54" s="245"/>
      <c r="RFG54" s="244"/>
      <c r="RFH54" s="246"/>
      <c r="RFI54" s="247"/>
      <c r="RFJ54" s="275"/>
      <c r="RFK54" s="275"/>
      <c r="RFL54" s="275"/>
      <c r="RFM54" s="275"/>
      <c r="RFN54" s="275"/>
      <c r="RFO54" s="275"/>
      <c r="RFP54" s="137"/>
      <c r="RFQ54" s="137"/>
      <c r="RFR54" s="135"/>
      <c r="RFS54" s="137"/>
      <c r="RFU54" s="250"/>
      <c r="RFV54" s="250"/>
      <c r="RFW54" s="243"/>
      <c r="RFX54" s="276"/>
      <c r="RFY54" s="276"/>
      <c r="RFZ54" s="276"/>
      <c r="RGA54" s="244"/>
      <c r="RGB54" s="244"/>
      <c r="RGC54" s="244"/>
      <c r="RGD54" s="245"/>
      <c r="RGE54" s="245"/>
      <c r="RGF54" s="244"/>
      <c r="RGG54" s="246"/>
      <c r="RGH54" s="247"/>
      <c r="RGI54" s="275"/>
      <c r="RGJ54" s="275"/>
      <c r="RGK54" s="275"/>
      <c r="RGL54" s="275"/>
      <c r="RGM54" s="275"/>
      <c r="RGN54" s="275"/>
      <c r="RGO54" s="137"/>
      <c r="RGP54" s="137"/>
      <c r="RGQ54" s="135"/>
      <c r="RGR54" s="137"/>
      <c r="RGT54" s="250"/>
      <c r="RGU54" s="250"/>
      <c r="RGV54" s="243"/>
      <c r="RGW54" s="276"/>
      <c r="RGX54" s="276"/>
      <c r="RGY54" s="276"/>
      <c r="RGZ54" s="244"/>
      <c r="RHA54" s="244"/>
      <c r="RHB54" s="244"/>
      <c r="RHC54" s="245"/>
      <c r="RHD54" s="245"/>
      <c r="RHE54" s="244"/>
      <c r="RHF54" s="246"/>
      <c r="RHG54" s="247"/>
      <c r="RHH54" s="275"/>
      <c r="RHI54" s="275"/>
      <c r="RHJ54" s="275"/>
      <c r="RHK54" s="275"/>
      <c r="RHL54" s="275"/>
      <c r="RHM54" s="275"/>
      <c r="RHN54" s="137"/>
      <c r="RHO54" s="137"/>
      <c r="RHP54" s="135"/>
      <c r="RHQ54" s="137"/>
      <c r="RHS54" s="250"/>
      <c r="RHT54" s="250"/>
      <c r="RHU54" s="243"/>
      <c r="RHV54" s="276"/>
      <c r="RHW54" s="276"/>
      <c r="RHX54" s="276"/>
      <c r="RHY54" s="244"/>
      <c r="RHZ54" s="244"/>
      <c r="RIA54" s="244"/>
      <c r="RIB54" s="245"/>
      <c r="RIC54" s="245"/>
      <c r="RID54" s="244"/>
      <c r="RIE54" s="246"/>
      <c r="RIF54" s="247"/>
      <c r="RIG54" s="275"/>
      <c r="RIH54" s="275"/>
      <c r="RII54" s="275"/>
      <c r="RIJ54" s="275"/>
      <c r="RIK54" s="275"/>
      <c r="RIL54" s="275"/>
      <c r="RIM54" s="137"/>
      <c r="RIN54" s="137"/>
      <c r="RIO54" s="135"/>
      <c r="RIP54" s="137"/>
      <c r="RIR54" s="250"/>
      <c r="RIS54" s="250"/>
      <c r="RIT54" s="243"/>
      <c r="RIU54" s="276"/>
      <c r="RIV54" s="276"/>
      <c r="RIW54" s="276"/>
      <c r="RIX54" s="244"/>
      <c r="RIY54" s="244"/>
      <c r="RIZ54" s="244"/>
      <c r="RJA54" s="245"/>
      <c r="RJB54" s="245"/>
      <c r="RJC54" s="244"/>
      <c r="RJD54" s="246"/>
      <c r="RJE54" s="247"/>
      <c r="RJF54" s="275"/>
      <c r="RJG54" s="275"/>
      <c r="RJH54" s="275"/>
      <c r="RJI54" s="275"/>
      <c r="RJJ54" s="275"/>
      <c r="RJK54" s="275"/>
      <c r="RJL54" s="137"/>
      <c r="RJM54" s="137"/>
      <c r="RJN54" s="135"/>
      <c r="RJO54" s="137"/>
      <c r="RJQ54" s="250"/>
      <c r="RJR54" s="250"/>
      <c r="RJS54" s="243"/>
      <c r="RJT54" s="276"/>
      <c r="RJU54" s="276"/>
      <c r="RJV54" s="276"/>
      <c r="RJW54" s="244"/>
      <c r="RJX54" s="244"/>
      <c r="RJY54" s="244"/>
      <c r="RJZ54" s="245"/>
      <c r="RKA54" s="245"/>
      <c r="RKB54" s="244"/>
      <c r="RKC54" s="246"/>
      <c r="RKD54" s="247"/>
      <c r="RKE54" s="275"/>
      <c r="RKF54" s="275"/>
      <c r="RKG54" s="275"/>
      <c r="RKH54" s="275"/>
      <c r="RKI54" s="275"/>
      <c r="RKJ54" s="275"/>
      <c r="RKK54" s="137"/>
      <c r="RKL54" s="137"/>
      <c r="RKM54" s="135"/>
      <c r="RKN54" s="137"/>
      <c r="RKP54" s="250"/>
      <c r="RKQ54" s="250"/>
      <c r="RKR54" s="243"/>
      <c r="RKS54" s="276"/>
      <c r="RKT54" s="276"/>
      <c r="RKU54" s="276"/>
      <c r="RKV54" s="244"/>
      <c r="RKW54" s="244"/>
      <c r="RKX54" s="244"/>
      <c r="RKY54" s="245"/>
      <c r="RKZ54" s="245"/>
      <c r="RLA54" s="244"/>
      <c r="RLB54" s="246"/>
      <c r="RLC54" s="247"/>
      <c r="RLD54" s="275"/>
      <c r="RLE54" s="275"/>
      <c r="RLF54" s="275"/>
      <c r="RLG54" s="275"/>
      <c r="RLH54" s="275"/>
      <c r="RLI54" s="275"/>
      <c r="RLJ54" s="137"/>
      <c r="RLK54" s="137"/>
      <c r="RLL54" s="135"/>
      <c r="RLM54" s="137"/>
      <c r="RLO54" s="250"/>
      <c r="RLP54" s="250"/>
      <c r="RLQ54" s="243"/>
      <c r="RLR54" s="276"/>
      <c r="RLS54" s="276"/>
      <c r="RLT54" s="276"/>
      <c r="RLU54" s="244"/>
      <c r="RLV54" s="244"/>
      <c r="RLW54" s="244"/>
      <c r="RLX54" s="245"/>
      <c r="RLY54" s="245"/>
      <c r="RLZ54" s="244"/>
      <c r="RMA54" s="246"/>
      <c r="RMB54" s="247"/>
      <c r="RMC54" s="275"/>
      <c r="RMD54" s="275"/>
      <c r="RME54" s="275"/>
      <c r="RMF54" s="275"/>
      <c r="RMG54" s="275"/>
      <c r="RMH54" s="275"/>
      <c r="RMI54" s="137"/>
      <c r="RMJ54" s="137"/>
      <c r="RMK54" s="135"/>
      <c r="RML54" s="137"/>
      <c r="RMN54" s="250"/>
      <c r="RMO54" s="250"/>
      <c r="RMP54" s="243"/>
      <c r="RMQ54" s="276"/>
      <c r="RMR54" s="276"/>
      <c r="RMS54" s="276"/>
      <c r="RMT54" s="244"/>
      <c r="RMU54" s="244"/>
      <c r="RMV54" s="244"/>
      <c r="RMW54" s="245"/>
      <c r="RMX54" s="245"/>
      <c r="RMY54" s="244"/>
      <c r="RMZ54" s="246"/>
      <c r="RNA54" s="247"/>
      <c r="RNB54" s="275"/>
      <c r="RNC54" s="275"/>
      <c r="RND54" s="275"/>
      <c r="RNE54" s="275"/>
      <c r="RNF54" s="275"/>
      <c r="RNG54" s="275"/>
      <c r="RNH54" s="137"/>
      <c r="RNI54" s="137"/>
      <c r="RNJ54" s="135"/>
      <c r="RNK54" s="137"/>
      <c r="RNM54" s="250"/>
      <c r="RNN54" s="250"/>
      <c r="RNO54" s="243"/>
      <c r="RNP54" s="276"/>
      <c r="RNQ54" s="276"/>
      <c r="RNR54" s="276"/>
      <c r="RNS54" s="244"/>
      <c r="RNT54" s="244"/>
      <c r="RNU54" s="244"/>
      <c r="RNV54" s="245"/>
      <c r="RNW54" s="245"/>
      <c r="RNX54" s="244"/>
      <c r="RNY54" s="246"/>
      <c r="RNZ54" s="247"/>
      <c r="ROA54" s="275"/>
      <c r="ROB54" s="275"/>
      <c r="ROC54" s="275"/>
      <c r="ROD54" s="275"/>
      <c r="ROE54" s="275"/>
      <c r="ROF54" s="275"/>
      <c r="ROG54" s="137"/>
      <c r="ROH54" s="137"/>
      <c r="ROI54" s="135"/>
      <c r="ROJ54" s="137"/>
      <c r="ROL54" s="250"/>
      <c r="ROM54" s="250"/>
      <c r="RON54" s="243"/>
      <c r="ROO54" s="276"/>
      <c r="ROP54" s="276"/>
      <c r="ROQ54" s="276"/>
      <c r="ROR54" s="244"/>
      <c r="ROS54" s="244"/>
      <c r="ROT54" s="244"/>
      <c r="ROU54" s="245"/>
      <c r="ROV54" s="245"/>
      <c r="ROW54" s="244"/>
      <c r="ROX54" s="246"/>
      <c r="ROY54" s="247"/>
      <c r="ROZ54" s="275"/>
      <c r="RPA54" s="275"/>
      <c r="RPB54" s="275"/>
      <c r="RPC54" s="275"/>
      <c r="RPD54" s="275"/>
      <c r="RPE54" s="275"/>
      <c r="RPF54" s="137"/>
      <c r="RPG54" s="137"/>
      <c r="RPH54" s="135"/>
      <c r="RPI54" s="137"/>
      <c r="RPK54" s="250"/>
      <c r="RPL54" s="250"/>
      <c r="RPM54" s="243"/>
      <c r="RPN54" s="276"/>
      <c r="RPO54" s="276"/>
      <c r="RPP54" s="276"/>
      <c r="RPQ54" s="244"/>
      <c r="RPR54" s="244"/>
      <c r="RPS54" s="244"/>
      <c r="RPT54" s="245"/>
      <c r="RPU54" s="245"/>
      <c r="RPV54" s="244"/>
      <c r="RPW54" s="246"/>
      <c r="RPX54" s="247"/>
      <c r="RPY54" s="275"/>
      <c r="RPZ54" s="275"/>
      <c r="RQA54" s="275"/>
      <c r="RQB54" s="275"/>
      <c r="RQC54" s="275"/>
      <c r="RQD54" s="275"/>
      <c r="RQE54" s="137"/>
      <c r="RQF54" s="137"/>
      <c r="RQG54" s="135"/>
      <c r="RQH54" s="137"/>
      <c r="RQJ54" s="250"/>
      <c r="RQK54" s="250"/>
      <c r="RQL54" s="243"/>
      <c r="RQM54" s="276"/>
      <c r="RQN54" s="276"/>
      <c r="RQO54" s="276"/>
      <c r="RQP54" s="244"/>
      <c r="RQQ54" s="244"/>
      <c r="RQR54" s="244"/>
      <c r="RQS54" s="245"/>
      <c r="RQT54" s="245"/>
      <c r="RQU54" s="244"/>
      <c r="RQV54" s="246"/>
      <c r="RQW54" s="247"/>
      <c r="RQX54" s="275"/>
      <c r="RQY54" s="275"/>
      <c r="RQZ54" s="275"/>
      <c r="RRA54" s="275"/>
      <c r="RRB54" s="275"/>
      <c r="RRC54" s="275"/>
      <c r="RRD54" s="137"/>
      <c r="RRE54" s="137"/>
      <c r="RRF54" s="135"/>
      <c r="RRG54" s="137"/>
      <c r="RRI54" s="250"/>
      <c r="RRJ54" s="250"/>
      <c r="RRK54" s="243"/>
      <c r="RRL54" s="276"/>
      <c r="RRM54" s="276"/>
      <c r="RRN54" s="276"/>
      <c r="RRO54" s="244"/>
      <c r="RRP54" s="244"/>
      <c r="RRQ54" s="244"/>
      <c r="RRR54" s="245"/>
      <c r="RRS54" s="245"/>
      <c r="RRT54" s="244"/>
      <c r="RRU54" s="246"/>
      <c r="RRV54" s="247"/>
      <c r="RRW54" s="275"/>
      <c r="RRX54" s="275"/>
      <c r="RRY54" s="275"/>
      <c r="RRZ54" s="275"/>
      <c r="RSA54" s="275"/>
      <c r="RSB54" s="275"/>
      <c r="RSC54" s="137"/>
      <c r="RSD54" s="137"/>
      <c r="RSE54" s="135"/>
      <c r="RSF54" s="137"/>
      <c r="RSH54" s="250"/>
      <c r="RSI54" s="250"/>
      <c r="RSJ54" s="243"/>
      <c r="RSK54" s="276"/>
      <c r="RSL54" s="276"/>
      <c r="RSM54" s="276"/>
      <c r="RSN54" s="244"/>
      <c r="RSO54" s="244"/>
      <c r="RSP54" s="244"/>
      <c r="RSQ54" s="245"/>
      <c r="RSR54" s="245"/>
      <c r="RSS54" s="244"/>
      <c r="RST54" s="246"/>
      <c r="RSU54" s="247"/>
      <c r="RSV54" s="275"/>
      <c r="RSW54" s="275"/>
      <c r="RSX54" s="275"/>
      <c r="RSY54" s="275"/>
      <c r="RSZ54" s="275"/>
      <c r="RTA54" s="275"/>
      <c r="RTB54" s="137"/>
      <c r="RTC54" s="137"/>
      <c r="RTD54" s="135"/>
      <c r="RTE54" s="137"/>
      <c r="RTG54" s="250"/>
      <c r="RTH54" s="250"/>
      <c r="RTI54" s="243"/>
      <c r="RTJ54" s="276"/>
      <c r="RTK54" s="276"/>
      <c r="RTL54" s="276"/>
      <c r="RTM54" s="244"/>
      <c r="RTN54" s="244"/>
      <c r="RTO54" s="244"/>
      <c r="RTP54" s="245"/>
      <c r="RTQ54" s="245"/>
      <c r="RTR54" s="244"/>
      <c r="RTS54" s="246"/>
      <c r="RTT54" s="247"/>
      <c r="RTU54" s="275"/>
      <c r="RTV54" s="275"/>
      <c r="RTW54" s="275"/>
      <c r="RTX54" s="275"/>
      <c r="RTY54" s="275"/>
      <c r="RTZ54" s="275"/>
      <c r="RUA54" s="137"/>
      <c r="RUB54" s="137"/>
      <c r="RUC54" s="135"/>
      <c r="RUD54" s="137"/>
      <c r="RUF54" s="250"/>
      <c r="RUG54" s="250"/>
      <c r="RUH54" s="243"/>
      <c r="RUI54" s="276"/>
      <c r="RUJ54" s="276"/>
      <c r="RUK54" s="276"/>
      <c r="RUL54" s="244"/>
      <c r="RUM54" s="244"/>
      <c r="RUN54" s="244"/>
      <c r="RUO54" s="245"/>
      <c r="RUP54" s="245"/>
      <c r="RUQ54" s="244"/>
      <c r="RUR54" s="246"/>
      <c r="RUS54" s="247"/>
      <c r="RUT54" s="275"/>
      <c r="RUU54" s="275"/>
      <c r="RUV54" s="275"/>
      <c r="RUW54" s="275"/>
      <c r="RUX54" s="275"/>
      <c r="RUY54" s="275"/>
      <c r="RUZ54" s="137"/>
      <c r="RVA54" s="137"/>
      <c r="RVB54" s="135"/>
      <c r="RVC54" s="137"/>
      <c r="RVE54" s="250"/>
      <c r="RVF54" s="250"/>
      <c r="RVG54" s="243"/>
      <c r="RVH54" s="276"/>
      <c r="RVI54" s="276"/>
      <c r="RVJ54" s="276"/>
      <c r="RVK54" s="244"/>
      <c r="RVL54" s="244"/>
      <c r="RVM54" s="244"/>
      <c r="RVN54" s="245"/>
      <c r="RVO54" s="245"/>
      <c r="RVP54" s="244"/>
      <c r="RVQ54" s="246"/>
      <c r="RVR54" s="247"/>
      <c r="RVS54" s="275"/>
      <c r="RVT54" s="275"/>
      <c r="RVU54" s="275"/>
      <c r="RVV54" s="275"/>
      <c r="RVW54" s="275"/>
      <c r="RVX54" s="275"/>
      <c r="RVY54" s="137"/>
      <c r="RVZ54" s="137"/>
      <c r="RWA54" s="135"/>
      <c r="RWB54" s="137"/>
      <c r="RWD54" s="250"/>
      <c r="RWE54" s="250"/>
      <c r="RWF54" s="243"/>
      <c r="RWG54" s="276"/>
      <c r="RWH54" s="276"/>
      <c r="RWI54" s="276"/>
      <c r="RWJ54" s="244"/>
      <c r="RWK54" s="244"/>
      <c r="RWL54" s="244"/>
      <c r="RWM54" s="245"/>
      <c r="RWN54" s="245"/>
      <c r="RWO54" s="244"/>
      <c r="RWP54" s="246"/>
      <c r="RWQ54" s="247"/>
      <c r="RWR54" s="275"/>
      <c r="RWS54" s="275"/>
      <c r="RWT54" s="275"/>
      <c r="RWU54" s="275"/>
      <c r="RWV54" s="275"/>
      <c r="RWW54" s="275"/>
      <c r="RWX54" s="137"/>
      <c r="RWY54" s="137"/>
      <c r="RWZ54" s="135"/>
      <c r="RXA54" s="137"/>
      <c r="RXC54" s="250"/>
      <c r="RXD54" s="250"/>
      <c r="RXE54" s="243"/>
      <c r="RXF54" s="276"/>
      <c r="RXG54" s="276"/>
      <c r="RXH54" s="276"/>
      <c r="RXI54" s="244"/>
      <c r="RXJ54" s="244"/>
      <c r="RXK54" s="244"/>
      <c r="RXL54" s="245"/>
      <c r="RXM54" s="245"/>
      <c r="RXN54" s="244"/>
      <c r="RXO54" s="246"/>
      <c r="RXP54" s="247"/>
      <c r="RXQ54" s="275"/>
      <c r="RXR54" s="275"/>
      <c r="RXS54" s="275"/>
      <c r="RXT54" s="275"/>
      <c r="RXU54" s="275"/>
      <c r="RXV54" s="275"/>
      <c r="RXW54" s="137"/>
      <c r="RXX54" s="137"/>
      <c r="RXY54" s="135"/>
      <c r="RXZ54" s="137"/>
      <c r="RYB54" s="250"/>
      <c r="RYC54" s="250"/>
      <c r="RYD54" s="243"/>
      <c r="RYE54" s="276"/>
      <c r="RYF54" s="276"/>
      <c r="RYG54" s="276"/>
      <c r="RYH54" s="244"/>
      <c r="RYI54" s="244"/>
      <c r="RYJ54" s="244"/>
      <c r="RYK54" s="245"/>
      <c r="RYL54" s="245"/>
      <c r="RYM54" s="244"/>
      <c r="RYN54" s="246"/>
      <c r="RYO54" s="247"/>
      <c r="RYP54" s="275"/>
      <c r="RYQ54" s="275"/>
      <c r="RYR54" s="275"/>
      <c r="RYS54" s="275"/>
      <c r="RYT54" s="275"/>
      <c r="RYU54" s="275"/>
      <c r="RYV54" s="137"/>
      <c r="RYW54" s="137"/>
      <c r="RYX54" s="135"/>
      <c r="RYY54" s="137"/>
      <c r="RZA54" s="250"/>
      <c r="RZB54" s="250"/>
      <c r="RZC54" s="243"/>
      <c r="RZD54" s="276"/>
      <c r="RZE54" s="276"/>
      <c r="RZF54" s="276"/>
      <c r="RZG54" s="244"/>
      <c r="RZH54" s="244"/>
      <c r="RZI54" s="244"/>
      <c r="RZJ54" s="245"/>
      <c r="RZK54" s="245"/>
      <c r="RZL54" s="244"/>
      <c r="RZM54" s="246"/>
      <c r="RZN54" s="247"/>
      <c r="RZO54" s="275"/>
      <c r="RZP54" s="275"/>
      <c r="RZQ54" s="275"/>
      <c r="RZR54" s="275"/>
      <c r="RZS54" s="275"/>
      <c r="RZT54" s="275"/>
      <c r="RZU54" s="137"/>
      <c r="RZV54" s="137"/>
      <c r="RZW54" s="135"/>
      <c r="RZX54" s="137"/>
      <c r="RZZ54" s="250"/>
      <c r="SAA54" s="250"/>
      <c r="SAB54" s="243"/>
      <c r="SAC54" s="276"/>
      <c r="SAD54" s="276"/>
      <c r="SAE54" s="276"/>
      <c r="SAF54" s="244"/>
      <c r="SAG54" s="244"/>
      <c r="SAH54" s="244"/>
      <c r="SAI54" s="245"/>
      <c r="SAJ54" s="245"/>
      <c r="SAK54" s="244"/>
      <c r="SAL54" s="246"/>
      <c r="SAM54" s="247"/>
      <c r="SAN54" s="275"/>
      <c r="SAO54" s="275"/>
      <c r="SAP54" s="275"/>
      <c r="SAQ54" s="275"/>
      <c r="SAR54" s="275"/>
      <c r="SAS54" s="275"/>
      <c r="SAT54" s="137"/>
      <c r="SAU54" s="137"/>
      <c r="SAV54" s="135"/>
      <c r="SAW54" s="137"/>
      <c r="SAY54" s="250"/>
      <c r="SAZ54" s="250"/>
      <c r="SBA54" s="243"/>
      <c r="SBB54" s="276"/>
      <c r="SBC54" s="276"/>
      <c r="SBD54" s="276"/>
      <c r="SBE54" s="244"/>
      <c r="SBF54" s="244"/>
      <c r="SBG54" s="244"/>
      <c r="SBH54" s="245"/>
      <c r="SBI54" s="245"/>
      <c r="SBJ54" s="244"/>
      <c r="SBK54" s="246"/>
      <c r="SBL54" s="247"/>
      <c r="SBM54" s="275"/>
      <c r="SBN54" s="275"/>
      <c r="SBO54" s="275"/>
      <c r="SBP54" s="275"/>
      <c r="SBQ54" s="275"/>
      <c r="SBR54" s="275"/>
      <c r="SBS54" s="137"/>
      <c r="SBT54" s="137"/>
      <c r="SBU54" s="135"/>
      <c r="SBV54" s="137"/>
      <c r="SBX54" s="250"/>
      <c r="SBY54" s="250"/>
      <c r="SBZ54" s="243"/>
      <c r="SCA54" s="276"/>
      <c r="SCB54" s="276"/>
      <c r="SCC54" s="276"/>
      <c r="SCD54" s="244"/>
      <c r="SCE54" s="244"/>
      <c r="SCF54" s="244"/>
      <c r="SCG54" s="245"/>
      <c r="SCH54" s="245"/>
      <c r="SCI54" s="244"/>
      <c r="SCJ54" s="246"/>
      <c r="SCK54" s="247"/>
      <c r="SCL54" s="275"/>
      <c r="SCM54" s="275"/>
      <c r="SCN54" s="275"/>
      <c r="SCO54" s="275"/>
      <c r="SCP54" s="275"/>
      <c r="SCQ54" s="275"/>
      <c r="SCR54" s="137"/>
      <c r="SCS54" s="137"/>
      <c r="SCT54" s="135"/>
      <c r="SCU54" s="137"/>
      <c r="SCW54" s="250"/>
      <c r="SCX54" s="250"/>
      <c r="SCY54" s="243"/>
      <c r="SCZ54" s="276"/>
      <c r="SDA54" s="276"/>
      <c r="SDB54" s="276"/>
      <c r="SDC54" s="244"/>
      <c r="SDD54" s="244"/>
      <c r="SDE54" s="244"/>
      <c r="SDF54" s="245"/>
      <c r="SDG54" s="245"/>
      <c r="SDH54" s="244"/>
      <c r="SDI54" s="246"/>
      <c r="SDJ54" s="247"/>
      <c r="SDK54" s="275"/>
      <c r="SDL54" s="275"/>
      <c r="SDM54" s="275"/>
      <c r="SDN54" s="275"/>
      <c r="SDO54" s="275"/>
      <c r="SDP54" s="275"/>
      <c r="SDQ54" s="137"/>
      <c r="SDR54" s="137"/>
      <c r="SDS54" s="135"/>
      <c r="SDT54" s="137"/>
      <c r="SDV54" s="250"/>
      <c r="SDW54" s="250"/>
      <c r="SDX54" s="243"/>
      <c r="SDY54" s="276"/>
      <c r="SDZ54" s="276"/>
      <c r="SEA54" s="276"/>
      <c r="SEB54" s="244"/>
      <c r="SEC54" s="244"/>
      <c r="SED54" s="244"/>
      <c r="SEE54" s="245"/>
      <c r="SEF54" s="245"/>
      <c r="SEG54" s="244"/>
      <c r="SEH54" s="246"/>
      <c r="SEI54" s="247"/>
      <c r="SEJ54" s="275"/>
      <c r="SEK54" s="275"/>
      <c r="SEL54" s="275"/>
      <c r="SEM54" s="275"/>
      <c r="SEN54" s="275"/>
      <c r="SEO54" s="275"/>
      <c r="SEP54" s="137"/>
      <c r="SEQ54" s="137"/>
      <c r="SER54" s="135"/>
      <c r="SES54" s="137"/>
      <c r="SEU54" s="250"/>
      <c r="SEV54" s="250"/>
      <c r="SEW54" s="243"/>
      <c r="SEX54" s="276"/>
      <c r="SEY54" s="276"/>
      <c r="SEZ54" s="276"/>
      <c r="SFA54" s="244"/>
      <c r="SFB54" s="244"/>
      <c r="SFC54" s="244"/>
      <c r="SFD54" s="245"/>
      <c r="SFE54" s="245"/>
      <c r="SFF54" s="244"/>
      <c r="SFG54" s="246"/>
      <c r="SFH54" s="247"/>
      <c r="SFI54" s="275"/>
      <c r="SFJ54" s="275"/>
      <c r="SFK54" s="275"/>
      <c r="SFL54" s="275"/>
      <c r="SFM54" s="275"/>
      <c r="SFN54" s="275"/>
      <c r="SFO54" s="137"/>
      <c r="SFP54" s="137"/>
      <c r="SFQ54" s="135"/>
      <c r="SFR54" s="137"/>
      <c r="SFT54" s="250"/>
      <c r="SFU54" s="250"/>
      <c r="SFV54" s="243"/>
      <c r="SFW54" s="276"/>
      <c r="SFX54" s="276"/>
      <c r="SFY54" s="276"/>
      <c r="SFZ54" s="244"/>
      <c r="SGA54" s="244"/>
      <c r="SGB54" s="244"/>
      <c r="SGC54" s="245"/>
      <c r="SGD54" s="245"/>
      <c r="SGE54" s="244"/>
      <c r="SGF54" s="246"/>
      <c r="SGG54" s="247"/>
      <c r="SGH54" s="275"/>
      <c r="SGI54" s="275"/>
      <c r="SGJ54" s="275"/>
      <c r="SGK54" s="275"/>
      <c r="SGL54" s="275"/>
      <c r="SGM54" s="275"/>
      <c r="SGN54" s="137"/>
      <c r="SGO54" s="137"/>
      <c r="SGP54" s="135"/>
      <c r="SGQ54" s="137"/>
      <c r="SGS54" s="250"/>
      <c r="SGT54" s="250"/>
      <c r="SGU54" s="243"/>
      <c r="SGV54" s="276"/>
      <c r="SGW54" s="276"/>
      <c r="SGX54" s="276"/>
      <c r="SGY54" s="244"/>
      <c r="SGZ54" s="244"/>
      <c r="SHA54" s="244"/>
      <c r="SHB54" s="245"/>
      <c r="SHC54" s="245"/>
      <c r="SHD54" s="244"/>
      <c r="SHE54" s="246"/>
      <c r="SHF54" s="247"/>
      <c r="SHG54" s="275"/>
      <c r="SHH54" s="275"/>
      <c r="SHI54" s="275"/>
      <c r="SHJ54" s="275"/>
      <c r="SHK54" s="275"/>
      <c r="SHL54" s="275"/>
      <c r="SHM54" s="137"/>
      <c r="SHN54" s="137"/>
      <c r="SHO54" s="135"/>
      <c r="SHP54" s="137"/>
      <c r="SHR54" s="250"/>
      <c r="SHS54" s="250"/>
      <c r="SHT54" s="243"/>
      <c r="SHU54" s="276"/>
      <c r="SHV54" s="276"/>
      <c r="SHW54" s="276"/>
      <c r="SHX54" s="244"/>
      <c r="SHY54" s="244"/>
      <c r="SHZ54" s="244"/>
      <c r="SIA54" s="245"/>
      <c r="SIB54" s="245"/>
      <c r="SIC54" s="244"/>
      <c r="SID54" s="246"/>
      <c r="SIE54" s="247"/>
      <c r="SIF54" s="275"/>
      <c r="SIG54" s="275"/>
      <c r="SIH54" s="275"/>
      <c r="SII54" s="275"/>
      <c r="SIJ54" s="275"/>
      <c r="SIK54" s="275"/>
      <c r="SIL54" s="137"/>
      <c r="SIM54" s="137"/>
      <c r="SIN54" s="135"/>
      <c r="SIO54" s="137"/>
      <c r="SIQ54" s="250"/>
      <c r="SIR54" s="250"/>
      <c r="SIS54" s="243"/>
      <c r="SIT54" s="276"/>
      <c r="SIU54" s="276"/>
      <c r="SIV54" s="276"/>
      <c r="SIW54" s="244"/>
      <c r="SIX54" s="244"/>
      <c r="SIY54" s="244"/>
      <c r="SIZ54" s="245"/>
      <c r="SJA54" s="245"/>
      <c r="SJB54" s="244"/>
      <c r="SJC54" s="246"/>
      <c r="SJD54" s="247"/>
      <c r="SJE54" s="275"/>
      <c r="SJF54" s="275"/>
      <c r="SJG54" s="275"/>
      <c r="SJH54" s="275"/>
      <c r="SJI54" s="275"/>
      <c r="SJJ54" s="275"/>
      <c r="SJK54" s="137"/>
      <c r="SJL54" s="137"/>
      <c r="SJM54" s="135"/>
      <c r="SJN54" s="137"/>
      <c r="SJP54" s="250"/>
      <c r="SJQ54" s="250"/>
      <c r="SJR54" s="243"/>
      <c r="SJS54" s="276"/>
      <c r="SJT54" s="276"/>
      <c r="SJU54" s="276"/>
      <c r="SJV54" s="244"/>
      <c r="SJW54" s="244"/>
      <c r="SJX54" s="244"/>
      <c r="SJY54" s="245"/>
      <c r="SJZ54" s="245"/>
      <c r="SKA54" s="244"/>
      <c r="SKB54" s="246"/>
      <c r="SKC54" s="247"/>
      <c r="SKD54" s="275"/>
      <c r="SKE54" s="275"/>
      <c r="SKF54" s="275"/>
      <c r="SKG54" s="275"/>
      <c r="SKH54" s="275"/>
      <c r="SKI54" s="275"/>
      <c r="SKJ54" s="137"/>
      <c r="SKK54" s="137"/>
      <c r="SKL54" s="135"/>
      <c r="SKM54" s="137"/>
      <c r="SKO54" s="250"/>
      <c r="SKP54" s="250"/>
      <c r="SKQ54" s="243"/>
      <c r="SKR54" s="276"/>
      <c r="SKS54" s="276"/>
      <c r="SKT54" s="276"/>
      <c r="SKU54" s="244"/>
      <c r="SKV54" s="244"/>
      <c r="SKW54" s="244"/>
      <c r="SKX54" s="245"/>
      <c r="SKY54" s="245"/>
      <c r="SKZ54" s="244"/>
      <c r="SLA54" s="246"/>
      <c r="SLB54" s="247"/>
      <c r="SLC54" s="275"/>
      <c r="SLD54" s="275"/>
      <c r="SLE54" s="275"/>
      <c r="SLF54" s="275"/>
      <c r="SLG54" s="275"/>
      <c r="SLH54" s="275"/>
      <c r="SLI54" s="137"/>
      <c r="SLJ54" s="137"/>
      <c r="SLK54" s="135"/>
      <c r="SLL54" s="137"/>
      <c r="SLN54" s="250"/>
      <c r="SLO54" s="250"/>
      <c r="SLP54" s="243"/>
      <c r="SLQ54" s="276"/>
      <c r="SLR54" s="276"/>
      <c r="SLS54" s="276"/>
      <c r="SLT54" s="244"/>
      <c r="SLU54" s="244"/>
      <c r="SLV54" s="244"/>
      <c r="SLW54" s="245"/>
      <c r="SLX54" s="245"/>
      <c r="SLY54" s="244"/>
      <c r="SLZ54" s="246"/>
      <c r="SMA54" s="247"/>
      <c r="SMB54" s="275"/>
      <c r="SMC54" s="275"/>
      <c r="SMD54" s="275"/>
      <c r="SME54" s="275"/>
      <c r="SMF54" s="275"/>
      <c r="SMG54" s="275"/>
      <c r="SMH54" s="137"/>
      <c r="SMI54" s="137"/>
      <c r="SMJ54" s="135"/>
      <c r="SMK54" s="137"/>
      <c r="SMM54" s="250"/>
      <c r="SMN54" s="250"/>
      <c r="SMO54" s="243"/>
      <c r="SMP54" s="276"/>
      <c r="SMQ54" s="276"/>
      <c r="SMR54" s="276"/>
      <c r="SMS54" s="244"/>
      <c r="SMT54" s="244"/>
      <c r="SMU54" s="244"/>
      <c r="SMV54" s="245"/>
      <c r="SMW54" s="245"/>
      <c r="SMX54" s="244"/>
      <c r="SMY54" s="246"/>
      <c r="SMZ54" s="247"/>
      <c r="SNA54" s="275"/>
      <c r="SNB54" s="275"/>
      <c r="SNC54" s="275"/>
      <c r="SND54" s="275"/>
      <c r="SNE54" s="275"/>
      <c r="SNF54" s="275"/>
      <c r="SNG54" s="137"/>
      <c r="SNH54" s="137"/>
      <c r="SNI54" s="135"/>
      <c r="SNJ54" s="137"/>
      <c r="SNL54" s="250"/>
      <c r="SNM54" s="250"/>
      <c r="SNN54" s="243"/>
      <c r="SNO54" s="276"/>
      <c r="SNP54" s="276"/>
      <c r="SNQ54" s="276"/>
      <c r="SNR54" s="244"/>
      <c r="SNS54" s="244"/>
      <c r="SNT54" s="244"/>
      <c r="SNU54" s="245"/>
      <c r="SNV54" s="245"/>
      <c r="SNW54" s="244"/>
      <c r="SNX54" s="246"/>
      <c r="SNY54" s="247"/>
      <c r="SNZ54" s="275"/>
      <c r="SOA54" s="275"/>
      <c r="SOB54" s="275"/>
      <c r="SOC54" s="275"/>
      <c r="SOD54" s="275"/>
      <c r="SOE54" s="275"/>
      <c r="SOF54" s="137"/>
      <c r="SOG54" s="137"/>
      <c r="SOH54" s="135"/>
      <c r="SOI54" s="137"/>
      <c r="SOK54" s="250"/>
      <c r="SOL54" s="250"/>
      <c r="SOM54" s="243"/>
      <c r="SON54" s="276"/>
      <c r="SOO54" s="276"/>
      <c r="SOP54" s="276"/>
      <c r="SOQ54" s="244"/>
      <c r="SOR54" s="244"/>
      <c r="SOS54" s="244"/>
      <c r="SOT54" s="245"/>
      <c r="SOU54" s="245"/>
      <c r="SOV54" s="244"/>
      <c r="SOW54" s="246"/>
      <c r="SOX54" s="247"/>
      <c r="SOY54" s="275"/>
      <c r="SOZ54" s="275"/>
      <c r="SPA54" s="275"/>
      <c r="SPB54" s="275"/>
      <c r="SPC54" s="275"/>
      <c r="SPD54" s="275"/>
      <c r="SPE54" s="137"/>
      <c r="SPF54" s="137"/>
      <c r="SPG54" s="135"/>
      <c r="SPH54" s="137"/>
      <c r="SPJ54" s="250"/>
      <c r="SPK54" s="250"/>
      <c r="SPL54" s="243"/>
      <c r="SPM54" s="276"/>
      <c r="SPN54" s="276"/>
      <c r="SPO54" s="276"/>
      <c r="SPP54" s="244"/>
      <c r="SPQ54" s="244"/>
      <c r="SPR54" s="244"/>
      <c r="SPS54" s="245"/>
      <c r="SPT54" s="245"/>
      <c r="SPU54" s="244"/>
      <c r="SPV54" s="246"/>
      <c r="SPW54" s="247"/>
      <c r="SPX54" s="275"/>
      <c r="SPY54" s="275"/>
      <c r="SPZ54" s="275"/>
      <c r="SQA54" s="275"/>
      <c r="SQB54" s="275"/>
      <c r="SQC54" s="275"/>
      <c r="SQD54" s="137"/>
      <c r="SQE54" s="137"/>
      <c r="SQF54" s="135"/>
      <c r="SQG54" s="137"/>
      <c r="SQI54" s="250"/>
      <c r="SQJ54" s="250"/>
      <c r="SQK54" s="243"/>
      <c r="SQL54" s="276"/>
      <c r="SQM54" s="276"/>
      <c r="SQN54" s="276"/>
      <c r="SQO54" s="244"/>
      <c r="SQP54" s="244"/>
      <c r="SQQ54" s="244"/>
      <c r="SQR54" s="245"/>
      <c r="SQS54" s="245"/>
      <c r="SQT54" s="244"/>
      <c r="SQU54" s="246"/>
      <c r="SQV54" s="247"/>
      <c r="SQW54" s="275"/>
      <c r="SQX54" s="275"/>
      <c r="SQY54" s="275"/>
      <c r="SQZ54" s="275"/>
      <c r="SRA54" s="275"/>
      <c r="SRB54" s="275"/>
      <c r="SRC54" s="137"/>
      <c r="SRD54" s="137"/>
      <c r="SRE54" s="135"/>
      <c r="SRF54" s="137"/>
      <c r="SRH54" s="250"/>
      <c r="SRI54" s="250"/>
      <c r="SRJ54" s="243"/>
      <c r="SRK54" s="276"/>
      <c r="SRL54" s="276"/>
      <c r="SRM54" s="276"/>
      <c r="SRN54" s="244"/>
      <c r="SRO54" s="244"/>
      <c r="SRP54" s="244"/>
      <c r="SRQ54" s="245"/>
      <c r="SRR54" s="245"/>
      <c r="SRS54" s="244"/>
      <c r="SRT54" s="246"/>
      <c r="SRU54" s="247"/>
      <c r="SRV54" s="275"/>
      <c r="SRW54" s="275"/>
      <c r="SRX54" s="275"/>
      <c r="SRY54" s="275"/>
      <c r="SRZ54" s="275"/>
      <c r="SSA54" s="275"/>
      <c r="SSB54" s="137"/>
      <c r="SSC54" s="137"/>
      <c r="SSD54" s="135"/>
      <c r="SSE54" s="137"/>
      <c r="SSG54" s="250"/>
      <c r="SSH54" s="250"/>
      <c r="SSI54" s="243"/>
      <c r="SSJ54" s="276"/>
      <c r="SSK54" s="276"/>
      <c r="SSL54" s="276"/>
      <c r="SSM54" s="244"/>
      <c r="SSN54" s="244"/>
      <c r="SSO54" s="244"/>
      <c r="SSP54" s="245"/>
      <c r="SSQ54" s="245"/>
      <c r="SSR54" s="244"/>
      <c r="SSS54" s="246"/>
      <c r="SST54" s="247"/>
      <c r="SSU54" s="275"/>
      <c r="SSV54" s="275"/>
      <c r="SSW54" s="275"/>
      <c r="SSX54" s="275"/>
      <c r="SSY54" s="275"/>
      <c r="SSZ54" s="275"/>
      <c r="STA54" s="137"/>
      <c r="STB54" s="137"/>
      <c r="STC54" s="135"/>
      <c r="STD54" s="137"/>
      <c r="STF54" s="250"/>
      <c r="STG54" s="250"/>
      <c r="STH54" s="243"/>
      <c r="STI54" s="276"/>
      <c r="STJ54" s="276"/>
      <c r="STK54" s="276"/>
      <c r="STL54" s="244"/>
      <c r="STM54" s="244"/>
      <c r="STN54" s="244"/>
      <c r="STO54" s="245"/>
      <c r="STP54" s="245"/>
      <c r="STQ54" s="244"/>
      <c r="STR54" s="246"/>
      <c r="STS54" s="247"/>
      <c r="STT54" s="275"/>
      <c r="STU54" s="275"/>
      <c r="STV54" s="275"/>
      <c r="STW54" s="275"/>
      <c r="STX54" s="275"/>
      <c r="STY54" s="275"/>
      <c r="STZ54" s="137"/>
      <c r="SUA54" s="137"/>
      <c r="SUB54" s="135"/>
      <c r="SUC54" s="137"/>
      <c r="SUE54" s="250"/>
      <c r="SUF54" s="250"/>
      <c r="SUG54" s="243"/>
      <c r="SUH54" s="276"/>
      <c r="SUI54" s="276"/>
      <c r="SUJ54" s="276"/>
      <c r="SUK54" s="244"/>
      <c r="SUL54" s="244"/>
      <c r="SUM54" s="244"/>
      <c r="SUN54" s="245"/>
      <c r="SUO54" s="245"/>
      <c r="SUP54" s="244"/>
      <c r="SUQ54" s="246"/>
      <c r="SUR54" s="247"/>
      <c r="SUS54" s="275"/>
      <c r="SUT54" s="275"/>
      <c r="SUU54" s="275"/>
      <c r="SUV54" s="275"/>
      <c r="SUW54" s="275"/>
      <c r="SUX54" s="275"/>
      <c r="SUY54" s="137"/>
      <c r="SUZ54" s="137"/>
      <c r="SVA54" s="135"/>
      <c r="SVB54" s="137"/>
      <c r="SVD54" s="250"/>
      <c r="SVE54" s="250"/>
      <c r="SVF54" s="243"/>
      <c r="SVG54" s="276"/>
      <c r="SVH54" s="276"/>
      <c r="SVI54" s="276"/>
      <c r="SVJ54" s="244"/>
      <c r="SVK54" s="244"/>
      <c r="SVL54" s="244"/>
      <c r="SVM54" s="245"/>
      <c r="SVN54" s="245"/>
      <c r="SVO54" s="244"/>
      <c r="SVP54" s="246"/>
      <c r="SVQ54" s="247"/>
      <c r="SVR54" s="275"/>
      <c r="SVS54" s="275"/>
      <c r="SVT54" s="275"/>
      <c r="SVU54" s="275"/>
      <c r="SVV54" s="275"/>
      <c r="SVW54" s="275"/>
      <c r="SVX54" s="137"/>
      <c r="SVY54" s="137"/>
      <c r="SVZ54" s="135"/>
      <c r="SWA54" s="137"/>
      <c r="SWC54" s="250"/>
      <c r="SWD54" s="250"/>
      <c r="SWE54" s="243"/>
      <c r="SWF54" s="276"/>
      <c r="SWG54" s="276"/>
      <c r="SWH54" s="276"/>
      <c r="SWI54" s="244"/>
      <c r="SWJ54" s="244"/>
      <c r="SWK54" s="244"/>
      <c r="SWL54" s="245"/>
      <c r="SWM54" s="245"/>
      <c r="SWN54" s="244"/>
      <c r="SWO54" s="246"/>
      <c r="SWP54" s="247"/>
      <c r="SWQ54" s="275"/>
      <c r="SWR54" s="275"/>
      <c r="SWS54" s="275"/>
      <c r="SWT54" s="275"/>
      <c r="SWU54" s="275"/>
      <c r="SWV54" s="275"/>
      <c r="SWW54" s="137"/>
      <c r="SWX54" s="137"/>
      <c r="SWY54" s="135"/>
      <c r="SWZ54" s="137"/>
      <c r="SXB54" s="250"/>
      <c r="SXC54" s="250"/>
      <c r="SXD54" s="243"/>
      <c r="SXE54" s="276"/>
      <c r="SXF54" s="276"/>
      <c r="SXG54" s="276"/>
      <c r="SXH54" s="244"/>
      <c r="SXI54" s="244"/>
      <c r="SXJ54" s="244"/>
      <c r="SXK54" s="245"/>
      <c r="SXL54" s="245"/>
      <c r="SXM54" s="244"/>
      <c r="SXN54" s="246"/>
      <c r="SXO54" s="247"/>
      <c r="SXP54" s="275"/>
      <c r="SXQ54" s="275"/>
      <c r="SXR54" s="275"/>
      <c r="SXS54" s="275"/>
      <c r="SXT54" s="275"/>
      <c r="SXU54" s="275"/>
      <c r="SXV54" s="137"/>
      <c r="SXW54" s="137"/>
      <c r="SXX54" s="135"/>
      <c r="SXY54" s="137"/>
      <c r="SYA54" s="250"/>
      <c r="SYB54" s="250"/>
      <c r="SYC54" s="243"/>
      <c r="SYD54" s="276"/>
      <c r="SYE54" s="276"/>
      <c r="SYF54" s="276"/>
      <c r="SYG54" s="244"/>
      <c r="SYH54" s="244"/>
      <c r="SYI54" s="244"/>
      <c r="SYJ54" s="245"/>
      <c r="SYK54" s="245"/>
      <c r="SYL54" s="244"/>
      <c r="SYM54" s="246"/>
      <c r="SYN54" s="247"/>
      <c r="SYO54" s="275"/>
      <c r="SYP54" s="275"/>
      <c r="SYQ54" s="275"/>
      <c r="SYR54" s="275"/>
      <c r="SYS54" s="275"/>
      <c r="SYT54" s="275"/>
      <c r="SYU54" s="137"/>
      <c r="SYV54" s="137"/>
      <c r="SYW54" s="135"/>
      <c r="SYX54" s="137"/>
      <c r="SYZ54" s="250"/>
      <c r="SZA54" s="250"/>
      <c r="SZB54" s="243"/>
      <c r="SZC54" s="276"/>
      <c r="SZD54" s="276"/>
      <c r="SZE54" s="276"/>
      <c r="SZF54" s="244"/>
      <c r="SZG54" s="244"/>
      <c r="SZH54" s="244"/>
      <c r="SZI54" s="245"/>
      <c r="SZJ54" s="245"/>
      <c r="SZK54" s="244"/>
      <c r="SZL54" s="246"/>
      <c r="SZM54" s="247"/>
      <c r="SZN54" s="275"/>
      <c r="SZO54" s="275"/>
      <c r="SZP54" s="275"/>
      <c r="SZQ54" s="275"/>
      <c r="SZR54" s="275"/>
      <c r="SZS54" s="275"/>
      <c r="SZT54" s="137"/>
      <c r="SZU54" s="137"/>
      <c r="SZV54" s="135"/>
      <c r="SZW54" s="137"/>
      <c r="SZY54" s="250"/>
      <c r="SZZ54" s="250"/>
      <c r="TAA54" s="243"/>
      <c r="TAB54" s="276"/>
      <c r="TAC54" s="276"/>
      <c r="TAD54" s="276"/>
      <c r="TAE54" s="244"/>
      <c r="TAF54" s="244"/>
      <c r="TAG54" s="244"/>
      <c r="TAH54" s="245"/>
      <c r="TAI54" s="245"/>
      <c r="TAJ54" s="244"/>
      <c r="TAK54" s="246"/>
      <c r="TAL54" s="247"/>
      <c r="TAM54" s="275"/>
      <c r="TAN54" s="275"/>
      <c r="TAO54" s="275"/>
      <c r="TAP54" s="275"/>
      <c r="TAQ54" s="275"/>
      <c r="TAR54" s="275"/>
      <c r="TAS54" s="137"/>
      <c r="TAT54" s="137"/>
      <c r="TAU54" s="135"/>
      <c r="TAV54" s="137"/>
      <c r="TAX54" s="250"/>
      <c r="TAY54" s="250"/>
      <c r="TAZ54" s="243"/>
      <c r="TBA54" s="276"/>
      <c r="TBB54" s="276"/>
      <c r="TBC54" s="276"/>
      <c r="TBD54" s="244"/>
      <c r="TBE54" s="244"/>
      <c r="TBF54" s="244"/>
      <c r="TBG54" s="245"/>
      <c r="TBH54" s="245"/>
      <c r="TBI54" s="244"/>
      <c r="TBJ54" s="246"/>
      <c r="TBK54" s="247"/>
      <c r="TBL54" s="275"/>
      <c r="TBM54" s="275"/>
      <c r="TBN54" s="275"/>
      <c r="TBO54" s="275"/>
      <c r="TBP54" s="275"/>
      <c r="TBQ54" s="275"/>
      <c r="TBR54" s="137"/>
      <c r="TBS54" s="137"/>
      <c r="TBT54" s="135"/>
      <c r="TBU54" s="137"/>
      <c r="TBW54" s="250"/>
      <c r="TBX54" s="250"/>
      <c r="TBY54" s="243"/>
      <c r="TBZ54" s="276"/>
      <c r="TCA54" s="276"/>
      <c r="TCB54" s="276"/>
      <c r="TCC54" s="244"/>
      <c r="TCD54" s="244"/>
      <c r="TCE54" s="244"/>
      <c r="TCF54" s="245"/>
      <c r="TCG54" s="245"/>
      <c r="TCH54" s="244"/>
      <c r="TCI54" s="246"/>
      <c r="TCJ54" s="247"/>
      <c r="TCK54" s="275"/>
      <c r="TCL54" s="275"/>
      <c r="TCM54" s="275"/>
      <c r="TCN54" s="275"/>
      <c r="TCO54" s="275"/>
      <c r="TCP54" s="275"/>
      <c r="TCQ54" s="137"/>
      <c r="TCR54" s="137"/>
      <c r="TCS54" s="135"/>
      <c r="TCT54" s="137"/>
      <c r="TCV54" s="250"/>
      <c r="TCW54" s="250"/>
      <c r="TCX54" s="243"/>
      <c r="TCY54" s="276"/>
      <c r="TCZ54" s="276"/>
      <c r="TDA54" s="276"/>
      <c r="TDB54" s="244"/>
      <c r="TDC54" s="244"/>
      <c r="TDD54" s="244"/>
      <c r="TDE54" s="245"/>
      <c r="TDF54" s="245"/>
      <c r="TDG54" s="244"/>
      <c r="TDH54" s="246"/>
      <c r="TDI54" s="247"/>
      <c r="TDJ54" s="275"/>
      <c r="TDK54" s="275"/>
      <c r="TDL54" s="275"/>
      <c r="TDM54" s="275"/>
      <c r="TDN54" s="275"/>
      <c r="TDO54" s="275"/>
      <c r="TDP54" s="137"/>
      <c r="TDQ54" s="137"/>
      <c r="TDR54" s="135"/>
      <c r="TDS54" s="137"/>
      <c r="TDU54" s="250"/>
      <c r="TDV54" s="250"/>
      <c r="TDW54" s="243"/>
      <c r="TDX54" s="276"/>
      <c r="TDY54" s="276"/>
      <c r="TDZ54" s="276"/>
      <c r="TEA54" s="244"/>
      <c r="TEB54" s="244"/>
      <c r="TEC54" s="244"/>
      <c r="TED54" s="245"/>
      <c r="TEE54" s="245"/>
      <c r="TEF54" s="244"/>
      <c r="TEG54" s="246"/>
      <c r="TEH54" s="247"/>
      <c r="TEI54" s="275"/>
      <c r="TEJ54" s="275"/>
      <c r="TEK54" s="275"/>
      <c r="TEL54" s="275"/>
      <c r="TEM54" s="275"/>
      <c r="TEN54" s="275"/>
      <c r="TEO54" s="137"/>
      <c r="TEP54" s="137"/>
      <c r="TEQ54" s="135"/>
      <c r="TER54" s="137"/>
      <c r="TET54" s="250"/>
      <c r="TEU54" s="250"/>
      <c r="TEV54" s="243"/>
      <c r="TEW54" s="276"/>
      <c r="TEX54" s="276"/>
      <c r="TEY54" s="276"/>
      <c r="TEZ54" s="244"/>
      <c r="TFA54" s="244"/>
      <c r="TFB54" s="244"/>
      <c r="TFC54" s="245"/>
      <c r="TFD54" s="245"/>
      <c r="TFE54" s="244"/>
      <c r="TFF54" s="246"/>
      <c r="TFG54" s="247"/>
      <c r="TFH54" s="275"/>
      <c r="TFI54" s="275"/>
      <c r="TFJ54" s="275"/>
      <c r="TFK54" s="275"/>
      <c r="TFL54" s="275"/>
      <c r="TFM54" s="275"/>
      <c r="TFN54" s="137"/>
      <c r="TFO54" s="137"/>
      <c r="TFP54" s="135"/>
      <c r="TFQ54" s="137"/>
      <c r="TFS54" s="250"/>
      <c r="TFT54" s="250"/>
      <c r="TFU54" s="243"/>
      <c r="TFV54" s="276"/>
      <c r="TFW54" s="276"/>
      <c r="TFX54" s="276"/>
      <c r="TFY54" s="244"/>
      <c r="TFZ54" s="244"/>
      <c r="TGA54" s="244"/>
      <c r="TGB54" s="245"/>
      <c r="TGC54" s="245"/>
      <c r="TGD54" s="244"/>
      <c r="TGE54" s="246"/>
      <c r="TGF54" s="247"/>
      <c r="TGG54" s="275"/>
      <c r="TGH54" s="275"/>
      <c r="TGI54" s="275"/>
      <c r="TGJ54" s="275"/>
      <c r="TGK54" s="275"/>
      <c r="TGL54" s="275"/>
      <c r="TGM54" s="137"/>
      <c r="TGN54" s="137"/>
      <c r="TGO54" s="135"/>
      <c r="TGP54" s="137"/>
      <c r="TGR54" s="250"/>
      <c r="TGS54" s="250"/>
      <c r="TGT54" s="243"/>
      <c r="TGU54" s="276"/>
      <c r="TGV54" s="276"/>
      <c r="TGW54" s="276"/>
      <c r="TGX54" s="244"/>
      <c r="TGY54" s="244"/>
      <c r="TGZ54" s="244"/>
      <c r="THA54" s="245"/>
      <c r="THB54" s="245"/>
      <c r="THC54" s="244"/>
      <c r="THD54" s="246"/>
      <c r="THE54" s="247"/>
      <c r="THF54" s="275"/>
      <c r="THG54" s="275"/>
      <c r="THH54" s="275"/>
      <c r="THI54" s="275"/>
      <c r="THJ54" s="275"/>
      <c r="THK54" s="275"/>
      <c r="THL54" s="137"/>
      <c r="THM54" s="137"/>
      <c r="THN54" s="135"/>
      <c r="THO54" s="137"/>
      <c r="THQ54" s="250"/>
      <c r="THR54" s="250"/>
      <c r="THS54" s="243"/>
      <c r="THT54" s="276"/>
      <c r="THU54" s="276"/>
      <c r="THV54" s="276"/>
      <c r="THW54" s="244"/>
      <c r="THX54" s="244"/>
      <c r="THY54" s="244"/>
      <c r="THZ54" s="245"/>
      <c r="TIA54" s="245"/>
      <c r="TIB54" s="244"/>
      <c r="TIC54" s="246"/>
      <c r="TID54" s="247"/>
      <c r="TIE54" s="275"/>
      <c r="TIF54" s="275"/>
      <c r="TIG54" s="275"/>
      <c r="TIH54" s="275"/>
      <c r="TII54" s="275"/>
      <c r="TIJ54" s="275"/>
      <c r="TIK54" s="137"/>
      <c r="TIL54" s="137"/>
      <c r="TIM54" s="135"/>
      <c r="TIN54" s="137"/>
      <c r="TIP54" s="250"/>
      <c r="TIQ54" s="250"/>
      <c r="TIR54" s="243"/>
      <c r="TIS54" s="276"/>
      <c r="TIT54" s="276"/>
      <c r="TIU54" s="276"/>
      <c r="TIV54" s="244"/>
      <c r="TIW54" s="244"/>
      <c r="TIX54" s="244"/>
      <c r="TIY54" s="245"/>
      <c r="TIZ54" s="245"/>
      <c r="TJA54" s="244"/>
      <c r="TJB54" s="246"/>
      <c r="TJC54" s="247"/>
      <c r="TJD54" s="275"/>
      <c r="TJE54" s="275"/>
      <c r="TJF54" s="275"/>
      <c r="TJG54" s="275"/>
      <c r="TJH54" s="275"/>
      <c r="TJI54" s="275"/>
      <c r="TJJ54" s="137"/>
      <c r="TJK54" s="137"/>
      <c r="TJL54" s="135"/>
      <c r="TJM54" s="137"/>
      <c r="TJO54" s="250"/>
      <c r="TJP54" s="250"/>
      <c r="TJQ54" s="243"/>
      <c r="TJR54" s="276"/>
      <c r="TJS54" s="276"/>
      <c r="TJT54" s="276"/>
      <c r="TJU54" s="244"/>
      <c r="TJV54" s="244"/>
      <c r="TJW54" s="244"/>
      <c r="TJX54" s="245"/>
      <c r="TJY54" s="245"/>
      <c r="TJZ54" s="244"/>
      <c r="TKA54" s="246"/>
      <c r="TKB54" s="247"/>
      <c r="TKC54" s="275"/>
      <c r="TKD54" s="275"/>
      <c r="TKE54" s="275"/>
      <c r="TKF54" s="275"/>
      <c r="TKG54" s="275"/>
      <c r="TKH54" s="275"/>
      <c r="TKI54" s="137"/>
      <c r="TKJ54" s="137"/>
      <c r="TKK54" s="135"/>
      <c r="TKL54" s="137"/>
      <c r="TKN54" s="250"/>
      <c r="TKO54" s="250"/>
      <c r="TKP54" s="243"/>
      <c r="TKQ54" s="276"/>
      <c r="TKR54" s="276"/>
      <c r="TKS54" s="276"/>
      <c r="TKT54" s="244"/>
      <c r="TKU54" s="244"/>
      <c r="TKV54" s="244"/>
      <c r="TKW54" s="245"/>
      <c r="TKX54" s="245"/>
      <c r="TKY54" s="244"/>
      <c r="TKZ54" s="246"/>
      <c r="TLA54" s="247"/>
      <c r="TLB54" s="275"/>
      <c r="TLC54" s="275"/>
      <c r="TLD54" s="275"/>
      <c r="TLE54" s="275"/>
      <c r="TLF54" s="275"/>
      <c r="TLG54" s="275"/>
      <c r="TLH54" s="137"/>
      <c r="TLI54" s="137"/>
      <c r="TLJ54" s="135"/>
      <c r="TLK54" s="137"/>
      <c r="TLM54" s="250"/>
      <c r="TLN54" s="250"/>
      <c r="TLO54" s="243"/>
      <c r="TLP54" s="276"/>
      <c r="TLQ54" s="276"/>
      <c r="TLR54" s="276"/>
      <c r="TLS54" s="244"/>
      <c r="TLT54" s="244"/>
      <c r="TLU54" s="244"/>
      <c r="TLV54" s="245"/>
      <c r="TLW54" s="245"/>
      <c r="TLX54" s="244"/>
      <c r="TLY54" s="246"/>
      <c r="TLZ54" s="247"/>
      <c r="TMA54" s="275"/>
      <c r="TMB54" s="275"/>
      <c r="TMC54" s="275"/>
      <c r="TMD54" s="275"/>
      <c r="TME54" s="275"/>
      <c r="TMF54" s="275"/>
      <c r="TMG54" s="137"/>
      <c r="TMH54" s="137"/>
      <c r="TMI54" s="135"/>
      <c r="TMJ54" s="137"/>
      <c r="TML54" s="250"/>
      <c r="TMM54" s="250"/>
      <c r="TMN54" s="243"/>
      <c r="TMO54" s="276"/>
      <c r="TMP54" s="276"/>
      <c r="TMQ54" s="276"/>
      <c r="TMR54" s="244"/>
      <c r="TMS54" s="244"/>
      <c r="TMT54" s="244"/>
      <c r="TMU54" s="245"/>
      <c r="TMV54" s="245"/>
      <c r="TMW54" s="244"/>
      <c r="TMX54" s="246"/>
      <c r="TMY54" s="247"/>
      <c r="TMZ54" s="275"/>
      <c r="TNA54" s="275"/>
      <c r="TNB54" s="275"/>
      <c r="TNC54" s="275"/>
      <c r="TND54" s="275"/>
      <c r="TNE54" s="275"/>
      <c r="TNF54" s="137"/>
      <c r="TNG54" s="137"/>
      <c r="TNH54" s="135"/>
      <c r="TNI54" s="137"/>
      <c r="TNK54" s="250"/>
      <c r="TNL54" s="250"/>
      <c r="TNM54" s="243"/>
      <c r="TNN54" s="276"/>
      <c r="TNO54" s="276"/>
      <c r="TNP54" s="276"/>
      <c r="TNQ54" s="244"/>
      <c r="TNR54" s="244"/>
      <c r="TNS54" s="244"/>
      <c r="TNT54" s="245"/>
      <c r="TNU54" s="245"/>
      <c r="TNV54" s="244"/>
      <c r="TNW54" s="246"/>
      <c r="TNX54" s="247"/>
      <c r="TNY54" s="275"/>
      <c r="TNZ54" s="275"/>
      <c r="TOA54" s="275"/>
      <c r="TOB54" s="275"/>
      <c r="TOC54" s="275"/>
      <c r="TOD54" s="275"/>
      <c r="TOE54" s="137"/>
      <c r="TOF54" s="137"/>
      <c r="TOG54" s="135"/>
      <c r="TOH54" s="137"/>
      <c r="TOJ54" s="250"/>
      <c r="TOK54" s="250"/>
      <c r="TOL54" s="243"/>
      <c r="TOM54" s="276"/>
      <c r="TON54" s="276"/>
      <c r="TOO54" s="276"/>
      <c r="TOP54" s="244"/>
      <c r="TOQ54" s="244"/>
      <c r="TOR54" s="244"/>
      <c r="TOS54" s="245"/>
      <c r="TOT54" s="245"/>
      <c r="TOU54" s="244"/>
      <c r="TOV54" s="246"/>
      <c r="TOW54" s="247"/>
      <c r="TOX54" s="275"/>
      <c r="TOY54" s="275"/>
      <c r="TOZ54" s="275"/>
      <c r="TPA54" s="275"/>
      <c r="TPB54" s="275"/>
      <c r="TPC54" s="275"/>
      <c r="TPD54" s="137"/>
      <c r="TPE54" s="137"/>
      <c r="TPF54" s="135"/>
      <c r="TPG54" s="137"/>
      <c r="TPI54" s="250"/>
      <c r="TPJ54" s="250"/>
      <c r="TPK54" s="243"/>
      <c r="TPL54" s="276"/>
      <c r="TPM54" s="276"/>
      <c r="TPN54" s="276"/>
      <c r="TPO54" s="244"/>
      <c r="TPP54" s="244"/>
      <c r="TPQ54" s="244"/>
      <c r="TPR54" s="245"/>
      <c r="TPS54" s="245"/>
      <c r="TPT54" s="244"/>
      <c r="TPU54" s="246"/>
      <c r="TPV54" s="247"/>
      <c r="TPW54" s="275"/>
      <c r="TPX54" s="275"/>
      <c r="TPY54" s="275"/>
      <c r="TPZ54" s="275"/>
      <c r="TQA54" s="275"/>
      <c r="TQB54" s="275"/>
      <c r="TQC54" s="137"/>
      <c r="TQD54" s="137"/>
      <c r="TQE54" s="135"/>
      <c r="TQF54" s="137"/>
      <c r="TQH54" s="250"/>
      <c r="TQI54" s="250"/>
      <c r="TQJ54" s="243"/>
      <c r="TQK54" s="276"/>
      <c r="TQL54" s="276"/>
      <c r="TQM54" s="276"/>
      <c r="TQN54" s="244"/>
      <c r="TQO54" s="244"/>
      <c r="TQP54" s="244"/>
      <c r="TQQ54" s="245"/>
      <c r="TQR54" s="245"/>
      <c r="TQS54" s="244"/>
      <c r="TQT54" s="246"/>
      <c r="TQU54" s="247"/>
      <c r="TQV54" s="275"/>
      <c r="TQW54" s="275"/>
      <c r="TQX54" s="275"/>
      <c r="TQY54" s="275"/>
      <c r="TQZ54" s="275"/>
      <c r="TRA54" s="275"/>
      <c r="TRB54" s="137"/>
      <c r="TRC54" s="137"/>
      <c r="TRD54" s="135"/>
      <c r="TRE54" s="137"/>
      <c r="TRG54" s="250"/>
      <c r="TRH54" s="250"/>
      <c r="TRI54" s="243"/>
      <c r="TRJ54" s="276"/>
      <c r="TRK54" s="276"/>
      <c r="TRL54" s="276"/>
      <c r="TRM54" s="244"/>
      <c r="TRN54" s="244"/>
      <c r="TRO54" s="244"/>
      <c r="TRP54" s="245"/>
      <c r="TRQ54" s="245"/>
      <c r="TRR54" s="244"/>
      <c r="TRS54" s="246"/>
      <c r="TRT54" s="247"/>
      <c r="TRU54" s="275"/>
      <c r="TRV54" s="275"/>
      <c r="TRW54" s="275"/>
      <c r="TRX54" s="275"/>
      <c r="TRY54" s="275"/>
      <c r="TRZ54" s="275"/>
      <c r="TSA54" s="137"/>
      <c r="TSB54" s="137"/>
      <c r="TSC54" s="135"/>
      <c r="TSD54" s="137"/>
      <c r="TSF54" s="250"/>
      <c r="TSG54" s="250"/>
      <c r="TSH54" s="243"/>
      <c r="TSI54" s="276"/>
      <c r="TSJ54" s="276"/>
      <c r="TSK54" s="276"/>
      <c r="TSL54" s="244"/>
      <c r="TSM54" s="244"/>
      <c r="TSN54" s="244"/>
      <c r="TSO54" s="245"/>
      <c r="TSP54" s="245"/>
      <c r="TSQ54" s="244"/>
      <c r="TSR54" s="246"/>
      <c r="TSS54" s="247"/>
      <c r="TST54" s="275"/>
      <c r="TSU54" s="275"/>
      <c r="TSV54" s="275"/>
      <c r="TSW54" s="275"/>
      <c r="TSX54" s="275"/>
      <c r="TSY54" s="275"/>
      <c r="TSZ54" s="137"/>
      <c r="TTA54" s="137"/>
      <c r="TTB54" s="135"/>
      <c r="TTC54" s="137"/>
      <c r="TTE54" s="250"/>
      <c r="TTF54" s="250"/>
      <c r="TTG54" s="243"/>
      <c r="TTH54" s="276"/>
      <c r="TTI54" s="276"/>
      <c r="TTJ54" s="276"/>
      <c r="TTK54" s="244"/>
      <c r="TTL54" s="244"/>
      <c r="TTM54" s="244"/>
      <c r="TTN54" s="245"/>
      <c r="TTO54" s="245"/>
      <c r="TTP54" s="244"/>
      <c r="TTQ54" s="246"/>
      <c r="TTR54" s="247"/>
      <c r="TTS54" s="275"/>
      <c r="TTT54" s="275"/>
      <c r="TTU54" s="275"/>
      <c r="TTV54" s="275"/>
      <c r="TTW54" s="275"/>
      <c r="TTX54" s="275"/>
      <c r="TTY54" s="137"/>
      <c r="TTZ54" s="137"/>
      <c r="TUA54" s="135"/>
      <c r="TUB54" s="137"/>
      <c r="TUD54" s="250"/>
      <c r="TUE54" s="250"/>
      <c r="TUF54" s="243"/>
      <c r="TUG54" s="276"/>
      <c r="TUH54" s="276"/>
      <c r="TUI54" s="276"/>
      <c r="TUJ54" s="244"/>
      <c r="TUK54" s="244"/>
      <c r="TUL54" s="244"/>
      <c r="TUM54" s="245"/>
      <c r="TUN54" s="245"/>
      <c r="TUO54" s="244"/>
      <c r="TUP54" s="246"/>
      <c r="TUQ54" s="247"/>
      <c r="TUR54" s="275"/>
      <c r="TUS54" s="275"/>
      <c r="TUT54" s="275"/>
      <c r="TUU54" s="275"/>
      <c r="TUV54" s="275"/>
      <c r="TUW54" s="275"/>
      <c r="TUX54" s="137"/>
      <c r="TUY54" s="137"/>
      <c r="TUZ54" s="135"/>
      <c r="TVA54" s="137"/>
      <c r="TVC54" s="250"/>
      <c r="TVD54" s="250"/>
      <c r="TVE54" s="243"/>
      <c r="TVF54" s="276"/>
      <c r="TVG54" s="276"/>
      <c r="TVH54" s="276"/>
      <c r="TVI54" s="244"/>
      <c r="TVJ54" s="244"/>
      <c r="TVK54" s="244"/>
      <c r="TVL54" s="245"/>
      <c r="TVM54" s="245"/>
      <c r="TVN54" s="244"/>
      <c r="TVO54" s="246"/>
      <c r="TVP54" s="247"/>
      <c r="TVQ54" s="275"/>
      <c r="TVR54" s="275"/>
      <c r="TVS54" s="275"/>
      <c r="TVT54" s="275"/>
      <c r="TVU54" s="275"/>
      <c r="TVV54" s="275"/>
      <c r="TVW54" s="137"/>
      <c r="TVX54" s="137"/>
      <c r="TVY54" s="135"/>
      <c r="TVZ54" s="137"/>
      <c r="TWB54" s="250"/>
      <c r="TWC54" s="250"/>
      <c r="TWD54" s="243"/>
      <c r="TWE54" s="276"/>
      <c r="TWF54" s="276"/>
      <c r="TWG54" s="276"/>
      <c r="TWH54" s="244"/>
      <c r="TWI54" s="244"/>
      <c r="TWJ54" s="244"/>
      <c r="TWK54" s="245"/>
      <c r="TWL54" s="245"/>
      <c r="TWM54" s="244"/>
      <c r="TWN54" s="246"/>
      <c r="TWO54" s="247"/>
      <c r="TWP54" s="275"/>
      <c r="TWQ54" s="275"/>
      <c r="TWR54" s="275"/>
      <c r="TWS54" s="275"/>
      <c r="TWT54" s="275"/>
      <c r="TWU54" s="275"/>
      <c r="TWV54" s="137"/>
      <c r="TWW54" s="137"/>
      <c r="TWX54" s="135"/>
      <c r="TWY54" s="137"/>
      <c r="TXA54" s="250"/>
      <c r="TXB54" s="250"/>
      <c r="TXC54" s="243"/>
      <c r="TXD54" s="276"/>
      <c r="TXE54" s="276"/>
      <c r="TXF54" s="276"/>
      <c r="TXG54" s="244"/>
      <c r="TXH54" s="244"/>
      <c r="TXI54" s="244"/>
      <c r="TXJ54" s="245"/>
      <c r="TXK54" s="245"/>
      <c r="TXL54" s="244"/>
      <c r="TXM54" s="246"/>
      <c r="TXN54" s="247"/>
      <c r="TXO54" s="275"/>
      <c r="TXP54" s="275"/>
      <c r="TXQ54" s="275"/>
      <c r="TXR54" s="275"/>
      <c r="TXS54" s="275"/>
      <c r="TXT54" s="275"/>
      <c r="TXU54" s="137"/>
      <c r="TXV54" s="137"/>
      <c r="TXW54" s="135"/>
      <c r="TXX54" s="137"/>
      <c r="TXZ54" s="250"/>
      <c r="TYA54" s="250"/>
      <c r="TYB54" s="243"/>
      <c r="TYC54" s="276"/>
      <c r="TYD54" s="276"/>
      <c r="TYE54" s="276"/>
      <c r="TYF54" s="244"/>
      <c r="TYG54" s="244"/>
      <c r="TYH54" s="244"/>
      <c r="TYI54" s="245"/>
      <c r="TYJ54" s="245"/>
      <c r="TYK54" s="244"/>
      <c r="TYL54" s="246"/>
      <c r="TYM54" s="247"/>
      <c r="TYN54" s="275"/>
      <c r="TYO54" s="275"/>
      <c r="TYP54" s="275"/>
      <c r="TYQ54" s="275"/>
      <c r="TYR54" s="275"/>
      <c r="TYS54" s="275"/>
      <c r="TYT54" s="137"/>
      <c r="TYU54" s="137"/>
      <c r="TYV54" s="135"/>
      <c r="TYW54" s="137"/>
      <c r="TYY54" s="250"/>
      <c r="TYZ54" s="250"/>
      <c r="TZA54" s="243"/>
      <c r="TZB54" s="276"/>
      <c r="TZC54" s="276"/>
      <c r="TZD54" s="276"/>
      <c r="TZE54" s="244"/>
      <c r="TZF54" s="244"/>
      <c r="TZG54" s="244"/>
      <c r="TZH54" s="245"/>
      <c r="TZI54" s="245"/>
      <c r="TZJ54" s="244"/>
      <c r="TZK54" s="246"/>
      <c r="TZL54" s="247"/>
      <c r="TZM54" s="275"/>
      <c r="TZN54" s="275"/>
      <c r="TZO54" s="275"/>
      <c r="TZP54" s="275"/>
      <c r="TZQ54" s="275"/>
      <c r="TZR54" s="275"/>
      <c r="TZS54" s="137"/>
      <c r="TZT54" s="137"/>
      <c r="TZU54" s="135"/>
      <c r="TZV54" s="137"/>
      <c r="TZX54" s="250"/>
      <c r="TZY54" s="250"/>
      <c r="TZZ54" s="243"/>
      <c r="UAA54" s="276"/>
      <c r="UAB54" s="276"/>
      <c r="UAC54" s="276"/>
      <c r="UAD54" s="244"/>
      <c r="UAE54" s="244"/>
      <c r="UAF54" s="244"/>
      <c r="UAG54" s="245"/>
      <c r="UAH54" s="245"/>
      <c r="UAI54" s="244"/>
      <c r="UAJ54" s="246"/>
      <c r="UAK54" s="247"/>
      <c r="UAL54" s="275"/>
      <c r="UAM54" s="275"/>
      <c r="UAN54" s="275"/>
      <c r="UAO54" s="275"/>
      <c r="UAP54" s="275"/>
      <c r="UAQ54" s="275"/>
      <c r="UAR54" s="137"/>
      <c r="UAS54" s="137"/>
      <c r="UAT54" s="135"/>
      <c r="UAU54" s="137"/>
      <c r="UAW54" s="250"/>
      <c r="UAX54" s="250"/>
      <c r="UAY54" s="243"/>
      <c r="UAZ54" s="276"/>
      <c r="UBA54" s="276"/>
      <c r="UBB54" s="276"/>
      <c r="UBC54" s="244"/>
      <c r="UBD54" s="244"/>
      <c r="UBE54" s="244"/>
      <c r="UBF54" s="245"/>
      <c r="UBG54" s="245"/>
      <c r="UBH54" s="244"/>
      <c r="UBI54" s="246"/>
      <c r="UBJ54" s="247"/>
      <c r="UBK54" s="275"/>
      <c r="UBL54" s="275"/>
      <c r="UBM54" s="275"/>
      <c r="UBN54" s="275"/>
      <c r="UBO54" s="275"/>
      <c r="UBP54" s="275"/>
      <c r="UBQ54" s="137"/>
      <c r="UBR54" s="137"/>
      <c r="UBS54" s="135"/>
      <c r="UBT54" s="137"/>
      <c r="UBV54" s="250"/>
      <c r="UBW54" s="250"/>
      <c r="UBX54" s="243"/>
      <c r="UBY54" s="276"/>
      <c r="UBZ54" s="276"/>
      <c r="UCA54" s="276"/>
      <c r="UCB54" s="244"/>
      <c r="UCC54" s="244"/>
      <c r="UCD54" s="244"/>
      <c r="UCE54" s="245"/>
      <c r="UCF54" s="245"/>
      <c r="UCG54" s="244"/>
      <c r="UCH54" s="246"/>
      <c r="UCI54" s="247"/>
      <c r="UCJ54" s="275"/>
      <c r="UCK54" s="275"/>
      <c r="UCL54" s="275"/>
      <c r="UCM54" s="275"/>
      <c r="UCN54" s="275"/>
      <c r="UCO54" s="275"/>
      <c r="UCP54" s="137"/>
      <c r="UCQ54" s="137"/>
      <c r="UCR54" s="135"/>
      <c r="UCS54" s="137"/>
      <c r="UCU54" s="250"/>
      <c r="UCV54" s="250"/>
      <c r="UCW54" s="243"/>
      <c r="UCX54" s="276"/>
      <c r="UCY54" s="276"/>
      <c r="UCZ54" s="276"/>
      <c r="UDA54" s="244"/>
      <c r="UDB54" s="244"/>
      <c r="UDC54" s="244"/>
      <c r="UDD54" s="245"/>
      <c r="UDE54" s="245"/>
      <c r="UDF54" s="244"/>
      <c r="UDG54" s="246"/>
      <c r="UDH54" s="247"/>
      <c r="UDI54" s="275"/>
      <c r="UDJ54" s="275"/>
      <c r="UDK54" s="275"/>
      <c r="UDL54" s="275"/>
      <c r="UDM54" s="275"/>
      <c r="UDN54" s="275"/>
      <c r="UDO54" s="137"/>
      <c r="UDP54" s="137"/>
      <c r="UDQ54" s="135"/>
      <c r="UDR54" s="137"/>
      <c r="UDT54" s="250"/>
      <c r="UDU54" s="250"/>
      <c r="UDV54" s="243"/>
      <c r="UDW54" s="276"/>
      <c r="UDX54" s="276"/>
      <c r="UDY54" s="276"/>
      <c r="UDZ54" s="244"/>
      <c r="UEA54" s="244"/>
      <c r="UEB54" s="244"/>
      <c r="UEC54" s="245"/>
      <c r="UED54" s="245"/>
      <c r="UEE54" s="244"/>
      <c r="UEF54" s="246"/>
      <c r="UEG54" s="247"/>
      <c r="UEH54" s="275"/>
      <c r="UEI54" s="275"/>
      <c r="UEJ54" s="275"/>
      <c r="UEK54" s="275"/>
      <c r="UEL54" s="275"/>
      <c r="UEM54" s="275"/>
      <c r="UEN54" s="137"/>
      <c r="UEO54" s="137"/>
      <c r="UEP54" s="135"/>
      <c r="UEQ54" s="137"/>
      <c r="UES54" s="250"/>
      <c r="UET54" s="250"/>
      <c r="UEU54" s="243"/>
      <c r="UEV54" s="276"/>
      <c r="UEW54" s="276"/>
      <c r="UEX54" s="276"/>
      <c r="UEY54" s="244"/>
      <c r="UEZ54" s="244"/>
      <c r="UFA54" s="244"/>
      <c r="UFB54" s="245"/>
      <c r="UFC54" s="245"/>
      <c r="UFD54" s="244"/>
      <c r="UFE54" s="246"/>
      <c r="UFF54" s="247"/>
      <c r="UFG54" s="275"/>
      <c r="UFH54" s="275"/>
      <c r="UFI54" s="275"/>
      <c r="UFJ54" s="275"/>
      <c r="UFK54" s="275"/>
      <c r="UFL54" s="275"/>
      <c r="UFM54" s="137"/>
      <c r="UFN54" s="137"/>
      <c r="UFO54" s="135"/>
      <c r="UFP54" s="137"/>
      <c r="UFR54" s="250"/>
      <c r="UFS54" s="250"/>
      <c r="UFT54" s="243"/>
      <c r="UFU54" s="276"/>
      <c r="UFV54" s="276"/>
      <c r="UFW54" s="276"/>
      <c r="UFX54" s="244"/>
      <c r="UFY54" s="244"/>
      <c r="UFZ54" s="244"/>
      <c r="UGA54" s="245"/>
      <c r="UGB54" s="245"/>
      <c r="UGC54" s="244"/>
      <c r="UGD54" s="246"/>
      <c r="UGE54" s="247"/>
      <c r="UGF54" s="275"/>
      <c r="UGG54" s="275"/>
      <c r="UGH54" s="275"/>
      <c r="UGI54" s="275"/>
      <c r="UGJ54" s="275"/>
      <c r="UGK54" s="275"/>
      <c r="UGL54" s="137"/>
      <c r="UGM54" s="137"/>
      <c r="UGN54" s="135"/>
      <c r="UGO54" s="137"/>
      <c r="UGQ54" s="250"/>
      <c r="UGR54" s="250"/>
      <c r="UGS54" s="243"/>
      <c r="UGT54" s="276"/>
      <c r="UGU54" s="276"/>
      <c r="UGV54" s="276"/>
      <c r="UGW54" s="244"/>
      <c r="UGX54" s="244"/>
      <c r="UGY54" s="244"/>
      <c r="UGZ54" s="245"/>
      <c r="UHA54" s="245"/>
      <c r="UHB54" s="244"/>
      <c r="UHC54" s="246"/>
      <c r="UHD54" s="247"/>
      <c r="UHE54" s="275"/>
      <c r="UHF54" s="275"/>
      <c r="UHG54" s="275"/>
      <c r="UHH54" s="275"/>
      <c r="UHI54" s="275"/>
      <c r="UHJ54" s="275"/>
      <c r="UHK54" s="137"/>
      <c r="UHL54" s="137"/>
      <c r="UHM54" s="135"/>
      <c r="UHN54" s="137"/>
      <c r="UHP54" s="250"/>
      <c r="UHQ54" s="250"/>
      <c r="UHR54" s="243"/>
      <c r="UHS54" s="276"/>
      <c r="UHT54" s="276"/>
      <c r="UHU54" s="276"/>
      <c r="UHV54" s="244"/>
      <c r="UHW54" s="244"/>
      <c r="UHX54" s="244"/>
      <c r="UHY54" s="245"/>
      <c r="UHZ54" s="245"/>
      <c r="UIA54" s="244"/>
      <c r="UIB54" s="246"/>
      <c r="UIC54" s="247"/>
      <c r="UID54" s="275"/>
      <c r="UIE54" s="275"/>
      <c r="UIF54" s="275"/>
      <c r="UIG54" s="275"/>
      <c r="UIH54" s="275"/>
      <c r="UII54" s="275"/>
      <c r="UIJ54" s="137"/>
      <c r="UIK54" s="137"/>
      <c r="UIL54" s="135"/>
      <c r="UIM54" s="137"/>
      <c r="UIO54" s="250"/>
      <c r="UIP54" s="250"/>
      <c r="UIQ54" s="243"/>
      <c r="UIR54" s="276"/>
      <c r="UIS54" s="276"/>
      <c r="UIT54" s="276"/>
      <c r="UIU54" s="244"/>
      <c r="UIV54" s="244"/>
      <c r="UIW54" s="244"/>
      <c r="UIX54" s="245"/>
      <c r="UIY54" s="245"/>
      <c r="UIZ54" s="244"/>
      <c r="UJA54" s="246"/>
      <c r="UJB54" s="247"/>
      <c r="UJC54" s="275"/>
      <c r="UJD54" s="275"/>
      <c r="UJE54" s="275"/>
      <c r="UJF54" s="275"/>
      <c r="UJG54" s="275"/>
      <c r="UJH54" s="275"/>
      <c r="UJI54" s="137"/>
      <c r="UJJ54" s="137"/>
      <c r="UJK54" s="135"/>
      <c r="UJL54" s="137"/>
      <c r="UJN54" s="250"/>
      <c r="UJO54" s="250"/>
      <c r="UJP54" s="243"/>
      <c r="UJQ54" s="276"/>
      <c r="UJR54" s="276"/>
      <c r="UJS54" s="276"/>
      <c r="UJT54" s="244"/>
      <c r="UJU54" s="244"/>
      <c r="UJV54" s="244"/>
      <c r="UJW54" s="245"/>
      <c r="UJX54" s="245"/>
      <c r="UJY54" s="244"/>
      <c r="UJZ54" s="246"/>
      <c r="UKA54" s="247"/>
      <c r="UKB54" s="275"/>
      <c r="UKC54" s="275"/>
      <c r="UKD54" s="275"/>
      <c r="UKE54" s="275"/>
      <c r="UKF54" s="275"/>
      <c r="UKG54" s="275"/>
      <c r="UKH54" s="137"/>
      <c r="UKI54" s="137"/>
      <c r="UKJ54" s="135"/>
      <c r="UKK54" s="137"/>
      <c r="UKM54" s="250"/>
      <c r="UKN54" s="250"/>
      <c r="UKO54" s="243"/>
      <c r="UKP54" s="276"/>
      <c r="UKQ54" s="276"/>
      <c r="UKR54" s="276"/>
      <c r="UKS54" s="244"/>
      <c r="UKT54" s="244"/>
      <c r="UKU54" s="244"/>
      <c r="UKV54" s="245"/>
      <c r="UKW54" s="245"/>
      <c r="UKX54" s="244"/>
      <c r="UKY54" s="246"/>
      <c r="UKZ54" s="247"/>
      <c r="ULA54" s="275"/>
      <c r="ULB54" s="275"/>
      <c r="ULC54" s="275"/>
      <c r="ULD54" s="275"/>
      <c r="ULE54" s="275"/>
      <c r="ULF54" s="275"/>
      <c r="ULG54" s="137"/>
      <c r="ULH54" s="137"/>
      <c r="ULI54" s="135"/>
      <c r="ULJ54" s="137"/>
      <c r="ULL54" s="250"/>
      <c r="ULM54" s="250"/>
      <c r="ULN54" s="243"/>
      <c r="ULO54" s="276"/>
      <c r="ULP54" s="276"/>
      <c r="ULQ54" s="276"/>
      <c r="ULR54" s="244"/>
      <c r="ULS54" s="244"/>
      <c r="ULT54" s="244"/>
      <c r="ULU54" s="245"/>
      <c r="ULV54" s="245"/>
      <c r="ULW54" s="244"/>
      <c r="ULX54" s="246"/>
      <c r="ULY54" s="247"/>
      <c r="ULZ54" s="275"/>
      <c r="UMA54" s="275"/>
      <c r="UMB54" s="275"/>
      <c r="UMC54" s="275"/>
      <c r="UMD54" s="275"/>
      <c r="UME54" s="275"/>
      <c r="UMF54" s="137"/>
      <c r="UMG54" s="137"/>
      <c r="UMH54" s="135"/>
      <c r="UMI54" s="137"/>
      <c r="UMK54" s="250"/>
      <c r="UML54" s="250"/>
      <c r="UMM54" s="243"/>
      <c r="UMN54" s="276"/>
      <c r="UMO54" s="276"/>
      <c r="UMP54" s="276"/>
      <c r="UMQ54" s="244"/>
      <c r="UMR54" s="244"/>
      <c r="UMS54" s="244"/>
      <c r="UMT54" s="245"/>
      <c r="UMU54" s="245"/>
      <c r="UMV54" s="244"/>
      <c r="UMW54" s="246"/>
      <c r="UMX54" s="247"/>
      <c r="UMY54" s="275"/>
      <c r="UMZ54" s="275"/>
      <c r="UNA54" s="275"/>
      <c r="UNB54" s="275"/>
      <c r="UNC54" s="275"/>
      <c r="UND54" s="275"/>
      <c r="UNE54" s="137"/>
      <c r="UNF54" s="137"/>
      <c r="UNG54" s="135"/>
      <c r="UNH54" s="137"/>
      <c r="UNJ54" s="250"/>
      <c r="UNK54" s="250"/>
      <c r="UNL54" s="243"/>
      <c r="UNM54" s="276"/>
      <c r="UNN54" s="276"/>
      <c r="UNO54" s="276"/>
      <c r="UNP54" s="244"/>
      <c r="UNQ54" s="244"/>
      <c r="UNR54" s="244"/>
      <c r="UNS54" s="245"/>
      <c r="UNT54" s="245"/>
      <c r="UNU54" s="244"/>
      <c r="UNV54" s="246"/>
      <c r="UNW54" s="247"/>
      <c r="UNX54" s="275"/>
      <c r="UNY54" s="275"/>
      <c r="UNZ54" s="275"/>
      <c r="UOA54" s="275"/>
      <c r="UOB54" s="275"/>
      <c r="UOC54" s="275"/>
      <c r="UOD54" s="137"/>
      <c r="UOE54" s="137"/>
      <c r="UOF54" s="135"/>
      <c r="UOG54" s="137"/>
      <c r="UOI54" s="250"/>
      <c r="UOJ54" s="250"/>
      <c r="UOK54" s="243"/>
      <c r="UOL54" s="276"/>
      <c r="UOM54" s="276"/>
      <c r="UON54" s="276"/>
      <c r="UOO54" s="244"/>
      <c r="UOP54" s="244"/>
      <c r="UOQ54" s="244"/>
      <c r="UOR54" s="245"/>
      <c r="UOS54" s="245"/>
      <c r="UOT54" s="244"/>
      <c r="UOU54" s="246"/>
      <c r="UOV54" s="247"/>
      <c r="UOW54" s="275"/>
      <c r="UOX54" s="275"/>
      <c r="UOY54" s="275"/>
      <c r="UOZ54" s="275"/>
      <c r="UPA54" s="275"/>
      <c r="UPB54" s="275"/>
      <c r="UPC54" s="137"/>
      <c r="UPD54" s="137"/>
      <c r="UPE54" s="135"/>
      <c r="UPF54" s="137"/>
      <c r="UPH54" s="250"/>
      <c r="UPI54" s="250"/>
      <c r="UPJ54" s="243"/>
      <c r="UPK54" s="276"/>
      <c r="UPL54" s="276"/>
      <c r="UPM54" s="276"/>
      <c r="UPN54" s="244"/>
      <c r="UPO54" s="244"/>
      <c r="UPP54" s="244"/>
      <c r="UPQ54" s="245"/>
      <c r="UPR54" s="245"/>
      <c r="UPS54" s="244"/>
      <c r="UPT54" s="246"/>
      <c r="UPU54" s="247"/>
      <c r="UPV54" s="275"/>
      <c r="UPW54" s="275"/>
      <c r="UPX54" s="275"/>
      <c r="UPY54" s="275"/>
      <c r="UPZ54" s="275"/>
      <c r="UQA54" s="275"/>
      <c r="UQB54" s="137"/>
      <c r="UQC54" s="137"/>
      <c r="UQD54" s="135"/>
      <c r="UQE54" s="137"/>
      <c r="UQG54" s="250"/>
      <c r="UQH54" s="250"/>
      <c r="UQI54" s="243"/>
      <c r="UQJ54" s="276"/>
      <c r="UQK54" s="276"/>
      <c r="UQL54" s="276"/>
      <c r="UQM54" s="244"/>
      <c r="UQN54" s="244"/>
      <c r="UQO54" s="244"/>
      <c r="UQP54" s="245"/>
      <c r="UQQ54" s="245"/>
      <c r="UQR54" s="244"/>
      <c r="UQS54" s="246"/>
      <c r="UQT54" s="247"/>
      <c r="UQU54" s="275"/>
      <c r="UQV54" s="275"/>
      <c r="UQW54" s="275"/>
      <c r="UQX54" s="275"/>
      <c r="UQY54" s="275"/>
      <c r="UQZ54" s="275"/>
      <c r="URA54" s="137"/>
      <c r="URB54" s="137"/>
      <c r="URC54" s="135"/>
      <c r="URD54" s="137"/>
      <c r="URF54" s="250"/>
      <c r="URG54" s="250"/>
      <c r="URH54" s="243"/>
      <c r="URI54" s="276"/>
      <c r="URJ54" s="276"/>
      <c r="URK54" s="276"/>
      <c r="URL54" s="244"/>
      <c r="URM54" s="244"/>
      <c r="URN54" s="244"/>
      <c r="URO54" s="245"/>
      <c r="URP54" s="245"/>
      <c r="URQ54" s="244"/>
      <c r="URR54" s="246"/>
      <c r="URS54" s="247"/>
      <c r="URT54" s="275"/>
      <c r="URU54" s="275"/>
      <c r="URV54" s="275"/>
      <c r="URW54" s="275"/>
      <c r="URX54" s="275"/>
      <c r="URY54" s="275"/>
      <c r="URZ54" s="137"/>
      <c r="USA54" s="137"/>
      <c r="USB54" s="135"/>
      <c r="USC54" s="137"/>
      <c r="USE54" s="250"/>
      <c r="USF54" s="250"/>
      <c r="USG54" s="243"/>
      <c r="USH54" s="276"/>
      <c r="USI54" s="276"/>
      <c r="USJ54" s="276"/>
      <c r="USK54" s="244"/>
      <c r="USL54" s="244"/>
      <c r="USM54" s="244"/>
      <c r="USN54" s="245"/>
      <c r="USO54" s="245"/>
      <c r="USP54" s="244"/>
      <c r="USQ54" s="246"/>
      <c r="USR54" s="247"/>
      <c r="USS54" s="275"/>
      <c r="UST54" s="275"/>
      <c r="USU54" s="275"/>
      <c r="USV54" s="275"/>
      <c r="USW54" s="275"/>
      <c r="USX54" s="275"/>
      <c r="USY54" s="137"/>
      <c r="USZ54" s="137"/>
      <c r="UTA54" s="135"/>
      <c r="UTB54" s="137"/>
      <c r="UTD54" s="250"/>
      <c r="UTE54" s="250"/>
      <c r="UTF54" s="243"/>
      <c r="UTG54" s="276"/>
      <c r="UTH54" s="276"/>
      <c r="UTI54" s="276"/>
      <c r="UTJ54" s="244"/>
      <c r="UTK54" s="244"/>
      <c r="UTL54" s="244"/>
      <c r="UTM54" s="245"/>
      <c r="UTN54" s="245"/>
      <c r="UTO54" s="244"/>
      <c r="UTP54" s="246"/>
      <c r="UTQ54" s="247"/>
      <c r="UTR54" s="275"/>
      <c r="UTS54" s="275"/>
      <c r="UTT54" s="275"/>
      <c r="UTU54" s="275"/>
      <c r="UTV54" s="275"/>
      <c r="UTW54" s="275"/>
      <c r="UTX54" s="137"/>
      <c r="UTY54" s="137"/>
      <c r="UTZ54" s="135"/>
      <c r="UUA54" s="137"/>
      <c r="UUC54" s="250"/>
      <c r="UUD54" s="250"/>
      <c r="UUE54" s="243"/>
      <c r="UUF54" s="276"/>
      <c r="UUG54" s="276"/>
      <c r="UUH54" s="276"/>
      <c r="UUI54" s="244"/>
      <c r="UUJ54" s="244"/>
      <c r="UUK54" s="244"/>
      <c r="UUL54" s="245"/>
      <c r="UUM54" s="245"/>
      <c r="UUN54" s="244"/>
      <c r="UUO54" s="246"/>
      <c r="UUP54" s="247"/>
      <c r="UUQ54" s="275"/>
      <c r="UUR54" s="275"/>
      <c r="UUS54" s="275"/>
      <c r="UUT54" s="275"/>
      <c r="UUU54" s="275"/>
      <c r="UUV54" s="275"/>
      <c r="UUW54" s="137"/>
      <c r="UUX54" s="137"/>
      <c r="UUY54" s="135"/>
      <c r="UUZ54" s="137"/>
      <c r="UVB54" s="250"/>
      <c r="UVC54" s="250"/>
      <c r="UVD54" s="243"/>
      <c r="UVE54" s="276"/>
      <c r="UVF54" s="276"/>
      <c r="UVG54" s="276"/>
      <c r="UVH54" s="244"/>
      <c r="UVI54" s="244"/>
      <c r="UVJ54" s="244"/>
      <c r="UVK54" s="245"/>
      <c r="UVL54" s="245"/>
      <c r="UVM54" s="244"/>
      <c r="UVN54" s="246"/>
      <c r="UVO54" s="247"/>
      <c r="UVP54" s="275"/>
      <c r="UVQ54" s="275"/>
      <c r="UVR54" s="275"/>
      <c r="UVS54" s="275"/>
      <c r="UVT54" s="275"/>
      <c r="UVU54" s="275"/>
      <c r="UVV54" s="137"/>
      <c r="UVW54" s="137"/>
      <c r="UVX54" s="135"/>
      <c r="UVY54" s="137"/>
      <c r="UWA54" s="250"/>
      <c r="UWB54" s="250"/>
      <c r="UWC54" s="243"/>
      <c r="UWD54" s="276"/>
      <c r="UWE54" s="276"/>
      <c r="UWF54" s="276"/>
      <c r="UWG54" s="244"/>
      <c r="UWH54" s="244"/>
      <c r="UWI54" s="244"/>
      <c r="UWJ54" s="245"/>
      <c r="UWK54" s="245"/>
      <c r="UWL54" s="244"/>
      <c r="UWM54" s="246"/>
      <c r="UWN54" s="247"/>
      <c r="UWO54" s="275"/>
      <c r="UWP54" s="275"/>
      <c r="UWQ54" s="275"/>
      <c r="UWR54" s="275"/>
      <c r="UWS54" s="275"/>
      <c r="UWT54" s="275"/>
      <c r="UWU54" s="137"/>
      <c r="UWV54" s="137"/>
      <c r="UWW54" s="135"/>
      <c r="UWX54" s="137"/>
      <c r="UWZ54" s="250"/>
      <c r="UXA54" s="250"/>
      <c r="UXB54" s="243"/>
      <c r="UXC54" s="276"/>
      <c r="UXD54" s="276"/>
      <c r="UXE54" s="276"/>
      <c r="UXF54" s="244"/>
      <c r="UXG54" s="244"/>
      <c r="UXH54" s="244"/>
      <c r="UXI54" s="245"/>
      <c r="UXJ54" s="245"/>
      <c r="UXK54" s="244"/>
      <c r="UXL54" s="246"/>
      <c r="UXM54" s="247"/>
      <c r="UXN54" s="275"/>
      <c r="UXO54" s="275"/>
      <c r="UXP54" s="275"/>
      <c r="UXQ54" s="275"/>
      <c r="UXR54" s="275"/>
      <c r="UXS54" s="275"/>
      <c r="UXT54" s="137"/>
      <c r="UXU54" s="137"/>
      <c r="UXV54" s="135"/>
      <c r="UXW54" s="137"/>
      <c r="UXY54" s="250"/>
      <c r="UXZ54" s="250"/>
      <c r="UYA54" s="243"/>
      <c r="UYB54" s="276"/>
      <c r="UYC54" s="276"/>
      <c r="UYD54" s="276"/>
      <c r="UYE54" s="244"/>
      <c r="UYF54" s="244"/>
      <c r="UYG54" s="244"/>
      <c r="UYH54" s="245"/>
      <c r="UYI54" s="245"/>
      <c r="UYJ54" s="244"/>
      <c r="UYK54" s="246"/>
      <c r="UYL54" s="247"/>
      <c r="UYM54" s="275"/>
      <c r="UYN54" s="275"/>
      <c r="UYO54" s="275"/>
      <c r="UYP54" s="275"/>
      <c r="UYQ54" s="275"/>
      <c r="UYR54" s="275"/>
      <c r="UYS54" s="137"/>
      <c r="UYT54" s="137"/>
      <c r="UYU54" s="135"/>
      <c r="UYV54" s="137"/>
      <c r="UYX54" s="250"/>
      <c r="UYY54" s="250"/>
      <c r="UYZ54" s="243"/>
      <c r="UZA54" s="276"/>
      <c r="UZB54" s="276"/>
      <c r="UZC54" s="276"/>
      <c r="UZD54" s="244"/>
      <c r="UZE54" s="244"/>
      <c r="UZF54" s="244"/>
      <c r="UZG54" s="245"/>
      <c r="UZH54" s="245"/>
      <c r="UZI54" s="244"/>
      <c r="UZJ54" s="246"/>
      <c r="UZK54" s="247"/>
      <c r="UZL54" s="275"/>
      <c r="UZM54" s="275"/>
      <c r="UZN54" s="275"/>
      <c r="UZO54" s="275"/>
      <c r="UZP54" s="275"/>
      <c r="UZQ54" s="275"/>
      <c r="UZR54" s="137"/>
      <c r="UZS54" s="137"/>
      <c r="UZT54" s="135"/>
      <c r="UZU54" s="137"/>
      <c r="UZW54" s="250"/>
      <c r="UZX54" s="250"/>
      <c r="UZY54" s="243"/>
      <c r="UZZ54" s="276"/>
      <c r="VAA54" s="276"/>
      <c r="VAB54" s="276"/>
      <c r="VAC54" s="244"/>
      <c r="VAD54" s="244"/>
      <c r="VAE54" s="244"/>
      <c r="VAF54" s="245"/>
      <c r="VAG54" s="245"/>
      <c r="VAH54" s="244"/>
      <c r="VAI54" s="246"/>
      <c r="VAJ54" s="247"/>
      <c r="VAK54" s="275"/>
      <c r="VAL54" s="275"/>
      <c r="VAM54" s="275"/>
      <c r="VAN54" s="275"/>
      <c r="VAO54" s="275"/>
      <c r="VAP54" s="275"/>
      <c r="VAQ54" s="137"/>
      <c r="VAR54" s="137"/>
      <c r="VAS54" s="135"/>
      <c r="VAT54" s="137"/>
      <c r="VAV54" s="250"/>
      <c r="VAW54" s="250"/>
      <c r="VAX54" s="243"/>
      <c r="VAY54" s="276"/>
      <c r="VAZ54" s="276"/>
      <c r="VBA54" s="276"/>
      <c r="VBB54" s="244"/>
      <c r="VBC54" s="244"/>
      <c r="VBD54" s="244"/>
      <c r="VBE54" s="245"/>
      <c r="VBF54" s="245"/>
      <c r="VBG54" s="244"/>
      <c r="VBH54" s="246"/>
      <c r="VBI54" s="247"/>
      <c r="VBJ54" s="275"/>
      <c r="VBK54" s="275"/>
      <c r="VBL54" s="275"/>
      <c r="VBM54" s="275"/>
      <c r="VBN54" s="275"/>
      <c r="VBO54" s="275"/>
      <c r="VBP54" s="137"/>
      <c r="VBQ54" s="137"/>
      <c r="VBR54" s="135"/>
      <c r="VBS54" s="137"/>
      <c r="VBU54" s="250"/>
      <c r="VBV54" s="250"/>
      <c r="VBW54" s="243"/>
      <c r="VBX54" s="276"/>
      <c r="VBY54" s="276"/>
      <c r="VBZ54" s="276"/>
      <c r="VCA54" s="244"/>
      <c r="VCB54" s="244"/>
      <c r="VCC54" s="244"/>
      <c r="VCD54" s="245"/>
      <c r="VCE54" s="245"/>
      <c r="VCF54" s="244"/>
      <c r="VCG54" s="246"/>
      <c r="VCH54" s="247"/>
      <c r="VCI54" s="275"/>
      <c r="VCJ54" s="275"/>
      <c r="VCK54" s="275"/>
      <c r="VCL54" s="275"/>
      <c r="VCM54" s="275"/>
      <c r="VCN54" s="275"/>
      <c r="VCO54" s="137"/>
      <c r="VCP54" s="137"/>
      <c r="VCQ54" s="135"/>
      <c r="VCR54" s="137"/>
      <c r="VCT54" s="250"/>
      <c r="VCU54" s="250"/>
      <c r="VCV54" s="243"/>
      <c r="VCW54" s="276"/>
      <c r="VCX54" s="276"/>
      <c r="VCY54" s="276"/>
      <c r="VCZ54" s="244"/>
      <c r="VDA54" s="244"/>
      <c r="VDB54" s="244"/>
      <c r="VDC54" s="245"/>
      <c r="VDD54" s="245"/>
      <c r="VDE54" s="244"/>
      <c r="VDF54" s="246"/>
      <c r="VDG54" s="247"/>
      <c r="VDH54" s="275"/>
      <c r="VDI54" s="275"/>
      <c r="VDJ54" s="275"/>
      <c r="VDK54" s="275"/>
      <c r="VDL54" s="275"/>
      <c r="VDM54" s="275"/>
      <c r="VDN54" s="137"/>
      <c r="VDO54" s="137"/>
      <c r="VDP54" s="135"/>
      <c r="VDQ54" s="137"/>
      <c r="VDS54" s="250"/>
      <c r="VDT54" s="250"/>
      <c r="VDU54" s="243"/>
      <c r="VDV54" s="276"/>
      <c r="VDW54" s="276"/>
      <c r="VDX54" s="276"/>
      <c r="VDY54" s="244"/>
      <c r="VDZ54" s="244"/>
      <c r="VEA54" s="244"/>
      <c r="VEB54" s="245"/>
      <c r="VEC54" s="245"/>
      <c r="VED54" s="244"/>
      <c r="VEE54" s="246"/>
      <c r="VEF54" s="247"/>
      <c r="VEG54" s="275"/>
      <c r="VEH54" s="275"/>
      <c r="VEI54" s="275"/>
      <c r="VEJ54" s="275"/>
      <c r="VEK54" s="275"/>
      <c r="VEL54" s="275"/>
      <c r="VEM54" s="137"/>
      <c r="VEN54" s="137"/>
      <c r="VEO54" s="135"/>
      <c r="VEP54" s="137"/>
      <c r="VER54" s="250"/>
      <c r="VES54" s="250"/>
      <c r="VET54" s="243"/>
      <c r="VEU54" s="276"/>
      <c r="VEV54" s="276"/>
      <c r="VEW54" s="276"/>
      <c r="VEX54" s="244"/>
      <c r="VEY54" s="244"/>
      <c r="VEZ54" s="244"/>
      <c r="VFA54" s="245"/>
      <c r="VFB54" s="245"/>
      <c r="VFC54" s="244"/>
      <c r="VFD54" s="246"/>
      <c r="VFE54" s="247"/>
      <c r="VFF54" s="275"/>
      <c r="VFG54" s="275"/>
      <c r="VFH54" s="275"/>
      <c r="VFI54" s="275"/>
      <c r="VFJ54" s="275"/>
      <c r="VFK54" s="275"/>
      <c r="VFL54" s="137"/>
      <c r="VFM54" s="137"/>
      <c r="VFN54" s="135"/>
      <c r="VFO54" s="137"/>
      <c r="VFQ54" s="250"/>
      <c r="VFR54" s="250"/>
      <c r="VFS54" s="243"/>
      <c r="VFT54" s="276"/>
      <c r="VFU54" s="276"/>
      <c r="VFV54" s="276"/>
      <c r="VFW54" s="244"/>
      <c r="VFX54" s="244"/>
      <c r="VFY54" s="244"/>
      <c r="VFZ54" s="245"/>
      <c r="VGA54" s="245"/>
      <c r="VGB54" s="244"/>
      <c r="VGC54" s="246"/>
      <c r="VGD54" s="247"/>
      <c r="VGE54" s="275"/>
      <c r="VGF54" s="275"/>
      <c r="VGG54" s="275"/>
      <c r="VGH54" s="275"/>
      <c r="VGI54" s="275"/>
      <c r="VGJ54" s="275"/>
      <c r="VGK54" s="137"/>
      <c r="VGL54" s="137"/>
      <c r="VGM54" s="135"/>
      <c r="VGN54" s="137"/>
      <c r="VGP54" s="250"/>
      <c r="VGQ54" s="250"/>
      <c r="VGR54" s="243"/>
      <c r="VGS54" s="276"/>
      <c r="VGT54" s="276"/>
      <c r="VGU54" s="276"/>
      <c r="VGV54" s="244"/>
      <c r="VGW54" s="244"/>
      <c r="VGX54" s="244"/>
      <c r="VGY54" s="245"/>
      <c r="VGZ54" s="245"/>
      <c r="VHA54" s="244"/>
      <c r="VHB54" s="246"/>
      <c r="VHC54" s="247"/>
      <c r="VHD54" s="275"/>
      <c r="VHE54" s="275"/>
      <c r="VHF54" s="275"/>
      <c r="VHG54" s="275"/>
      <c r="VHH54" s="275"/>
      <c r="VHI54" s="275"/>
      <c r="VHJ54" s="137"/>
      <c r="VHK54" s="137"/>
      <c r="VHL54" s="135"/>
      <c r="VHM54" s="137"/>
      <c r="VHO54" s="250"/>
      <c r="VHP54" s="250"/>
      <c r="VHQ54" s="243"/>
      <c r="VHR54" s="276"/>
      <c r="VHS54" s="276"/>
      <c r="VHT54" s="276"/>
      <c r="VHU54" s="244"/>
      <c r="VHV54" s="244"/>
      <c r="VHW54" s="244"/>
      <c r="VHX54" s="245"/>
      <c r="VHY54" s="245"/>
      <c r="VHZ54" s="244"/>
      <c r="VIA54" s="246"/>
      <c r="VIB54" s="247"/>
      <c r="VIC54" s="275"/>
      <c r="VID54" s="275"/>
      <c r="VIE54" s="275"/>
      <c r="VIF54" s="275"/>
      <c r="VIG54" s="275"/>
      <c r="VIH54" s="275"/>
      <c r="VII54" s="137"/>
      <c r="VIJ54" s="137"/>
      <c r="VIK54" s="135"/>
      <c r="VIL54" s="137"/>
      <c r="VIN54" s="250"/>
      <c r="VIO54" s="250"/>
      <c r="VIP54" s="243"/>
      <c r="VIQ54" s="276"/>
      <c r="VIR54" s="276"/>
      <c r="VIS54" s="276"/>
      <c r="VIT54" s="244"/>
      <c r="VIU54" s="244"/>
      <c r="VIV54" s="244"/>
      <c r="VIW54" s="245"/>
      <c r="VIX54" s="245"/>
      <c r="VIY54" s="244"/>
      <c r="VIZ54" s="246"/>
      <c r="VJA54" s="247"/>
      <c r="VJB54" s="275"/>
      <c r="VJC54" s="275"/>
      <c r="VJD54" s="275"/>
      <c r="VJE54" s="275"/>
      <c r="VJF54" s="275"/>
      <c r="VJG54" s="275"/>
      <c r="VJH54" s="137"/>
      <c r="VJI54" s="137"/>
      <c r="VJJ54" s="135"/>
      <c r="VJK54" s="137"/>
      <c r="VJM54" s="250"/>
      <c r="VJN54" s="250"/>
      <c r="VJO54" s="243"/>
      <c r="VJP54" s="276"/>
      <c r="VJQ54" s="276"/>
      <c r="VJR54" s="276"/>
      <c r="VJS54" s="244"/>
      <c r="VJT54" s="244"/>
      <c r="VJU54" s="244"/>
      <c r="VJV54" s="245"/>
      <c r="VJW54" s="245"/>
      <c r="VJX54" s="244"/>
      <c r="VJY54" s="246"/>
      <c r="VJZ54" s="247"/>
      <c r="VKA54" s="275"/>
      <c r="VKB54" s="275"/>
      <c r="VKC54" s="275"/>
      <c r="VKD54" s="275"/>
      <c r="VKE54" s="275"/>
      <c r="VKF54" s="275"/>
      <c r="VKG54" s="137"/>
      <c r="VKH54" s="137"/>
      <c r="VKI54" s="135"/>
      <c r="VKJ54" s="137"/>
      <c r="VKL54" s="250"/>
      <c r="VKM54" s="250"/>
      <c r="VKN54" s="243"/>
      <c r="VKO54" s="276"/>
      <c r="VKP54" s="276"/>
      <c r="VKQ54" s="276"/>
      <c r="VKR54" s="244"/>
      <c r="VKS54" s="244"/>
      <c r="VKT54" s="244"/>
      <c r="VKU54" s="245"/>
      <c r="VKV54" s="245"/>
      <c r="VKW54" s="244"/>
      <c r="VKX54" s="246"/>
      <c r="VKY54" s="247"/>
      <c r="VKZ54" s="275"/>
      <c r="VLA54" s="275"/>
      <c r="VLB54" s="275"/>
      <c r="VLC54" s="275"/>
      <c r="VLD54" s="275"/>
      <c r="VLE54" s="275"/>
      <c r="VLF54" s="137"/>
      <c r="VLG54" s="137"/>
      <c r="VLH54" s="135"/>
      <c r="VLI54" s="137"/>
      <c r="VLK54" s="250"/>
      <c r="VLL54" s="250"/>
      <c r="VLM54" s="243"/>
      <c r="VLN54" s="276"/>
      <c r="VLO54" s="276"/>
      <c r="VLP54" s="276"/>
      <c r="VLQ54" s="244"/>
      <c r="VLR54" s="244"/>
      <c r="VLS54" s="244"/>
      <c r="VLT54" s="245"/>
      <c r="VLU54" s="245"/>
      <c r="VLV54" s="244"/>
      <c r="VLW54" s="246"/>
      <c r="VLX54" s="247"/>
      <c r="VLY54" s="275"/>
      <c r="VLZ54" s="275"/>
      <c r="VMA54" s="275"/>
      <c r="VMB54" s="275"/>
      <c r="VMC54" s="275"/>
      <c r="VMD54" s="275"/>
      <c r="VME54" s="137"/>
      <c r="VMF54" s="137"/>
      <c r="VMG54" s="135"/>
      <c r="VMH54" s="137"/>
      <c r="VMJ54" s="250"/>
      <c r="VMK54" s="250"/>
      <c r="VML54" s="243"/>
      <c r="VMM54" s="276"/>
      <c r="VMN54" s="276"/>
      <c r="VMO54" s="276"/>
      <c r="VMP54" s="244"/>
      <c r="VMQ54" s="244"/>
      <c r="VMR54" s="244"/>
      <c r="VMS54" s="245"/>
      <c r="VMT54" s="245"/>
      <c r="VMU54" s="244"/>
      <c r="VMV54" s="246"/>
      <c r="VMW54" s="247"/>
      <c r="VMX54" s="275"/>
      <c r="VMY54" s="275"/>
      <c r="VMZ54" s="275"/>
      <c r="VNA54" s="275"/>
      <c r="VNB54" s="275"/>
      <c r="VNC54" s="275"/>
      <c r="VND54" s="137"/>
      <c r="VNE54" s="137"/>
      <c r="VNF54" s="135"/>
      <c r="VNG54" s="137"/>
      <c r="VNI54" s="250"/>
      <c r="VNJ54" s="250"/>
      <c r="VNK54" s="243"/>
      <c r="VNL54" s="276"/>
      <c r="VNM54" s="276"/>
      <c r="VNN54" s="276"/>
      <c r="VNO54" s="244"/>
      <c r="VNP54" s="244"/>
      <c r="VNQ54" s="244"/>
      <c r="VNR54" s="245"/>
      <c r="VNS54" s="245"/>
      <c r="VNT54" s="244"/>
      <c r="VNU54" s="246"/>
      <c r="VNV54" s="247"/>
      <c r="VNW54" s="275"/>
      <c r="VNX54" s="275"/>
      <c r="VNY54" s="275"/>
      <c r="VNZ54" s="275"/>
      <c r="VOA54" s="275"/>
      <c r="VOB54" s="275"/>
      <c r="VOC54" s="137"/>
      <c r="VOD54" s="137"/>
      <c r="VOE54" s="135"/>
      <c r="VOF54" s="137"/>
      <c r="VOH54" s="250"/>
      <c r="VOI54" s="250"/>
      <c r="VOJ54" s="243"/>
      <c r="VOK54" s="276"/>
      <c r="VOL54" s="276"/>
      <c r="VOM54" s="276"/>
      <c r="VON54" s="244"/>
      <c r="VOO54" s="244"/>
      <c r="VOP54" s="244"/>
      <c r="VOQ54" s="245"/>
      <c r="VOR54" s="245"/>
      <c r="VOS54" s="244"/>
      <c r="VOT54" s="246"/>
      <c r="VOU54" s="247"/>
      <c r="VOV54" s="275"/>
      <c r="VOW54" s="275"/>
      <c r="VOX54" s="275"/>
      <c r="VOY54" s="275"/>
      <c r="VOZ54" s="275"/>
      <c r="VPA54" s="275"/>
      <c r="VPB54" s="137"/>
      <c r="VPC54" s="137"/>
      <c r="VPD54" s="135"/>
      <c r="VPE54" s="137"/>
      <c r="VPG54" s="250"/>
      <c r="VPH54" s="250"/>
      <c r="VPI54" s="243"/>
      <c r="VPJ54" s="276"/>
      <c r="VPK54" s="276"/>
      <c r="VPL54" s="276"/>
      <c r="VPM54" s="244"/>
      <c r="VPN54" s="244"/>
      <c r="VPO54" s="244"/>
      <c r="VPP54" s="245"/>
      <c r="VPQ54" s="245"/>
      <c r="VPR54" s="244"/>
      <c r="VPS54" s="246"/>
      <c r="VPT54" s="247"/>
      <c r="VPU54" s="275"/>
      <c r="VPV54" s="275"/>
      <c r="VPW54" s="275"/>
      <c r="VPX54" s="275"/>
      <c r="VPY54" s="275"/>
      <c r="VPZ54" s="275"/>
      <c r="VQA54" s="137"/>
      <c r="VQB54" s="137"/>
      <c r="VQC54" s="135"/>
      <c r="VQD54" s="137"/>
      <c r="VQF54" s="250"/>
      <c r="VQG54" s="250"/>
      <c r="VQH54" s="243"/>
      <c r="VQI54" s="276"/>
      <c r="VQJ54" s="276"/>
      <c r="VQK54" s="276"/>
      <c r="VQL54" s="244"/>
      <c r="VQM54" s="244"/>
      <c r="VQN54" s="244"/>
      <c r="VQO54" s="245"/>
      <c r="VQP54" s="245"/>
      <c r="VQQ54" s="244"/>
      <c r="VQR54" s="246"/>
      <c r="VQS54" s="247"/>
      <c r="VQT54" s="275"/>
      <c r="VQU54" s="275"/>
      <c r="VQV54" s="275"/>
      <c r="VQW54" s="275"/>
      <c r="VQX54" s="275"/>
      <c r="VQY54" s="275"/>
      <c r="VQZ54" s="137"/>
      <c r="VRA54" s="137"/>
      <c r="VRB54" s="135"/>
      <c r="VRC54" s="137"/>
      <c r="VRE54" s="250"/>
      <c r="VRF54" s="250"/>
      <c r="VRG54" s="243"/>
      <c r="VRH54" s="276"/>
      <c r="VRI54" s="276"/>
      <c r="VRJ54" s="276"/>
      <c r="VRK54" s="244"/>
      <c r="VRL54" s="244"/>
      <c r="VRM54" s="244"/>
      <c r="VRN54" s="245"/>
      <c r="VRO54" s="245"/>
      <c r="VRP54" s="244"/>
      <c r="VRQ54" s="246"/>
      <c r="VRR54" s="247"/>
      <c r="VRS54" s="275"/>
      <c r="VRT54" s="275"/>
      <c r="VRU54" s="275"/>
      <c r="VRV54" s="275"/>
      <c r="VRW54" s="275"/>
      <c r="VRX54" s="275"/>
      <c r="VRY54" s="137"/>
      <c r="VRZ54" s="137"/>
      <c r="VSA54" s="135"/>
      <c r="VSB54" s="137"/>
      <c r="VSD54" s="250"/>
      <c r="VSE54" s="250"/>
      <c r="VSF54" s="243"/>
      <c r="VSG54" s="276"/>
      <c r="VSH54" s="276"/>
      <c r="VSI54" s="276"/>
      <c r="VSJ54" s="244"/>
      <c r="VSK54" s="244"/>
      <c r="VSL54" s="244"/>
      <c r="VSM54" s="245"/>
      <c r="VSN54" s="245"/>
      <c r="VSO54" s="244"/>
      <c r="VSP54" s="246"/>
      <c r="VSQ54" s="247"/>
      <c r="VSR54" s="275"/>
      <c r="VSS54" s="275"/>
      <c r="VST54" s="275"/>
      <c r="VSU54" s="275"/>
      <c r="VSV54" s="275"/>
      <c r="VSW54" s="275"/>
      <c r="VSX54" s="137"/>
      <c r="VSY54" s="137"/>
      <c r="VSZ54" s="135"/>
      <c r="VTA54" s="137"/>
      <c r="VTC54" s="250"/>
      <c r="VTD54" s="250"/>
      <c r="VTE54" s="243"/>
      <c r="VTF54" s="276"/>
      <c r="VTG54" s="276"/>
      <c r="VTH54" s="276"/>
      <c r="VTI54" s="244"/>
      <c r="VTJ54" s="244"/>
      <c r="VTK54" s="244"/>
      <c r="VTL54" s="245"/>
      <c r="VTM54" s="245"/>
      <c r="VTN54" s="244"/>
      <c r="VTO54" s="246"/>
      <c r="VTP54" s="247"/>
      <c r="VTQ54" s="275"/>
      <c r="VTR54" s="275"/>
      <c r="VTS54" s="275"/>
      <c r="VTT54" s="275"/>
      <c r="VTU54" s="275"/>
      <c r="VTV54" s="275"/>
      <c r="VTW54" s="137"/>
      <c r="VTX54" s="137"/>
      <c r="VTY54" s="135"/>
      <c r="VTZ54" s="137"/>
      <c r="VUB54" s="250"/>
      <c r="VUC54" s="250"/>
      <c r="VUD54" s="243"/>
      <c r="VUE54" s="276"/>
      <c r="VUF54" s="276"/>
      <c r="VUG54" s="276"/>
      <c r="VUH54" s="244"/>
      <c r="VUI54" s="244"/>
      <c r="VUJ54" s="244"/>
      <c r="VUK54" s="245"/>
      <c r="VUL54" s="245"/>
      <c r="VUM54" s="244"/>
      <c r="VUN54" s="246"/>
      <c r="VUO54" s="247"/>
      <c r="VUP54" s="275"/>
      <c r="VUQ54" s="275"/>
      <c r="VUR54" s="275"/>
      <c r="VUS54" s="275"/>
      <c r="VUT54" s="275"/>
      <c r="VUU54" s="275"/>
      <c r="VUV54" s="137"/>
      <c r="VUW54" s="137"/>
      <c r="VUX54" s="135"/>
      <c r="VUY54" s="137"/>
      <c r="VVA54" s="250"/>
      <c r="VVB54" s="250"/>
      <c r="VVC54" s="243"/>
      <c r="VVD54" s="276"/>
      <c r="VVE54" s="276"/>
      <c r="VVF54" s="276"/>
      <c r="VVG54" s="244"/>
      <c r="VVH54" s="244"/>
      <c r="VVI54" s="244"/>
      <c r="VVJ54" s="245"/>
      <c r="VVK54" s="245"/>
      <c r="VVL54" s="244"/>
      <c r="VVM54" s="246"/>
      <c r="VVN54" s="247"/>
      <c r="VVO54" s="275"/>
      <c r="VVP54" s="275"/>
      <c r="VVQ54" s="275"/>
      <c r="VVR54" s="275"/>
      <c r="VVS54" s="275"/>
      <c r="VVT54" s="275"/>
      <c r="VVU54" s="137"/>
      <c r="VVV54" s="137"/>
      <c r="VVW54" s="135"/>
      <c r="VVX54" s="137"/>
      <c r="VVZ54" s="250"/>
      <c r="VWA54" s="250"/>
      <c r="VWB54" s="243"/>
      <c r="VWC54" s="276"/>
      <c r="VWD54" s="276"/>
      <c r="VWE54" s="276"/>
      <c r="VWF54" s="244"/>
      <c r="VWG54" s="244"/>
      <c r="VWH54" s="244"/>
      <c r="VWI54" s="245"/>
      <c r="VWJ54" s="245"/>
      <c r="VWK54" s="244"/>
      <c r="VWL54" s="246"/>
      <c r="VWM54" s="247"/>
      <c r="VWN54" s="275"/>
      <c r="VWO54" s="275"/>
      <c r="VWP54" s="275"/>
      <c r="VWQ54" s="275"/>
      <c r="VWR54" s="275"/>
      <c r="VWS54" s="275"/>
      <c r="VWT54" s="137"/>
      <c r="VWU54" s="137"/>
      <c r="VWV54" s="135"/>
      <c r="VWW54" s="137"/>
      <c r="VWY54" s="250"/>
      <c r="VWZ54" s="250"/>
      <c r="VXA54" s="243"/>
      <c r="VXB54" s="276"/>
      <c r="VXC54" s="276"/>
      <c r="VXD54" s="276"/>
      <c r="VXE54" s="244"/>
      <c r="VXF54" s="244"/>
      <c r="VXG54" s="244"/>
      <c r="VXH54" s="245"/>
      <c r="VXI54" s="245"/>
      <c r="VXJ54" s="244"/>
      <c r="VXK54" s="246"/>
      <c r="VXL54" s="247"/>
      <c r="VXM54" s="275"/>
      <c r="VXN54" s="275"/>
      <c r="VXO54" s="275"/>
      <c r="VXP54" s="275"/>
      <c r="VXQ54" s="275"/>
      <c r="VXR54" s="275"/>
      <c r="VXS54" s="137"/>
      <c r="VXT54" s="137"/>
      <c r="VXU54" s="135"/>
      <c r="VXV54" s="137"/>
      <c r="VXX54" s="250"/>
      <c r="VXY54" s="250"/>
      <c r="VXZ54" s="243"/>
      <c r="VYA54" s="276"/>
      <c r="VYB54" s="276"/>
      <c r="VYC54" s="276"/>
      <c r="VYD54" s="244"/>
      <c r="VYE54" s="244"/>
      <c r="VYF54" s="244"/>
      <c r="VYG54" s="245"/>
      <c r="VYH54" s="245"/>
      <c r="VYI54" s="244"/>
      <c r="VYJ54" s="246"/>
      <c r="VYK54" s="247"/>
      <c r="VYL54" s="275"/>
      <c r="VYM54" s="275"/>
      <c r="VYN54" s="275"/>
      <c r="VYO54" s="275"/>
      <c r="VYP54" s="275"/>
      <c r="VYQ54" s="275"/>
      <c r="VYR54" s="137"/>
      <c r="VYS54" s="137"/>
      <c r="VYT54" s="135"/>
      <c r="VYU54" s="137"/>
      <c r="VYW54" s="250"/>
      <c r="VYX54" s="250"/>
      <c r="VYY54" s="243"/>
      <c r="VYZ54" s="276"/>
      <c r="VZA54" s="276"/>
      <c r="VZB54" s="276"/>
      <c r="VZC54" s="244"/>
      <c r="VZD54" s="244"/>
      <c r="VZE54" s="244"/>
      <c r="VZF54" s="245"/>
      <c r="VZG54" s="245"/>
      <c r="VZH54" s="244"/>
      <c r="VZI54" s="246"/>
      <c r="VZJ54" s="247"/>
      <c r="VZK54" s="275"/>
      <c r="VZL54" s="275"/>
      <c r="VZM54" s="275"/>
      <c r="VZN54" s="275"/>
      <c r="VZO54" s="275"/>
      <c r="VZP54" s="275"/>
      <c r="VZQ54" s="137"/>
      <c r="VZR54" s="137"/>
      <c r="VZS54" s="135"/>
      <c r="VZT54" s="137"/>
      <c r="VZV54" s="250"/>
      <c r="VZW54" s="250"/>
      <c r="VZX54" s="243"/>
      <c r="VZY54" s="276"/>
      <c r="VZZ54" s="276"/>
      <c r="WAA54" s="276"/>
      <c r="WAB54" s="244"/>
      <c r="WAC54" s="244"/>
      <c r="WAD54" s="244"/>
      <c r="WAE54" s="245"/>
      <c r="WAF54" s="245"/>
      <c r="WAG54" s="244"/>
      <c r="WAH54" s="246"/>
      <c r="WAI54" s="247"/>
      <c r="WAJ54" s="275"/>
      <c r="WAK54" s="275"/>
      <c r="WAL54" s="275"/>
      <c r="WAM54" s="275"/>
      <c r="WAN54" s="275"/>
      <c r="WAO54" s="275"/>
      <c r="WAP54" s="137"/>
      <c r="WAQ54" s="137"/>
      <c r="WAR54" s="135"/>
      <c r="WAS54" s="137"/>
      <c r="WAU54" s="250"/>
      <c r="WAV54" s="250"/>
      <c r="WAW54" s="243"/>
      <c r="WAX54" s="276"/>
      <c r="WAY54" s="276"/>
      <c r="WAZ54" s="276"/>
      <c r="WBA54" s="244"/>
      <c r="WBB54" s="244"/>
      <c r="WBC54" s="244"/>
      <c r="WBD54" s="245"/>
      <c r="WBE54" s="245"/>
      <c r="WBF54" s="244"/>
      <c r="WBG54" s="246"/>
      <c r="WBH54" s="247"/>
      <c r="WBI54" s="275"/>
      <c r="WBJ54" s="275"/>
      <c r="WBK54" s="275"/>
      <c r="WBL54" s="275"/>
      <c r="WBM54" s="275"/>
      <c r="WBN54" s="275"/>
      <c r="WBO54" s="137"/>
      <c r="WBP54" s="137"/>
      <c r="WBQ54" s="135"/>
      <c r="WBR54" s="137"/>
      <c r="WBT54" s="250"/>
      <c r="WBU54" s="250"/>
      <c r="WBV54" s="243"/>
      <c r="WBW54" s="276"/>
      <c r="WBX54" s="276"/>
      <c r="WBY54" s="276"/>
      <c r="WBZ54" s="244"/>
      <c r="WCA54" s="244"/>
      <c r="WCB54" s="244"/>
      <c r="WCC54" s="245"/>
      <c r="WCD54" s="245"/>
      <c r="WCE54" s="244"/>
      <c r="WCF54" s="246"/>
      <c r="WCG54" s="247"/>
      <c r="WCH54" s="275"/>
      <c r="WCI54" s="275"/>
      <c r="WCJ54" s="275"/>
      <c r="WCK54" s="275"/>
      <c r="WCL54" s="275"/>
      <c r="WCM54" s="275"/>
      <c r="WCN54" s="137"/>
      <c r="WCO54" s="137"/>
      <c r="WCP54" s="135"/>
      <c r="WCQ54" s="137"/>
      <c r="WCS54" s="250"/>
      <c r="WCT54" s="250"/>
      <c r="WCU54" s="243"/>
      <c r="WCV54" s="276"/>
      <c r="WCW54" s="276"/>
      <c r="WCX54" s="276"/>
      <c r="WCY54" s="244"/>
      <c r="WCZ54" s="244"/>
      <c r="WDA54" s="244"/>
      <c r="WDB54" s="245"/>
      <c r="WDC54" s="245"/>
      <c r="WDD54" s="244"/>
      <c r="WDE54" s="246"/>
      <c r="WDF54" s="247"/>
      <c r="WDG54" s="275"/>
      <c r="WDH54" s="275"/>
      <c r="WDI54" s="275"/>
      <c r="WDJ54" s="275"/>
      <c r="WDK54" s="275"/>
      <c r="WDL54" s="275"/>
      <c r="WDM54" s="137"/>
      <c r="WDN54" s="137"/>
      <c r="WDO54" s="135"/>
      <c r="WDP54" s="137"/>
      <c r="WDR54" s="250"/>
      <c r="WDS54" s="250"/>
      <c r="WDT54" s="243"/>
      <c r="WDU54" s="276"/>
      <c r="WDV54" s="276"/>
      <c r="WDW54" s="276"/>
      <c r="WDX54" s="244"/>
      <c r="WDY54" s="244"/>
      <c r="WDZ54" s="244"/>
      <c r="WEA54" s="245"/>
      <c r="WEB54" s="245"/>
      <c r="WEC54" s="244"/>
      <c r="WED54" s="246"/>
      <c r="WEE54" s="247"/>
      <c r="WEF54" s="275"/>
      <c r="WEG54" s="275"/>
      <c r="WEH54" s="275"/>
      <c r="WEI54" s="275"/>
      <c r="WEJ54" s="275"/>
      <c r="WEK54" s="275"/>
      <c r="WEL54" s="137"/>
      <c r="WEM54" s="137"/>
      <c r="WEN54" s="135"/>
      <c r="WEO54" s="137"/>
      <c r="WEQ54" s="250"/>
      <c r="WER54" s="250"/>
      <c r="WES54" s="243"/>
      <c r="WET54" s="276"/>
      <c r="WEU54" s="276"/>
      <c r="WEV54" s="276"/>
      <c r="WEW54" s="244"/>
      <c r="WEX54" s="244"/>
      <c r="WEY54" s="244"/>
      <c r="WEZ54" s="245"/>
      <c r="WFA54" s="245"/>
      <c r="WFB54" s="244"/>
      <c r="WFC54" s="246"/>
      <c r="WFD54" s="247"/>
      <c r="WFE54" s="275"/>
      <c r="WFF54" s="275"/>
      <c r="WFG54" s="275"/>
      <c r="WFH54" s="275"/>
      <c r="WFI54" s="275"/>
      <c r="WFJ54" s="275"/>
      <c r="WFK54" s="137"/>
      <c r="WFL54" s="137"/>
      <c r="WFM54" s="135"/>
      <c r="WFN54" s="137"/>
      <c r="WFP54" s="250"/>
      <c r="WFQ54" s="250"/>
      <c r="WFR54" s="243"/>
      <c r="WFS54" s="276"/>
      <c r="WFT54" s="276"/>
      <c r="WFU54" s="276"/>
      <c r="WFV54" s="244"/>
      <c r="WFW54" s="244"/>
      <c r="WFX54" s="244"/>
      <c r="WFY54" s="245"/>
      <c r="WFZ54" s="245"/>
      <c r="WGA54" s="244"/>
      <c r="WGB54" s="246"/>
      <c r="WGC54" s="247"/>
      <c r="WGD54" s="275"/>
      <c r="WGE54" s="275"/>
      <c r="WGF54" s="275"/>
      <c r="WGG54" s="275"/>
      <c r="WGH54" s="275"/>
      <c r="WGI54" s="275"/>
      <c r="WGJ54" s="137"/>
      <c r="WGK54" s="137"/>
      <c r="WGL54" s="135"/>
      <c r="WGM54" s="137"/>
      <c r="WGO54" s="250"/>
      <c r="WGP54" s="250"/>
      <c r="WGQ54" s="243"/>
      <c r="WGR54" s="276"/>
      <c r="WGS54" s="276"/>
      <c r="WGT54" s="276"/>
      <c r="WGU54" s="244"/>
      <c r="WGV54" s="244"/>
      <c r="WGW54" s="244"/>
      <c r="WGX54" s="245"/>
      <c r="WGY54" s="245"/>
      <c r="WGZ54" s="244"/>
      <c r="WHA54" s="246"/>
      <c r="WHB54" s="247"/>
      <c r="WHC54" s="275"/>
      <c r="WHD54" s="275"/>
      <c r="WHE54" s="275"/>
      <c r="WHF54" s="275"/>
      <c r="WHG54" s="275"/>
      <c r="WHH54" s="275"/>
      <c r="WHI54" s="137"/>
      <c r="WHJ54" s="137"/>
      <c r="WHK54" s="135"/>
      <c r="WHL54" s="137"/>
      <c r="WHN54" s="250"/>
      <c r="WHO54" s="250"/>
      <c r="WHP54" s="243"/>
      <c r="WHQ54" s="276"/>
      <c r="WHR54" s="276"/>
      <c r="WHS54" s="276"/>
      <c r="WHT54" s="244"/>
      <c r="WHU54" s="244"/>
      <c r="WHV54" s="244"/>
      <c r="WHW54" s="245"/>
      <c r="WHX54" s="245"/>
      <c r="WHY54" s="244"/>
      <c r="WHZ54" s="246"/>
      <c r="WIA54" s="247"/>
      <c r="WIB54" s="275"/>
      <c r="WIC54" s="275"/>
      <c r="WID54" s="275"/>
      <c r="WIE54" s="275"/>
      <c r="WIF54" s="275"/>
      <c r="WIG54" s="275"/>
      <c r="WIH54" s="137"/>
      <c r="WII54" s="137"/>
      <c r="WIJ54" s="135"/>
      <c r="WIK54" s="137"/>
      <c r="WIM54" s="250"/>
      <c r="WIN54" s="250"/>
      <c r="WIO54" s="243"/>
      <c r="WIP54" s="276"/>
      <c r="WIQ54" s="276"/>
      <c r="WIR54" s="276"/>
      <c r="WIS54" s="244"/>
      <c r="WIT54" s="244"/>
      <c r="WIU54" s="244"/>
      <c r="WIV54" s="245"/>
      <c r="WIW54" s="245"/>
      <c r="WIX54" s="244"/>
      <c r="WIY54" s="246"/>
      <c r="WIZ54" s="247"/>
      <c r="WJA54" s="275"/>
      <c r="WJB54" s="275"/>
      <c r="WJC54" s="275"/>
      <c r="WJD54" s="275"/>
      <c r="WJE54" s="275"/>
      <c r="WJF54" s="275"/>
      <c r="WJG54" s="137"/>
      <c r="WJH54" s="137"/>
      <c r="WJI54" s="135"/>
      <c r="WJJ54" s="137"/>
      <c r="WJL54" s="250"/>
      <c r="WJM54" s="250"/>
      <c r="WJN54" s="243"/>
      <c r="WJO54" s="276"/>
      <c r="WJP54" s="276"/>
      <c r="WJQ54" s="276"/>
      <c r="WJR54" s="244"/>
      <c r="WJS54" s="244"/>
      <c r="WJT54" s="244"/>
      <c r="WJU54" s="245"/>
      <c r="WJV54" s="245"/>
      <c r="WJW54" s="244"/>
      <c r="WJX54" s="246"/>
      <c r="WJY54" s="247"/>
      <c r="WJZ54" s="275"/>
      <c r="WKA54" s="275"/>
      <c r="WKB54" s="275"/>
      <c r="WKC54" s="275"/>
      <c r="WKD54" s="275"/>
      <c r="WKE54" s="275"/>
      <c r="WKF54" s="137"/>
      <c r="WKG54" s="137"/>
      <c r="WKH54" s="135"/>
      <c r="WKI54" s="137"/>
      <c r="WKK54" s="250"/>
      <c r="WKL54" s="250"/>
      <c r="WKM54" s="243"/>
      <c r="WKN54" s="276"/>
      <c r="WKO54" s="276"/>
      <c r="WKP54" s="276"/>
      <c r="WKQ54" s="244"/>
      <c r="WKR54" s="244"/>
      <c r="WKS54" s="244"/>
      <c r="WKT54" s="245"/>
      <c r="WKU54" s="245"/>
      <c r="WKV54" s="244"/>
      <c r="WKW54" s="246"/>
      <c r="WKX54" s="247"/>
      <c r="WKY54" s="275"/>
      <c r="WKZ54" s="275"/>
      <c r="WLA54" s="275"/>
      <c r="WLB54" s="275"/>
      <c r="WLC54" s="275"/>
      <c r="WLD54" s="275"/>
      <c r="WLE54" s="137"/>
      <c r="WLF54" s="137"/>
      <c r="WLG54" s="135"/>
      <c r="WLH54" s="137"/>
      <c r="WLJ54" s="250"/>
      <c r="WLK54" s="250"/>
      <c r="WLL54" s="243"/>
      <c r="WLM54" s="276"/>
      <c r="WLN54" s="276"/>
      <c r="WLO54" s="276"/>
      <c r="WLP54" s="244"/>
      <c r="WLQ54" s="244"/>
      <c r="WLR54" s="244"/>
      <c r="WLS54" s="245"/>
      <c r="WLT54" s="245"/>
      <c r="WLU54" s="244"/>
      <c r="WLV54" s="246"/>
      <c r="WLW54" s="247"/>
      <c r="WLX54" s="275"/>
      <c r="WLY54" s="275"/>
      <c r="WLZ54" s="275"/>
      <c r="WMA54" s="275"/>
      <c r="WMB54" s="275"/>
      <c r="WMC54" s="275"/>
      <c r="WMD54" s="137"/>
      <c r="WME54" s="137"/>
      <c r="WMF54" s="135"/>
      <c r="WMG54" s="137"/>
      <c r="WMI54" s="250"/>
      <c r="WMJ54" s="250"/>
      <c r="WMK54" s="243"/>
      <c r="WML54" s="276"/>
      <c r="WMM54" s="276"/>
      <c r="WMN54" s="276"/>
      <c r="WMO54" s="244"/>
      <c r="WMP54" s="244"/>
      <c r="WMQ54" s="244"/>
      <c r="WMR54" s="245"/>
      <c r="WMS54" s="245"/>
      <c r="WMT54" s="244"/>
      <c r="WMU54" s="246"/>
      <c r="WMV54" s="247"/>
      <c r="WMW54" s="275"/>
      <c r="WMX54" s="275"/>
      <c r="WMY54" s="275"/>
      <c r="WMZ54" s="275"/>
      <c r="WNA54" s="275"/>
      <c r="WNB54" s="275"/>
      <c r="WNC54" s="137"/>
      <c r="WND54" s="137"/>
      <c r="WNE54" s="135"/>
      <c r="WNF54" s="137"/>
      <c r="WNH54" s="250"/>
      <c r="WNI54" s="250"/>
      <c r="WNJ54" s="243"/>
      <c r="WNK54" s="276"/>
      <c r="WNL54" s="276"/>
      <c r="WNM54" s="276"/>
      <c r="WNN54" s="244"/>
      <c r="WNO54" s="244"/>
      <c r="WNP54" s="244"/>
      <c r="WNQ54" s="245"/>
      <c r="WNR54" s="245"/>
      <c r="WNS54" s="244"/>
      <c r="WNT54" s="246"/>
      <c r="WNU54" s="247"/>
      <c r="WNV54" s="275"/>
      <c r="WNW54" s="275"/>
      <c r="WNX54" s="275"/>
      <c r="WNY54" s="275"/>
      <c r="WNZ54" s="275"/>
      <c r="WOA54" s="275"/>
      <c r="WOB54" s="137"/>
      <c r="WOC54" s="137"/>
      <c r="WOD54" s="135"/>
      <c r="WOE54" s="137"/>
      <c r="WOG54" s="250"/>
      <c r="WOH54" s="250"/>
      <c r="WOI54" s="243"/>
      <c r="WOJ54" s="276"/>
      <c r="WOK54" s="276"/>
      <c r="WOL54" s="276"/>
      <c r="WOM54" s="244"/>
      <c r="WON54" s="244"/>
      <c r="WOO54" s="244"/>
      <c r="WOP54" s="245"/>
      <c r="WOQ54" s="245"/>
      <c r="WOR54" s="244"/>
      <c r="WOS54" s="246"/>
      <c r="WOT54" s="247"/>
      <c r="WOU54" s="275"/>
      <c r="WOV54" s="275"/>
      <c r="WOW54" s="275"/>
      <c r="WOX54" s="275"/>
      <c r="WOY54" s="275"/>
      <c r="WOZ54" s="275"/>
      <c r="WPA54" s="137"/>
      <c r="WPB54" s="137"/>
      <c r="WPC54" s="135"/>
      <c r="WPD54" s="137"/>
      <c r="WPF54" s="250"/>
      <c r="WPG54" s="250"/>
      <c r="WPH54" s="243"/>
      <c r="WPI54" s="276"/>
      <c r="WPJ54" s="276"/>
      <c r="WPK54" s="276"/>
      <c r="WPL54" s="244"/>
      <c r="WPM54" s="244"/>
      <c r="WPN54" s="244"/>
      <c r="WPO54" s="245"/>
      <c r="WPP54" s="245"/>
      <c r="WPQ54" s="244"/>
      <c r="WPR54" s="246"/>
      <c r="WPS54" s="247"/>
      <c r="WPT54" s="275"/>
      <c r="WPU54" s="275"/>
      <c r="WPV54" s="275"/>
      <c r="WPW54" s="275"/>
      <c r="WPX54" s="275"/>
      <c r="WPY54" s="275"/>
      <c r="WPZ54" s="137"/>
      <c r="WQA54" s="137"/>
      <c r="WQB54" s="135"/>
      <c r="WQC54" s="137"/>
      <c r="WQE54" s="250"/>
      <c r="WQF54" s="250"/>
      <c r="WQG54" s="243"/>
      <c r="WQH54" s="276"/>
      <c r="WQI54" s="276"/>
      <c r="WQJ54" s="276"/>
      <c r="WQK54" s="244"/>
      <c r="WQL54" s="244"/>
      <c r="WQM54" s="244"/>
      <c r="WQN54" s="245"/>
      <c r="WQO54" s="245"/>
      <c r="WQP54" s="244"/>
      <c r="WQQ54" s="246"/>
      <c r="WQR54" s="247"/>
      <c r="WQS54" s="275"/>
      <c r="WQT54" s="275"/>
      <c r="WQU54" s="275"/>
      <c r="WQV54" s="275"/>
      <c r="WQW54" s="275"/>
      <c r="WQX54" s="275"/>
      <c r="WQY54" s="137"/>
      <c r="WQZ54" s="137"/>
      <c r="WRA54" s="135"/>
      <c r="WRB54" s="137"/>
      <c r="WRD54" s="250"/>
      <c r="WRE54" s="250"/>
      <c r="WRF54" s="243"/>
      <c r="WRG54" s="276"/>
      <c r="WRH54" s="276"/>
      <c r="WRI54" s="276"/>
      <c r="WRJ54" s="244"/>
      <c r="WRK54" s="244"/>
      <c r="WRL54" s="244"/>
      <c r="WRM54" s="245"/>
      <c r="WRN54" s="245"/>
      <c r="WRO54" s="244"/>
      <c r="WRP54" s="246"/>
      <c r="WRQ54" s="247"/>
      <c r="WRR54" s="275"/>
      <c r="WRS54" s="275"/>
      <c r="WRT54" s="275"/>
      <c r="WRU54" s="275"/>
      <c r="WRV54" s="275"/>
      <c r="WRW54" s="275"/>
      <c r="WRX54" s="137"/>
      <c r="WRY54" s="137"/>
      <c r="WRZ54" s="135"/>
      <c r="WSA54" s="137"/>
      <c r="WSC54" s="250"/>
      <c r="WSD54" s="250"/>
      <c r="WSE54" s="243"/>
      <c r="WSF54" s="276"/>
      <c r="WSG54" s="276"/>
      <c r="WSH54" s="276"/>
      <c r="WSI54" s="244"/>
      <c r="WSJ54" s="244"/>
      <c r="WSK54" s="244"/>
      <c r="WSL54" s="245"/>
      <c r="WSM54" s="245"/>
      <c r="WSN54" s="244"/>
      <c r="WSO54" s="246"/>
      <c r="WSP54" s="247"/>
      <c r="WSQ54" s="275"/>
      <c r="WSR54" s="275"/>
      <c r="WSS54" s="275"/>
      <c r="WST54" s="275"/>
      <c r="WSU54" s="275"/>
      <c r="WSV54" s="275"/>
      <c r="WSW54" s="137"/>
      <c r="WSX54" s="137"/>
      <c r="WSY54" s="135"/>
      <c r="WSZ54" s="137"/>
      <c r="WTB54" s="250"/>
      <c r="WTC54" s="250"/>
      <c r="WTD54" s="243"/>
      <c r="WTE54" s="276"/>
      <c r="WTF54" s="276"/>
      <c r="WTG54" s="276"/>
      <c r="WTH54" s="244"/>
      <c r="WTI54" s="244"/>
      <c r="WTJ54" s="244"/>
      <c r="WTK54" s="245"/>
      <c r="WTL54" s="245"/>
      <c r="WTM54" s="244"/>
      <c r="WTN54" s="246"/>
      <c r="WTO54" s="247"/>
      <c r="WTP54" s="275"/>
      <c r="WTQ54" s="275"/>
      <c r="WTR54" s="275"/>
      <c r="WTS54" s="275"/>
      <c r="WTT54" s="275"/>
      <c r="WTU54" s="275"/>
      <c r="WTV54" s="137"/>
      <c r="WTW54" s="137"/>
      <c r="WTX54" s="135"/>
      <c r="WTY54" s="137"/>
      <c r="WUA54" s="250"/>
      <c r="WUB54" s="250"/>
      <c r="WUC54" s="243"/>
      <c r="WUD54" s="276"/>
      <c r="WUE54" s="276"/>
      <c r="WUF54" s="276"/>
      <c r="WUG54" s="244"/>
      <c r="WUH54" s="244"/>
      <c r="WUI54" s="244"/>
      <c r="WUJ54" s="245"/>
      <c r="WUK54" s="245"/>
      <c r="WUL54" s="244"/>
      <c r="WUM54" s="246"/>
      <c r="WUN54" s="247"/>
      <c r="WUO54" s="275"/>
      <c r="WUP54" s="275"/>
      <c r="WUQ54" s="275"/>
      <c r="WUR54" s="275"/>
      <c r="WUS54" s="275"/>
      <c r="WUT54" s="275"/>
      <c r="WUU54" s="137"/>
      <c r="WUV54" s="137"/>
      <c r="WUW54" s="135"/>
      <c r="WUX54" s="137"/>
      <c r="WUZ54" s="250"/>
      <c r="WVA54" s="250"/>
      <c r="WVB54" s="243"/>
      <c r="WVC54" s="276"/>
      <c r="WVD54" s="276"/>
      <c r="WVE54" s="276"/>
      <c r="WVF54" s="244"/>
      <c r="WVG54" s="244"/>
      <c r="WVH54" s="244"/>
      <c r="WVI54" s="245"/>
      <c r="WVJ54" s="245"/>
      <c r="WVK54" s="244"/>
      <c r="WVL54" s="246"/>
      <c r="WVM54" s="247"/>
      <c r="WVN54" s="275"/>
      <c r="WVO54" s="275"/>
      <c r="WVP54" s="275"/>
      <c r="WVQ54" s="275"/>
      <c r="WVR54" s="275"/>
      <c r="WVS54" s="275"/>
      <c r="WVT54" s="137"/>
      <c r="WVU54" s="137"/>
      <c r="WVV54" s="135"/>
      <c r="WVW54" s="137"/>
      <c r="WVY54" s="250"/>
      <c r="WVZ54" s="250"/>
      <c r="WWA54" s="243"/>
      <c r="WWB54" s="276"/>
      <c r="WWC54" s="276"/>
      <c r="WWD54" s="276"/>
      <c r="WWE54" s="244"/>
      <c r="WWF54" s="244"/>
      <c r="WWG54" s="244"/>
      <c r="WWH54" s="245"/>
      <c r="WWI54" s="245"/>
      <c r="WWJ54" s="244"/>
      <c r="WWK54" s="246"/>
      <c r="WWL54" s="247"/>
      <c r="WWM54" s="275"/>
      <c r="WWN54" s="275"/>
      <c r="WWO54" s="275"/>
      <c r="WWP54" s="275"/>
      <c r="WWQ54" s="275"/>
      <c r="WWR54" s="275"/>
      <c r="WWS54" s="137"/>
      <c r="WWT54" s="137"/>
      <c r="WWU54" s="135"/>
      <c r="WWV54" s="137"/>
      <c r="WWX54" s="250"/>
      <c r="WWY54" s="250"/>
      <c r="WWZ54" s="243"/>
      <c r="WXA54" s="276"/>
      <c r="WXB54" s="276"/>
      <c r="WXC54" s="276"/>
      <c r="WXD54" s="244"/>
      <c r="WXE54" s="244"/>
      <c r="WXF54" s="244"/>
      <c r="WXG54" s="245"/>
      <c r="WXH54" s="245"/>
      <c r="WXI54" s="244"/>
      <c r="WXJ54" s="246"/>
      <c r="WXK54" s="247"/>
      <c r="WXL54" s="275"/>
      <c r="WXM54" s="275"/>
      <c r="WXN54" s="275"/>
      <c r="WXO54" s="275"/>
      <c r="WXP54" s="275"/>
      <c r="WXQ54" s="275"/>
      <c r="WXR54" s="137"/>
      <c r="WXS54" s="137"/>
      <c r="WXT54" s="135"/>
      <c r="WXU54" s="137"/>
      <c r="WXW54" s="250"/>
      <c r="WXX54" s="250"/>
      <c r="WXY54" s="243"/>
      <c r="WXZ54" s="276"/>
      <c r="WYA54" s="276"/>
      <c r="WYB54" s="276"/>
      <c r="WYC54" s="244"/>
      <c r="WYD54" s="244"/>
      <c r="WYE54" s="244"/>
      <c r="WYF54" s="245"/>
      <c r="WYG54" s="245"/>
      <c r="WYH54" s="244"/>
      <c r="WYI54" s="246"/>
      <c r="WYJ54" s="247"/>
      <c r="WYK54" s="275"/>
      <c r="WYL54" s="275"/>
      <c r="WYM54" s="275"/>
      <c r="WYN54" s="275"/>
      <c r="WYO54" s="275"/>
      <c r="WYP54" s="275"/>
      <c r="WYQ54" s="137"/>
      <c r="WYR54" s="137"/>
      <c r="WYS54" s="135"/>
      <c r="WYT54" s="137"/>
      <c r="WYV54" s="250"/>
      <c r="WYW54" s="250"/>
      <c r="WYX54" s="243"/>
      <c r="WYY54" s="276"/>
      <c r="WYZ54" s="276"/>
      <c r="WZA54" s="276"/>
      <c r="WZB54" s="244"/>
      <c r="WZC54" s="244"/>
      <c r="WZD54" s="244"/>
      <c r="WZE54" s="245"/>
      <c r="WZF54" s="245"/>
      <c r="WZG54" s="244"/>
      <c r="WZH54" s="246"/>
      <c r="WZI54" s="247"/>
      <c r="WZJ54" s="275"/>
      <c r="WZK54" s="275"/>
      <c r="WZL54" s="275"/>
      <c r="WZM54" s="275"/>
      <c r="WZN54" s="275"/>
      <c r="WZO54" s="275"/>
      <c r="WZP54" s="137"/>
      <c r="WZQ54" s="137"/>
      <c r="WZR54" s="135"/>
      <c r="WZS54" s="137"/>
      <c r="WZU54" s="250"/>
      <c r="WZV54" s="250"/>
      <c r="WZW54" s="243"/>
      <c r="WZX54" s="276"/>
      <c r="WZY54" s="276"/>
      <c r="WZZ54" s="276"/>
      <c r="XAA54" s="244"/>
      <c r="XAB54" s="244"/>
      <c r="XAC54" s="244"/>
      <c r="XAD54" s="245"/>
      <c r="XAE54" s="245"/>
      <c r="XAF54" s="244"/>
      <c r="XAG54" s="246"/>
      <c r="XAH54" s="247"/>
      <c r="XAI54" s="275"/>
      <c r="XAJ54" s="275"/>
      <c r="XAK54" s="275"/>
      <c r="XAL54" s="275"/>
      <c r="XAM54" s="275"/>
      <c r="XAN54" s="275"/>
      <c r="XAO54" s="137"/>
      <c r="XAP54" s="137"/>
      <c r="XAQ54" s="135"/>
      <c r="XAR54" s="137"/>
      <c r="XAT54" s="250"/>
      <c r="XAU54" s="250"/>
      <c r="XAV54" s="243"/>
      <c r="XAW54" s="276"/>
      <c r="XAX54" s="276"/>
      <c r="XAY54" s="276"/>
      <c r="XAZ54" s="244"/>
      <c r="XBA54" s="244"/>
      <c r="XBB54" s="244"/>
      <c r="XBC54" s="245"/>
      <c r="XBD54" s="245"/>
      <c r="XBE54" s="244"/>
      <c r="XBF54" s="246"/>
      <c r="XBG54" s="247"/>
      <c r="XBH54" s="275"/>
      <c r="XBI54" s="275"/>
      <c r="XBJ54" s="275"/>
      <c r="XBK54" s="275"/>
      <c r="XBL54" s="275"/>
      <c r="XBM54" s="275"/>
      <c r="XBN54" s="137"/>
      <c r="XBO54" s="137"/>
      <c r="XBP54" s="135"/>
      <c r="XBQ54" s="137"/>
      <c r="XBS54" s="250"/>
      <c r="XBT54" s="250"/>
      <c r="XBU54" s="243"/>
      <c r="XBV54" s="276"/>
      <c r="XBW54" s="276"/>
      <c r="XBX54" s="276"/>
      <c r="XBY54" s="244"/>
      <c r="XBZ54" s="244"/>
      <c r="XCA54" s="244"/>
      <c r="XCB54" s="245"/>
      <c r="XCC54" s="245"/>
      <c r="XCD54" s="244"/>
      <c r="XCE54" s="246"/>
      <c r="XCF54" s="247"/>
      <c r="XCG54" s="275"/>
      <c r="XCH54" s="275"/>
      <c r="XCI54" s="275"/>
      <c r="XCJ54" s="275"/>
      <c r="XCK54" s="275"/>
      <c r="XCL54" s="275"/>
      <c r="XCM54" s="137"/>
      <c r="XCN54" s="137"/>
      <c r="XCO54" s="135"/>
      <c r="XCP54" s="137"/>
      <c r="XCR54" s="250"/>
      <c r="XCS54" s="250"/>
      <c r="XCT54" s="243"/>
      <c r="XCU54" s="276"/>
      <c r="XCV54" s="276"/>
      <c r="XCW54" s="276"/>
      <c r="XCX54" s="244"/>
      <c r="XCY54" s="244"/>
      <c r="XCZ54" s="244"/>
      <c r="XDA54" s="245"/>
      <c r="XDB54" s="245"/>
      <c r="XDC54" s="244"/>
      <c r="XDD54" s="246"/>
      <c r="XDE54" s="247"/>
      <c r="XDF54" s="275"/>
      <c r="XDG54" s="275"/>
      <c r="XDH54" s="275"/>
      <c r="XDI54" s="275"/>
      <c r="XDJ54" s="275"/>
      <c r="XDK54" s="275"/>
      <c r="XDL54" s="137"/>
      <c r="XDM54" s="137"/>
      <c r="XDN54" s="135"/>
      <c r="XDO54" s="137"/>
      <c r="XDQ54" s="250"/>
      <c r="XDR54" s="250"/>
      <c r="XDS54" s="243"/>
      <c r="XDT54" s="276"/>
      <c r="XDU54" s="276"/>
      <c r="XDV54" s="276"/>
      <c r="XDW54" s="244"/>
      <c r="XDX54" s="244"/>
      <c r="XDY54" s="244"/>
      <c r="XDZ54" s="245"/>
      <c r="XEA54" s="245"/>
      <c r="XEB54" s="244"/>
      <c r="XEC54" s="246"/>
      <c r="XED54" s="247"/>
      <c r="XEE54" s="275"/>
      <c r="XEF54" s="275"/>
      <c r="XEG54" s="275"/>
      <c r="XEH54" s="275"/>
      <c r="XEI54" s="275"/>
      <c r="XEJ54" s="275"/>
      <c r="XEK54" s="137"/>
      <c r="XEL54" s="137"/>
      <c r="XEM54" s="135"/>
      <c r="XEN54" s="137"/>
      <c r="XEP54" s="250"/>
      <c r="XEQ54" s="250"/>
      <c r="XER54" s="243"/>
      <c r="XES54" s="276"/>
      <c r="XET54" s="276"/>
      <c r="XEU54" s="276"/>
      <c r="XEV54" s="244"/>
      <c r="XEW54" s="244"/>
      <c r="XEX54" s="244"/>
      <c r="XEY54" s="245"/>
      <c r="XEZ54" s="245"/>
    </row>
    <row r="55" spans="1:6143 6145:7168 7170:16380" s="132" customFormat="1" ht="15" customHeight="1" x14ac:dyDescent="0.25">
      <c r="A55" s="243"/>
      <c r="B55" s="276"/>
      <c r="C55" s="276"/>
      <c r="D55" s="276"/>
      <c r="E55" s="244"/>
      <c r="F55" s="244"/>
      <c r="G55" s="244"/>
      <c r="H55" s="245"/>
      <c r="I55" s="245"/>
      <c r="J55" s="244"/>
      <c r="K55" s="246"/>
      <c r="L55" s="247"/>
      <c r="M55" s="275"/>
      <c r="N55" s="275"/>
      <c r="O55" s="275"/>
      <c r="P55" s="275"/>
      <c r="Q55" s="275"/>
      <c r="R55" s="275"/>
      <c r="S55" s="137">
        <f t="shared" si="4"/>
        <v>0</v>
      </c>
      <c r="T55" s="137">
        <f t="shared" si="5"/>
        <v>0</v>
      </c>
      <c r="U55" s="135">
        <f>IF(J55=0,(S55+T55/EERR!$D$2/1.19),(S55+T55/EERR!$D$2/1.19)/J55)</f>
        <v>0</v>
      </c>
      <c r="V55" s="137">
        <f>T55+S55*EERR!$D$2</f>
        <v>0</v>
      </c>
      <c r="W55" s="132">
        <f ca="1">SUMIF(Siteminder!$A$5:$J$164,Oct!G55,Siteminder!$M$5:$M$164)</f>
        <v>0</v>
      </c>
      <c r="X55" s="250">
        <f>SUMIF(Transbank!$A$2:$A$467,B55,Transbank!$L$2:$L$467)+SUMIF(Transbank!$A$2:$A$467,C55,Transbank!$L$2:$L$467)+SUMIF(Transbank!$A$2:$A$467,D55,Transbank!$L$2:$L$467)+(K55+O55)+(L55+P55)*EERR!$D$2</f>
        <v>0</v>
      </c>
      <c r="Y55" s="250">
        <f>X55/EERR!$D$2</f>
        <v>0</v>
      </c>
      <c r="Z55" s="260">
        <f t="shared" si="2"/>
        <v>0</v>
      </c>
    </row>
    <row r="56" spans="1:6143 6145:7168 7170:16380" s="132" customFormat="1" ht="15" customHeight="1" x14ac:dyDescent="0.25">
      <c r="A56" s="243"/>
      <c r="B56" s="276"/>
      <c r="C56" s="276"/>
      <c r="D56" s="276"/>
      <c r="E56" s="244"/>
      <c r="F56" s="244"/>
      <c r="G56" s="244"/>
      <c r="H56" s="245"/>
      <c r="I56" s="245"/>
      <c r="J56" s="244"/>
      <c r="K56" s="246"/>
      <c r="L56" s="247"/>
      <c r="M56" s="275"/>
      <c r="N56" s="275"/>
      <c r="O56" s="275"/>
      <c r="P56" s="275"/>
      <c r="Q56" s="275"/>
      <c r="R56" s="275"/>
      <c r="S56" s="137">
        <f t="shared" si="4"/>
        <v>0</v>
      </c>
      <c r="T56" s="137">
        <f t="shared" si="5"/>
        <v>0</v>
      </c>
      <c r="U56" s="135">
        <f>IF(J56=0,(S56+T56/EERR!$D$2/1.19),(S56+T56/EERR!$D$2/1.19)/J56)</f>
        <v>0</v>
      </c>
      <c r="V56" s="137">
        <f>T56+S56*EERR!$D$2</f>
        <v>0</v>
      </c>
      <c r="W56" s="132">
        <f ca="1">SUMIF(Siteminder!$A$5:$J$164,Oct!G56,Siteminder!$M$5:$M$164)</f>
        <v>0</v>
      </c>
      <c r="X56" s="250">
        <f>SUMIF(Transbank!$A$2:$A$467,B56,Transbank!$L$2:$L$467)+SUMIF(Transbank!$A$2:$A$467,C56,Transbank!$L$2:$L$467)+SUMIF(Transbank!$A$2:$A$467,D56,Transbank!$L$2:$L$467)+(K56+O56)+(L56+P56)*EERR!$D$2</f>
        <v>0</v>
      </c>
      <c r="Y56" s="250">
        <f>X56/EERR!$D$2</f>
        <v>0</v>
      </c>
      <c r="Z56" s="260">
        <f t="shared" si="2"/>
        <v>0</v>
      </c>
    </row>
    <row r="57" spans="1:6143 6145:7168 7170:16380" s="132" customFormat="1" x14ac:dyDescent="0.25">
      <c r="A57" s="243"/>
      <c r="B57" s="276"/>
      <c r="C57" s="276"/>
      <c r="D57" s="276"/>
      <c r="E57" s="244"/>
      <c r="F57" s="244"/>
      <c r="G57" s="244"/>
      <c r="H57" s="245"/>
      <c r="I57" s="245"/>
      <c r="J57" s="244"/>
      <c r="K57" s="246"/>
      <c r="L57" s="247"/>
      <c r="M57" s="246"/>
      <c r="N57" s="246"/>
      <c r="O57" s="246"/>
      <c r="P57" s="246"/>
      <c r="Q57" s="246"/>
      <c r="R57" s="246"/>
      <c r="S57" s="137">
        <f t="shared" si="4"/>
        <v>0</v>
      </c>
      <c r="T57" s="137">
        <f t="shared" si="5"/>
        <v>0</v>
      </c>
      <c r="U57" s="135">
        <f>IF(J57=0,(S57+T57/EERR!$D$2/1.19),(S57+T57/EERR!$D$2/1.19)/J57)</f>
        <v>0</v>
      </c>
      <c r="V57" s="137">
        <f>T57+S57*EERR!$D$2</f>
        <v>0</v>
      </c>
      <c r="W57" s="132">
        <f ca="1">SUMIF(Siteminder!$A$5:$J$164,Oct!G57,Siteminder!$M$5:$M$164)</f>
        <v>0</v>
      </c>
      <c r="X57" s="250">
        <f>SUMIF(Transbank!$A$2:$A$467,B57,Transbank!$L$2:$L$467)+SUMIF(Transbank!$A$2:$A$467,C57,Transbank!$L$2:$L$467)+SUMIF(Transbank!$A$2:$A$467,D57,Transbank!$L$2:$L$467)+(K57+O57)+(L57+P57)*EERR!$D$2</f>
        <v>0</v>
      </c>
      <c r="Y57" s="250">
        <f>X57/EERR!$D$2</f>
        <v>0</v>
      </c>
      <c r="Z57" s="260">
        <f t="shared" si="2"/>
        <v>0</v>
      </c>
    </row>
    <row r="58" spans="1:6143 6145:7168 7170:16380" s="132" customFormat="1" ht="15" customHeight="1" x14ac:dyDescent="0.25">
      <c r="A58" s="243"/>
      <c r="B58" s="276"/>
      <c r="C58" s="276"/>
      <c r="D58" s="276"/>
      <c r="E58" s="244"/>
      <c r="F58" s="244"/>
      <c r="G58" s="244"/>
      <c r="H58" s="245"/>
      <c r="I58" s="245"/>
      <c r="J58" s="244"/>
      <c r="K58" s="246"/>
      <c r="L58" s="261"/>
      <c r="M58" s="262"/>
      <c r="N58" s="262"/>
      <c r="O58" s="262"/>
      <c r="P58" s="262"/>
      <c r="Q58" s="262"/>
      <c r="R58" s="246"/>
      <c r="S58" s="137">
        <f t="shared" si="4"/>
        <v>0</v>
      </c>
      <c r="T58" s="137">
        <f t="shared" si="5"/>
        <v>0</v>
      </c>
      <c r="U58" s="135">
        <f>IF(J58=0,(S58+T58/EERR!$D$2/1.19),(S58+T58/EERR!$D$2/1.19)/J58)</f>
        <v>0</v>
      </c>
      <c r="V58" s="137">
        <f>T58+S58*EERR!$D$2</f>
        <v>0</v>
      </c>
      <c r="W58" s="132">
        <f ca="1">SUMIF(Siteminder!$A$5:$J$164,Oct!G58,Siteminder!$M$5:$M$164)</f>
        <v>0</v>
      </c>
      <c r="X58" s="250">
        <f>SUMIF(Transbank!$A$2:$A$467,B58,Transbank!$L$2:$L$467)+SUMIF(Transbank!$A$2:$A$467,C58,Transbank!$L$2:$L$467)+SUMIF(Transbank!$A$2:$A$467,D58,Transbank!$L$2:$L$467)+(K58+O58)+(L58+P58)*EERR!$D$2</f>
        <v>0</v>
      </c>
      <c r="Y58" s="250">
        <f>X58/EERR!$D$2</f>
        <v>0</v>
      </c>
      <c r="Z58" s="260">
        <f t="shared" si="2"/>
        <v>0</v>
      </c>
    </row>
    <row r="59" spans="1:6143 6145:7168 7170:16380" s="132" customFormat="1" ht="15" customHeight="1" x14ac:dyDescent="0.25">
      <c r="A59" s="243"/>
      <c r="B59" s="276"/>
      <c r="C59" s="276"/>
      <c r="D59" s="276"/>
      <c r="E59" s="244"/>
      <c r="F59" s="244"/>
      <c r="G59" s="244"/>
      <c r="H59" s="245"/>
      <c r="I59" s="245"/>
      <c r="J59" s="244"/>
      <c r="K59" s="246"/>
      <c r="L59" s="247"/>
      <c r="M59" s="246"/>
      <c r="N59" s="246"/>
      <c r="O59" s="246"/>
      <c r="P59" s="246"/>
      <c r="Q59" s="246"/>
      <c r="R59" s="246"/>
      <c r="S59" s="137">
        <f t="shared" si="4"/>
        <v>0</v>
      </c>
      <c r="T59" s="137">
        <f t="shared" si="5"/>
        <v>0</v>
      </c>
      <c r="U59" s="135">
        <f>IF(J59=0,(S59+T59/EERR!$D$2/1.19),(S59+T59/EERR!$D$2/1.19)/J59)</f>
        <v>0</v>
      </c>
      <c r="V59" s="137">
        <f>T59+S59*EERR!$D$2</f>
        <v>0</v>
      </c>
      <c r="W59" s="132">
        <f ca="1">SUMIF(Siteminder!$A$5:$J$164,Oct!G59,Siteminder!$M$5:$M$164)</f>
        <v>0</v>
      </c>
      <c r="X59" s="250">
        <f>SUMIF(Transbank!$A$2:$A$467,B59,Transbank!$L$2:$L$467)+SUMIF(Transbank!$A$2:$A$467,C59,Transbank!$L$2:$L$467)+SUMIF(Transbank!$A$2:$A$467,D59,Transbank!$L$2:$L$467)+(K59+O59)+(L59+P59)*EERR!$D$2</f>
        <v>0</v>
      </c>
      <c r="Y59" s="250">
        <f>X59/EERR!$D$2</f>
        <v>0</v>
      </c>
      <c r="Z59" s="260">
        <f t="shared" si="2"/>
        <v>0</v>
      </c>
    </row>
    <row r="60" spans="1:6143 6145:7168 7170:16380" s="132" customFormat="1" ht="15" customHeight="1" x14ac:dyDescent="0.25">
      <c r="A60" s="243"/>
      <c r="B60" s="276"/>
      <c r="C60" s="276"/>
      <c r="D60" s="276"/>
      <c r="E60" s="244"/>
      <c r="F60" s="244"/>
      <c r="G60" s="244"/>
      <c r="H60" s="245"/>
      <c r="I60" s="245"/>
      <c r="J60" s="244"/>
      <c r="K60" s="246"/>
      <c r="L60" s="247"/>
      <c r="M60" s="246"/>
      <c r="N60" s="246"/>
      <c r="O60" s="246"/>
      <c r="P60" s="246"/>
      <c r="Q60" s="246"/>
      <c r="R60" s="246"/>
      <c r="S60" s="137">
        <f t="shared" si="4"/>
        <v>0</v>
      </c>
      <c r="T60" s="137">
        <f t="shared" si="5"/>
        <v>0</v>
      </c>
      <c r="U60" s="135">
        <f>IF(J60=0,(S60+T60/EERR!$D$2/1.19),(S60+T60/EERR!$D$2/1.19)/J60)</f>
        <v>0</v>
      </c>
      <c r="V60" s="137">
        <f>T60+S60*EERR!$D$2</f>
        <v>0</v>
      </c>
      <c r="W60" s="132">
        <f ca="1">SUMIF(Siteminder!$A$5:$J$164,Oct!G60,Siteminder!$M$5:$M$164)</f>
        <v>0</v>
      </c>
      <c r="X60" s="250">
        <f>SUMIF(Transbank!$A$2:$A$467,B60,Transbank!$L$2:$L$467)+SUMIF(Transbank!$A$2:$A$467,C60,Transbank!$L$2:$L$467)+SUMIF(Transbank!$A$2:$A$467,D60,Transbank!$L$2:$L$467)+(K60+O60)+(L60+P60)*EERR!$D$2</f>
        <v>0</v>
      </c>
      <c r="Y60" s="250">
        <f>X60/EERR!$D$2</f>
        <v>0</v>
      </c>
      <c r="Z60" s="260">
        <f t="shared" si="2"/>
        <v>0</v>
      </c>
    </row>
    <row r="61" spans="1:6143 6145:7168 7170:16380" s="132" customFormat="1" ht="15" customHeight="1" x14ac:dyDescent="0.25">
      <c r="A61" s="243"/>
      <c r="B61" s="276"/>
      <c r="C61" s="276"/>
      <c r="D61" s="276"/>
      <c r="E61" s="244"/>
      <c r="F61" s="244"/>
      <c r="G61" s="244"/>
      <c r="H61" s="245"/>
      <c r="I61" s="245"/>
      <c r="J61" s="244"/>
      <c r="K61" s="246"/>
      <c r="L61" s="247"/>
      <c r="M61" s="246"/>
      <c r="N61" s="246"/>
      <c r="O61" s="246"/>
      <c r="P61" s="246"/>
      <c r="Q61" s="246"/>
      <c r="R61" s="246"/>
      <c r="S61" s="137">
        <f t="shared" si="4"/>
        <v>0</v>
      </c>
      <c r="T61" s="137">
        <f t="shared" si="5"/>
        <v>0</v>
      </c>
      <c r="U61" s="135">
        <f>IF(J61=0,(S61+T61/EERR!$D$2/1.19),(S61+T61/EERR!$D$2/1.19)/J61)</f>
        <v>0</v>
      </c>
      <c r="V61" s="137">
        <f>T61+S61*EERR!$D$2</f>
        <v>0</v>
      </c>
      <c r="W61" s="132">
        <f ca="1">SUMIF(Siteminder!$A$5:$J$164,Oct!G61,Siteminder!$M$5:$M$164)</f>
        <v>0</v>
      </c>
      <c r="X61" s="250">
        <f>SUMIF(Transbank!$A$2:$A$467,B61,Transbank!$L$2:$L$467)+SUMIF(Transbank!$A$2:$A$467,C61,Transbank!$L$2:$L$467)+SUMIF(Transbank!$A$2:$A$467,D61,Transbank!$L$2:$L$467)+(K61+O61)+(L61+P61)*EERR!$D$2</f>
        <v>0</v>
      </c>
      <c r="Y61" s="250">
        <f>X61/EERR!$D$2</f>
        <v>0</v>
      </c>
      <c r="Z61" s="260">
        <f t="shared" si="2"/>
        <v>0</v>
      </c>
    </row>
    <row r="62" spans="1:6143 6145:7168 7170:16380" s="132" customFormat="1" ht="15" customHeight="1" x14ac:dyDescent="0.25">
      <c r="A62" s="243"/>
      <c r="B62" s="276"/>
      <c r="C62" s="276"/>
      <c r="D62" s="276"/>
      <c r="E62" s="316"/>
      <c r="F62" s="316"/>
      <c r="G62" s="316"/>
      <c r="H62" s="317"/>
      <c r="I62" s="317"/>
      <c r="J62" s="244"/>
      <c r="K62" s="246"/>
      <c r="L62" s="247"/>
      <c r="M62" s="275"/>
      <c r="N62" s="275"/>
      <c r="O62" s="275"/>
      <c r="P62" s="275"/>
      <c r="Q62" s="275"/>
      <c r="R62" s="275"/>
      <c r="S62" s="137">
        <f t="shared" si="4"/>
        <v>0</v>
      </c>
      <c r="T62" s="137">
        <f t="shared" si="5"/>
        <v>0</v>
      </c>
      <c r="U62" s="135">
        <f>IF(J62=0,(S62+T62/EERR!$D$2/1.19),(S62+T62/EERR!$D$2/1.19)/J62)</f>
        <v>0</v>
      </c>
      <c r="V62" s="137">
        <f>T62+S62*EERR!$D$2</f>
        <v>0</v>
      </c>
      <c r="W62" s="132">
        <f ca="1">SUMIF(Siteminder!$A$5:$J$164,Oct!G62,Siteminder!$M$5:$M$164)</f>
        <v>0</v>
      </c>
      <c r="X62" s="250">
        <f>SUMIF(Transbank!$A$2:$A$467,B62,Transbank!$L$2:$L$467)+SUMIF(Transbank!$A$2:$A$467,C62,Transbank!$L$2:$L$467)+SUMIF(Transbank!$A$2:$A$467,D62,Transbank!$L$2:$L$467)+(K62+O62)+(L62+P62)*EERR!$D$2</f>
        <v>0</v>
      </c>
      <c r="Y62" s="250">
        <f>X62/EERR!$D$2</f>
        <v>0</v>
      </c>
      <c r="Z62" s="260">
        <f t="shared" si="2"/>
        <v>0</v>
      </c>
    </row>
    <row r="63" spans="1:6143 6145:7168 7170:16380" s="132" customFormat="1" ht="15" customHeight="1" x14ac:dyDescent="0.25">
      <c r="A63" s="243"/>
      <c r="B63" s="276"/>
      <c r="C63" s="276"/>
      <c r="D63" s="276"/>
      <c r="E63" s="244"/>
      <c r="F63" s="244"/>
      <c r="G63" s="244"/>
      <c r="H63" s="245"/>
      <c r="I63" s="245"/>
      <c r="J63" s="244"/>
      <c r="K63" s="246"/>
      <c r="L63" s="247"/>
      <c r="M63" s="246"/>
      <c r="N63" s="246"/>
      <c r="O63" s="246"/>
      <c r="P63" s="246"/>
      <c r="Q63" s="246"/>
      <c r="R63" s="246"/>
      <c r="S63" s="137">
        <f t="shared" si="4"/>
        <v>0</v>
      </c>
      <c r="T63" s="137">
        <f t="shared" si="5"/>
        <v>0</v>
      </c>
      <c r="U63" s="135">
        <f>IF(J63=0,(S63+T63/EERR!$D$2/1.19),(S63+T63/EERR!$D$2/1.19)/J63)</f>
        <v>0</v>
      </c>
      <c r="V63" s="137">
        <f>T63+S63*EERR!$D$2</f>
        <v>0</v>
      </c>
      <c r="W63" s="132">
        <f ca="1">SUMIF(Siteminder!$A$5:$J$164,Oct!G63,Siteminder!$M$5:$M$164)</f>
        <v>0</v>
      </c>
      <c r="X63" s="250">
        <f>SUMIF(Transbank!$A$2:$A$467,B63,Transbank!$L$2:$L$467)+SUMIF(Transbank!$A$2:$A$467,C63,Transbank!$L$2:$L$467)+SUMIF(Transbank!$A$2:$A$467,D63,Transbank!$L$2:$L$467)+(K63+O63)+(L63+P63)*EERR!$D$2</f>
        <v>0</v>
      </c>
      <c r="Y63" s="250">
        <f>X63/EERR!$D$2</f>
        <v>0</v>
      </c>
      <c r="Z63" s="260">
        <f t="shared" si="2"/>
        <v>0</v>
      </c>
    </row>
    <row r="64" spans="1:6143 6145:7168 7170:16380" s="132" customFormat="1" ht="15" customHeight="1" x14ac:dyDescent="0.25">
      <c r="A64" s="243"/>
      <c r="B64" s="276"/>
      <c r="C64" s="276"/>
      <c r="D64" s="276"/>
      <c r="E64" s="244"/>
      <c r="F64" s="244"/>
      <c r="G64" s="244"/>
      <c r="H64" s="245"/>
      <c r="I64" s="245"/>
      <c r="J64" s="244"/>
      <c r="K64" s="246"/>
      <c r="L64" s="247"/>
      <c r="M64" s="246"/>
      <c r="N64" s="246"/>
      <c r="O64" s="246"/>
      <c r="P64" s="246"/>
      <c r="Q64" s="246"/>
      <c r="R64" s="246"/>
      <c r="S64" s="137">
        <f t="shared" si="4"/>
        <v>0</v>
      </c>
      <c r="T64" s="137">
        <f t="shared" si="5"/>
        <v>0</v>
      </c>
      <c r="U64" s="135">
        <f>IF(J64=0,(S64+T64/EERR!$D$2/1.19),(S64+T64/EERR!$D$2/1.19)/J64)</f>
        <v>0</v>
      </c>
      <c r="V64" s="137">
        <f>T64+S64*EERR!$D$2</f>
        <v>0</v>
      </c>
      <c r="W64" s="132">
        <f ca="1">SUMIF(Siteminder!$A$5:$J$164,Oct!G64,Siteminder!$M$5:$M$164)</f>
        <v>0</v>
      </c>
      <c r="X64" s="250">
        <f>SUMIF(Transbank!$A$2:$A$467,B64,Transbank!$L$2:$L$467)+SUMIF(Transbank!$A$2:$A$467,C64,Transbank!$L$2:$L$467)+SUMIF(Transbank!$A$2:$A$467,D64,Transbank!$L$2:$L$467)+(K64+O64)+(L64+P64)*EERR!$D$2</f>
        <v>0</v>
      </c>
      <c r="Y64" s="250">
        <f>X64/EERR!$D$2</f>
        <v>0</v>
      </c>
      <c r="Z64" s="260">
        <f t="shared" si="2"/>
        <v>0</v>
      </c>
    </row>
    <row r="65" spans="1:26" ht="12.75" x14ac:dyDescent="0.2">
      <c r="A65" s="227"/>
      <c r="B65" s="227"/>
      <c r="C65" s="227"/>
      <c r="D65" s="227"/>
      <c r="E65" s="227"/>
      <c r="F65" s="227"/>
      <c r="G65" s="227"/>
      <c r="H65" s="232"/>
      <c r="I65" s="232"/>
      <c r="J65" s="233">
        <f t="shared" ref="J65:P65" si="8">SUM(J3:J64)</f>
        <v>157</v>
      </c>
      <c r="K65" s="233">
        <f t="shared" si="8"/>
        <v>0</v>
      </c>
      <c r="L65" s="233">
        <f t="shared" si="8"/>
        <v>916</v>
      </c>
      <c r="M65" s="233">
        <f t="shared" si="8"/>
        <v>2175220</v>
      </c>
      <c r="N65" s="233">
        <f t="shared" si="8"/>
        <v>21145</v>
      </c>
      <c r="O65" s="233">
        <f t="shared" si="8"/>
        <v>271181</v>
      </c>
      <c r="P65" s="233">
        <f t="shared" si="8"/>
        <v>215</v>
      </c>
      <c r="Q65" s="233"/>
      <c r="R65" s="233"/>
      <c r="S65" s="233">
        <f>SUM(S3:S64)</f>
        <v>30712</v>
      </c>
      <c r="T65" s="233">
        <f>SUM(T3:T64)</f>
        <v>3948347</v>
      </c>
      <c r="U65" s="233">
        <f>IF(J65=0,(S65+T65/EERR!$D$2/1.19),(S65+T65/EERR!$D$2/1.19)/J65)</f>
        <v>224.9290233439242</v>
      </c>
      <c r="V65" s="233">
        <f>SUM(V3:V64)</f>
        <v>26091699</v>
      </c>
      <c r="W65" s="233">
        <f ca="1">SUM(W3:W64)</f>
        <v>152</v>
      </c>
      <c r="X65" s="233">
        <f>SUM(X3:X64)</f>
        <v>26243109</v>
      </c>
      <c r="Y65" s="233"/>
      <c r="Z65" s="260">
        <f t="shared" si="2"/>
        <v>151410</v>
      </c>
    </row>
    <row r="66" spans="1:26" s="132" customFormat="1" x14ac:dyDescent="0.25">
      <c r="A66" s="243">
        <v>4138</v>
      </c>
      <c r="B66" s="276">
        <v>1713</v>
      </c>
      <c r="C66" s="276">
        <v>1</v>
      </c>
      <c r="D66" s="276"/>
      <c r="E66" s="244" t="s">
        <v>791</v>
      </c>
      <c r="F66" s="244" t="s">
        <v>248</v>
      </c>
      <c r="G66" s="259">
        <v>1908124832157</v>
      </c>
      <c r="H66" s="245">
        <v>43745</v>
      </c>
      <c r="I66" s="245">
        <v>43751</v>
      </c>
      <c r="J66" s="244">
        <v>6</v>
      </c>
      <c r="K66" s="246"/>
      <c r="L66" s="247"/>
      <c r="M66" s="246"/>
      <c r="N66" s="246">
        <v>1045</v>
      </c>
      <c r="O66" s="246"/>
      <c r="P66" s="246"/>
      <c r="Q66" s="246"/>
      <c r="R66" s="246">
        <v>209</v>
      </c>
      <c r="S66" s="137">
        <f t="shared" ref="S66" si="9">L66+N66+P66+R66</f>
        <v>1254</v>
      </c>
      <c r="T66" s="137">
        <f t="shared" ref="T66" si="10">M66+O66+K66+Q66</f>
        <v>0</v>
      </c>
      <c r="U66" s="135">
        <f>IF(J66=0,(S66+T66/EERR!$D$2/1.19),(S66+T66/EERR!$D$2/1.19)/J66)</f>
        <v>209</v>
      </c>
      <c r="V66" s="137">
        <f>T66+S66*EERR!$D$2</f>
        <v>904134</v>
      </c>
      <c r="W66" s="132">
        <f ca="1">SUMIF(Siteminder!$A$5:$J$164,Oct!G66,Siteminder!$M$5:$M$164)</f>
        <v>6</v>
      </c>
      <c r="X66" s="250">
        <f>SUMIF(Transbank!$A$2:$A$467,B66,Transbank!$L$2:$L$467)+SUMIF(Transbank!$A$2:$A$467,C66,Transbank!$L$2:$L$467)+SUMIF(Transbank!$A$2:$A$467,D66,Transbank!$L$2:$L$467)+(K66+O66)+(L66+P66)*EERR!$D$2</f>
        <v>904134</v>
      </c>
      <c r="Y66" s="251">
        <f>X66/EERR!$D$2</f>
        <v>1254</v>
      </c>
      <c r="Z66" s="260">
        <f t="shared" si="2"/>
        <v>0</v>
      </c>
    </row>
    <row r="67" spans="1:26" s="132" customFormat="1" x14ac:dyDescent="0.25">
      <c r="A67" s="243">
        <v>4142</v>
      </c>
      <c r="B67" s="276">
        <v>1717</v>
      </c>
      <c r="C67" s="276">
        <v>19</v>
      </c>
      <c r="D67" s="276"/>
      <c r="E67" s="244" t="s">
        <v>792</v>
      </c>
      <c r="F67" s="244" t="s">
        <v>248</v>
      </c>
      <c r="G67" s="259">
        <v>1908134835525</v>
      </c>
      <c r="H67" s="245">
        <v>43748</v>
      </c>
      <c r="I67" s="245">
        <v>43751</v>
      </c>
      <c r="J67" s="244">
        <v>3</v>
      </c>
      <c r="K67" s="246"/>
      <c r="L67" s="247"/>
      <c r="M67" s="246"/>
      <c r="N67" s="246">
        <v>418</v>
      </c>
      <c r="O67" s="246"/>
      <c r="P67" s="246"/>
      <c r="Q67" s="246"/>
      <c r="R67" s="246">
        <v>209</v>
      </c>
      <c r="S67" s="137">
        <f t="shared" ref="S67:S85" si="11">L67+N67+P67+R67</f>
        <v>627</v>
      </c>
      <c r="T67" s="137">
        <f t="shared" ref="T67:T85" si="12">M67+O67+K67+Q67</f>
        <v>0</v>
      </c>
      <c r="U67" s="135">
        <f>IF(J67=0,(S67+T67/EERR!$D$2/1.19),(S67+T67/EERR!$D$2/1.19)/J67)</f>
        <v>209</v>
      </c>
      <c r="V67" s="137">
        <f>T67+S67*EERR!$D$2</f>
        <v>452067</v>
      </c>
      <c r="W67" s="132">
        <f ca="1">SUMIF(Siteminder!$A$5:$J$164,Oct!G67,Siteminder!$M$5:$M$164)</f>
        <v>3</v>
      </c>
      <c r="X67" s="250">
        <f>SUMIF(Transbank!$A$2:$A$467,B67,Transbank!$L$2:$L$467)+SUMIF(Transbank!$A$2:$A$467,C67,Transbank!$L$2:$L$467)+SUMIF(Transbank!$A$2:$A$467,D67,Transbank!$L$2:$L$467)+(K67+O67)+(L67+P67)*EERR!$D$2</f>
        <v>452067</v>
      </c>
      <c r="Y67" s="251">
        <f>X67/EERR!$D$2</f>
        <v>627</v>
      </c>
      <c r="Z67" s="260">
        <f t="shared" si="2"/>
        <v>0</v>
      </c>
    </row>
    <row r="68" spans="1:26" s="132" customFormat="1" x14ac:dyDescent="0.25">
      <c r="A68" s="243">
        <v>4149</v>
      </c>
      <c r="B68" s="276">
        <v>1737</v>
      </c>
      <c r="C68" s="276">
        <v>36</v>
      </c>
      <c r="D68" s="276"/>
      <c r="E68" s="244" t="s">
        <v>793</v>
      </c>
      <c r="F68" s="244" t="s">
        <v>248</v>
      </c>
      <c r="G68" s="259">
        <v>1905174536057</v>
      </c>
      <c r="H68" s="245">
        <v>43751</v>
      </c>
      <c r="I68" s="245">
        <v>43756</v>
      </c>
      <c r="J68" s="244">
        <v>5</v>
      </c>
      <c r="K68" s="246"/>
      <c r="L68" s="247"/>
      <c r="M68" s="246"/>
      <c r="N68" s="246">
        <v>836</v>
      </c>
      <c r="O68" s="246"/>
      <c r="P68" s="246"/>
      <c r="Q68" s="246"/>
      <c r="R68" s="246">
        <v>209</v>
      </c>
      <c r="S68" s="137">
        <f t="shared" si="11"/>
        <v>1045</v>
      </c>
      <c r="T68" s="137">
        <f t="shared" si="12"/>
        <v>0</v>
      </c>
      <c r="U68" s="135">
        <f>IF(J68=0,(S68+T68/EERR!$D$2/1.19),(S68+T68/EERR!$D$2/1.19)/J68)</f>
        <v>209</v>
      </c>
      <c r="V68" s="137">
        <f>T68+S68*EERR!$D$2</f>
        <v>753445</v>
      </c>
      <c r="W68" s="132">
        <f ca="1">SUMIF(Siteminder!$A$5:$J$164,Oct!G68,Siteminder!$M$5:$M$164)</f>
        <v>5</v>
      </c>
      <c r="X68" s="250">
        <f>SUMIF(Transbank!$A$2:$A$467,B68,Transbank!$L$2:$L$467)+SUMIF(Transbank!$A$2:$A$467,C68,Transbank!$L$2:$L$467)+SUMIF(Transbank!$A$2:$A$467,D68,Transbank!$L$2:$L$467)+(K68+O68)+(L68+P68)*EERR!$D$2</f>
        <v>753445</v>
      </c>
      <c r="Y68" s="251">
        <f>X68/EERR!$D$2</f>
        <v>1045</v>
      </c>
      <c r="Z68" s="260"/>
    </row>
    <row r="69" spans="1:26" s="132" customFormat="1" x14ac:dyDescent="0.25">
      <c r="A69" s="243">
        <v>4152</v>
      </c>
      <c r="B69" s="276">
        <v>1774</v>
      </c>
      <c r="C69" s="276"/>
      <c r="D69" s="276"/>
      <c r="E69" s="244" t="s">
        <v>773</v>
      </c>
      <c r="F69" s="244" t="s">
        <v>248</v>
      </c>
      <c r="G69" s="259">
        <v>1909224963852</v>
      </c>
      <c r="H69" s="245">
        <v>43754</v>
      </c>
      <c r="I69" s="245">
        <v>43755</v>
      </c>
      <c r="J69" s="244">
        <v>1</v>
      </c>
      <c r="K69" s="246"/>
      <c r="L69" s="247"/>
      <c r="M69" s="246"/>
      <c r="N69" s="246"/>
      <c r="O69" s="246"/>
      <c r="P69" s="246"/>
      <c r="Q69" s="246"/>
      <c r="R69" s="246">
        <v>209</v>
      </c>
      <c r="S69" s="137">
        <f t="shared" si="11"/>
        <v>209</v>
      </c>
      <c r="T69" s="137">
        <f t="shared" si="12"/>
        <v>0</v>
      </c>
      <c r="U69" s="135">
        <f>IF(J69=0,(S69+T69/EERR!$D$2/1.19),(S69+T69/EERR!$D$2/1.19)/J69)</f>
        <v>209</v>
      </c>
      <c r="V69" s="137">
        <f>T69+S69*EERR!$D$2</f>
        <v>150689</v>
      </c>
      <c r="W69" s="132">
        <f ca="1">SUMIF(Siteminder!$A$5:$J$164,Oct!G69,Siteminder!$M$5:$M$164)</f>
        <v>1</v>
      </c>
      <c r="X69" s="250">
        <f>SUMIF(Transbank!$A$2:$A$467,B69,Transbank!$L$2:$L$467)+SUMIF(Transbank!$A$2:$A$467,C69,Transbank!$L$2:$L$467)+SUMIF(Transbank!$A$2:$A$467,D69,Transbank!$L$2:$L$467)+(K69+O69)+(L69+P69)*EERR!$D$2</f>
        <v>150689</v>
      </c>
      <c r="Y69" s="251">
        <f>X69/EERR!$D$2</f>
        <v>209</v>
      </c>
      <c r="Z69" s="260">
        <f t="shared" ref="Z69:Z85" si="13">+X69-V69</f>
        <v>0</v>
      </c>
    </row>
    <row r="70" spans="1:26" s="132" customFormat="1" x14ac:dyDescent="0.25">
      <c r="A70" s="243">
        <v>4155</v>
      </c>
      <c r="B70" s="276">
        <v>1770</v>
      </c>
      <c r="C70" s="276">
        <v>56</v>
      </c>
      <c r="D70" s="276"/>
      <c r="E70" s="244" t="s">
        <v>794</v>
      </c>
      <c r="F70" s="244" t="s">
        <v>248</v>
      </c>
      <c r="G70" s="259">
        <v>1909204959348</v>
      </c>
      <c r="H70" s="245">
        <v>43755</v>
      </c>
      <c r="I70" s="245">
        <v>43760</v>
      </c>
      <c r="J70" s="244">
        <v>5</v>
      </c>
      <c r="K70" s="246"/>
      <c r="L70" s="247"/>
      <c r="M70" s="246"/>
      <c r="N70" s="246">
        <v>836</v>
      </c>
      <c r="O70" s="246"/>
      <c r="P70" s="246"/>
      <c r="Q70" s="246"/>
      <c r="R70" s="246">
        <v>209</v>
      </c>
      <c r="S70" s="137">
        <f t="shared" si="11"/>
        <v>1045</v>
      </c>
      <c r="T70" s="137">
        <f t="shared" si="12"/>
        <v>0</v>
      </c>
      <c r="U70" s="135">
        <f>IF(J70=0,(S70+T70/EERR!$D$2/1.19),(S70+T70/EERR!$D$2/1.19)/J70)</f>
        <v>209</v>
      </c>
      <c r="V70" s="137">
        <f>T70+S70*EERR!$D$2</f>
        <v>753445</v>
      </c>
      <c r="W70" s="132">
        <f ca="1">SUMIF(Siteminder!$A$5:$J$164,Oct!G70,Siteminder!$M$5:$M$164)</f>
        <v>5</v>
      </c>
      <c r="X70" s="250">
        <f>SUMIF(Transbank!$A$2:$A$467,B70,Transbank!$L$2:$L$467)+SUMIF(Transbank!$A$2:$A$467,C70,Transbank!$L$2:$L$467)+SUMIF(Transbank!$A$2:$A$467,D70,Transbank!$L$2:$L$467)+(K70+O70)+(L70+P70)*EERR!$D$2</f>
        <v>753445</v>
      </c>
      <c r="Y70" s="251">
        <f>X70/EERR!$D$2</f>
        <v>1045</v>
      </c>
      <c r="Z70" s="260"/>
    </row>
    <row r="71" spans="1:26" s="132" customFormat="1" x14ac:dyDescent="0.25">
      <c r="A71" s="243">
        <v>4162</v>
      </c>
      <c r="B71" s="276">
        <v>73</v>
      </c>
      <c r="C71" s="276"/>
      <c r="D71" s="276"/>
      <c r="E71" s="244" t="s">
        <v>778</v>
      </c>
      <c r="F71" s="244" t="s">
        <v>248</v>
      </c>
      <c r="G71" s="259">
        <v>1910215053883</v>
      </c>
      <c r="H71" s="245">
        <v>43759</v>
      </c>
      <c r="I71" s="245">
        <v>43761</v>
      </c>
      <c r="J71" s="244">
        <v>2</v>
      </c>
      <c r="K71" s="246"/>
      <c r="L71" s="247"/>
      <c r="M71" s="246"/>
      <c r="N71" s="246">
        <v>418</v>
      </c>
      <c r="O71" s="246"/>
      <c r="P71" s="246"/>
      <c r="Q71" s="246"/>
      <c r="R71" s="246"/>
      <c r="S71" s="137">
        <f t="shared" si="11"/>
        <v>418</v>
      </c>
      <c r="T71" s="137">
        <f t="shared" si="12"/>
        <v>0</v>
      </c>
      <c r="U71" s="135">
        <f>IF(J71=0,(S71+T71/EERR!$D$2/1.19),(S71+T71/EERR!$D$2/1.19)/J71)</f>
        <v>209</v>
      </c>
      <c r="V71" s="137">
        <f>T71+S71*EERR!$D$2</f>
        <v>301378</v>
      </c>
      <c r="W71" s="132">
        <f ca="1">SUMIF(Siteminder!$A$5:$J$164,Oct!G71,Siteminder!$M$5:$M$164)</f>
        <v>2</v>
      </c>
      <c r="X71" s="250">
        <f>SUMIF(Transbank!$A$2:$A$467,B71,Transbank!$L$2:$L$467)+SUMIF(Transbank!$A$2:$A$467,C71,Transbank!$L$2:$L$467)+SUMIF(Transbank!$A$2:$A$467,D71,Transbank!$L$2:$L$467)+(K71+O71)+(L71+P71)*EERR!$D$2</f>
        <v>301378</v>
      </c>
      <c r="Y71" s="251">
        <f>X71/EERR!$D$2</f>
        <v>418</v>
      </c>
      <c r="Z71" s="260">
        <f t="shared" si="13"/>
        <v>0</v>
      </c>
    </row>
    <row r="72" spans="1:26" s="132" customFormat="1" x14ac:dyDescent="0.25">
      <c r="A72" s="243">
        <v>4164</v>
      </c>
      <c r="B72" s="276">
        <v>76</v>
      </c>
      <c r="C72" s="276">
        <v>80</v>
      </c>
      <c r="D72" s="276"/>
      <c r="E72" s="244" t="s">
        <v>776</v>
      </c>
      <c r="F72" s="244" t="s">
        <v>248</v>
      </c>
      <c r="G72" s="259">
        <v>1910215054074</v>
      </c>
      <c r="H72" s="245">
        <v>43759</v>
      </c>
      <c r="I72" s="245">
        <v>43761</v>
      </c>
      <c r="J72" s="244">
        <v>2</v>
      </c>
      <c r="K72" s="246"/>
      <c r="L72" s="247"/>
      <c r="M72" s="246"/>
      <c r="N72" s="246">
        <v>209</v>
      </c>
      <c r="O72" s="246"/>
      <c r="P72" s="246"/>
      <c r="Q72" s="246"/>
      <c r="R72" s="246">
        <v>209</v>
      </c>
      <c r="S72" s="137">
        <f t="shared" si="11"/>
        <v>418</v>
      </c>
      <c r="T72" s="137">
        <f t="shared" si="12"/>
        <v>0</v>
      </c>
      <c r="U72" s="135">
        <f>IF(J72=0,(S72+T72/EERR!$D$2/1.19),(S72+T72/EERR!$D$2/1.19)/J72)</f>
        <v>209</v>
      </c>
      <c r="V72" s="137">
        <f>T72+S72*EERR!$D$2</f>
        <v>301378</v>
      </c>
      <c r="W72" s="132">
        <f ca="1">SUMIF(Siteminder!$A$5:$J$164,Oct!G72,Siteminder!$M$5:$M$164)</f>
        <v>2</v>
      </c>
      <c r="X72" s="250">
        <f>SUMIF(Transbank!$A$2:$A$467,B72,Transbank!$L$2:$L$467)+SUMIF(Transbank!$A$2:$A$467,C72,Transbank!$L$2:$L$467)+SUMIF(Transbank!$A$2:$A$467,D72,Transbank!$L$2:$L$467)+(K72+O72)+(L72+P72)*EERR!$D$2</f>
        <v>301378</v>
      </c>
      <c r="Y72" s="251">
        <f>X72/EERR!$D$2</f>
        <v>418</v>
      </c>
      <c r="Z72" s="260">
        <f t="shared" si="13"/>
        <v>0</v>
      </c>
    </row>
    <row r="73" spans="1:26" s="132" customFormat="1" x14ac:dyDescent="0.25">
      <c r="A73" s="243">
        <v>4167</v>
      </c>
      <c r="B73" s="276"/>
      <c r="C73" s="276"/>
      <c r="D73" s="276"/>
      <c r="E73" s="244" t="s">
        <v>795</v>
      </c>
      <c r="F73" s="244" t="s">
        <v>248</v>
      </c>
      <c r="G73" s="259">
        <v>1910215055741</v>
      </c>
      <c r="H73" s="245">
        <v>43760</v>
      </c>
      <c r="I73" s="245">
        <v>43762</v>
      </c>
      <c r="J73" s="244">
        <v>4</v>
      </c>
      <c r="K73" s="246"/>
      <c r="L73" s="247"/>
      <c r="M73" s="246"/>
      <c r="N73" s="246"/>
      <c r="O73" s="246"/>
      <c r="P73" s="246"/>
      <c r="Q73" s="246"/>
      <c r="R73" s="246"/>
      <c r="S73" s="137">
        <f t="shared" si="11"/>
        <v>0</v>
      </c>
      <c r="T73" s="137">
        <f t="shared" si="12"/>
        <v>0</v>
      </c>
      <c r="U73" s="135">
        <f>IF(J73=0,(S73+T73/EERR!$D$2/1.19),(S73+T73/EERR!$D$2/1.19)/J73)</f>
        <v>0</v>
      </c>
      <c r="V73" s="137">
        <f>T73+S73*EERR!$D$2</f>
        <v>0</v>
      </c>
      <c r="W73" s="132">
        <f ca="1">SUMIF(Siteminder!$A$5:$J$164,Oct!G73,Siteminder!$M$5:$M$164)</f>
        <v>4</v>
      </c>
      <c r="X73" s="250">
        <f>SUMIF(Transbank!$A$2:$A$467,B73,Transbank!$L$2:$L$467)+SUMIF(Transbank!$A$2:$A$467,C73,Transbank!$L$2:$L$467)+SUMIF(Transbank!$A$2:$A$467,D73,Transbank!$L$2:$L$467)+(K73+O73)+(L73+P73)*EERR!$D$2</f>
        <v>0</v>
      </c>
      <c r="Y73" s="251">
        <f>X73/EERR!$D$2</f>
        <v>0</v>
      </c>
      <c r="Z73" s="260">
        <f t="shared" si="13"/>
        <v>0</v>
      </c>
    </row>
    <row r="74" spans="1:26" s="132" customFormat="1" x14ac:dyDescent="0.25">
      <c r="A74" s="243">
        <v>4184</v>
      </c>
      <c r="B74" s="276">
        <v>87</v>
      </c>
      <c r="C74" s="276"/>
      <c r="D74" s="276"/>
      <c r="E74" s="244" t="s">
        <v>795</v>
      </c>
      <c r="F74" s="244" t="s">
        <v>248</v>
      </c>
      <c r="G74" s="259">
        <v>1910215055763</v>
      </c>
      <c r="H74" s="245">
        <v>43760</v>
      </c>
      <c r="I74" s="245">
        <v>43761</v>
      </c>
      <c r="J74" s="244">
        <v>1</v>
      </c>
      <c r="K74" s="246"/>
      <c r="L74" s="247"/>
      <c r="M74" s="246"/>
      <c r="N74" s="246">
        <v>209</v>
      </c>
      <c r="O74" s="246"/>
      <c r="P74" s="246"/>
      <c r="Q74" s="246"/>
      <c r="R74" s="246"/>
      <c r="S74" s="137">
        <f t="shared" si="11"/>
        <v>209</v>
      </c>
      <c r="T74" s="137">
        <f t="shared" si="12"/>
        <v>0</v>
      </c>
      <c r="U74" s="135">
        <f>IF(J74=0,(S74+T74/EERR!$D$2/1.19),(S74+T74/EERR!$D$2/1.19)/J74)</f>
        <v>209</v>
      </c>
      <c r="V74" s="137">
        <f>T74+S74*EERR!$D$2</f>
        <v>150689</v>
      </c>
      <c r="W74" s="132">
        <f ca="1">SUMIF(Siteminder!$A$5:$J$164,Oct!G74,Siteminder!$M$5:$M$164)</f>
        <v>1</v>
      </c>
      <c r="X74" s="250">
        <f>SUMIF(Transbank!$A$2:$A$467,B74,Transbank!$L$2:$L$467)+SUMIF(Transbank!$A$2:$A$467,C74,Transbank!$L$2:$L$467)+SUMIF(Transbank!$A$2:$A$467,D74,Transbank!$L$2:$L$467)+(K74+O74)+(L74+P74)*EERR!$D$2</f>
        <v>301378</v>
      </c>
      <c r="Y74" s="251">
        <f>X74/EERR!$D$2</f>
        <v>418</v>
      </c>
      <c r="Z74" s="260">
        <f t="shared" si="13"/>
        <v>150689</v>
      </c>
    </row>
    <row r="75" spans="1:26" s="132" customFormat="1" x14ac:dyDescent="0.25">
      <c r="A75" s="243">
        <v>4183</v>
      </c>
      <c r="B75" s="276"/>
      <c r="C75" s="276"/>
      <c r="D75" s="276"/>
      <c r="E75" s="244" t="s">
        <v>795</v>
      </c>
      <c r="F75" s="244" t="s">
        <v>248</v>
      </c>
      <c r="G75" s="259">
        <v>1910215055768</v>
      </c>
      <c r="H75" s="245">
        <v>43761</v>
      </c>
      <c r="I75" s="245">
        <v>43762</v>
      </c>
      <c r="J75" s="244">
        <v>1</v>
      </c>
      <c r="K75" s="246"/>
      <c r="L75" s="247"/>
      <c r="M75" s="246"/>
      <c r="N75" s="246">
        <v>209</v>
      </c>
      <c r="O75" s="246"/>
      <c r="P75" s="246"/>
      <c r="Q75" s="246"/>
      <c r="R75" s="246"/>
      <c r="S75" s="137">
        <f t="shared" si="11"/>
        <v>209</v>
      </c>
      <c r="T75" s="137">
        <f t="shared" si="12"/>
        <v>0</v>
      </c>
      <c r="U75" s="135">
        <f>IF(J75=0,(S75+T75/EERR!$D$2/1.19),(S75+T75/EERR!$D$2/1.19)/J75)</f>
        <v>209</v>
      </c>
      <c r="V75" s="137">
        <f>T75+S75*EERR!$D$2</f>
        <v>150689</v>
      </c>
      <c r="W75" s="132">
        <f ca="1">SUMIF(Siteminder!$A$5:$J$164,Oct!G75,Siteminder!$M$5:$M$164)</f>
        <v>1</v>
      </c>
      <c r="X75" s="250">
        <f>SUMIF(Transbank!$A$2:$A$467,B75,Transbank!$L$2:$L$467)+SUMIF(Transbank!$A$2:$A$467,C75,Transbank!$L$2:$L$467)+SUMIF(Transbank!$A$2:$A$467,D75,Transbank!$L$2:$L$467)+(K75+O75)+(L75+P75)*EERR!$D$2</f>
        <v>0</v>
      </c>
      <c r="Y75" s="251">
        <f>X75/EERR!$D$2</f>
        <v>0</v>
      </c>
      <c r="Z75" s="260">
        <f t="shared" si="13"/>
        <v>-150689</v>
      </c>
    </row>
    <row r="76" spans="1:26" s="132" customFormat="1" x14ac:dyDescent="0.25">
      <c r="A76" s="243">
        <v>4172</v>
      </c>
      <c r="B76" s="276">
        <v>1789</v>
      </c>
      <c r="C76" s="276"/>
      <c r="D76" s="276"/>
      <c r="E76" s="244" t="s">
        <v>796</v>
      </c>
      <c r="F76" s="244" t="s">
        <v>248</v>
      </c>
      <c r="G76" s="259">
        <v>1909204959365</v>
      </c>
      <c r="H76" s="245">
        <v>43763</v>
      </c>
      <c r="I76" s="245">
        <v>43764</v>
      </c>
      <c r="J76" s="244">
        <v>1</v>
      </c>
      <c r="K76" s="246"/>
      <c r="L76" s="247"/>
      <c r="M76" s="246"/>
      <c r="N76" s="246"/>
      <c r="O76" s="246"/>
      <c r="P76" s="246"/>
      <c r="Q76" s="246"/>
      <c r="R76" s="246">
        <v>209</v>
      </c>
      <c r="S76" s="137">
        <f t="shared" ref="S76" si="14">L76+N76+P76+R76</f>
        <v>209</v>
      </c>
      <c r="T76" s="137">
        <f t="shared" ref="T76" si="15">M76+O76+K76+Q76</f>
        <v>0</v>
      </c>
      <c r="U76" s="135">
        <f>IF(J76=0,(S76+T76/EERR!$D$2/1.19),(S76+T76/EERR!$D$2/1.19)/J76)</f>
        <v>209</v>
      </c>
      <c r="V76" s="137">
        <f>T76+S76*EERR!$D$2</f>
        <v>150689</v>
      </c>
      <c r="W76" s="132">
        <f ca="1">SUMIF(Siteminder!$A$5:$J$164,Oct!G76,Siteminder!$M$5:$M$164)</f>
        <v>1</v>
      </c>
      <c r="X76" s="250">
        <f>SUMIF(Transbank!$A$2:$A$467,B76,Transbank!$L$2:$L$467)+SUMIF(Transbank!$A$2:$A$467,C76,Transbank!$L$2:$L$467)+SUMIF(Transbank!$A$2:$A$467,D76,Transbank!$L$2:$L$467)+(K76+O76)+(L76+P76)*EERR!$D$2</f>
        <v>150689</v>
      </c>
      <c r="Y76" s="251">
        <f>X76/EERR!$D$2</f>
        <v>209</v>
      </c>
      <c r="Z76" s="260"/>
    </row>
    <row r="77" spans="1:26" s="132" customFormat="1" x14ac:dyDescent="0.25">
      <c r="A77" s="243">
        <v>23193</v>
      </c>
      <c r="B77" s="320">
        <v>1815</v>
      </c>
      <c r="C77" s="320">
        <v>121</v>
      </c>
      <c r="D77" s="320"/>
      <c r="E77" s="244" t="s">
        <v>797</v>
      </c>
      <c r="F77" s="244" t="s">
        <v>248</v>
      </c>
      <c r="G77" s="259">
        <v>1905134523193</v>
      </c>
      <c r="H77" s="245">
        <v>43768</v>
      </c>
      <c r="I77" s="245">
        <v>43772</v>
      </c>
      <c r="J77" s="244">
        <v>4</v>
      </c>
      <c r="K77" s="246"/>
      <c r="L77" s="247"/>
      <c r="M77" s="246">
        <v>589307</v>
      </c>
      <c r="N77" s="246"/>
      <c r="O77" s="246"/>
      <c r="P77" s="246"/>
      <c r="Q77" s="246">
        <v>197521</v>
      </c>
      <c r="R77" s="246"/>
      <c r="S77" s="137">
        <f t="shared" si="11"/>
        <v>0</v>
      </c>
      <c r="T77" s="137">
        <f t="shared" si="12"/>
        <v>786828</v>
      </c>
      <c r="U77" s="135">
        <f>IF(J77=0,(S77+T77/EERR!$D$2/1.19),(S77+T77/EERR!$D$2/1.19)/J77)</f>
        <v>229.26490984743413</v>
      </c>
      <c r="V77" s="137">
        <f>T77+S77*EERR!$D$2</f>
        <v>786828</v>
      </c>
      <c r="W77" s="132">
        <f ca="1">SUMIF(Siteminder!$A$5:$J$164,Oct!G77,Siteminder!$M$5:$M$164)</f>
        <v>4</v>
      </c>
      <c r="X77" s="250">
        <f>SUMIF(Transbank!$A$2:$A$467,B77,Transbank!$L$2:$L$467)+SUMIF(Transbank!$A$2:$A$467,C77,Transbank!$L$2:$L$467)+SUMIF(Transbank!$A$2:$A$467,D77,Transbank!$L$2:$L$467)+(K77+O77)+(L77+P77)*EERR!$D$2</f>
        <v>786828</v>
      </c>
      <c r="Y77" s="251">
        <f>X77/EERR!$D$2</f>
        <v>1091.3009708737864</v>
      </c>
      <c r="Z77" s="260">
        <f t="shared" si="13"/>
        <v>0</v>
      </c>
    </row>
    <row r="78" spans="1:26" s="132" customFormat="1" x14ac:dyDescent="0.25">
      <c r="A78" s="243">
        <v>4113</v>
      </c>
      <c r="B78" s="276">
        <v>1785</v>
      </c>
      <c r="C78" s="276"/>
      <c r="D78" s="276"/>
      <c r="E78" s="244" t="s">
        <v>798</v>
      </c>
      <c r="F78" s="244" t="s">
        <v>248</v>
      </c>
      <c r="G78" s="259">
        <v>1902054180319</v>
      </c>
      <c r="H78" s="245">
        <v>43769</v>
      </c>
      <c r="I78" s="245">
        <v>43772</v>
      </c>
      <c r="J78" s="244">
        <v>9</v>
      </c>
      <c r="K78" s="246"/>
      <c r="L78" s="247"/>
      <c r="M78" s="246"/>
      <c r="N78" s="246"/>
      <c r="O78" s="246"/>
      <c r="P78" s="246"/>
      <c r="Q78" s="246"/>
      <c r="R78" s="246">
        <v>1966.5</v>
      </c>
      <c r="S78" s="137">
        <f t="shared" si="11"/>
        <v>1966.5</v>
      </c>
      <c r="T78" s="137">
        <f t="shared" si="12"/>
        <v>0</v>
      </c>
      <c r="U78" s="135">
        <f>IF(J78=0,(S78+T78/EERR!$D$2/1.19),(S78+T78/EERR!$D$2/1.19)/J78)</f>
        <v>218.5</v>
      </c>
      <c r="V78" s="137">
        <f>T78+S78*EERR!$D$2</f>
        <v>1417846.5</v>
      </c>
      <c r="W78" s="132">
        <f ca="1">SUMIF(Siteminder!$A$5:$J$164,Oct!G78,Siteminder!$M$5:$M$164)</f>
        <v>9</v>
      </c>
      <c r="X78" s="250">
        <f>SUMIF(Transbank!$A$2:$A$467,B78,Transbank!$L$2:$L$467)+SUMIF(Transbank!$A$2:$A$467,C78,Transbank!$L$2:$L$467)+SUMIF(Transbank!$A$2:$A$467,D78,Transbank!$L$2:$L$467)+(K78+O78)+(L78+P78)*EERR!$D$2</f>
        <v>1417846.5</v>
      </c>
      <c r="Y78" s="251">
        <f>X78/EERR!$D$2</f>
        <v>1966.5</v>
      </c>
      <c r="Z78" s="260">
        <f t="shared" si="13"/>
        <v>0</v>
      </c>
    </row>
    <row r="79" spans="1:26" s="132" customFormat="1" x14ac:dyDescent="0.25">
      <c r="A79" s="243">
        <v>39289</v>
      </c>
      <c r="B79" s="276">
        <v>1578</v>
      </c>
      <c r="C79" s="276">
        <v>1579</v>
      </c>
      <c r="D79" s="276">
        <v>122</v>
      </c>
      <c r="E79" s="244" t="s">
        <v>799</v>
      </c>
      <c r="F79" s="244" t="s">
        <v>248</v>
      </c>
      <c r="G79" s="259">
        <v>1908144839289</v>
      </c>
      <c r="H79" s="245">
        <v>43769</v>
      </c>
      <c r="I79" s="245">
        <v>43772</v>
      </c>
      <c r="J79" s="244">
        <v>3</v>
      </c>
      <c r="K79" s="246"/>
      <c r="L79" s="247"/>
      <c r="M79" s="246">
        <v>388259</v>
      </c>
      <c r="N79" s="246"/>
      <c r="O79" s="246"/>
      <c r="P79" s="246"/>
      <c r="Q79" s="246">
        <v>191280</v>
      </c>
      <c r="R79" s="246"/>
      <c r="S79" s="137">
        <f t="shared" si="11"/>
        <v>0</v>
      </c>
      <c r="T79" s="137">
        <f t="shared" si="12"/>
        <v>579539</v>
      </c>
      <c r="U79" s="135">
        <f>IF(J79=0,(S79+T79/EERR!$D$2/1.19),(S79+T79/EERR!$D$2/1.19)/J79)</f>
        <v>225.15375082071668</v>
      </c>
      <c r="V79" s="137">
        <f>T79+S79*EERR!$D$2</f>
        <v>579539</v>
      </c>
      <c r="W79" s="132">
        <f ca="1">SUMIF(Siteminder!$A$5:$J$164,Oct!G79,Siteminder!$M$5:$M$164)</f>
        <v>3</v>
      </c>
      <c r="X79" s="250">
        <f>SUMIF(Transbank!$A$2:$A$467,B79,Transbank!$L$2:$L$467)+SUMIF(Transbank!$A$2:$A$467,C79,Transbank!$L$2:$L$467)+SUMIF(Transbank!$A$2:$A$467,D79,Transbank!$L$2:$L$467)+(K79+O79)+(L79+P79)*EERR!$D$2</f>
        <v>579539</v>
      </c>
      <c r="Y79" s="251">
        <f>X79/EERR!$D$2</f>
        <v>803.79889042995842</v>
      </c>
      <c r="Z79" s="260">
        <f t="shared" si="13"/>
        <v>0</v>
      </c>
    </row>
    <row r="80" spans="1:26" s="132" customFormat="1" x14ac:dyDescent="0.25">
      <c r="A80" s="243">
        <v>1398</v>
      </c>
      <c r="B80" s="276">
        <v>28</v>
      </c>
      <c r="C80" s="276">
        <v>112</v>
      </c>
      <c r="D80" s="276"/>
      <c r="E80" s="244" t="s">
        <v>1425</v>
      </c>
      <c r="F80" s="244" t="s">
        <v>248</v>
      </c>
      <c r="G80" s="259">
        <v>1907184747284</v>
      </c>
      <c r="H80" s="245">
        <v>43778</v>
      </c>
      <c r="I80" s="245">
        <v>43779</v>
      </c>
      <c r="J80" s="244">
        <v>1</v>
      </c>
      <c r="K80" s="246"/>
      <c r="L80" s="247">
        <v>42</v>
      </c>
      <c r="M80" s="246"/>
      <c r="N80" s="246"/>
      <c r="O80" s="246"/>
      <c r="P80" s="246"/>
      <c r="Q80" s="246"/>
      <c r="R80" s="246">
        <v>209</v>
      </c>
      <c r="S80" s="137">
        <f t="shared" si="11"/>
        <v>251</v>
      </c>
      <c r="T80" s="137">
        <f t="shared" si="12"/>
        <v>0</v>
      </c>
      <c r="U80" s="135">
        <f>IF(J80=0,(S80+T80/EERR!$D$2/1.19),(S80+T80/EERR!$D$2/1.19)/J80)</f>
        <v>251</v>
      </c>
      <c r="V80" s="137">
        <f>T80+S80*EERR!$D$2</f>
        <v>180971</v>
      </c>
      <c r="W80" s="132">
        <f ca="1">SUMIF(Siteminder!$A$5:$J$164,Oct!G80,Siteminder!$M$5:$M$164)</f>
        <v>0</v>
      </c>
      <c r="X80" s="250">
        <f>SUMIF(Transbank!$A$2:$A$467,B80,Transbank!$L$2:$L$467)+SUMIF(Transbank!$A$2:$A$467,C80,Transbank!$L$2:$L$467)+SUMIF(Transbank!$A$2:$A$467,D80,Transbank!$L$2:$L$467)+(K80+O80)+(L80+P80)*EERR!$D$2</f>
        <v>209811</v>
      </c>
      <c r="Y80" s="251">
        <f>X80/EERR!$D$2</f>
        <v>291</v>
      </c>
      <c r="Z80" s="260">
        <f t="shared" si="13"/>
        <v>28840</v>
      </c>
    </row>
    <row r="81" spans="1:26" s="132" customFormat="1" x14ac:dyDescent="0.25">
      <c r="A81" s="243">
        <v>1399</v>
      </c>
      <c r="B81" s="276">
        <v>70</v>
      </c>
      <c r="C81" s="276">
        <v>115</v>
      </c>
      <c r="D81" s="276"/>
      <c r="E81" s="244" t="s">
        <v>1426</v>
      </c>
      <c r="F81" s="244" t="s">
        <v>248</v>
      </c>
      <c r="G81" s="259">
        <v>2773721963</v>
      </c>
      <c r="H81" s="245">
        <v>43785</v>
      </c>
      <c r="I81" s="245">
        <v>43791</v>
      </c>
      <c r="J81" s="244">
        <v>6</v>
      </c>
      <c r="K81" s="246"/>
      <c r="L81" s="247">
        <v>42</v>
      </c>
      <c r="M81" s="246"/>
      <c r="N81" s="246"/>
      <c r="O81" s="246"/>
      <c r="P81" s="246"/>
      <c r="Q81" s="246"/>
      <c r="R81" s="246">
        <v>240</v>
      </c>
      <c r="S81" s="137">
        <f t="shared" si="11"/>
        <v>282</v>
      </c>
      <c r="T81" s="137">
        <f t="shared" si="12"/>
        <v>0</v>
      </c>
      <c r="U81" s="135">
        <f>IF(J81=0,(S81+T81/EERR!$D$2/1.19),(S81+T81/EERR!$D$2/1.19)/J81)</f>
        <v>47</v>
      </c>
      <c r="V81" s="137">
        <f>T81+S81*EERR!$D$2</f>
        <v>203322</v>
      </c>
      <c r="W81" s="132">
        <f ca="1">SUMIF(Siteminder!$A$5:$J$164,Oct!G81,Siteminder!$M$5:$M$164)</f>
        <v>0</v>
      </c>
      <c r="X81" s="250">
        <f>SUMIF(Transbank!$A$2:$A$467,B81,Transbank!$L$2:$L$467)+SUMIF(Transbank!$A$2:$A$467,C81,Transbank!$L$2:$L$467)+SUMIF(Transbank!$A$2:$A$467,D81,Transbank!$L$2:$L$467)+(K81+O81)+(L81+P81)*EERR!$D$2</f>
        <v>236488</v>
      </c>
      <c r="Y81" s="251">
        <f>X81/EERR!$D$2</f>
        <v>328</v>
      </c>
      <c r="Z81" s="260">
        <f t="shared" si="13"/>
        <v>33166</v>
      </c>
    </row>
    <row r="82" spans="1:26" s="132" customFormat="1" x14ac:dyDescent="0.25">
      <c r="A82" s="243"/>
      <c r="B82" s="276"/>
      <c r="C82" s="276"/>
      <c r="D82" s="276"/>
      <c r="E82" s="244"/>
      <c r="F82" s="244"/>
      <c r="G82" s="259"/>
      <c r="H82" s="245"/>
      <c r="I82" s="245"/>
      <c r="J82" s="244"/>
      <c r="K82" s="246"/>
      <c r="L82" s="247"/>
      <c r="M82" s="246"/>
      <c r="N82" s="246"/>
      <c r="O82" s="246"/>
      <c r="P82" s="246"/>
      <c r="Q82" s="246"/>
      <c r="R82" s="246"/>
      <c r="S82" s="137">
        <f t="shared" si="11"/>
        <v>0</v>
      </c>
      <c r="T82" s="137">
        <f t="shared" si="12"/>
        <v>0</v>
      </c>
      <c r="U82" s="135">
        <f>IF(J82=0,(S82+T82/EERR!$D$2/1.19),(S82+T82/EERR!$D$2/1.19)/J82)</f>
        <v>0</v>
      </c>
      <c r="V82" s="137">
        <f>T82+S82*EERR!$D$2</f>
        <v>0</v>
      </c>
      <c r="W82" s="132">
        <f ca="1">SUMIF(Siteminder!$A$5:$J$164,Oct!G82,Siteminder!$M$5:$M$164)</f>
        <v>0</v>
      </c>
      <c r="X82" s="250">
        <f>SUMIF(Transbank!$A$2:$A$467,B82,Transbank!$L$2:$L$467)+SUMIF(Transbank!$A$2:$A$467,C82,Transbank!$L$2:$L$467)+SUMIF(Transbank!$A$2:$A$467,D82,Transbank!$L$2:$L$467)+(K82+O82)+(L82+P82)*EERR!$D$2</f>
        <v>0</v>
      </c>
      <c r="Y82" s="251">
        <f>X82/EERR!$D$2</f>
        <v>0</v>
      </c>
      <c r="Z82" s="260">
        <f t="shared" si="13"/>
        <v>0</v>
      </c>
    </row>
    <row r="83" spans="1:26" s="132" customFormat="1" x14ac:dyDescent="0.25">
      <c r="A83" s="243"/>
      <c r="B83" s="276"/>
      <c r="C83" s="276"/>
      <c r="D83" s="276"/>
      <c r="E83" s="244"/>
      <c r="F83" s="244"/>
      <c r="G83" s="259"/>
      <c r="H83" s="245"/>
      <c r="I83" s="245"/>
      <c r="J83" s="244"/>
      <c r="K83" s="246"/>
      <c r="L83" s="247"/>
      <c r="M83" s="246"/>
      <c r="N83" s="246"/>
      <c r="O83" s="246"/>
      <c r="P83" s="246"/>
      <c r="Q83" s="246"/>
      <c r="R83" s="246"/>
      <c r="S83" s="137">
        <f t="shared" si="11"/>
        <v>0</v>
      </c>
      <c r="T83" s="137">
        <f t="shared" si="12"/>
        <v>0</v>
      </c>
      <c r="U83" s="135">
        <f>IF(J83=0,(S83+T83/EERR!$D$2/1.19),(S83+T83/EERR!$D$2/1.19)/J83)</f>
        <v>0</v>
      </c>
      <c r="V83" s="137">
        <f>T83+S83*EERR!$D$2</f>
        <v>0</v>
      </c>
      <c r="W83" s="132">
        <f ca="1">SUMIF(Siteminder!$A$5:$J$164,Oct!G83,Siteminder!$M$5:$M$164)</f>
        <v>0</v>
      </c>
      <c r="X83" s="250">
        <f>SUMIF(Transbank!$A$2:$A$467,B83,Transbank!$L$2:$L$467)+SUMIF(Transbank!$A$2:$A$467,C83,Transbank!$L$2:$L$467)+SUMIF(Transbank!$A$2:$A$467,D83,Transbank!$L$2:$L$467)+(K83+O83)+(L83+P83)*EERR!$D$2</f>
        <v>0</v>
      </c>
      <c r="Y83" s="251">
        <f>X83/EERR!$D$2</f>
        <v>0</v>
      </c>
      <c r="Z83" s="260">
        <f t="shared" si="13"/>
        <v>0</v>
      </c>
    </row>
    <row r="84" spans="1:26" s="132" customFormat="1" x14ac:dyDescent="0.25">
      <c r="A84" s="243"/>
      <c r="B84" s="276"/>
      <c r="C84" s="276"/>
      <c r="D84" s="276"/>
      <c r="E84" s="244"/>
      <c r="F84" s="244"/>
      <c r="G84" s="259"/>
      <c r="H84" s="245"/>
      <c r="I84" s="245"/>
      <c r="J84" s="244"/>
      <c r="K84" s="246"/>
      <c r="L84" s="247"/>
      <c r="M84" s="246"/>
      <c r="N84" s="246"/>
      <c r="O84" s="246"/>
      <c r="P84" s="246"/>
      <c r="Q84" s="246"/>
      <c r="R84" s="246"/>
      <c r="S84" s="137">
        <f t="shared" si="11"/>
        <v>0</v>
      </c>
      <c r="T84" s="137">
        <f t="shared" si="12"/>
        <v>0</v>
      </c>
      <c r="U84" s="135">
        <f>IF(J84=0,(S84+T84/EERR!$D$2/1.19),(S84+T84/EERR!$D$2/1.19)/J84)</f>
        <v>0</v>
      </c>
      <c r="V84" s="137">
        <f>T84+S84*EERR!$D$2</f>
        <v>0</v>
      </c>
      <c r="W84" s="132">
        <f ca="1">SUMIF(Siteminder!$A$5:$J$164,Oct!G84,Siteminder!$M$5:$M$164)</f>
        <v>0</v>
      </c>
      <c r="X84" s="250">
        <f>SUMIF(Transbank!$A$2:$A$467,B84,Transbank!$L$2:$L$467)+SUMIF(Transbank!$A$2:$A$467,C84,Transbank!$L$2:$L$467)+SUMIF(Transbank!$A$2:$A$467,D84,Transbank!$L$2:$L$467)+(K84+O84)+(L84+P84)*EERR!$D$2</f>
        <v>0</v>
      </c>
      <c r="Y84" s="251">
        <f>X84/EERR!$D$2</f>
        <v>0</v>
      </c>
      <c r="Z84" s="260">
        <f t="shared" si="13"/>
        <v>0</v>
      </c>
    </row>
    <row r="85" spans="1:26" s="132" customFormat="1" x14ac:dyDescent="0.25">
      <c r="A85" s="243"/>
      <c r="B85" s="276"/>
      <c r="C85" s="276"/>
      <c r="D85" s="276"/>
      <c r="E85" s="244"/>
      <c r="F85" s="244"/>
      <c r="G85" s="244"/>
      <c r="H85" s="245"/>
      <c r="I85" s="245"/>
      <c r="J85" s="244"/>
      <c r="K85" s="246"/>
      <c r="L85" s="247"/>
      <c r="M85" s="246"/>
      <c r="N85" s="246"/>
      <c r="O85" s="246"/>
      <c r="P85" s="246"/>
      <c r="Q85" s="246"/>
      <c r="R85" s="246"/>
      <c r="S85" s="137">
        <f t="shared" si="11"/>
        <v>0</v>
      </c>
      <c r="T85" s="137">
        <f t="shared" si="12"/>
        <v>0</v>
      </c>
      <c r="U85" s="135">
        <f>IF(J85=0,(S85+T85/EERR!$D$2/1.19),(S85+T85/EERR!$D$2/1.19)/J85)</f>
        <v>0</v>
      </c>
      <c r="V85" s="137">
        <f>T85+S85*EERR!$D$2</f>
        <v>0</v>
      </c>
      <c r="W85" s="132">
        <f ca="1">SUMIF(Siteminder!$A$5:$J$164,Oct!G85,Siteminder!$M$5:$M$164)</f>
        <v>0</v>
      </c>
      <c r="X85" s="250">
        <f>SUMIF(Transbank!$A$2:$A$467,B85,Transbank!$L$2:$L$467)+SUMIF(Transbank!$A$2:$A$467,C85,Transbank!$L$2:$L$467)+SUMIF(Transbank!$A$2:$A$467,D85,Transbank!$L$2:$L$467)+(K85+O85)+(L85+P85)*EERR!$D$2</f>
        <v>0</v>
      </c>
      <c r="Y85" s="251">
        <f>X85/EERR!$D$2</f>
        <v>0</v>
      </c>
      <c r="Z85" s="260">
        <f t="shared" si="13"/>
        <v>0</v>
      </c>
    </row>
    <row r="86" spans="1:26" ht="12.75" x14ac:dyDescent="0.2">
      <c r="A86" s="227"/>
      <c r="B86" s="227"/>
      <c r="C86" s="227"/>
      <c r="D86" s="227"/>
      <c r="E86" s="227"/>
      <c r="F86" s="227"/>
      <c r="G86" s="227"/>
      <c r="H86" s="232"/>
      <c r="I86" s="232"/>
      <c r="J86" s="233">
        <f t="shared" ref="J86:T86" si="16">SUM(J66:J85)</f>
        <v>54</v>
      </c>
      <c r="K86" s="233">
        <f t="shared" si="16"/>
        <v>0</v>
      </c>
      <c r="L86" s="233">
        <f t="shared" si="16"/>
        <v>84</v>
      </c>
      <c r="M86" s="233">
        <f t="shared" si="16"/>
        <v>977566</v>
      </c>
      <c r="N86" s="233">
        <f t="shared" si="16"/>
        <v>4180</v>
      </c>
      <c r="O86" s="233">
        <f t="shared" si="16"/>
        <v>0</v>
      </c>
      <c r="P86" s="233">
        <f t="shared" si="16"/>
        <v>0</v>
      </c>
      <c r="Q86" s="233">
        <f t="shared" si="16"/>
        <v>388801</v>
      </c>
      <c r="R86" s="233">
        <f t="shared" si="16"/>
        <v>3878.5</v>
      </c>
      <c r="S86" s="233">
        <f t="shared" si="16"/>
        <v>8142.5</v>
      </c>
      <c r="T86" s="233">
        <f t="shared" si="16"/>
        <v>1366367</v>
      </c>
      <c r="U86" s="233">
        <f>IF(J86=0,(S86+T86/EERR!$D$2/1.19),(S86+T86/EERR!$D$2/1.19)/J86)</f>
        <v>180.27816466392383</v>
      </c>
      <c r="V86" s="233">
        <f>SUM(V66:V85)</f>
        <v>7237109.5</v>
      </c>
      <c r="W86" s="233">
        <f ca="1">SUM(W66:W85)</f>
        <v>47</v>
      </c>
      <c r="X86" s="233">
        <f>SUM(X66:X85)</f>
        <v>7299115.5</v>
      </c>
      <c r="Y86" s="233"/>
      <c r="Z86" s="260">
        <f t="shared" ref="Z86:Z109" si="17">+X86-V86</f>
        <v>62006</v>
      </c>
    </row>
    <row r="87" spans="1:26" x14ac:dyDescent="0.25">
      <c r="A87" s="243">
        <v>4130</v>
      </c>
      <c r="B87" s="276">
        <v>1689</v>
      </c>
      <c r="C87" s="276">
        <v>1818</v>
      </c>
      <c r="D87" s="276"/>
      <c r="E87" s="244" t="s">
        <v>800</v>
      </c>
      <c r="F87" s="244" t="s">
        <v>216</v>
      </c>
      <c r="G87" s="244">
        <v>1280214434</v>
      </c>
      <c r="H87" s="245">
        <v>43740</v>
      </c>
      <c r="I87" s="245">
        <v>43744</v>
      </c>
      <c r="J87" s="244">
        <v>4</v>
      </c>
      <c r="K87" s="246"/>
      <c r="L87" s="247"/>
      <c r="M87" s="246"/>
      <c r="N87" s="246">
        <v>660</v>
      </c>
      <c r="O87" s="246"/>
      <c r="P87" s="246"/>
      <c r="Q87" s="246"/>
      <c r="R87" s="246">
        <v>220</v>
      </c>
      <c r="S87" s="137">
        <f t="shared" ref="S87:S99" si="18">L87+N87+P87+R87</f>
        <v>880</v>
      </c>
      <c r="T87" s="137">
        <f t="shared" ref="T87:T99" si="19">M87+O87+K87+Q87</f>
        <v>0</v>
      </c>
      <c r="U87" s="135">
        <f>IF(J87=0,(S87+T87/EERR!$D$2/1.19),(S87+T87/EERR!$D$2/1.19)/J87)</f>
        <v>220</v>
      </c>
      <c r="V87" s="137">
        <f>T87+S87*EERR!$D$2</f>
        <v>634480</v>
      </c>
      <c r="W87" s="132">
        <f ca="1">SUMIF(Siteminder!$A$5:$J$164,Oct!G87,Siteminder!$M$5:$M$164)</f>
        <v>4</v>
      </c>
      <c r="X87" s="250">
        <f>SUMIF(Transbank!$A$2:$A$467,B87,Transbank!$L$2:$L$467)+SUMIF(Transbank!$A$2:$A$467,C87,Transbank!$L$2:$L$467)+SUMIF(Transbank!$A$2:$A$467,D87,Transbank!$L$2:$L$467)+(K87+O87)+(L87+P87)*EERR!$D$2</f>
        <v>634480</v>
      </c>
      <c r="Y87" s="252">
        <f>X87/EERR!$D$2</f>
        <v>880</v>
      </c>
      <c r="Z87" s="260">
        <f t="shared" si="17"/>
        <v>0</v>
      </c>
    </row>
    <row r="88" spans="1:26" s="132" customFormat="1" x14ac:dyDescent="0.25">
      <c r="A88" s="243">
        <v>4135</v>
      </c>
      <c r="B88" s="276">
        <v>1703</v>
      </c>
      <c r="C88" s="276"/>
      <c r="D88" s="276"/>
      <c r="E88" s="244" t="s">
        <v>801</v>
      </c>
      <c r="F88" s="244" t="s">
        <v>216</v>
      </c>
      <c r="G88" s="244">
        <v>1185785521</v>
      </c>
      <c r="H88" s="245">
        <v>43743</v>
      </c>
      <c r="I88" s="245">
        <v>43744</v>
      </c>
      <c r="J88" s="244">
        <v>1</v>
      </c>
      <c r="K88" s="246"/>
      <c r="L88" s="247"/>
      <c r="M88" s="246"/>
      <c r="N88" s="246"/>
      <c r="O88" s="246"/>
      <c r="P88" s="246"/>
      <c r="Q88" s="246"/>
      <c r="R88" s="246">
        <v>190</v>
      </c>
      <c r="S88" s="137">
        <f t="shared" si="18"/>
        <v>190</v>
      </c>
      <c r="T88" s="137">
        <f t="shared" si="19"/>
        <v>0</v>
      </c>
      <c r="U88" s="135">
        <f>IF(J88=0,(S88+T88/EERR!$D$2/1.19),(S88+T88/EERR!$D$2/1.19)/J88)</f>
        <v>190</v>
      </c>
      <c r="V88" s="137">
        <f>T88+S88*EERR!$D$2</f>
        <v>136990</v>
      </c>
      <c r="W88" s="132">
        <f ca="1">SUMIF(Siteminder!$A$5:$J$164,Oct!G88,Siteminder!$M$5:$M$164)</f>
        <v>1</v>
      </c>
      <c r="X88" s="250">
        <f>SUMIF(Transbank!$A$2:$A$467,B88,Transbank!$L$2:$L$467)+SUMIF(Transbank!$A$2:$A$467,C88,Transbank!$L$2:$L$467)+SUMIF(Transbank!$A$2:$A$467,D88,Transbank!$L$2:$L$467)+(K88+O88)+(L88+P88)*EERR!$D$2</f>
        <v>136990</v>
      </c>
      <c r="Y88" s="252">
        <f>X88/EERR!$D$2</f>
        <v>190</v>
      </c>
      <c r="Z88" s="260">
        <f t="shared" si="17"/>
        <v>0</v>
      </c>
    </row>
    <row r="89" spans="1:26" s="132" customFormat="1" x14ac:dyDescent="0.25">
      <c r="A89" s="243">
        <v>4136</v>
      </c>
      <c r="B89" s="276">
        <v>1702</v>
      </c>
      <c r="C89" s="276"/>
      <c r="D89" s="276"/>
      <c r="E89" s="244" t="s">
        <v>802</v>
      </c>
      <c r="F89" s="244" t="s">
        <v>216</v>
      </c>
      <c r="G89" s="244">
        <v>1185785520</v>
      </c>
      <c r="H89" s="245">
        <v>43743</v>
      </c>
      <c r="I89" s="245">
        <v>43744</v>
      </c>
      <c r="J89" s="244">
        <v>1</v>
      </c>
      <c r="K89" s="246"/>
      <c r="L89" s="247"/>
      <c r="M89" s="246"/>
      <c r="N89" s="246"/>
      <c r="O89" s="246"/>
      <c r="P89" s="246"/>
      <c r="Q89" s="246"/>
      <c r="R89" s="246">
        <v>190</v>
      </c>
      <c r="S89" s="137">
        <f t="shared" si="18"/>
        <v>190</v>
      </c>
      <c r="T89" s="137">
        <f t="shared" si="19"/>
        <v>0</v>
      </c>
      <c r="U89" s="135">
        <f>IF(J89=0,(S89+T89/EERR!$D$2/1.19),(S89+T89/EERR!$D$2/1.19)/J89)</f>
        <v>190</v>
      </c>
      <c r="V89" s="137">
        <f>T89+S89*EERR!$D$2</f>
        <v>136990</v>
      </c>
      <c r="W89" s="132">
        <f ca="1">SUMIF(Siteminder!$A$5:$J$164,Oct!G89,Siteminder!$M$5:$M$164)</f>
        <v>1</v>
      </c>
      <c r="X89" s="250">
        <f>SUMIF(Transbank!$A$2:$A$467,B89,Transbank!$L$2:$L$467)+SUMIF(Transbank!$A$2:$A$467,C89,Transbank!$L$2:$L$467)+SUMIF(Transbank!$A$2:$A$467,D89,Transbank!$L$2:$L$467)+(K89+O89)+(L89+P89)*EERR!$D$2</f>
        <v>136990</v>
      </c>
      <c r="Y89" s="252">
        <f>X89/EERR!$D$2</f>
        <v>190</v>
      </c>
      <c r="Z89" s="260">
        <f t="shared" si="17"/>
        <v>0</v>
      </c>
    </row>
    <row r="90" spans="1:26" s="132" customFormat="1" x14ac:dyDescent="0.25">
      <c r="A90" s="243">
        <v>4147</v>
      </c>
      <c r="B90" s="276">
        <v>1736</v>
      </c>
      <c r="C90" s="276">
        <v>34</v>
      </c>
      <c r="D90" s="276"/>
      <c r="E90" s="244" t="s">
        <v>803</v>
      </c>
      <c r="F90" s="244" t="s">
        <v>216</v>
      </c>
      <c r="G90" s="244">
        <v>1265184855</v>
      </c>
      <c r="H90" s="245">
        <v>43751</v>
      </c>
      <c r="I90" s="245">
        <v>43757</v>
      </c>
      <c r="J90" s="244">
        <v>6</v>
      </c>
      <c r="K90" s="246"/>
      <c r="L90" s="247"/>
      <c r="M90" s="246"/>
      <c r="N90" s="246">
        <v>1100</v>
      </c>
      <c r="O90" s="246"/>
      <c r="P90" s="246"/>
      <c r="Q90" s="246"/>
      <c r="R90" s="246">
        <v>220</v>
      </c>
      <c r="S90" s="137">
        <f t="shared" si="18"/>
        <v>1320</v>
      </c>
      <c r="T90" s="137">
        <f t="shared" si="19"/>
        <v>0</v>
      </c>
      <c r="U90" s="135">
        <f>IF(J90=0,(S90+T90/EERR!$D$2/1.19),(S90+T90/EERR!$D$2/1.19)/J90)</f>
        <v>220</v>
      </c>
      <c r="V90" s="137">
        <f>T90+S90*EERR!$D$2</f>
        <v>951720</v>
      </c>
      <c r="W90" s="132">
        <f ca="1">SUMIF(Siteminder!$A$5:$J$164,Oct!G90,Siteminder!$M$5:$M$164)</f>
        <v>6</v>
      </c>
      <c r="X90" s="250">
        <f>SUMIF(Transbank!$A$2:$A$467,B90,Transbank!$L$2:$L$467)+SUMIF(Transbank!$A$2:$A$467,C90,Transbank!$L$2:$L$467)+SUMIF(Transbank!$A$2:$A$467,D90,Transbank!$L$2:$L$467)+(K90+O90)+(L90+P90)*EERR!$D$2</f>
        <v>951720</v>
      </c>
      <c r="Y90" s="252">
        <f>X90/EERR!$D$2</f>
        <v>1320</v>
      </c>
      <c r="Z90" s="260">
        <f t="shared" si="17"/>
        <v>0</v>
      </c>
    </row>
    <row r="91" spans="1:26" s="132" customFormat="1" x14ac:dyDescent="0.25">
      <c r="A91" s="243">
        <v>4150</v>
      </c>
      <c r="B91" s="276">
        <v>1745</v>
      </c>
      <c r="C91" s="276">
        <v>43</v>
      </c>
      <c r="D91" s="276"/>
      <c r="E91" s="244" t="s">
        <v>804</v>
      </c>
      <c r="F91" s="244" t="s">
        <v>216</v>
      </c>
      <c r="G91" s="244">
        <v>1244770643</v>
      </c>
      <c r="H91" s="245">
        <v>43752</v>
      </c>
      <c r="I91" s="245">
        <v>43755</v>
      </c>
      <c r="J91" s="244">
        <v>3</v>
      </c>
      <c r="K91" s="246"/>
      <c r="L91" s="247"/>
      <c r="M91" s="246"/>
      <c r="N91" s="246">
        <v>440</v>
      </c>
      <c r="O91" s="246"/>
      <c r="P91" s="246"/>
      <c r="Q91" s="246"/>
      <c r="R91" s="246">
        <v>220</v>
      </c>
      <c r="S91" s="137">
        <f t="shared" si="18"/>
        <v>660</v>
      </c>
      <c r="T91" s="137">
        <f t="shared" si="19"/>
        <v>0</v>
      </c>
      <c r="U91" s="135">
        <f>IF(J91=0,(S91+T91/EERR!$D$2/1.19),(S91+T91/EERR!$D$2/1.19)/J91)</f>
        <v>220</v>
      </c>
      <c r="V91" s="137">
        <f>T91+S91*EERR!$D$2</f>
        <v>475860</v>
      </c>
      <c r="W91" s="132">
        <f ca="1">SUMIF(Siteminder!$A$5:$J$164,Oct!G91,Siteminder!$M$5:$M$164)</f>
        <v>3</v>
      </c>
      <c r="X91" s="250">
        <f>SUMIF(Transbank!$A$2:$A$467,B91,Transbank!$L$2:$L$467)+SUMIF(Transbank!$A$2:$A$467,C91,Transbank!$L$2:$L$467)+SUMIF(Transbank!$A$2:$A$467,D91,Transbank!$L$2:$L$467)+(K91+O91)+(L91+P91)*EERR!$D$2</f>
        <v>475860</v>
      </c>
      <c r="Y91" s="252">
        <f>X91/EERR!$D$2</f>
        <v>660</v>
      </c>
      <c r="Z91" s="260">
        <f t="shared" si="17"/>
        <v>0</v>
      </c>
    </row>
    <row r="92" spans="1:26" s="132" customFormat="1" x14ac:dyDescent="0.25">
      <c r="A92" s="243">
        <v>4151</v>
      </c>
      <c r="B92" s="276">
        <v>1744</v>
      </c>
      <c r="C92" s="276">
        <v>44</v>
      </c>
      <c r="D92" s="276"/>
      <c r="E92" s="244" t="s">
        <v>805</v>
      </c>
      <c r="F92" s="244" t="s">
        <v>216</v>
      </c>
      <c r="G92" s="244">
        <v>1244768100</v>
      </c>
      <c r="H92" s="245">
        <v>43752</v>
      </c>
      <c r="I92" s="245">
        <v>43755</v>
      </c>
      <c r="J92" s="244">
        <v>3</v>
      </c>
      <c r="K92" s="246"/>
      <c r="L92" s="247"/>
      <c r="M92" s="246"/>
      <c r="N92" s="246">
        <v>440</v>
      </c>
      <c r="O92" s="246"/>
      <c r="P92" s="246"/>
      <c r="Q92" s="246"/>
      <c r="R92" s="246">
        <v>220</v>
      </c>
      <c r="S92" s="137">
        <f t="shared" si="18"/>
        <v>660</v>
      </c>
      <c r="T92" s="137">
        <f t="shared" si="19"/>
        <v>0</v>
      </c>
      <c r="U92" s="135">
        <f>IF(J92=0,(S92+T92/EERR!$D$2/1.19),(S92+T92/EERR!$D$2/1.19)/J92)</f>
        <v>220</v>
      </c>
      <c r="V92" s="137">
        <f>T92+S92*EERR!$D$2</f>
        <v>475860</v>
      </c>
      <c r="W92" s="132">
        <f ca="1">SUMIF(Siteminder!$A$5:$J$164,Oct!G92,Siteminder!$M$5:$M$164)</f>
        <v>3</v>
      </c>
      <c r="X92" s="250">
        <f>SUMIF(Transbank!$A$2:$A$467,B92,Transbank!$L$2:$L$467)+SUMIF(Transbank!$A$2:$A$467,C92,Transbank!$L$2:$L$467)+SUMIF(Transbank!$A$2:$A$467,D92,Transbank!$L$2:$L$467)+(K92+O92)+(L92+P92)*EERR!$D$2</f>
        <v>475860</v>
      </c>
      <c r="Y92" s="252">
        <f>X92/EERR!$D$2</f>
        <v>660</v>
      </c>
      <c r="Z92" s="260">
        <f t="shared" si="17"/>
        <v>0</v>
      </c>
    </row>
    <row r="93" spans="1:26" s="132" customFormat="1" x14ac:dyDescent="0.25">
      <c r="A93" s="243">
        <v>4157</v>
      </c>
      <c r="B93" s="276">
        <v>1752</v>
      </c>
      <c r="C93" s="276"/>
      <c r="D93" s="276"/>
      <c r="E93" s="244" t="s">
        <v>806</v>
      </c>
      <c r="F93" s="244" t="s">
        <v>216</v>
      </c>
      <c r="G93" s="244">
        <v>1327601931</v>
      </c>
      <c r="H93" s="245">
        <v>43754</v>
      </c>
      <c r="I93" s="245">
        <v>43762</v>
      </c>
      <c r="J93" s="244">
        <v>8</v>
      </c>
      <c r="K93" s="246"/>
      <c r="L93" s="247">
        <v>1540</v>
      </c>
      <c r="M93" s="246"/>
      <c r="N93" s="246"/>
      <c r="O93" s="246"/>
      <c r="P93" s="246"/>
      <c r="Q93" s="246"/>
      <c r="R93" s="246">
        <v>220</v>
      </c>
      <c r="S93" s="137">
        <f t="shared" si="18"/>
        <v>1760</v>
      </c>
      <c r="T93" s="137">
        <f t="shared" si="19"/>
        <v>0</v>
      </c>
      <c r="U93" s="135">
        <f>IF(J93=0,(S93+T93/EERR!$D$2/1.19),(S93+T93/EERR!$D$2/1.19)/J93)</f>
        <v>220</v>
      </c>
      <c r="V93" s="137">
        <f>T93+S93*EERR!$D$2</f>
        <v>1268960</v>
      </c>
      <c r="W93" s="132">
        <f ca="1">SUMIF(Siteminder!$A$5:$J$164,Oct!G93,Siteminder!$M$5:$M$164)</f>
        <v>8</v>
      </c>
      <c r="X93" s="250">
        <f>SUMIF(Transbank!$A$2:$A$467,B93,Transbank!$L$2:$L$467)+SUMIF(Transbank!$A$2:$A$467,C93,Transbank!$L$2:$L$467)+SUMIF(Transbank!$A$2:$A$467,D93,Transbank!$L$2:$L$467)+(K93+O93)+(L93+P93)*EERR!$D$2</f>
        <v>1268960</v>
      </c>
      <c r="Y93" s="252">
        <f>X93/EERR!$D$2</f>
        <v>1760</v>
      </c>
      <c r="Z93" s="260">
        <f t="shared" si="17"/>
        <v>0</v>
      </c>
    </row>
    <row r="94" spans="1:26" s="132" customFormat="1" x14ac:dyDescent="0.25">
      <c r="A94" s="243">
        <v>4161</v>
      </c>
      <c r="B94" s="276">
        <v>1765</v>
      </c>
      <c r="C94" s="276"/>
      <c r="D94" s="276"/>
      <c r="E94" s="244" t="s">
        <v>807</v>
      </c>
      <c r="F94" s="244" t="s">
        <v>216</v>
      </c>
      <c r="G94" s="244">
        <v>1321132991</v>
      </c>
      <c r="H94" s="245">
        <v>43757</v>
      </c>
      <c r="I94" s="245">
        <v>43758</v>
      </c>
      <c r="J94" s="244">
        <v>1</v>
      </c>
      <c r="K94" s="246"/>
      <c r="L94" s="247"/>
      <c r="M94" s="246"/>
      <c r="N94" s="246"/>
      <c r="O94" s="246"/>
      <c r="P94" s="246"/>
      <c r="Q94" s="246"/>
      <c r="R94" s="246">
        <v>220</v>
      </c>
      <c r="S94" s="137">
        <f t="shared" si="18"/>
        <v>220</v>
      </c>
      <c r="T94" s="137">
        <f t="shared" si="19"/>
        <v>0</v>
      </c>
      <c r="U94" s="135">
        <f>IF(J94=0,(S94+T94/EERR!$D$2/1.19),(S94+T94/EERR!$D$2/1.19)/J94)</f>
        <v>220</v>
      </c>
      <c r="V94" s="137">
        <f>T94+S94*EERR!$D$2</f>
        <v>158620</v>
      </c>
      <c r="W94" s="132">
        <f ca="1">SUMIF(Siteminder!$A$5:$J$164,Oct!G94,Siteminder!$M$5:$M$164)</f>
        <v>1</v>
      </c>
      <c r="X94" s="250">
        <f>SUMIF(Transbank!$A$2:$A$467,B94,Transbank!$L$2:$L$467)+SUMIF(Transbank!$A$2:$A$467,C94,Transbank!$L$2:$L$467)+SUMIF(Transbank!$A$2:$A$467,D94,Transbank!$L$2:$L$467)+(K94+O94)+(L94+P94)*EERR!$D$2</f>
        <v>158620</v>
      </c>
      <c r="Y94" s="252">
        <f>X94/EERR!$D$2</f>
        <v>220</v>
      </c>
      <c r="Z94" s="260">
        <f t="shared" si="17"/>
        <v>0</v>
      </c>
    </row>
    <row r="95" spans="1:26" s="132" customFormat="1" x14ac:dyDescent="0.25">
      <c r="A95" s="243">
        <v>4163</v>
      </c>
      <c r="B95" s="276">
        <v>1776</v>
      </c>
      <c r="C95" s="276">
        <v>79</v>
      </c>
      <c r="D95" s="276"/>
      <c r="E95" s="244" t="s">
        <v>808</v>
      </c>
      <c r="F95" s="244" t="s">
        <v>216</v>
      </c>
      <c r="G95" s="244">
        <v>1186691749</v>
      </c>
      <c r="H95" s="245">
        <v>43760</v>
      </c>
      <c r="I95" s="245">
        <v>43764</v>
      </c>
      <c r="J95" s="244">
        <v>4</v>
      </c>
      <c r="K95" s="246"/>
      <c r="L95" s="247"/>
      <c r="M95" s="246"/>
      <c r="N95" s="246">
        <v>570</v>
      </c>
      <c r="O95" s="246"/>
      <c r="P95" s="246"/>
      <c r="Q95" s="246"/>
      <c r="R95" s="246">
        <v>190</v>
      </c>
      <c r="S95" s="137">
        <f t="shared" si="18"/>
        <v>760</v>
      </c>
      <c r="T95" s="137">
        <f t="shared" si="19"/>
        <v>0</v>
      </c>
      <c r="U95" s="135">
        <f>IF(J95=0,(S95+T95/EERR!$D$2/1.19),(S95+T95/EERR!$D$2/1.19)/J95)</f>
        <v>190</v>
      </c>
      <c r="V95" s="137">
        <f>T95+S95*EERR!$D$2</f>
        <v>547960</v>
      </c>
      <c r="W95" s="132">
        <f ca="1">SUMIF(Siteminder!$A$5:$J$164,Oct!G95,Siteminder!$M$5:$M$164)</f>
        <v>4</v>
      </c>
      <c r="X95" s="250">
        <f>SUMIF(Transbank!$A$2:$A$467,B95,Transbank!$L$2:$L$467)+SUMIF(Transbank!$A$2:$A$467,C95,Transbank!$L$2:$L$467)+SUMIF(Transbank!$A$2:$A$467,D95,Transbank!$L$2:$L$467)+(K95+O95)+(L95+P95)*EERR!$D$2</f>
        <v>547960</v>
      </c>
      <c r="Y95" s="252">
        <f>X95/EERR!$D$2</f>
        <v>760</v>
      </c>
      <c r="Z95" s="260">
        <f t="shared" si="17"/>
        <v>0</v>
      </c>
    </row>
    <row r="96" spans="1:26" s="132" customFormat="1" x14ac:dyDescent="0.25">
      <c r="A96" s="243">
        <v>4174</v>
      </c>
      <c r="B96" s="276">
        <v>1803</v>
      </c>
      <c r="C96" s="276"/>
      <c r="D96" s="276"/>
      <c r="E96" s="244" t="s">
        <v>809</v>
      </c>
      <c r="F96" s="244" t="s">
        <v>216</v>
      </c>
      <c r="G96" s="244">
        <v>1340796827</v>
      </c>
      <c r="H96" s="245">
        <v>43765</v>
      </c>
      <c r="I96" s="245">
        <v>43772</v>
      </c>
      <c r="J96" s="244">
        <v>7</v>
      </c>
      <c r="K96" s="246"/>
      <c r="L96" s="247">
        <v>1400</v>
      </c>
      <c r="M96" s="246"/>
      <c r="N96" s="246"/>
      <c r="O96" s="246"/>
      <c r="P96" s="246"/>
      <c r="Q96" s="246"/>
      <c r="R96" s="246">
        <v>220</v>
      </c>
      <c r="S96" s="137">
        <f t="shared" si="18"/>
        <v>1620</v>
      </c>
      <c r="T96" s="137">
        <f t="shared" si="19"/>
        <v>0</v>
      </c>
      <c r="U96" s="135">
        <f>IF(J96=0,(S96+T96/EERR!$D$2/1.19),(S96+T96/EERR!$D$2/1.19)/J96)</f>
        <v>231.42857142857142</v>
      </c>
      <c r="V96" s="137">
        <f>T96+S96*EERR!$D$2</f>
        <v>1168020</v>
      </c>
      <c r="W96" s="132">
        <f ca="1">SUMIF(Siteminder!$A$5:$J$164,Oct!G96,Siteminder!$M$5:$M$164)</f>
        <v>7</v>
      </c>
      <c r="X96" s="250">
        <f>SUMIF(Transbank!$A$2:$A$467,B96,Transbank!$L$2:$L$467)+SUMIF(Transbank!$A$2:$A$467,C96,Transbank!$L$2:$L$467)+SUMIF(Transbank!$A$2:$A$467,D96,Transbank!$L$2:$L$467)+(K96+O96)+(L96+P96)*EERR!$D$2</f>
        <v>1168020</v>
      </c>
      <c r="Y96" s="252">
        <f>X96/EERR!$D$2</f>
        <v>1620</v>
      </c>
      <c r="Z96" s="260">
        <f t="shared" si="17"/>
        <v>0</v>
      </c>
    </row>
    <row r="97" spans="1:26" s="132" customFormat="1" x14ac:dyDescent="0.25">
      <c r="A97" s="243"/>
      <c r="B97" s="276"/>
      <c r="C97" s="276"/>
      <c r="D97" s="276"/>
      <c r="E97" s="244"/>
      <c r="F97" s="244"/>
      <c r="G97" s="244"/>
      <c r="H97" s="245"/>
      <c r="I97" s="245"/>
      <c r="J97" s="244"/>
      <c r="K97" s="246"/>
      <c r="L97" s="247"/>
      <c r="M97" s="246"/>
      <c r="N97" s="246"/>
      <c r="O97" s="246"/>
      <c r="P97" s="246"/>
      <c r="Q97" s="246"/>
      <c r="R97" s="246"/>
      <c r="S97" s="137">
        <f t="shared" si="18"/>
        <v>0</v>
      </c>
      <c r="T97" s="137">
        <f t="shared" si="19"/>
        <v>0</v>
      </c>
      <c r="U97" s="135">
        <f>IF(J97=0,(S97+T97/EERR!$D$2/1.19),(S97+T97/EERR!$D$2/1.19)/J97)</f>
        <v>0</v>
      </c>
      <c r="V97" s="137">
        <f>T97+S97*EERR!$D$2</f>
        <v>0</v>
      </c>
      <c r="W97" s="132">
        <f ca="1">SUMIF(Siteminder!$A$5:$J$164,Oct!G97,Siteminder!$M$5:$M$164)</f>
        <v>0</v>
      </c>
      <c r="X97" s="250">
        <f>SUMIF(Transbank!$A$2:$A$467,B97,Transbank!$L$2:$L$467)+SUMIF(Transbank!$A$2:$A$467,C97,Transbank!$L$2:$L$467)+SUMIF(Transbank!$A$2:$A$467,D97,Transbank!$L$2:$L$467)+(K97+O97)+(L97+P97)*EERR!$D$2</f>
        <v>0</v>
      </c>
      <c r="Y97" s="252">
        <f>X97/EERR!$D$2</f>
        <v>0</v>
      </c>
      <c r="Z97" s="260">
        <f t="shared" si="17"/>
        <v>0</v>
      </c>
    </row>
    <row r="98" spans="1:26" s="132" customFormat="1" x14ac:dyDescent="0.25">
      <c r="A98" s="243"/>
      <c r="B98" s="276"/>
      <c r="C98" s="276"/>
      <c r="D98" s="276"/>
      <c r="E98" s="244"/>
      <c r="F98" s="244"/>
      <c r="G98" s="244"/>
      <c r="H98" s="245"/>
      <c r="I98" s="245"/>
      <c r="J98" s="244"/>
      <c r="K98" s="246"/>
      <c r="L98" s="247"/>
      <c r="M98" s="246"/>
      <c r="N98" s="246"/>
      <c r="O98" s="246"/>
      <c r="P98" s="246"/>
      <c r="Q98" s="246"/>
      <c r="R98" s="246"/>
      <c r="S98" s="137">
        <f t="shared" si="18"/>
        <v>0</v>
      </c>
      <c r="T98" s="137">
        <f t="shared" si="19"/>
        <v>0</v>
      </c>
      <c r="U98" s="135">
        <f>IF(J98=0,(S98+T98/EERR!$D$2/1.19),(S98+T98/EERR!$D$2/1.19)/J98)</f>
        <v>0</v>
      </c>
      <c r="V98" s="137">
        <f>T98+S98*EERR!$D$2</f>
        <v>0</v>
      </c>
      <c r="W98" s="132">
        <f ca="1">SUMIF(Siteminder!$A$5:$J$164,Oct!G98,Siteminder!$M$5:$M$164)</f>
        <v>0</v>
      </c>
      <c r="X98" s="250">
        <f>SUMIF(Transbank!$A$2:$A$467,B98,Transbank!$L$2:$L$467)+SUMIF(Transbank!$A$2:$A$467,C98,Transbank!$L$2:$L$467)+SUMIF(Transbank!$A$2:$A$467,D98,Transbank!$L$2:$L$467)+(K98+O98)+(L98+P98)*EERR!$D$2</f>
        <v>0</v>
      </c>
      <c r="Y98" s="252">
        <f>X98/EERR!$D$2</f>
        <v>0</v>
      </c>
      <c r="Z98" s="260">
        <f t="shared" si="17"/>
        <v>0</v>
      </c>
    </row>
    <row r="99" spans="1:26" s="132" customFormat="1" x14ac:dyDescent="0.25">
      <c r="A99" s="243"/>
      <c r="B99" s="276"/>
      <c r="C99" s="276"/>
      <c r="D99" s="276"/>
      <c r="E99" s="244"/>
      <c r="F99" s="244"/>
      <c r="G99" s="244"/>
      <c r="H99" s="245"/>
      <c r="I99" s="245"/>
      <c r="J99" s="244"/>
      <c r="K99" s="246"/>
      <c r="L99" s="247"/>
      <c r="M99" s="246"/>
      <c r="N99" s="246"/>
      <c r="O99" s="246"/>
      <c r="P99" s="246"/>
      <c r="Q99" s="246"/>
      <c r="R99" s="246"/>
      <c r="S99" s="137">
        <f t="shared" si="18"/>
        <v>0</v>
      </c>
      <c r="T99" s="137">
        <f t="shared" si="19"/>
        <v>0</v>
      </c>
      <c r="U99" s="135">
        <f>IF(J99=0,(S99+T99/EERR!$D$2/1.19),(S99+T99/EERR!$D$2/1.19)/J99)</f>
        <v>0</v>
      </c>
      <c r="V99" s="137">
        <f>T99+S99*EERR!$D$2</f>
        <v>0</v>
      </c>
      <c r="W99" s="132">
        <f ca="1">SUMIF(Siteminder!$A$5:$J$164,Oct!G99,Siteminder!$M$5:$M$164)</f>
        <v>0</v>
      </c>
      <c r="X99" s="250">
        <f>SUMIF(Transbank!$A$2:$A$467,B99,Transbank!$L$2:$L$467)+SUMIF(Transbank!$A$2:$A$467,C99,Transbank!$L$2:$L$467)+SUMIF(Transbank!$A$2:$A$467,D99,Transbank!$L$2:$L$467)+(K99+O99)+(L99+P99)*EERR!$D$2</f>
        <v>0</v>
      </c>
      <c r="Y99" s="252">
        <f>X99/EERR!$D$2</f>
        <v>0</v>
      </c>
      <c r="Z99" s="260">
        <f t="shared" si="17"/>
        <v>0</v>
      </c>
    </row>
    <row r="100" spans="1:26" s="132" customFormat="1" x14ac:dyDescent="0.25">
      <c r="A100" s="243"/>
      <c r="B100" s="276"/>
      <c r="C100" s="276"/>
      <c r="D100" s="276"/>
      <c r="E100" s="244"/>
      <c r="F100" s="244"/>
      <c r="G100" s="244"/>
      <c r="H100" s="245"/>
      <c r="I100" s="245"/>
      <c r="J100" s="244"/>
      <c r="K100" s="246"/>
      <c r="L100" s="247"/>
      <c r="M100" s="246"/>
      <c r="N100" s="246"/>
      <c r="O100" s="246"/>
      <c r="P100" s="246"/>
      <c r="Q100" s="246"/>
      <c r="R100" s="246"/>
      <c r="S100" s="137">
        <f t="shared" ref="S100:S109" si="20">L100+N100+P100+R100</f>
        <v>0</v>
      </c>
      <c r="T100" s="137">
        <f t="shared" ref="T100:T109" si="21">M100+O100+K100+Q100</f>
        <v>0</v>
      </c>
      <c r="U100" s="135">
        <f>IF(J100=0,(S100+T100/EERR!$D$2/1.19),(S100+T100/EERR!$D$2/1.19)/J100)</f>
        <v>0</v>
      </c>
      <c r="V100" s="137">
        <f>T100+S100*EERR!$D$2</f>
        <v>0</v>
      </c>
      <c r="W100" s="132">
        <f ca="1">SUMIF(Siteminder!$A$5:$J$164,Oct!G100,Siteminder!$M$5:$M$164)</f>
        <v>0</v>
      </c>
      <c r="X100" s="250">
        <f>SUMIF(Transbank!$A$2:$A$467,B100,Transbank!$L$2:$L$467)+SUMIF(Transbank!$A$2:$A$467,C100,Transbank!$L$2:$L$467)+SUMIF(Transbank!$A$2:$A$467,D100,Transbank!$L$2:$L$467)+(K100+O100)+(L100+P100)*EERR!$D$2</f>
        <v>0</v>
      </c>
      <c r="Y100" s="252">
        <f>X100/EERR!$D$2</f>
        <v>0</v>
      </c>
      <c r="Z100" s="260">
        <f t="shared" si="17"/>
        <v>0</v>
      </c>
    </row>
    <row r="101" spans="1:26" s="132" customFormat="1" x14ac:dyDescent="0.25">
      <c r="A101" s="243"/>
      <c r="B101" s="276"/>
      <c r="C101" s="276"/>
      <c r="D101" s="276"/>
      <c r="E101" s="244"/>
      <c r="F101" s="244"/>
      <c r="G101" s="244"/>
      <c r="H101" s="245"/>
      <c r="I101" s="245"/>
      <c r="J101" s="244"/>
      <c r="K101" s="246"/>
      <c r="L101" s="247"/>
      <c r="M101" s="246"/>
      <c r="N101" s="246"/>
      <c r="O101" s="246"/>
      <c r="P101" s="246"/>
      <c r="Q101" s="246"/>
      <c r="R101" s="246"/>
      <c r="S101" s="137">
        <f t="shared" si="20"/>
        <v>0</v>
      </c>
      <c r="T101" s="137">
        <f t="shared" si="21"/>
        <v>0</v>
      </c>
      <c r="U101" s="135">
        <f>IF(J101=0,(S101+T101/EERR!$D$2/1.19),(S101+T101/EERR!$D$2/1.19)/J101)</f>
        <v>0</v>
      </c>
      <c r="V101" s="137">
        <f>T101+S101*EERR!$D$2</f>
        <v>0</v>
      </c>
      <c r="W101" s="132">
        <f ca="1">SUMIF(Siteminder!$A$5:$J$164,Oct!G101,Siteminder!$M$5:$M$164)</f>
        <v>0</v>
      </c>
      <c r="X101" s="250">
        <f>SUMIF(Transbank!$A$2:$A$467,B101,Transbank!$L$2:$L$467)+SUMIF(Transbank!$A$2:$A$467,C101,Transbank!$L$2:$L$467)+SUMIF(Transbank!$A$2:$A$467,D101,Transbank!$L$2:$L$467)+(K101+O101)+(L101+P101)*EERR!$D$2</f>
        <v>0</v>
      </c>
      <c r="Y101" s="252">
        <f>X101/EERR!$D$2</f>
        <v>0</v>
      </c>
      <c r="Z101" s="260">
        <f t="shared" si="17"/>
        <v>0</v>
      </c>
    </row>
    <row r="102" spans="1:26" s="132" customFormat="1" x14ac:dyDescent="0.25">
      <c r="A102" s="243"/>
      <c r="B102" s="276"/>
      <c r="C102" s="276"/>
      <c r="D102" s="276"/>
      <c r="E102" s="244"/>
      <c r="F102" s="244"/>
      <c r="G102" s="244"/>
      <c r="H102" s="245"/>
      <c r="I102" s="245"/>
      <c r="J102" s="244"/>
      <c r="K102" s="246"/>
      <c r="L102" s="247"/>
      <c r="M102" s="246"/>
      <c r="N102" s="246"/>
      <c r="O102" s="246"/>
      <c r="P102" s="246"/>
      <c r="Q102" s="246"/>
      <c r="R102" s="246"/>
      <c r="S102" s="137">
        <f t="shared" si="20"/>
        <v>0</v>
      </c>
      <c r="T102" s="137">
        <f t="shared" si="21"/>
        <v>0</v>
      </c>
      <c r="U102" s="135">
        <f>IF(J102=0,(S102+T102/EERR!$D$2/1.19),(S102+T102/EERR!$D$2/1.19)/J102)</f>
        <v>0</v>
      </c>
      <c r="V102" s="137">
        <f>T102+S102*EERR!$D$2</f>
        <v>0</v>
      </c>
      <c r="W102" s="132">
        <f ca="1">SUMIF(Siteminder!$A$5:$J$164,Oct!G102,Siteminder!$M$5:$M$164)</f>
        <v>0</v>
      </c>
      <c r="X102" s="250">
        <f>SUMIF(Transbank!$A$2:$A$467,B102,Transbank!$L$2:$L$467)+SUMIF(Transbank!$A$2:$A$467,C102,Transbank!$L$2:$L$467)+SUMIF(Transbank!$A$2:$A$467,D102,Transbank!$L$2:$L$467)+(K102+O102)+(L102+P102)*EERR!$D$2</f>
        <v>0</v>
      </c>
      <c r="Y102" s="252">
        <f>X102/EERR!$D$2</f>
        <v>0</v>
      </c>
      <c r="Z102" s="260">
        <f t="shared" si="17"/>
        <v>0</v>
      </c>
    </row>
    <row r="103" spans="1:26" s="132" customFormat="1" x14ac:dyDescent="0.25">
      <c r="A103" s="243"/>
      <c r="B103" s="276"/>
      <c r="C103" s="276"/>
      <c r="D103" s="276"/>
      <c r="E103" s="244"/>
      <c r="F103" s="244"/>
      <c r="G103" s="244"/>
      <c r="H103" s="245"/>
      <c r="I103" s="245"/>
      <c r="J103" s="244"/>
      <c r="K103" s="246"/>
      <c r="L103" s="247"/>
      <c r="M103" s="246"/>
      <c r="N103" s="246"/>
      <c r="O103" s="246"/>
      <c r="P103" s="246"/>
      <c r="Q103" s="246"/>
      <c r="R103" s="246"/>
      <c r="S103" s="137">
        <f t="shared" si="20"/>
        <v>0</v>
      </c>
      <c r="T103" s="137">
        <f t="shared" si="21"/>
        <v>0</v>
      </c>
      <c r="U103" s="135">
        <f>IF(J103=0,(S103+T103/EERR!$D$2/1.19),(S103+T103/EERR!$D$2/1.19)/J103)</f>
        <v>0</v>
      </c>
      <c r="V103" s="137">
        <f>T103+S103*EERR!$D$2</f>
        <v>0</v>
      </c>
      <c r="W103" s="132">
        <f ca="1">SUMIF(Siteminder!$A$5:$J$164,Oct!G103,Siteminder!$M$5:$M$164)</f>
        <v>0</v>
      </c>
      <c r="X103" s="250">
        <f>SUMIF(Transbank!$A$2:$A$467,B103,Transbank!$L$2:$L$467)+SUMIF(Transbank!$A$2:$A$467,C103,Transbank!$L$2:$L$467)+SUMIF(Transbank!$A$2:$A$467,D103,Transbank!$L$2:$L$467)+(K103+O103)+(L103+P103)*EERR!$D$2</f>
        <v>0</v>
      </c>
      <c r="Y103" s="252">
        <f>X103/EERR!$D$2</f>
        <v>0</v>
      </c>
      <c r="Z103" s="260">
        <f t="shared" si="17"/>
        <v>0</v>
      </c>
    </row>
    <row r="104" spans="1:26" s="132" customFormat="1" x14ac:dyDescent="0.25">
      <c r="A104" s="243"/>
      <c r="B104" s="276"/>
      <c r="C104" s="276"/>
      <c r="D104" s="276"/>
      <c r="E104" s="244"/>
      <c r="F104" s="244"/>
      <c r="G104" s="244"/>
      <c r="H104" s="245"/>
      <c r="I104" s="245"/>
      <c r="J104" s="244"/>
      <c r="K104" s="246"/>
      <c r="L104" s="247"/>
      <c r="M104" s="246"/>
      <c r="N104" s="246"/>
      <c r="O104" s="246"/>
      <c r="P104" s="246"/>
      <c r="Q104" s="246"/>
      <c r="R104" s="246"/>
      <c r="S104" s="137">
        <f t="shared" si="20"/>
        <v>0</v>
      </c>
      <c r="T104" s="137">
        <f t="shared" si="21"/>
        <v>0</v>
      </c>
      <c r="U104" s="135">
        <f>IF(J104=0,(S104+T104/EERR!$D$2/1.19),(S104+T104/EERR!$D$2/1.19)/J104)</f>
        <v>0</v>
      </c>
      <c r="V104" s="137">
        <f>T104+S104*EERR!$D$2</f>
        <v>0</v>
      </c>
      <c r="W104" s="132">
        <f ca="1">SUMIF(Siteminder!$A$5:$J$164,Oct!G104,Siteminder!$M$5:$M$164)</f>
        <v>0</v>
      </c>
      <c r="X104" s="250">
        <f>SUMIF(Transbank!$A$2:$A$467,B104,Transbank!$L$2:$L$467)+SUMIF(Transbank!$A$2:$A$467,C104,Transbank!$L$2:$L$467)+SUMIF(Transbank!$A$2:$A$467,D104,Transbank!$L$2:$L$467)+(K104+O104)+(L104+P104)*EERR!$D$2</f>
        <v>0</v>
      </c>
      <c r="Y104" s="252">
        <f>X104/EERR!$D$2</f>
        <v>0</v>
      </c>
      <c r="Z104" s="260">
        <f t="shared" si="17"/>
        <v>0</v>
      </c>
    </row>
    <row r="105" spans="1:26" s="132" customFormat="1" x14ac:dyDescent="0.25">
      <c r="A105" s="243"/>
      <c r="B105" s="276"/>
      <c r="C105" s="276"/>
      <c r="D105" s="276"/>
      <c r="E105" s="244"/>
      <c r="F105" s="244"/>
      <c r="G105" s="244"/>
      <c r="H105" s="245"/>
      <c r="I105" s="245"/>
      <c r="J105" s="244"/>
      <c r="K105" s="246"/>
      <c r="L105" s="247"/>
      <c r="M105" s="246"/>
      <c r="N105" s="246"/>
      <c r="O105" s="246"/>
      <c r="P105" s="246"/>
      <c r="Q105" s="246"/>
      <c r="R105" s="246"/>
      <c r="S105" s="137">
        <f t="shared" si="20"/>
        <v>0</v>
      </c>
      <c r="T105" s="137">
        <f t="shared" si="21"/>
        <v>0</v>
      </c>
      <c r="U105" s="135">
        <f>IF(J105=0,(S105+T105/EERR!$D$2/1.19),(S105+T105/EERR!$D$2/1.19)/J105)</f>
        <v>0</v>
      </c>
      <c r="V105" s="137">
        <f>T105+S105*EERR!$D$2</f>
        <v>0</v>
      </c>
      <c r="W105" s="132">
        <f ca="1">SUMIF(Siteminder!$A$5:$J$164,Oct!G105,Siteminder!$M$5:$M$164)</f>
        <v>0</v>
      </c>
      <c r="X105" s="250">
        <f>SUMIF(Transbank!$A$2:$A$467,B105,Transbank!$L$2:$L$467)+SUMIF(Transbank!$A$2:$A$467,C105,Transbank!$L$2:$L$467)+SUMIF(Transbank!$A$2:$A$467,D105,Transbank!$L$2:$L$467)+(K105+O105)+(L105+P105)*EERR!$D$2</f>
        <v>0</v>
      </c>
      <c r="Y105" s="252">
        <f>X105/EERR!$D$2</f>
        <v>0</v>
      </c>
      <c r="Z105" s="260">
        <f t="shared" si="17"/>
        <v>0</v>
      </c>
    </row>
    <row r="106" spans="1:26" s="132" customFormat="1" x14ac:dyDescent="0.25">
      <c r="A106" s="243"/>
      <c r="B106" s="276"/>
      <c r="C106" s="276"/>
      <c r="D106" s="276"/>
      <c r="E106" s="244"/>
      <c r="F106" s="244"/>
      <c r="G106" s="244"/>
      <c r="H106" s="245"/>
      <c r="I106" s="245"/>
      <c r="J106" s="244"/>
      <c r="K106" s="246"/>
      <c r="L106" s="247"/>
      <c r="M106" s="246"/>
      <c r="N106" s="246"/>
      <c r="O106" s="246"/>
      <c r="P106" s="246"/>
      <c r="Q106" s="246"/>
      <c r="R106" s="246"/>
      <c r="S106" s="137">
        <f t="shared" si="20"/>
        <v>0</v>
      </c>
      <c r="T106" s="137">
        <f t="shared" si="21"/>
        <v>0</v>
      </c>
      <c r="U106" s="135">
        <f>IF(J106=0,(S106+T106/EERR!$D$2/1.19),(S106+T106/EERR!$D$2/1.19)/J106)</f>
        <v>0</v>
      </c>
      <c r="V106" s="137">
        <f>T106+S106*EERR!$D$2</f>
        <v>0</v>
      </c>
      <c r="W106" s="132">
        <f ca="1">SUMIF(Siteminder!$A$5:$J$164,Oct!G106,Siteminder!$M$5:$M$164)</f>
        <v>0</v>
      </c>
      <c r="X106" s="250">
        <f>SUMIF(Transbank!$A$2:$A$467,B106,Transbank!$L$2:$L$467)+SUMIF(Transbank!$A$2:$A$467,C106,Transbank!$L$2:$L$467)+SUMIF(Transbank!$A$2:$A$467,D106,Transbank!$L$2:$L$467)+(K106+O106)+(L106+P106)*EERR!$D$2</f>
        <v>0</v>
      </c>
      <c r="Y106" s="252">
        <f>X106/EERR!$D$2</f>
        <v>0</v>
      </c>
      <c r="Z106" s="260">
        <f t="shared" si="17"/>
        <v>0</v>
      </c>
    </row>
    <row r="107" spans="1:26" s="132" customFormat="1" x14ac:dyDescent="0.25">
      <c r="A107" s="243"/>
      <c r="B107" s="276"/>
      <c r="C107" s="276"/>
      <c r="D107" s="276"/>
      <c r="E107" s="244"/>
      <c r="F107" s="244"/>
      <c r="G107" s="244"/>
      <c r="H107" s="245"/>
      <c r="I107" s="245"/>
      <c r="J107" s="244"/>
      <c r="K107" s="246"/>
      <c r="L107" s="247"/>
      <c r="M107" s="246"/>
      <c r="N107" s="246"/>
      <c r="O107" s="246"/>
      <c r="P107" s="246"/>
      <c r="Q107" s="246"/>
      <c r="R107" s="246"/>
      <c r="S107" s="137">
        <f t="shared" si="20"/>
        <v>0</v>
      </c>
      <c r="T107" s="137">
        <f t="shared" si="21"/>
        <v>0</v>
      </c>
      <c r="U107" s="135">
        <f>IF(J107=0,(S107+T107/EERR!$D$2/1.19),(S107+T107/EERR!$D$2/1.19)/J107)</f>
        <v>0</v>
      </c>
      <c r="V107" s="137">
        <f>T107+S107*EERR!$D$2</f>
        <v>0</v>
      </c>
      <c r="W107" s="132">
        <f ca="1">SUMIF(Siteminder!$A$5:$J$164,Oct!G107,Siteminder!$M$5:$M$164)</f>
        <v>0</v>
      </c>
      <c r="X107" s="250">
        <f>SUMIF(Transbank!$A$2:$A$467,B107,Transbank!$L$2:$L$467)+SUMIF(Transbank!$A$2:$A$467,C107,Transbank!$L$2:$L$467)+SUMIF(Transbank!$A$2:$A$467,D107,Transbank!$L$2:$L$467)+(K107+O107)+(L107+P107)*EERR!$D$2</f>
        <v>0</v>
      </c>
      <c r="Y107" s="252">
        <f>X107/EERR!$D$2</f>
        <v>0</v>
      </c>
      <c r="Z107" s="260">
        <f t="shared" si="17"/>
        <v>0</v>
      </c>
    </row>
    <row r="108" spans="1:26" s="132" customFormat="1" x14ac:dyDescent="0.25">
      <c r="A108" s="243"/>
      <c r="B108" s="276"/>
      <c r="C108" s="276"/>
      <c r="D108" s="276"/>
      <c r="E108" s="244"/>
      <c r="F108" s="244"/>
      <c r="G108" s="244"/>
      <c r="H108" s="245"/>
      <c r="I108" s="245"/>
      <c r="J108" s="244"/>
      <c r="K108" s="246"/>
      <c r="L108" s="247"/>
      <c r="M108" s="246"/>
      <c r="N108" s="246"/>
      <c r="O108" s="246"/>
      <c r="P108" s="246"/>
      <c r="Q108" s="246"/>
      <c r="R108" s="246"/>
      <c r="S108" s="137">
        <f t="shared" si="20"/>
        <v>0</v>
      </c>
      <c r="T108" s="137">
        <f t="shared" si="21"/>
        <v>0</v>
      </c>
      <c r="U108" s="135">
        <f>IF(J108=0,(S108+T108/EERR!$D$2/1.19),(S108+T108/EERR!$D$2/1.19)/J108)</f>
        <v>0</v>
      </c>
      <c r="V108" s="137">
        <f>T108+S108*EERR!$D$2</f>
        <v>0</v>
      </c>
      <c r="W108" s="132">
        <f ca="1">SUMIF(Siteminder!$A$5:$J$164,Oct!G108,Siteminder!$M$5:$M$164)</f>
        <v>0</v>
      </c>
      <c r="X108" s="250">
        <f>SUMIF(Transbank!$A$2:$A$467,B108,Transbank!$L$2:$L$467)+SUMIF(Transbank!$A$2:$A$467,C108,Transbank!$L$2:$L$467)+SUMIF(Transbank!$A$2:$A$467,D108,Transbank!$L$2:$L$467)+(K108+O108)+(L108+P108)*EERR!$D$2</f>
        <v>0</v>
      </c>
      <c r="Y108" s="252">
        <f>X108/EERR!$D$2</f>
        <v>0</v>
      </c>
      <c r="Z108" s="260">
        <f t="shared" si="17"/>
        <v>0</v>
      </c>
    </row>
    <row r="109" spans="1:26" s="132" customFormat="1" x14ac:dyDescent="0.25">
      <c r="A109" s="243"/>
      <c r="B109" s="276"/>
      <c r="C109" s="276"/>
      <c r="D109" s="276"/>
      <c r="E109" s="244"/>
      <c r="F109" s="244"/>
      <c r="G109" s="244"/>
      <c r="H109" s="245"/>
      <c r="I109" s="245"/>
      <c r="J109" s="244"/>
      <c r="K109" s="246"/>
      <c r="L109" s="247"/>
      <c r="M109" s="246"/>
      <c r="N109" s="246"/>
      <c r="O109" s="246"/>
      <c r="P109" s="246"/>
      <c r="Q109" s="246"/>
      <c r="R109" s="246"/>
      <c r="S109" s="137">
        <f t="shared" si="20"/>
        <v>0</v>
      </c>
      <c r="T109" s="137">
        <f t="shared" si="21"/>
        <v>0</v>
      </c>
      <c r="U109" s="135">
        <f>IF(J109=0,(S109+T109/EERR!$D$2/1.19),(S109+T109/EERR!$D$2/1.19)/J109)</f>
        <v>0</v>
      </c>
      <c r="V109" s="137">
        <f>T109+S109*EERR!$D$2</f>
        <v>0</v>
      </c>
      <c r="W109" s="132">
        <f ca="1">SUMIF(Siteminder!$A$5:$J$164,Oct!G109,Siteminder!$M$5:$M$164)</f>
        <v>0</v>
      </c>
      <c r="X109" s="250">
        <f>SUMIF(Transbank!$A$2:$A$467,B109,Transbank!$L$2:$L$467)+SUMIF(Transbank!$A$2:$A$467,C109,Transbank!$L$2:$L$467)+SUMIF(Transbank!$A$2:$A$467,D109,Transbank!$L$2:$L$467)+(K109+O109)+(L109+P109)*EERR!$D$2</f>
        <v>0</v>
      </c>
      <c r="Y109" s="252">
        <f>X109/EERR!$D$2</f>
        <v>0</v>
      </c>
      <c r="Z109" s="260">
        <f t="shared" si="17"/>
        <v>0</v>
      </c>
    </row>
    <row r="110" spans="1:26" ht="12.75" x14ac:dyDescent="0.2">
      <c r="A110" s="227"/>
      <c r="B110" s="227"/>
      <c r="C110" s="227"/>
      <c r="D110" s="227"/>
      <c r="E110" s="227"/>
      <c r="F110" s="227"/>
      <c r="G110" s="227"/>
      <c r="H110" s="228"/>
      <c r="I110" s="228"/>
      <c r="J110" s="227">
        <f t="shared" ref="J110:Q110" si="22">SUM(J87:J109)</f>
        <v>38</v>
      </c>
      <c r="K110" s="227">
        <f t="shared" si="22"/>
        <v>0</v>
      </c>
      <c r="L110" s="227">
        <f t="shared" si="22"/>
        <v>2940</v>
      </c>
      <c r="M110" s="227">
        <f t="shared" si="22"/>
        <v>0</v>
      </c>
      <c r="N110" s="227">
        <f t="shared" si="22"/>
        <v>3210</v>
      </c>
      <c r="O110" s="227">
        <f t="shared" si="22"/>
        <v>0</v>
      </c>
      <c r="P110" s="227">
        <f t="shared" si="22"/>
        <v>0</v>
      </c>
      <c r="Q110" s="227">
        <f t="shared" si="22"/>
        <v>0</v>
      </c>
      <c r="R110" s="227"/>
      <c r="S110" s="227">
        <f>SUM(S87:S109)</f>
        <v>8260</v>
      </c>
      <c r="T110" s="227">
        <f>SUM(T87:T109)</f>
        <v>0</v>
      </c>
      <c r="U110" s="233">
        <f>IF(J110=0,(S110+T110/EERR!$D$2/1.19),(S110+T110/EERR!$D$2/1.19)/J110)</f>
        <v>217.36842105263159</v>
      </c>
      <c r="V110" s="227">
        <f>SUM(V87:V109)</f>
        <v>5955460</v>
      </c>
      <c r="W110" s="233">
        <f ca="1">SUM(W87:W109)</f>
        <v>38</v>
      </c>
      <c r="X110" s="233">
        <f>SUM(X87:X109)</f>
        <v>5955460</v>
      </c>
      <c r="Y110" s="233"/>
    </row>
    <row r="111" spans="1:26" s="132" customFormat="1" x14ac:dyDescent="0.25">
      <c r="A111" s="133"/>
      <c r="B111" s="227"/>
      <c r="C111" s="227"/>
      <c r="D111" s="227"/>
      <c r="E111" s="133"/>
      <c r="F111" s="133"/>
      <c r="G111" s="133"/>
      <c r="H111" s="134"/>
      <c r="I111" s="134"/>
      <c r="J111" s="133"/>
      <c r="K111" s="135"/>
      <c r="L111" s="136"/>
      <c r="M111" s="135"/>
      <c r="N111" s="135"/>
      <c r="O111" s="135"/>
      <c r="P111" s="135"/>
      <c r="Q111" s="135"/>
      <c r="R111" s="135"/>
      <c r="S111" s="137"/>
      <c r="T111" s="137"/>
      <c r="U111" s="135">
        <f>IF(J111=0,(S111+T111/EERR!$D$2/1.19),(S111+T111/EERR!$D$2/1.19)/J111)</f>
        <v>0</v>
      </c>
      <c r="V111" s="133"/>
      <c r="X111" s="141"/>
      <c r="Y111" s="141"/>
    </row>
    <row r="112" spans="1:26" x14ac:dyDescent="0.25">
      <c r="A112" s="234"/>
      <c r="B112" s="277"/>
      <c r="C112" s="277"/>
      <c r="D112" s="277"/>
      <c r="E112" s="234" t="s">
        <v>235</v>
      </c>
      <c r="F112" s="234"/>
      <c r="G112" s="234"/>
      <c r="H112" s="235"/>
      <c r="I112" s="235"/>
      <c r="J112" s="234"/>
      <c r="K112" s="236"/>
      <c r="L112" s="237"/>
      <c r="M112" s="236"/>
      <c r="N112" s="236"/>
      <c r="O112" s="236"/>
      <c r="P112" s="236"/>
      <c r="Q112" s="236"/>
      <c r="R112" s="236"/>
      <c r="S112" s="238"/>
      <c r="T112" s="238">
        <f t="shared" ref="T112" si="23">M112+O112+K112</f>
        <v>0</v>
      </c>
      <c r="U112" s="236">
        <f>IF(J112=0,(S112+T112/EERR!$D$2/1.19),(S112+T112/EERR!$D$2/1.19)/J112)</f>
        <v>0</v>
      </c>
      <c r="V112" s="234"/>
      <c r="X112" s="141">
        <f>IF((M112+N112)&gt;0,SUMIF(Transbank!$A$2:$A$186,Oct!A112,Transbank!$L$2:$L$186),K112+(L112+Oct!P112)*EERR!$D$2+Oct!O112)</f>
        <v>0</v>
      </c>
      <c r="Y112" s="141">
        <f>X112/EERR!$D$2</f>
        <v>0</v>
      </c>
    </row>
    <row r="113" spans="1:25" x14ac:dyDescent="0.25">
      <c r="A113" s="227"/>
      <c r="B113" s="227"/>
      <c r="C113" s="227"/>
      <c r="D113" s="227"/>
      <c r="E113" s="227"/>
      <c r="F113" s="227"/>
      <c r="G113" s="227"/>
      <c r="H113" s="228"/>
      <c r="I113" s="228"/>
      <c r="J113" s="233">
        <f t="shared" ref="J113:T113" si="24">SUM(J112:J112)</f>
        <v>0</v>
      </c>
      <c r="K113" s="233">
        <f t="shared" si="24"/>
        <v>0</v>
      </c>
      <c r="L113" s="233">
        <f t="shared" si="24"/>
        <v>0</v>
      </c>
      <c r="M113" s="233">
        <f t="shared" si="24"/>
        <v>0</v>
      </c>
      <c r="N113" s="233">
        <f>SUM(N111:N112)</f>
        <v>0</v>
      </c>
      <c r="O113" s="233">
        <f t="shared" si="24"/>
        <v>0</v>
      </c>
      <c r="P113" s="233">
        <f t="shared" si="24"/>
        <v>0</v>
      </c>
      <c r="Q113" s="233"/>
      <c r="R113" s="233"/>
      <c r="S113" s="233">
        <f t="shared" si="24"/>
        <v>0</v>
      </c>
      <c r="T113" s="233">
        <f t="shared" si="24"/>
        <v>0</v>
      </c>
      <c r="U113" s="239"/>
      <c r="V113" s="233"/>
      <c r="W113" s="227"/>
      <c r="X113" s="240"/>
      <c r="Y113" s="240"/>
    </row>
    <row r="114" spans="1:25" x14ac:dyDescent="0.25">
      <c r="A114" s="227"/>
      <c r="B114" s="227"/>
      <c r="C114" s="227"/>
      <c r="D114" s="227"/>
      <c r="E114" s="241"/>
      <c r="F114" s="241"/>
      <c r="G114" s="241"/>
      <c r="H114" s="242">
        <f>H65+H86+H110</f>
        <v>0</v>
      </c>
      <c r="I114" s="242">
        <f>I65+I86+I110</f>
        <v>0</v>
      </c>
      <c r="J114" s="242">
        <f t="shared" ref="J114:S114" si="25">J65+J86+J110+J113</f>
        <v>249</v>
      </c>
      <c r="K114" s="242">
        <f t="shared" si="25"/>
        <v>0</v>
      </c>
      <c r="L114" s="242">
        <f t="shared" si="25"/>
        <v>3940</v>
      </c>
      <c r="M114" s="242">
        <f t="shared" si="25"/>
        <v>3152786</v>
      </c>
      <c r="N114" s="242">
        <f t="shared" si="25"/>
        <v>28535</v>
      </c>
      <c r="O114" s="242">
        <f t="shared" si="25"/>
        <v>271181</v>
      </c>
      <c r="P114" s="242">
        <f t="shared" si="25"/>
        <v>215</v>
      </c>
      <c r="Q114" s="242">
        <f t="shared" si="25"/>
        <v>388801</v>
      </c>
      <c r="R114" s="242">
        <f t="shared" si="25"/>
        <v>3878.5</v>
      </c>
      <c r="S114" s="242">
        <f t="shared" si="25"/>
        <v>47114.5</v>
      </c>
      <c r="T114" s="242">
        <f>(T65+T86+T110+T113)/1.19</f>
        <v>4466146.218487395</v>
      </c>
      <c r="U114" s="242">
        <f>(U65*J65+U86*J86+U110*J110)/J114</f>
        <v>214.09187773834535</v>
      </c>
      <c r="V114" s="242">
        <f>V65+V86+V110</f>
        <v>39284268.5</v>
      </c>
      <c r="W114" s="242">
        <f ca="1">W65+W86+W110+W113</f>
        <v>237</v>
      </c>
      <c r="X114" s="240">
        <f>X65+X86+X110</f>
        <v>39497684.5</v>
      </c>
      <c r="Y114" s="240"/>
    </row>
    <row r="115" spans="1:25" ht="12.75" x14ac:dyDescent="0.2">
      <c r="A115" s="227"/>
      <c r="B115" s="227"/>
      <c r="C115" s="227"/>
      <c r="D115" s="227"/>
      <c r="E115" s="227"/>
      <c r="F115" s="227"/>
      <c r="G115" s="227"/>
      <c r="H115" s="233"/>
      <c r="I115" s="233"/>
      <c r="J115" s="233"/>
      <c r="K115" s="233">
        <f>(K114)/EERR!$D$2</f>
        <v>0</v>
      </c>
      <c r="L115" s="233">
        <f>L114</f>
        <v>3940</v>
      </c>
      <c r="M115" s="233">
        <f>(M114)/EERR!$D$2</f>
        <v>4372.7961165048546</v>
      </c>
      <c r="N115" s="233">
        <f>N114</f>
        <v>28535</v>
      </c>
      <c r="O115" s="233">
        <f>(O114)/EERR!$D$2</f>
        <v>376.11789181692092</v>
      </c>
      <c r="P115" s="233">
        <f>(P114)/EERR!$D$2</f>
        <v>0.29819694868238555</v>
      </c>
      <c r="Q115" s="233"/>
      <c r="R115" s="233"/>
      <c r="S115" s="233">
        <f>S114+S113</f>
        <v>47114.5</v>
      </c>
      <c r="T115" s="233">
        <f>(T114)/EERR!D2</f>
        <v>6194.3775568479823</v>
      </c>
      <c r="U115" s="233">
        <f>U114+U113</f>
        <v>214.09187773834535</v>
      </c>
      <c r="V115" s="233">
        <f>V114+V113</f>
        <v>39284268.5</v>
      </c>
      <c r="W115" s="233">
        <f>SUM(K115:V115)</f>
        <v>39375015.681639858</v>
      </c>
      <c r="X115" s="227"/>
      <c r="Y115" s="227"/>
    </row>
    <row r="116" spans="1:25" ht="12.75" x14ac:dyDescent="0.2">
      <c r="J116" s="222">
        <f>J114/(310)</f>
        <v>0.8032258064516129</v>
      </c>
      <c r="L116" s="313"/>
      <c r="S116" s="355">
        <f>SUM(S115:T115)</f>
        <v>53308.877556847983</v>
      </c>
      <c r="T116" s="355"/>
    </row>
    <row r="117" spans="1:25" ht="12.75" x14ac:dyDescent="0.2">
      <c r="L117" s="33"/>
      <c r="S117" s="356">
        <f>S116*EERR!D2</f>
        <v>38435700.718487397</v>
      </c>
      <c r="T117" s="356">
        <f>S116*EERR!D2</f>
        <v>38435700.718487397</v>
      </c>
    </row>
    <row r="118" spans="1:25" ht="12.75" x14ac:dyDescent="0.2">
      <c r="H118" s="260">
        <f>+L114+P114</f>
        <v>4155</v>
      </c>
      <c r="K118" s="90">
        <f>K114/1.19</f>
        <v>0</v>
      </c>
      <c r="L118" s="33"/>
      <c r="Y118" s="132">
        <f>36000*620</f>
        <v>22320000</v>
      </c>
    </row>
    <row r="119" spans="1:25" ht="12.75" x14ac:dyDescent="0.2">
      <c r="G119" s="34" t="s">
        <v>192</v>
      </c>
      <c r="H119" s="34" t="s">
        <v>193</v>
      </c>
      <c r="I119" s="132"/>
      <c r="J119" s="132"/>
      <c r="K119" s="132"/>
      <c r="L119" s="132"/>
      <c r="S119" s="36">
        <f>S114*689</f>
        <v>32461890.5</v>
      </c>
      <c r="T119" s="36">
        <f>T114*0.19</f>
        <v>848567.78151260503</v>
      </c>
    </row>
    <row r="120" spans="1:25" ht="12.75" x14ac:dyDescent="0.2">
      <c r="E120" s="131" t="s">
        <v>378</v>
      </c>
      <c r="F120" s="131"/>
      <c r="G120" s="29">
        <f>-'BCI '!H172</f>
        <v>480181</v>
      </c>
      <c r="H120" s="29">
        <f>-'BCI '!H173</f>
        <v>4701</v>
      </c>
      <c r="I120" s="132"/>
      <c r="J120" s="132"/>
      <c r="K120" s="132"/>
      <c r="L120" s="132"/>
    </row>
    <row r="121" spans="1:25" ht="12.75" x14ac:dyDescent="0.2">
      <c r="E121" s="131" t="s">
        <v>377</v>
      </c>
      <c r="F121" s="133"/>
      <c r="G121" s="137">
        <f>+K114</f>
        <v>0</v>
      </c>
      <c r="H121" s="38">
        <f>+L114</f>
        <v>3940</v>
      </c>
      <c r="I121" s="132"/>
      <c r="J121" s="132"/>
      <c r="K121" s="132"/>
      <c r="L121" s="132"/>
    </row>
    <row r="122" spans="1:25" ht="12.75" x14ac:dyDescent="0.2">
      <c r="E122" s="131"/>
      <c r="F122" s="133"/>
      <c r="G122" s="326">
        <f>+G120-G121</f>
        <v>480181</v>
      </c>
      <c r="H122" s="327">
        <f>+H120-H121</f>
        <v>761</v>
      </c>
      <c r="I122" s="132" t="s">
        <v>721</v>
      </c>
      <c r="J122" s="132"/>
      <c r="K122" s="132"/>
      <c r="L122" s="132"/>
    </row>
    <row r="123" spans="1:25" ht="12.75" x14ac:dyDescent="0.2">
      <c r="L123" s="32"/>
    </row>
    <row r="124" spans="1:25" ht="12.75" x14ac:dyDescent="0.2">
      <c r="L124" s="32"/>
    </row>
    <row r="125" spans="1:25" ht="16.5" thickBot="1" x14ac:dyDescent="0.3">
      <c r="E125" s="324" t="s">
        <v>83</v>
      </c>
      <c r="F125" s="325">
        <f>(K114+M114)*0.19</f>
        <v>599029.34</v>
      </c>
      <c r="L125" s="32"/>
    </row>
    <row r="126" spans="1:25" ht="12.75" x14ac:dyDescent="0.2">
      <c r="L126" s="32"/>
    </row>
    <row r="127" spans="1:25" ht="12.75" x14ac:dyDescent="0.2">
      <c r="L127" s="32"/>
    </row>
    <row r="128" spans="1:25" ht="12.75" x14ac:dyDescent="0.2">
      <c r="L128" s="32"/>
    </row>
    <row r="129" spans="12:12" ht="12.75" x14ac:dyDescent="0.2">
      <c r="L129" s="32"/>
    </row>
    <row r="130" spans="12:12" ht="12.75" x14ac:dyDescent="0.2">
      <c r="L130" s="32"/>
    </row>
    <row r="131" spans="12:12" ht="12.75" x14ac:dyDescent="0.2">
      <c r="L131" s="32"/>
    </row>
    <row r="132" spans="12:12" ht="12.75" x14ac:dyDescent="0.2">
      <c r="L132" s="32"/>
    </row>
    <row r="133" spans="12:12" ht="12.75" x14ac:dyDescent="0.2">
      <c r="L133" s="32"/>
    </row>
    <row r="134" spans="12:12" ht="12.75" x14ac:dyDescent="0.2">
      <c r="L134" s="32"/>
    </row>
    <row r="135" spans="12:12" ht="12.75" x14ac:dyDescent="0.2">
      <c r="L135" s="32"/>
    </row>
    <row r="136" spans="12:12" ht="12.75" x14ac:dyDescent="0.2">
      <c r="L136" s="32"/>
    </row>
    <row r="137" spans="12:12" ht="12.75" x14ac:dyDescent="0.2">
      <c r="L137" s="32"/>
    </row>
    <row r="138" spans="12:12" ht="12.75" x14ac:dyDescent="0.2">
      <c r="L138" s="32"/>
    </row>
    <row r="139" spans="12:12" ht="12.75" x14ac:dyDescent="0.2">
      <c r="L139" s="32"/>
    </row>
    <row r="140" spans="12:12" ht="12.75" x14ac:dyDescent="0.2">
      <c r="L140" s="32"/>
    </row>
    <row r="141" spans="12:12" ht="12.75" x14ac:dyDescent="0.2">
      <c r="L141" s="32"/>
    </row>
    <row r="142" spans="12:12" ht="12.75" x14ac:dyDescent="0.2">
      <c r="L142" s="32"/>
    </row>
    <row r="143" spans="12:12" ht="12.75" x14ac:dyDescent="0.2">
      <c r="L143" s="32"/>
    </row>
    <row r="144" spans="12:12" ht="12.75" x14ac:dyDescent="0.2">
      <c r="L144" s="32"/>
    </row>
    <row r="145" spans="12:12" ht="12.75" x14ac:dyDescent="0.2">
      <c r="L145" s="32"/>
    </row>
    <row r="146" spans="12:12" ht="12.75" x14ac:dyDescent="0.2">
      <c r="L146" s="32"/>
    </row>
    <row r="147" spans="12:12" ht="12.75" x14ac:dyDescent="0.2">
      <c r="L147" s="32"/>
    </row>
    <row r="148" spans="12:12" ht="12.75" x14ac:dyDescent="0.2">
      <c r="L148" s="32"/>
    </row>
    <row r="149" spans="12:12" ht="12.75" x14ac:dyDescent="0.2">
      <c r="L149" s="32"/>
    </row>
    <row r="150" spans="12:12" ht="12.75" x14ac:dyDescent="0.2">
      <c r="L150" s="32"/>
    </row>
    <row r="151" spans="12:12" ht="12.75" x14ac:dyDescent="0.2">
      <c r="L151" s="32"/>
    </row>
    <row r="152" spans="12:12" ht="12.75" x14ac:dyDescent="0.2">
      <c r="L152" s="32"/>
    </row>
    <row r="153" spans="12:12" ht="12.75" x14ac:dyDescent="0.2">
      <c r="L153" s="32"/>
    </row>
    <row r="154" spans="12:12" ht="12.75" x14ac:dyDescent="0.2">
      <c r="L154" s="32"/>
    </row>
    <row r="155" spans="12:12" ht="12.75" x14ac:dyDescent="0.2">
      <c r="L155" s="32"/>
    </row>
    <row r="156" spans="12:12" ht="12.75" x14ac:dyDescent="0.2">
      <c r="L156" s="32"/>
    </row>
    <row r="157" spans="12:12" ht="12.75" x14ac:dyDescent="0.2">
      <c r="L157" s="32"/>
    </row>
    <row r="158" spans="12:12" ht="12.75" x14ac:dyDescent="0.2">
      <c r="L158" s="32"/>
    </row>
    <row r="159" spans="12:12" ht="12.75" x14ac:dyDescent="0.2">
      <c r="L159" s="32"/>
    </row>
    <row r="160" spans="12:12" ht="12.75" x14ac:dyDescent="0.2">
      <c r="L160" s="32"/>
    </row>
    <row r="161" spans="12:12" ht="12.75" x14ac:dyDescent="0.2">
      <c r="L161" s="32"/>
    </row>
    <row r="162" spans="12:12" ht="12.75" x14ac:dyDescent="0.2">
      <c r="L162" s="32"/>
    </row>
    <row r="163" spans="12:12" ht="12.75" x14ac:dyDescent="0.2">
      <c r="L163" s="32"/>
    </row>
    <row r="164" spans="12:12" ht="12.75" x14ac:dyDescent="0.2">
      <c r="L164" s="32"/>
    </row>
    <row r="165" spans="12:12" ht="12.75" x14ac:dyDescent="0.2">
      <c r="L165" s="32"/>
    </row>
    <row r="166" spans="12:12" ht="12.75" x14ac:dyDescent="0.2">
      <c r="L166" s="32"/>
    </row>
    <row r="167" spans="12:12" ht="12.75" x14ac:dyDescent="0.2">
      <c r="L167" s="32"/>
    </row>
    <row r="168" spans="12:12" ht="12.75" x14ac:dyDescent="0.2">
      <c r="L168" s="32"/>
    </row>
    <row r="169" spans="12:12" ht="12.75" x14ac:dyDescent="0.2">
      <c r="L169" s="32"/>
    </row>
    <row r="170" spans="12:12" ht="12.75" x14ac:dyDescent="0.2">
      <c r="L170" s="32"/>
    </row>
    <row r="171" spans="12:12" ht="12.75" x14ac:dyDescent="0.2">
      <c r="L171" s="32"/>
    </row>
    <row r="172" spans="12:12" ht="12.75" x14ac:dyDescent="0.2">
      <c r="L172" s="32"/>
    </row>
    <row r="173" spans="12:12" ht="12.75" x14ac:dyDescent="0.2">
      <c r="L173" s="32"/>
    </row>
    <row r="174" spans="12:12" ht="12.75" x14ac:dyDescent="0.2">
      <c r="L174" s="32"/>
    </row>
    <row r="175" spans="12:12" ht="12.75" x14ac:dyDescent="0.2">
      <c r="L175" s="32"/>
    </row>
    <row r="176" spans="12:12" ht="12.75" x14ac:dyDescent="0.2">
      <c r="L176" s="32"/>
    </row>
    <row r="177" spans="12:12" ht="12.75" x14ac:dyDescent="0.2">
      <c r="L177" s="32"/>
    </row>
    <row r="178" spans="12:12" ht="12.75" x14ac:dyDescent="0.2">
      <c r="L178" s="32"/>
    </row>
    <row r="179" spans="12:12" ht="12.75" x14ac:dyDescent="0.2">
      <c r="L179" s="32"/>
    </row>
    <row r="180" spans="12:12" ht="12.75" x14ac:dyDescent="0.2">
      <c r="L180" s="32"/>
    </row>
    <row r="181" spans="12:12" ht="12.75" x14ac:dyDescent="0.2">
      <c r="L181" s="32"/>
    </row>
    <row r="182" spans="12:12" ht="12.75" x14ac:dyDescent="0.2">
      <c r="L182" s="32"/>
    </row>
    <row r="183" spans="12:12" ht="12.75" x14ac:dyDescent="0.2">
      <c r="L183" s="32"/>
    </row>
    <row r="184" spans="12:12" ht="12.75" x14ac:dyDescent="0.2">
      <c r="L184" s="32"/>
    </row>
    <row r="185" spans="12:12" ht="12.75" x14ac:dyDescent="0.2">
      <c r="L185" s="32"/>
    </row>
    <row r="186" spans="12:12" ht="12.75" x14ac:dyDescent="0.2">
      <c r="L186" s="32"/>
    </row>
    <row r="187" spans="12:12" ht="12.75" x14ac:dyDescent="0.2">
      <c r="L187" s="32"/>
    </row>
  </sheetData>
  <autoFilter ref="A2:X109"/>
  <sortState ref="E69:R73">
    <sortCondition ref="H69:H73"/>
  </sortState>
  <mergeCells count="7">
    <mergeCell ref="B1:D1"/>
    <mergeCell ref="S116:T116"/>
    <mergeCell ref="S117:T117"/>
    <mergeCell ref="K1:L1"/>
    <mergeCell ref="M1:N1"/>
    <mergeCell ref="O1:P1"/>
    <mergeCell ref="Q1:R1"/>
  </mergeCells>
  <conditionalFormatting sqref="W3:W11011 W3:W64 W66:W73 W87:W109 W80:W85">
    <cfRule type="expression" dxfId="3" priority="22">
      <formula>IF(J3=W3,0,1)</formula>
    </cfRule>
  </conditionalFormatting>
  <conditionalFormatting sqref="AR54 BQ54 CP54 DO54 EN54 FM54 GL54 HK54 IJ54 JI54 KH54 LG54 MF54 NE54 OD54 PC54 QB54 RA54 RZ54 SY54 TX54 UW54 VV54 WU54 XT54 YS54 ZR54 AAQ54 ABP54 ACO54 ADN54 AEM54 AFL54 AGK54 AHJ54 AII54 AJH54 AKG54 ALF54 AME54 AND54 AOC54 APB54 AQA54 AQZ54 ARY54 ASX54 ATW54 AUV54 AVU54 AWT54 AXS54 AYR54 AZQ54 BAP54 BBO54 BCN54 BDM54 BEL54 BFK54 BGJ54 BHI54 BIH54 BJG54 BKF54 BLE54 BMD54 BNC54 BOB54 BPA54 BPZ54 BQY54 BRX54 BSW54 BTV54 BUU54 BVT54 BWS54 BXR54 BYQ54 BZP54 CAO54 CBN54 CCM54 CDL54 CEK54 CFJ54 CGI54 CHH54 CIG54 CJF54 CKE54 CLD54 CMC54 CNB54 COA54 COZ54 CPY54 CQX54 CRW54 CSV54 CTU54 CUT54 CVS54 CWR54 CXQ54 CYP54 CZO54 DAN54 DBM54 DCL54 DDK54 DEJ54 DFI54 DGH54 DHG54 DIF54 DJE54 DKD54 DLC54 DMB54 DNA54 DNZ54 DOY54 DPX54 DQW54 DRV54 DSU54 DTT54 DUS54 DVR54 DWQ54 DXP54 DYO54 DZN54 EAM54 EBL54 ECK54 EDJ54 EEI54 EFH54 EGG54 EHF54 EIE54 EJD54 EKC54 ELB54 EMA54 EMZ54 ENY54 EOX54 EPW54 EQV54 ERU54 EST54 ETS54 EUR54 EVQ54 EWP54 EXO54 EYN54 EZM54 FAL54 FBK54 FCJ54 FDI54 FEH54 FFG54 FGF54 FHE54 FID54 FJC54 FKB54 FLA54 FLZ54 FMY54 FNX54 FOW54 FPV54 FQU54 FRT54 FSS54 FTR54 FUQ54 FVP54 FWO54 FXN54 FYM54 FZL54 GAK54 GBJ54 GCI54 GDH54 GEG54 GFF54 GGE54 GHD54 GIC54 GJB54 GKA54 GKZ54 GLY54 GMX54 GNW54 GOV54 GPU54 GQT54 GRS54 GSR54 GTQ54 GUP54 GVO54 GWN54 GXM54 GYL54 GZK54 HAJ54 HBI54 HCH54 HDG54 HEF54 HFE54 HGD54 HHC54 HIB54 HJA54 HJZ54 HKY54 HLX54 HMW54 HNV54 HOU54 HPT54 HQS54 HRR54 HSQ54 HTP54 HUO54 HVN54 HWM54 HXL54 HYK54 HZJ54 IAI54 IBH54 ICG54 IDF54 IEE54 IFD54 IGC54 IHB54 IIA54 IIZ54 IJY54 IKX54 ILW54 IMV54 INU54 IOT54 IPS54 IQR54 IRQ54 ISP54 ITO54 IUN54 IVM54 IWL54 IXK54 IYJ54 IZI54 JAH54 JBG54 JCF54 JDE54 JED54 JFC54 JGB54 JHA54 JHZ54 JIY54 JJX54 JKW54 JLV54 JMU54 JNT54 JOS54 JPR54 JQQ54 JRP54 JSO54 JTN54 JUM54 JVL54 JWK54 JXJ54 JYI54 JZH54 KAG54 KBF54 KCE54 KDD54 KEC54 KFB54 KGA54 KGZ54 KHY54 KIX54 KJW54 KKV54 KLU54 KMT54 KNS54 KOR54 KPQ54 KQP54 KRO54 KSN54 KTM54 KUL54 KVK54 KWJ54 KXI54 KYH54 KZG54 LAF54 LBE54 LCD54 LDC54 LEB54 LFA54 LFZ54 LGY54 LHX54 LIW54 LJV54 LKU54 LLT54 LMS54 LNR54 LOQ54 LPP54 LQO54 LRN54 LSM54 LTL54 LUK54 LVJ54 LWI54 LXH54 LYG54 LZF54 MAE54 MBD54 MCC54 MDB54 MEA54 MEZ54 MFY54 MGX54 MHW54 MIV54 MJU54 MKT54 MLS54 MMR54 MNQ54 MOP54 MPO54 MQN54 MRM54 MSL54 MTK54 MUJ54 MVI54 MWH54 MXG54 MYF54 MZE54 NAD54 NBC54 NCB54 NDA54 NDZ54 NEY54 NFX54 NGW54 NHV54 NIU54 NJT54 NKS54 NLR54 NMQ54 NNP54 NOO54 NPN54 NQM54 NRL54 NSK54 NTJ54 NUI54 NVH54 NWG54 NXF54 NYE54 NZD54 OAC54 OBB54 OCA54 OCZ54 ODY54 OEX54 OFW54 OGV54 OHU54 OIT54 OJS54 OKR54 OLQ54 OMP54 ONO54 OON54 OPM54 OQL54 ORK54 OSJ54 OTI54 OUH54 OVG54 OWF54 OXE54 OYD54 OZC54 PAB54 PBA54 PBZ54 PCY54 PDX54 PEW54 PFV54 PGU54 PHT54 PIS54 PJR54 PKQ54 PLP54 PMO54 PNN54 POM54 PPL54 PQK54 PRJ54 PSI54 PTH54 PUG54 PVF54 PWE54 PXD54 PYC54 PZB54 QAA54 QAZ54 QBY54 QCX54 QDW54 QEV54 QFU54 QGT54 QHS54 QIR54 QJQ54 QKP54 QLO54 QMN54 QNM54 QOL54 QPK54 QQJ54 QRI54 QSH54 QTG54 QUF54 QVE54 QWD54 QXC54 QYB54 QZA54 QZZ54 RAY54 RBX54 RCW54 RDV54 REU54 RFT54 RGS54 RHR54 RIQ54 RJP54 RKO54 RLN54 RMM54 RNL54 ROK54 RPJ54 RQI54 RRH54 RSG54 RTF54 RUE54 RVD54 RWC54 RXB54 RYA54 RYZ54 RZY54 SAX54 SBW54 SCV54 SDU54 SET54 SFS54 SGR54 SHQ54 SIP54 SJO54 SKN54 SLM54 SML54 SNK54 SOJ54 SPI54 SQH54 SRG54 SSF54 STE54 SUD54 SVC54 SWB54 SXA54 SXZ54 SYY54 SZX54 TAW54 TBV54 TCU54 TDT54 TES54 TFR54 TGQ54 THP54 TIO54 TJN54 TKM54 TLL54 TMK54 TNJ54 TOI54 TPH54 TQG54 TRF54 TSE54 TTD54 TUC54 TVB54 TWA54 TWZ54 TXY54 TYX54 TZW54 UAV54 UBU54 UCT54 UDS54 UER54 UFQ54 UGP54 UHO54 UIN54 UJM54 UKL54 ULK54 UMJ54 UNI54 UOH54 UPG54 UQF54 URE54 USD54 UTC54 UUB54 UVA54 UVZ54 UWY54 UXX54 UYW54 UZV54 VAU54 VBT54 VCS54 VDR54 VEQ54 VFP54 VGO54 VHN54 VIM54 VJL54 VKK54 VLJ54 VMI54 VNH54 VOG54 VPF54 VQE54 VRD54 VSC54 VTB54 VUA54 VUZ54 VVY54 VWX54 VXW54 VYV54 VZU54 WAT54 WBS54 WCR54 WDQ54 WEP54 WFO54 WGN54 WHM54 WIL54 WJK54 WKJ54 WLI54 WMH54 WNG54 WOF54 WPE54 WQD54 WRC54 WSB54 WTA54 WTZ54 WUY54 WVX54 WWW54 WXV54 WYU54 WZT54 XAS54 XBR54 XCQ54 XDP54 XEO54">
    <cfRule type="expression" dxfId="2" priority="9">
      <formula>IF(AE54=AR54,0,1)</formula>
    </cfRule>
  </conditionalFormatting>
  <conditionalFormatting sqref="W74:W79">
    <cfRule type="expression" dxfId="1" priority="3">
      <formula>IF(J74=W74,0,1)</formula>
    </cfRule>
  </conditionalFormatting>
  <conditionalFormatting sqref="X3:X64 X66:X85 X87:X110">
    <cfRule type="expression" dxfId="0" priority="2">
      <formula>IF($Z$3&gt;0,1,0)</formula>
    </cfRule>
  </conditionalFormatting>
  <pageMargins left="0.7" right="0.7" top="0.75" bottom="0.75" header="0.3" footer="0.3"/>
  <pageSetup scale="26"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33"/>
  <sheetViews>
    <sheetView workbookViewId="0">
      <selection activeCell="J27" sqref="J27"/>
    </sheetView>
  </sheetViews>
  <sheetFormatPr baseColWidth="10" defaultColWidth="11.5703125" defaultRowHeight="15" x14ac:dyDescent="0.25"/>
  <cols>
    <col min="1" max="1" width="19.28515625" style="194" customWidth="1"/>
    <col min="2" max="2" width="15.5703125" style="194" customWidth="1"/>
    <col min="3" max="3" width="16.5703125" style="194" customWidth="1"/>
    <col min="4" max="4" width="16.5703125" style="253" customWidth="1"/>
    <col min="5" max="5" width="12.42578125" style="194" customWidth="1"/>
    <col min="6" max="6" width="11.28515625" style="194" customWidth="1"/>
    <col min="7" max="7" width="12.28515625" style="194" customWidth="1"/>
    <col min="8" max="8" width="36.5703125" style="194" customWidth="1"/>
    <col min="9" max="9" width="11.85546875" style="194" customWidth="1"/>
    <col min="10" max="10" width="19.140625" style="194" customWidth="1"/>
    <col min="11" max="11" width="12.7109375" style="194" bestFit="1" customWidth="1"/>
    <col min="12" max="16384" width="11.5703125" style="194"/>
  </cols>
  <sheetData>
    <row r="1" spans="1:14" x14ac:dyDescent="0.25">
      <c r="A1" s="193"/>
      <c r="B1" s="193"/>
      <c r="C1" s="193"/>
      <c r="D1" s="193"/>
      <c r="E1" s="193"/>
      <c r="F1" s="193"/>
      <c r="G1" s="193"/>
      <c r="H1" s="193"/>
      <c r="I1" s="193"/>
      <c r="J1" s="4"/>
    </row>
    <row r="3" spans="1:14" x14ac:dyDescent="0.25">
      <c r="A3" s="194" t="s">
        <v>60</v>
      </c>
    </row>
    <row r="4" spans="1:14" x14ac:dyDescent="0.25">
      <c r="A4" s="6" t="s">
        <v>23</v>
      </c>
      <c r="B4" s="6" t="s">
        <v>260</v>
      </c>
      <c r="C4" s="6" t="s">
        <v>244</v>
      </c>
      <c r="D4" s="6"/>
      <c r="E4" s="6" t="s">
        <v>261</v>
      </c>
      <c r="F4" s="6" t="s">
        <v>262</v>
      </c>
      <c r="G4" s="6" t="s">
        <v>263</v>
      </c>
      <c r="H4" s="6" t="s">
        <v>264</v>
      </c>
      <c r="I4" s="6" t="s">
        <v>265</v>
      </c>
      <c r="J4" s="6" t="s">
        <v>320</v>
      </c>
      <c r="K4" s="6" t="s">
        <v>321</v>
      </c>
      <c r="N4" s="314" t="s">
        <v>322</v>
      </c>
    </row>
    <row r="5" spans="1:14" x14ac:dyDescent="0.25">
      <c r="A5" s="37">
        <v>1039072456</v>
      </c>
      <c r="B5" s="6" t="s">
        <v>258</v>
      </c>
      <c r="C5" s="249" t="s">
        <v>245</v>
      </c>
      <c r="D5" s="249"/>
      <c r="E5" s="249">
        <v>43480.915312500001</v>
      </c>
      <c r="F5" s="249">
        <v>43739</v>
      </c>
      <c r="G5" s="249">
        <v>43746</v>
      </c>
      <c r="H5" s="249" t="s">
        <v>753</v>
      </c>
      <c r="I5" s="274">
        <v>1330</v>
      </c>
      <c r="J5" s="110">
        <f t="shared" ref="J5:J36" si="0">G5-F5</f>
        <v>7</v>
      </c>
      <c r="K5" s="6">
        <f>SUMIF(Oct!$G$3:$G$109,A5,Oct!$J$3:$J$109)</f>
        <v>7</v>
      </c>
      <c r="L5" s="226">
        <f t="shared" ref="L5" si="1">+I5/K5</f>
        <v>190</v>
      </c>
      <c r="M5" s="253">
        <f t="shared" ref="M5" si="2">ROUND(I5/L5,0)</f>
        <v>7</v>
      </c>
      <c r="N5" s="315">
        <f t="shared" ref="N5" si="3">+M5-K5</f>
        <v>0</v>
      </c>
    </row>
    <row r="6" spans="1:14" x14ac:dyDescent="0.25">
      <c r="A6" s="37">
        <v>3350606824</v>
      </c>
      <c r="B6" s="6" t="s">
        <v>259</v>
      </c>
      <c r="C6" s="249" t="s">
        <v>245</v>
      </c>
      <c r="D6" s="249"/>
      <c r="E6" s="249">
        <v>43657.353402777779</v>
      </c>
      <c r="F6" s="249">
        <v>43739</v>
      </c>
      <c r="G6" s="249">
        <v>43741</v>
      </c>
      <c r="H6" s="249" t="s">
        <v>810</v>
      </c>
      <c r="I6" s="274">
        <v>440</v>
      </c>
      <c r="J6" s="110">
        <f t="shared" si="0"/>
        <v>2</v>
      </c>
      <c r="K6" s="6">
        <f>SUMIF(Oct!$G$3:$G$109,A6,Oct!$J$3:$J$109)</f>
        <v>2</v>
      </c>
      <c r="L6" s="226">
        <f t="shared" ref="L6:L69" si="4">+I6/K6</f>
        <v>220</v>
      </c>
      <c r="M6" s="253">
        <f t="shared" ref="M6:M69" si="5">ROUND(I6/L6,0)</f>
        <v>2</v>
      </c>
      <c r="N6" s="315">
        <f t="shared" ref="N6:N69" si="6">+M6-K6</f>
        <v>0</v>
      </c>
    </row>
    <row r="7" spans="1:14" x14ac:dyDescent="0.25">
      <c r="A7" s="37">
        <v>3986280021</v>
      </c>
      <c r="B7" s="6" t="s">
        <v>258</v>
      </c>
      <c r="C7" s="249" t="s">
        <v>245</v>
      </c>
      <c r="D7" s="249"/>
      <c r="E7" s="249">
        <v>43670.819282407407</v>
      </c>
      <c r="F7" s="249">
        <v>43740</v>
      </c>
      <c r="G7" s="249">
        <v>43746</v>
      </c>
      <c r="H7" s="249" t="s">
        <v>811</v>
      </c>
      <c r="I7" s="274">
        <v>1320</v>
      </c>
      <c r="J7" s="110">
        <f t="shared" si="0"/>
        <v>6</v>
      </c>
      <c r="K7" s="6">
        <f>SUMIF(Oct!$G$3:$G$109,A7,Oct!$J$3:$J$109)</f>
        <v>6</v>
      </c>
      <c r="L7" s="226">
        <f t="shared" si="4"/>
        <v>220</v>
      </c>
      <c r="M7" s="253">
        <f t="shared" si="5"/>
        <v>6</v>
      </c>
      <c r="N7" s="315">
        <f t="shared" si="6"/>
        <v>0</v>
      </c>
    </row>
    <row r="8" spans="1:14" x14ac:dyDescent="0.25">
      <c r="A8" s="37">
        <v>3180147231</v>
      </c>
      <c r="B8" s="6" t="s">
        <v>258</v>
      </c>
      <c r="C8" s="249" t="s">
        <v>245</v>
      </c>
      <c r="D8" s="249"/>
      <c r="E8" s="249">
        <v>43707.83079861111</v>
      </c>
      <c r="F8" s="249">
        <v>43740</v>
      </c>
      <c r="G8" s="249">
        <v>43741</v>
      </c>
      <c r="H8" s="249" t="s">
        <v>812</v>
      </c>
      <c r="I8" s="274">
        <v>220</v>
      </c>
      <c r="J8" s="110">
        <f t="shared" si="0"/>
        <v>1</v>
      </c>
      <c r="K8" s="6">
        <f>SUMIF(Oct!$G$3:$G$109,A8,Oct!$J$3:$J$109)</f>
        <v>1</v>
      </c>
      <c r="L8" s="226">
        <f t="shared" si="4"/>
        <v>220</v>
      </c>
      <c r="M8" s="253">
        <f t="shared" si="5"/>
        <v>1</v>
      </c>
      <c r="N8" s="315">
        <f t="shared" si="6"/>
        <v>0</v>
      </c>
    </row>
    <row r="9" spans="1:14" x14ac:dyDescent="0.25">
      <c r="A9" s="37">
        <v>1607044257</v>
      </c>
      <c r="B9" s="6" t="s">
        <v>259</v>
      </c>
      <c r="C9" s="249" t="s">
        <v>245</v>
      </c>
      <c r="D9" s="249"/>
      <c r="E9" s="249">
        <v>43535.949317129627</v>
      </c>
      <c r="F9" s="249">
        <v>43741</v>
      </c>
      <c r="G9" s="249">
        <v>43748</v>
      </c>
      <c r="H9" s="249" t="s">
        <v>813</v>
      </c>
      <c r="I9" s="274">
        <v>1540</v>
      </c>
      <c r="J9" s="110">
        <f t="shared" si="0"/>
        <v>7</v>
      </c>
      <c r="K9" s="6">
        <f>SUMIF(Oct!$G$3:$G$109,A9,Oct!$J$3:$J$109)</f>
        <v>8</v>
      </c>
      <c r="L9" s="226">
        <f t="shared" si="4"/>
        <v>192.5</v>
      </c>
      <c r="M9" s="253">
        <f t="shared" si="5"/>
        <v>8</v>
      </c>
      <c r="N9" s="315">
        <f t="shared" si="6"/>
        <v>0</v>
      </c>
    </row>
    <row r="10" spans="1:14" s="253" customFormat="1" x14ac:dyDescent="0.25">
      <c r="A10" s="37">
        <v>3132520392</v>
      </c>
      <c r="B10" s="6" t="s">
        <v>258</v>
      </c>
      <c r="C10" s="249" t="s">
        <v>245</v>
      </c>
      <c r="D10" s="249"/>
      <c r="E10" s="249">
        <v>43731.638460648152</v>
      </c>
      <c r="F10" s="249">
        <v>43741</v>
      </c>
      <c r="G10" s="249">
        <v>43744</v>
      </c>
      <c r="H10" s="249" t="s">
        <v>814</v>
      </c>
      <c r="I10" s="274">
        <v>660</v>
      </c>
      <c r="J10" s="110">
        <f t="shared" si="0"/>
        <v>3</v>
      </c>
      <c r="K10" s="6">
        <f>SUMIF(Oct!$G$3:$G$109,A10,Oct!$J$3:$J$109)</f>
        <v>3</v>
      </c>
      <c r="L10" s="226">
        <f t="shared" si="4"/>
        <v>220</v>
      </c>
      <c r="M10" s="253">
        <f t="shared" si="5"/>
        <v>3</v>
      </c>
      <c r="N10" s="315">
        <f t="shared" si="6"/>
        <v>0</v>
      </c>
    </row>
    <row r="11" spans="1:14" s="253" customFormat="1" x14ac:dyDescent="0.25">
      <c r="A11" s="37">
        <v>3022814239</v>
      </c>
      <c r="B11" s="6" t="s">
        <v>258</v>
      </c>
      <c r="C11" s="249" t="s">
        <v>245</v>
      </c>
      <c r="D11" s="249"/>
      <c r="E11" s="249">
        <v>43677.97446759259</v>
      </c>
      <c r="F11" s="249">
        <v>43742</v>
      </c>
      <c r="G11" s="249">
        <v>43744</v>
      </c>
      <c r="H11" s="249" t="s">
        <v>815</v>
      </c>
      <c r="I11" s="274">
        <v>880</v>
      </c>
      <c r="J11" s="110">
        <f t="shared" si="0"/>
        <v>2</v>
      </c>
      <c r="K11" s="6">
        <f>SUMIF(Oct!$G$3:$G$109,A11,Oct!$J$3:$J$109)</f>
        <v>4</v>
      </c>
      <c r="L11" s="226">
        <f t="shared" si="4"/>
        <v>220</v>
      </c>
      <c r="M11" s="253">
        <f t="shared" si="5"/>
        <v>4</v>
      </c>
      <c r="N11" s="315">
        <f t="shared" si="6"/>
        <v>0</v>
      </c>
    </row>
    <row r="12" spans="1:14" s="253" customFormat="1" x14ac:dyDescent="0.25">
      <c r="A12" s="37">
        <v>2795141899</v>
      </c>
      <c r="B12" s="6" t="s">
        <v>259</v>
      </c>
      <c r="C12" s="249" t="s">
        <v>245</v>
      </c>
      <c r="D12" s="249"/>
      <c r="E12" s="249">
        <v>43722.646516203706</v>
      </c>
      <c r="F12" s="249">
        <v>43742</v>
      </c>
      <c r="G12" s="249">
        <v>43744</v>
      </c>
      <c r="H12" s="249" t="s">
        <v>816</v>
      </c>
      <c r="I12" s="274">
        <v>440</v>
      </c>
      <c r="J12" s="110">
        <f t="shared" si="0"/>
        <v>2</v>
      </c>
      <c r="K12" s="6">
        <f>SUMIF(Oct!$G$3:$G$109,A12,Oct!$J$3:$J$109)</f>
        <v>2</v>
      </c>
      <c r="L12" s="226">
        <f t="shared" si="4"/>
        <v>220</v>
      </c>
      <c r="M12" s="253">
        <f t="shared" si="5"/>
        <v>2</v>
      </c>
      <c r="N12" s="315">
        <f t="shared" si="6"/>
        <v>0</v>
      </c>
    </row>
    <row r="13" spans="1:14" s="253" customFormat="1" x14ac:dyDescent="0.25">
      <c r="A13" s="37">
        <v>2530047158</v>
      </c>
      <c r="B13" s="6" t="s">
        <v>258</v>
      </c>
      <c r="C13" s="249" t="s">
        <v>245</v>
      </c>
      <c r="D13" s="249"/>
      <c r="E13" s="249">
        <v>43686.287511574075</v>
      </c>
      <c r="F13" s="249">
        <v>43744</v>
      </c>
      <c r="G13" s="249">
        <v>43747</v>
      </c>
      <c r="H13" s="249" t="s">
        <v>817</v>
      </c>
      <c r="I13" s="274">
        <v>660</v>
      </c>
      <c r="J13" s="110">
        <f t="shared" si="0"/>
        <v>3</v>
      </c>
      <c r="K13" s="6">
        <f>SUMIF(Oct!$G$3:$G$109,A13,Oct!$J$3:$J$109)</f>
        <v>3</v>
      </c>
      <c r="L13" s="226">
        <f t="shared" si="4"/>
        <v>220</v>
      </c>
      <c r="M13" s="253">
        <f t="shared" si="5"/>
        <v>3</v>
      </c>
      <c r="N13" s="315">
        <f t="shared" si="6"/>
        <v>0</v>
      </c>
    </row>
    <row r="14" spans="1:14" s="253" customFormat="1" x14ac:dyDescent="0.25">
      <c r="A14" s="37">
        <v>2209579423</v>
      </c>
      <c r="B14" s="6" t="s">
        <v>258</v>
      </c>
      <c r="C14" s="249" t="s">
        <v>245</v>
      </c>
      <c r="D14" s="249"/>
      <c r="E14" s="249">
        <v>43689.043229166666</v>
      </c>
      <c r="F14" s="249">
        <v>43744</v>
      </c>
      <c r="G14" s="249">
        <v>43745</v>
      </c>
      <c r="H14" s="249" t="s">
        <v>818</v>
      </c>
      <c r="I14" s="274">
        <v>440</v>
      </c>
      <c r="J14" s="110">
        <f t="shared" si="0"/>
        <v>1</v>
      </c>
      <c r="K14" s="6">
        <f>SUMIF(Oct!$G$3:$G$109,A14,Oct!$J$3:$J$109)</f>
        <v>2</v>
      </c>
      <c r="L14" s="226">
        <f t="shared" si="4"/>
        <v>220</v>
      </c>
      <c r="M14" s="253">
        <f t="shared" si="5"/>
        <v>2</v>
      </c>
      <c r="N14" s="315">
        <f t="shared" si="6"/>
        <v>0</v>
      </c>
    </row>
    <row r="15" spans="1:14" s="253" customFormat="1" x14ac:dyDescent="0.25">
      <c r="A15" s="37">
        <v>3875909431</v>
      </c>
      <c r="B15" s="6" t="s">
        <v>258</v>
      </c>
      <c r="C15" s="249" t="s">
        <v>245</v>
      </c>
      <c r="D15" s="249"/>
      <c r="E15" s="249">
        <v>43663.90556712963</v>
      </c>
      <c r="F15" s="249">
        <v>43745</v>
      </c>
      <c r="G15" s="249">
        <v>43749</v>
      </c>
      <c r="H15" s="249" t="s">
        <v>819</v>
      </c>
      <c r="I15" s="274">
        <v>880</v>
      </c>
      <c r="J15" s="110">
        <f t="shared" si="0"/>
        <v>4</v>
      </c>
      <c r="K15" s="6">
        <f>SUMIF(Oct!$G$3:$G$109,A15,Oct!$J$3:$J$109)</f>
        <v>4</v>
      </c>
      <c r="L15" s="226">
        <f t="shared" si="4"/>
        <v>220</v>
      </c>
      <c r="M15" s="253">
        <f t="shared" si="5"/>
        <v>4</v>
      </c>
      <c r="N15" s="315">
        <f t="shared" si="6"/>
        <v>0</v>
      </c>
    </row>
    <row r="16" spans="1:14" s="253" customFormat="1" x14ac:dyDescent="0.25">
      <c r="A16" s="37">
        <v>3203943715</v>
      </c>
      <c r="B16" s="6" t="s">
        <v>258</v>
      </c>
      <c r="C16" s="249" t="s">
        <v>245</v>
      </c>
      <c r="D16" s="249"/>
      <c r="E16" s="249">
        <v>43680.654594907406</v>
      </c>
      <c r="F16" s="249">
        <v>43748</v>
      </c>
      <c r="G16" s="249">
        <v>43751</v>
      </c>
      <c r="H16" s="249" t="s">
        <v>820</v>
      </c>
      <c r="I16" s="274">
        <v>660</v>
      </c>
      <c r="J16" s="110">
        <f t="shared" si="0"/>
        <v>3</v>
      </c>
      <c r="K16" s="6">
        <f>SUMIF(Oct!$G$3:$G$109,A16,Oct!$J$3:$J$109)</f>
        <v>3</v>
      </c>
      <c r="L16" s="226">
        <f t="shared" si="4"/>
        <v>220</v>
      </c>
      <c r="M16" s="253">
        <f t="shared" si="5"/>
        <v>3</v>
      </c>
      <c r="N16" s="315">
        <f t="shared" si="6"/>
        <v>0</v>
      </c>
    </row>
    <row r="17" spans="1:14" s="253" customFormat="1" x14ac:dyDescent="0.25">
      <c r="A17" s="37">
        <v>3537450095</v>
      </c>
      <c r="B17" s="6" t="s">
        <v>259</v>
      </c>
      <c r="C17" s="249" t="s">
        <v>245</v>
      </c>
      <c r="D17" s="249"/>
      <c r="E17" s="249">
        <v>43700.404768518521</v>
      </c>
      <c r="F17" s="249">
        <v>43748</v>
      </c>
      <c r="G17" s="249">
        <v>43751</v>
      </c>
      <c r="H17" s="249" t="s">
        <v>821</v>
      </c>
      <c r="I17" s="274">
        <v>660</v>
      </c>
      <c r="J17" s="110">
        <f t="shared" si="0"/>
        <v>3</v>
      </c>
      <c r="K17" s="6">
        <f>SUMIF(Oct!$G$3:$G$109,A17,Oct!$J$3:$J$109)</f>
        <v>3</v>
      </c>
      <c r="L17" s="226">
        <f t="shared" si="4"/>
        <v>220</v>
      </c>
      <c r="M17" s="253">
        <f t="shared" si="5"/>
        <v>3</v>
      </c>
      <c r="N17" s="315">
        <f t="shared" si="6"/>
        <v>0</v>
      </c>
    </row>
    <row r="18" spans="1:14" s="253" customFormat="1" x14ac:dyDescent="0.25">
      <c r="A18" s="37">
        <v>1569747664</v>
      </c>
      <c r="B18" s="6" t="s">
        <v>259</v>
      </c>
      <c r="C18" s="249" t="s">
        <v>245</v>
      </c>
      <c r="D18" s="249"/>
      <c r="E18" s="249">
        <v>43472.276192129626</v>
      </c>
      <c r="F18" s="249">
        <v>43749</v>
      </c>
      <c r="G18" s="249">
        <v>43750</v>
      </c>
      <c r="H18" s="249" t="s">
        <v>822</v>
      </c>
      <c r="I18" s="274">
        <v>190</v>
      </c>
      <c r="J18" s="110">
        <f t="shared" si="0"/>
        <v>1</v>
      </c>
      <c r="K18" s="6">
        <f>SUMIF(Oct!$G$3:$G$109,A18,Oct!$J$3:$J$109)</f>
        <v>1</v>
      </c>
      <c r="L18" s="226">
        <f t="shared" si="4"/>
        <v>190</v>
      </c>
      <c r="M18" s="253">
        <f t="shared" si="5"/>
        <v>1</v>
      </c>
      <c r="N18" s="315">
        <f t="shared" si="6"/>
        <v>0</v>
      </c>
    </row>
    <row r="19" spans="1:14" s="253" customFormat="1" x14ac:dyDescent="0.25">
      <c r="A19" s="37">
        <v>1516832831</v>
      </c>
      <c r="B19" s="6" t="s">
        <v>259</v>
      </c>
      <c r="C19" s="249" t="s">
        <v>245</v>
      </c>
      <c r="D19" s="249"/>
      <c r="E19" s="249">
        <v>43484.645335648151</v>
      </c>
      <c r="F19" s="249">
        <v>43749</v>
      </c>
      <c r="G19" s="249">
        <v>43750</v>
      </c>
      <c r="H19" s="249" t="s">
        <v>823</v>
      </c>
      <c r="I19" s="274">
        <v>190</v>
      </c>
      <c r="J19" s="110">
        <f t="shared" si="0"/>
        <v>1</v>
      </c>
      <c r="K19" s="6">
        <f>SUMIF(Oct!$G$3:$G$109,A19,Oct!$J$3:$J$109)</f>
        <v>1</v>
      </c>
      <c r="L19" s="226">
        <f t="shared" si="4"/>
        <v>190</v>
      </c>
      <c r="M19" s="253">
        <f t="shared" si="5"/>
        <v>1</v>
      </c>
      <c r="N19" s="315">
        <f t="shared" si="6"/>
        <v>0</v>
      </c>
    </row>
    <row r="20" spans="1:14" s="253" customFormat="1" x14ac:dyDescent="0.25">
      <c r="A20" s="37">
        <v>1929354010</v>
      </c>
      <c r="B20" s="6" t="s">
        <v>259</v>
      </c>
      <c r="C20" s="249" t="s">
        <v>245</v>
      </c>
      <c r="D20" s="249"/>
      <c r="E20" s="249">
        <v>43534.68346064815</v>
      </c>
      <c r="F20" s="249">
        <v>43749</v>
      </c>
      <c r="G20" s="249">
        <v>43755</v>
      </c>
      <c r="H20" s="249" t="s">
        <v>824</v>
      </c>
      <c r="I20" s="274">
        <v>2640</v>
      </c>
      <c r="J20" s="110">
        <f t="shared" si="0"/>
        <v>6</v>
      </c>
      <c r="K20" s="6">
        <f>SUMIF(Oct!$G$3:$G$109,A20,Oct!$J$3:$J$109)</f>
        <v>12</v>
      </c>
      <c r="L20" s="226">
        <f t="shared" si="4"/>
        <v>220</v>
      </c>
      <c r="M20" s="253">
        <f t="shared" si="5"/>
        <v>12</v>
      </c>
      <c r="N20" s="315">
        <f t="shared" si="6"/>
        <v>0</v>
      </c>
    </row>
    <row r="21" spans="1:14" s="253" customFormat="1" x14ac:dyDescent="0.25">
      <c r="A21" s="37">
        <v>2268408262</v>
      </c>
      <c r="B21" s="6" t="s">
        <v>258</v>
      </c>
      <c r="C21" s="249" t="s">
        <v>245</v>
      </c>
      <c r="D21" s="249"/>
      <c r="E21" s="249">
        <v>43710.612650462965</v>
      </c>
      <c r="F21" s="249">
        <v>43749</v>
      </c>
      <c r="G21" s="249">
        <v>43751</v>
      </c>
      <c r="H21" s="249" t="s">
        <v>825</v>
      </c>
      <c r="I21" s="274">
        <v>440</v>
      </c>
      <c r="J21" s="110">
        <f t="shared" si="0"/>
        <v>2</v>
      </c>
      <c r="K21" s="6">
        <f>SUMIF(Oct!$G$3:$G$109,A21,Oct!$J$3:$J$109)</f>
        <v>2</v>
      </c>
      <c r="L21" s="226">
        <f t="shared" si="4"/>
        <v>220</v>
      </c>
      <c r="M21" s="253">
        <f t="shared" si="5"/>
        <v>2</v>
      </c>
      <c r="N21" s="315">
        <f t="shared" si="6"/>
        <v>0</v>
      </c>
    </row>
    <row r="22" spans="1:14" s="253" customFormat="1" x14ac:dyDescent="0.25">
      <c r="A22" s="37">
        <v>3893246089</v>
      </c>
      <c r="B22" s="6" t="s">
        <v>258</v>
      </c>
      <c r="C22" s="249" t="s">
        <v>245</v>
      </c>
      <c r="D22" s="249"/>
      <c r="E22" s="249">
        <v>43713.519965277781</v>
      </c>
      <c r="F22" s="249">
        <v>43749</v>
      </c>
      <c r="G22" s="249">
        <v>43751</v>
      </c>
      <c r="H22" s="249" t="s">
        <v>826</v>
      </c>
      <c r="I22" s="274">
        <v>440</v>
      </c>
      <c r="J22" s="110">
        <f t="shared" si="0"/>
        <v>2</v>
      </c>
      <c r="K22" s="6">
        <f>SUMIF(Oct!$G$3:$G$109,A22,Oct!$J$3:$J$109)</f>
        <v>2</v>
      </c>
      <c r="L22" s="226">
        <f t="shared" si="4"/>
        <v>220</v>
      </c>
      <c r="M22" s="253">
        <f t="shared" si="5"/>
        <v>2</v>
      </c>
      <c r="N22" s="315">
        <f t="shared" si="6"/>
        <v>0</v>
      </c>
    </row>
    <row r="23" spans="1:14" s="253" customFormat="1" x14ac:dyDescent="0.25">
      <c r="A23" s="37">
        <v>3544488994</v>
      </c>
      <c r="B23" s="6" t="s">
        <v>258</v>
      </c>
      <c r="C23" s="249" t="s">
        <v>245</v>
      </c>
      <c r="D23" s="249"/>
      <c r="E23" s="249">
        <v>43617.77275462963</v>
      </c>
      <c r="F23" s="249">
        <v>43750</v>
      </c>
      <c r="G23" s="249">
        <v>43751</v>
      </c>
      <c r="H23" s="249" t="s">
        <v>827</v>
      </c>
      <c r="I23" s="274">
        <v>220</v>
      </c>
      <c r="J23" s="110">
        <f t="shared" si="0"/>
        <v>1</v>
      </c>
      <c r="K23" s="6">
        <f>SUMIF(Oct!$G$3:$G$109,A23,Oct!$J$3:$J$109)</f>
        <v>1</v>
      </c>
      <c r="L23" s="226">
        <f t="shared" si="4"/>
        <v>220</v>
      </c>
      <c r="M23" s="253">
        <f t="shared" si="5"/>
        <v>1</v>
      </c>
      <c r="N23" s="315">
        <f t="shared" si="6"/>
        <v>0</v>
      </c>
    </row>
    <row r="24" spans="1:14" s="253" customFormat="1" x14ac:dyDescent="0.25">
      <c r="A24" s="37">
        <v>3460762750</v>
      </c>
      <c r="B24" s="6" t="s">
        <v>258</v>
      </c>
      <c r="C24" s="249" t="s">
        <v>245</v>
      </c>
      <c r="D24" s="249"/>
      <c r="E24" s="249">
        <v>43686.614942129629</v>
      </c>
      <c r="F24" s="249">
        <v>43751</v>
      </c>
      <c r="G24" s="249">
        <v>43755</v>
      </c>
      <c r="H24" s="249" t="s">
        <v>828</v>
      </c>
      <c r="I24" s="274">
        <v>880</v>
      </c>
      <c r="J24" s="110">
        <f t="shared" si="0"/>
        <v>4</v>
      </c>
      <c r="K24" s="6">
        <f>SUMIF(Oct!$G$3:$G$109,A24,Oct!$J$3:$J$109)</f>
        <v>4</v>
      </c>
      <c r="L24" s="226">
        <f t="shared" si="4"/>
        <v>220</v>
      </c>
      <c r="M24" s="253">
        <f t="shared" si="5"/>
        <v>4</v>
      </c>
      <c r="N24" s="315">
        <f t="shared" si="6"/>
        <v>0</v>
      </c>
    </row>
    <row r="25" spans="1:14" s="253" customFormat="1" x14ac:dyDescent="0.25">
      <c r="A25" s="37">
        <v>3850420661</v>
      </c>
      <c r="B25" s="6" t="s">
        <v>258</v>
      </c>
      <c r="C25" s="249" t="s">
        <v>245</v>
      </c>
      <c r="D25" s="249"/>
      <c r="E25" s="249">
        <v>43730.620879629627</v>
      </c>
      <c r="F25" s="249">
        <v>43751</v>
      </c>
      <c r="G25" s="249">
        <v>43754</v>
      </c>
      <c r="H25" s="249" t="s">
        <v>829</v>
      </c>
      <c r="I25" s="274">
        <v>660</v>
      </c>
      <c r="J25" s="110">
        <f t="shared" si="0"/>
        <v>3</v>
      </c>
      <c r="K25" s="6">
        <f>SUMIF(Oct!$G$3:$G$109,A25,Oct!$J$3:$J$109)</f>
        <v>3</v>
      </c>
      <c r="L25" s="226">
        <f t="shared" si="4"/>
        <v>220</v>
      </c>
      <c r="M25" s="253">
        <f t="shared" si="5"/>
        <v>3</v>
      </c>
      <c r="N25" s="315">
        <f t="shared" si="6"/>
        <v>0</v>
      </c>
    </row>
    <row r="26" spans="1:14" s="253" customFormat="1" x14ac:dyDescent="0.25">
      <c r="A26" s="37">
        <v>3815368608</v>
      </c>
      <c r="B26" s="6" t="s">
        <v>258</v>
      </c>
      <c r="C26" s="249" t="s">
        <v>245</v>
      </c>
      <c r="D26" s="249"/>
      <c r="E26" s="249">
        <v>43745.828564814816</v>
      </c>
      <c r="F26" s="249">
        <v>43754</v>
      </c>
      <c r="G26" s="249">
        <v>43756</v>
      </c>
      <c r="H26" s="249" t="s">
        <v>830</v>
      </c>
      <c r="I26" s="274">
        <v>440</v>
      </c>
      <c r="J26" s="110">
        <f t="shared" si="0"/>
        <v>2</v>
      </c>
      <c r="K26" s="6">
        <f>SUMIF(Oct!$G$3:$G$109,A26,Oct!$J$3:$J$109)</f>
        <v>2</v>
      </c>
      <c r="L26" s="226">
        <f t="shared" si="4"/>
        <v>220</v>
      </c>
      <c r="M26" s="253">
        <f t="shared" si="5"/>
        <v>2</v>
      </c>
      <c r="N26" s="315">
        <f t="shared" si="6"/>
        <v>0</v>
      </c>
    </row>
    <row r="27" spans="1:14" s="253" customFormat="1" x14ac:dyDescent="0.25">
      <c r="A27" s="37">
        <v>1072422377</v>
      </c>
      <c r="B27" s="6" t="s">
        <v>258</v>
      </c>
      <c r="C27" s="249" t="s">
        <v>245</v>
      </c>
      <c r="D27" s="249"/>
      <c r="E27" s="249">
        <v>43538.650219907409</v>
      </c>
      <c r="F27" s="249">
        <v>43755</v>
      </c>
      <c r="G27" s="249">
        <v>43760</v>
      </c>
      <c r="H27" s="249" t="s">
        <v>831</v>
      </c>
      <c r="I27" s="274">
        <v>3300</v>
      </c>
      <c r="J27" s="110">
        <f t="shared" si="0"/>
        <v>5</v>
      </c>
      <c r="K27" s="6">
        <f>SUMIF(Oct!$G$3:$G$109,A27,Oct!$J$3:$J$109)</f>
        <v>15</v>
      </c>
      <c r="L27" s="226">
        <f t="shared" si="4"/>
        <v>220</v>
      </c>
      <c r="M27" s="253">
        <f t="shared" si="5"/>
        <v>15</v>
      </c>
      <c r="N27" s="315">
        <f t="shared" si="6"/>
        <v>0</v>
      </c>
    </row>
    <row r="28" spans="1:14" s="253" customFormat="1" x14ac:dyDescent="0.25">
      <c r="A28" s="37">
        <v>2415737568</v>
      </c>
      <c r="B28" s="6" t="s">
        <v>259</v>
      </c>
      <c r="C28" s="249" t="s">
        <v>245</v>
      </c>
      <c r="D28" s="249"/>
      <c r="E28" s="249">
        <v>43699.949178240742</v>
      </c>
      <c r="F28" s="249">
        <v>43755</v>
      </c>
      <c r="G28" s="249">
        <v>43761</v>
      </c>
      <c r="H28" s="249" t="s">
        <v>832</v>
      </c>
      <c r="I28" s="274">
        <v>1320</v>
      </c>
      <c r="J28" s="110">
        <f t="shared" si="0"/>
        <v>6</v>
      </c>
      <c r="K28" s="6">
        <f>SUMIF(Oct!$G$3:$G$109,A28,Oct!$J$3:$J$109)</f>
        <v>6</v>
      </c>
      <c r="L28" s="226">
        <f t="shared" si="4"/>
        <v>220</v>
      </c>
      <c r="M28" s="253">
        <f t="shared" si="5"/>
        <v>6</v>
      </c>
      <c r="N28" s="315">
        <f t="shared" si="6"/>
        <v>0</v>
      </c>
    </row>
    <row r="29" spans="1:14" s="253" customFormat="1" x14ac:dyDescent="0.25">
      <c r="A29" s="37">
        <v>3343013582</v>
      </c>
      <c r="B29" s="6" t="s">
        <v>258</v>
      </c>
      <c r="C29" s="249" t="s">
        <v>245</v>
      </c>
      <c r="D29" s="249"/>
      <c r="E29" s="249">
        <v>43753.356631944444</v>
      </c>
      <c r="F29" s="249">
        <v>43755</v>
      </c>
      <c r="G29" s="249">
        <v>43759</v>
      </c>
      <c r="H29" s="249" t="s">
        <v>833</v>
      </c>
      <c r="I29" s="274">
        <v>792</v>
      </c>
      <c r="J29" s="110">
        <f t="shared" si="0"/>
        <v>4</v>
      </c>
      <c r="K29" s="6">
        <f>SUMIF(Oct!$G$3:$G$109,A29,Oct!$J$3:$J$109)</f>
        <v>4</v>
      </c>
      <c r="L29" s="226">
        <f t="shared" si="4"/>
        <v>198</v>
      </c>
      <c r="M29" s="253">
        <f t="shared" si="5"/>
        <v>4</v>
      </c>
      <c r="N29" s="315">
        <f t="shared" si="6"/>
        <v>0</v>
      </c>
    </row>
    <row r="30" spans="1:14" s="253" customFormat="1" x14ac:dyDescent="0.25">
      <c r="A30" s="37">
        <v>3416010802</v>
      </c>
      <c r="B30" s="6" t="s">
        <v>258</v>
      </c>
      <c r="C30" s="249" t="s">
        <v>245</v>
      </c>
      <c r="D30" s="249"/>
      <c r="E30" s="249">
        <v>43752.500069444446</v>
      </c>
      <c r="F30" s="249">
        <v>43756</v>
      </c>
      <c r="G30" s="249">
        <v>43758</v>
      </c>
      <c r="H30" s="249" t="s">
        <v>834</v>
      </c>
      <c r="I30" s="274">
        <v>440</v>
      </c>
      <c r="J30" s="110">
        <f t="shared" si="0"/>
        <v>2</v>
      </c>
      <c r="K30" s="6">
        <f>SUMIF(Oct!$G$3:$G$109,A30,Oct!$J$3:$J$109)</f>
        <v>2</v>
      </c>
      <c r="L30" s="226">
        <f t="shared" si="4"/>
        <v>220</v>
      </c>
      <c r="M30" s="253">
        <f t="shared" si="5"/>
        <v>2</v>
      </c>
      <c r="N30" s="315">
        <f t="shared" si="6"/>
        <v>0</v>
      </c>
    </row>
    <row r="31" spans="1:14" s="253" customFormat="1" x14ac:dyDescent="0.25">
      <c r="A31" s="37">
        <v>3182808590</v>
      </c>
      <c r="B31" s="6" t="s">
        <v>258</v>
      </c>
      <c r="C31" s="249" t="s">
        <v>245</v>
      </c>
      <c r="D31" s="249"/>
      <c r="E31" s="249">
        <v>43753.397048611114</v>
      </c>
      <c r="F31" s="249">
        <v>43756</v>
      </c>
      <c r="G31" s="249">
        <v>43759</v>
      </c>
      <c r="H31" s="249" t="s">
        <v>835</v>
      </c>
      <c r="I31" s="274">
        <v>594</v>
      </c>
      <c r="J31" s="110">
        <f t="shared" si="0"/>
        <v>3</v>
      </c>
      <c r="K31" s="6">
        <f>SUMIF(Oct!$G$3:$G$109,A31,Oct!$J$3:$J$109)</f>
        <v>3</v>
      </c>
      <c r="L31" s="226">
        <f t="shared" si="4"/>
        <v>198</v>
      </c>
      <c r="M31" s="253">
        <f t="shared" si="5"/>
        <v>3</v>
      </c>
      <c r="N31" s="315">
        <f t="shared" si="6"/>
        <v>0</v>
      </c>
    </row>
    <row r="32" spans="1:14" s="253" customFormat="1" x14ac:dyDescent="0.25">
      <c r="A32" s="37">
        <v>3203756987</v>
      </c>
      <c r="B32" s="6" t="s">
        <v>258</v>
      </c>
      <c r="C32" s="249" t="s">
        <v>245</v>
      </c>
      <c r="D32" s="249"/>
      <c r="E32" s="249">
        <v>43675.482731481483</v>
      </c>
      <c r="F32" s="249">
        <v>43759</v>
      </c>
      <c r="G32" s="249">
        <v>43764</v>
      </c>
      <c r="H32" s="249" t="s">
        <v>781</v>
      </c>
      <c r="I32" s="274">
        <v>1100</v>
      </c>
      <c r="J32" s="110">
        <f t="shared" si="0"/>
        <v>5</v>
      </c>
      <c r="K32" s="6">
        <f>SUMIF(Oct!$G$3:$G$109,A32,Oct!$J$3:$J$109)</f>
        <v>5</v>
      </c>
      <c r="L32" s="226">
        <f t="shared" si="4"/>
        <v>220</v>
      </c>
      <c r="M32" s="253">
        <f t="shared" si="5"/>
        <v>5</v>
      </c>
      <c r="N32" s="315">
        <f t="shared" si="6"/>
        <v>0</v>
      </c>
    </row>
    <row r="33" spans="1:14" s="253" customFormat="1" x14ac:dyDescent="0.25">
      <c r="A33" s="37">
        <v>2585886293</v>
      </c>
      <c r="B33" s="6" t="s">
        <v>259</v>
      </c>
      <c r="C33" s="249" t="s">
        <v>245</v>
      </c>
      <c r="D33" s="249"/>
      <c r="E33" s="249">
        <v>43675.868148148147</v>
      </c>
      <c r="F33" s="249">
        <v>43759</v>
      </c>
      <c r="G33" s="249">
        <v>43765</v>
      </c>
      <c r="H33" s="249" t="s">
        <v>836</v>
      </c>
      <c r="I33" s="274">
        <v>1320</v>
      </c>
      <c r="J33" s="110">
        <f t="shared" si="0"/>
        <v>6</v>
      </c>
      <c r="K33" s="6">
        <f>SUMIF(Oct!$G$3:$G$109,A33,Oct!$J$3:$J$109)</f>
        <v>6</v>
      </c>
      <c r="L33" s="226">
        <f t="shared" si="4"/>
        <v>220</v>
      </c>
      <c r="M33" s="253">
        <f t="shared" si="5"/>
        <v>6</v>
      </c>
      <c r="N33" s="315">
        <f t="shared" si="6"/>
        <v>0</v>
      </c>
    </row>
    <row r="34" spans="1:14" s="253" customFormat="1" x14ac:dyDescent="0.25">
      <c r="A34" s="37">
        <v>3745571005</v>
      </c>
      <c r="B34" s="6" t="s">
        <v>258</v>
      </c>
      <c r="C34" s="249" t="s">
        <v>245</v>
      </c>
      <c r="D34" s="249"/>
      <c r="E34" s="249">
        <v>43583.569907407407</v>
      </c>
      <c r="F34" s="249">
        <v>43761</v>
      </c>
      <c r="G34" s="249">
        <v>43762</v>
      </c>
      <c r="H34" s="249" t="s">
        <v>837</v>
      </c>
      <c r="I34" s="274">
        <v>220</v>
      </c>
      <c r="J34" s="110">
        <f t="shared" si="0"/>
        <v>1</v>
      </c>
      <c r="K34" s="6">
        <f>SUMIF(Oct!$G$3:$G$109,A34,Oct!$J$3:$J$109)</f>
        <v>1</v>
      </c>
      <c r="L34" s="226">
        <f t="shared" si="4"/>
        <v>220</v>
      </c>
      <c r="M34" s="253">
        <f t="shared" si="5"/>
        <v>1</v>
      </c>
      <c r="N34" s="315">
        <f t="shared" si="6"/>
        <v>0</v>
      </c>
    </row>
    <row r="35" spans="1:14" s="253" customFormat="1" x14ac:dyDescent="0.25">
      <c r="A35" s="37">
        <v>2145823555</v>
      </c>
      <c r="B35" s="6" t="s">
        <v>258</v>
      </c>
      <c r="C35" s="249" t="s">
        <v>245</v>
      </c>
      <c r="D35" s="249"/>
      <c r="E35" s="249">
        <v>43632.519444444442</v>
      </c>
      <c r="F35" s="249">
        <v>43763</v>
      </c>
      <c r="G35" s="249">
        <v>43768</v>
      </c>
      <c r="H35" s="249" t="s">
        <v>838</v>
      </c>
      <c r="I35" s="274">
        <v>1100</v>
      </c>
      <c r="J35" s="110">
        <f t="shared" si="0"/>
        <v>5</v>
      </c>
      <c r="K35" s="6">
        <f>SUMIF(Oct!$G$3:$G$109,A35,Oct!$J$3:$J$109)</f>
        <v>5</v>
      </c>
      <c r="L35" s="226">
        <f t="shared" si="4"/>
        <v>220</v>
      </c>
      <c r="M35" s="253">
        <f t="shared" si="5"/>
        <v>5</v>
      </c>
      <c r="N35" s="315">
        <f t="shared" si="6"/>
        <v>0</v>
      </c>
    </row>
    <row r="36" spans="1:14" s="253" customFormat="1" x14ac:dyDescent="0.25">
      <c r="A36" s="37">
        <v>2913820925</v>
      </c>
      <c r="B36" s="6" t="s">
        <v>258</v>
      </c>
      <c r="C36" s="249" t="s">
        <v>245</v>
      </c>
      <c r="D36" s="249"/>
      <c r="E36" s="249">
        <v>43760.838541666664</v>
      </c>
      <c r="F36" s="249">
        <v>43763</v>
      </c>
      <c r="G36" s="249">
        <v>43766</v>
      </c>
      <c r="H36" s="249" t="s">
        <v>839</v>
      </c>
      <c r="I36" s="274">
        <v>576</v>
      </c>
      <c r="J36" s="110">
        <f t="shared" si="0"/>
        <v>3</v>
      </c>
      <c r="K36" s="6">
        <f>SUMIF(Oct!$G$3:$G$109,A36,Oct!$J$3:$J$109)</f>
        <v>3</v>
      </c>
      <c r="L36" s="226">
        <f t="shared" si="4"/>
        <v>192</v>
      </c>
      <c r="M36" s="253">
        <f t="shared" si="5"/>
        <v>3</v>
      </c>
      <c r="N36" s="315">
        <f t="shared" si="6"/>
        <v>0</v>
      </c>
    </row>
    <row r="37" spans="1:14" s="253" customFormat="1" x14ac:dyDescent="0.25">
      <c r="A37" s="37">
        <v>1485651802</v>
      </c>
      <c r="B37" s="6" t="s">
        <v>259</v>
      </c>
      <c r="C37" s="249" t="s">
        <v>245</v>
      </c>
      <c r="D37" s="249"/>
      <c r="E37" s="249">
        <v>43489.385243055556</v>
      </c>
      <c r="F37" s="249">
        <v>43764</v>
      </c>
      <c r="G37" s="249">
        <v>43765</v>
      </c>
      <c r="H37" s="249" t="s">
        <v>840</v>
      </c>
      <c r="I37" s="274">
        <v>190</v>
      </c>
      <c r="J37" s="110">
        <f t="shared" ref="J37:J67" si="7">G37-F37</f>
        <v>1</v>
      </c>
      <c r="K37" s="6">
        <f>SUMIF(Oct!$G$3:$G$109,A37,Oct!$J$3:$J$109)</f>
        <v>1</v>
      </c>
      <c r="L37" s="226">
        <f t="shared" si="4"/>
        <v>190</v>
      </c>
      <c r="M37" s="253">
        <f t="shared" si="5"/>
        <v>1</v>
      </c>
      <c r="N37" s="315">
        <f t="shared" si="6"/>
        <v>0</v>
      </c>
    </row>
    <row r="38" spans="1:14" s="253" customFormat="1" x14ac:dyDescent="0.25">
      <c r="A38" s="37">
        <v>3626250306</v>
      </c>
      <c r="B38" s="6" t="s">
        <v>259</v>
      </c>
      <c r="C38" s="249" t="s">
        <v>245</v>
      </c>
      <c r="D38" s="249"/>
      <c r="E38" s="249">
        <v>43582.199664351851</v>
      </c>
      <c r="F38" s="249">
        <v>43764</v>
      </c>
      <c r="G38" s="249">
        <v>43769</v>
      </c>
      <c r="H38" s="249" t="s">
        <v>841</v>
      </c>
      <c r="I38" s="274">
        <v>1120</v>
      </c>
      <c r="J38" s="110">
        <f t="shared" si="7"/>
        <v>5</v>
      </c>
      <c r="K38" s="6">
        <f>SUMIF(Oct!$G$3:$G$109,A38,Oct!$J$3:$J$109)</f>
        <v>5</v>
      </c>
      <c r="L38" s="226">
        <f t="shared" si="4"/>
        <v>224</v>
      </c>
      <c r="M38" s="253">
        <f t="shared" si="5"/>
        <v>5</v>
      </c>
      <c r="N38" s="315">
        <f t="shared" si="6"/>
        <v>0</v>
      </c>
    </row>
    <row r="39" spans="1:14" s="253" customFormat="1" x14ac:dyDescent="0.25">
      <c r="A39" s="37">
        <v>3311697796</v>
      </c>
      <c r="B39" s="6" t="s">
        <v>258</v>
      </c>
      <c r="C39" s="249" t="s">
        <v>245</v>
      </c>
      <c r="D39" s="249"/>
      <c r="E39" s="249">
        <v>43745.458518518521</v>
      </c>
      <c r="F39" s="249">
        <v>43764</v>
      </c>
      <c r="G39" s="249">
        <v>43770</v>
      </c>
      <c r="H39" s="249" t="s">
        <v>842</v>
      </c>
      <c r="I39" s="274">
        <v>1360</v>
      </c>
      <c r="J39" s="110">
        <f t="shared" si="7"/>
        <v>6</v>
      </c>
      <c r="K39" s="6">
        <f>SUMIF(Oct!$G$3:$G$109,A39,Oct!$J$3:$J$109)</f>
        <v>6</v>
      </c>
      <c r="L39" s="226">
        <f t="shared" si="4"/>
        <v>226.66666666666666</v>
      </c>
      <c r="M39" s="253">
        <f t="shared" si="5"/>
        <v>6</v>
      </c>
      <c r="N39" s="315">
        <f t="shared" si="6"/>
        <v>0</v>
      </c>
    </row>
    <row r="40" spans="1:14" s="253" customFormat="1" x14ac:dyDescent="0.25">
      <c r="A40" s="37">
        <v>2852442791</v>
      </c>
      <c r="B40" s="6" t="s">
        <v>258</v>
      </c>
      <c r="C40" s="249" t="s">
        <v>245</v>
      </c>
      <c r="D40" s="249"/>
      <c r="E40" s="249">
        <v>43654.955393518518</v>
      </c>
      <c r="F40" s="249">
        <v>43766</v>
      </c>
      <c r="G40" s="249">
        <v>43771</v>
      </c>
      <c r="H40" s="249" t="s">
        <v>843</v>
      </c>
      <c r="I40" s="274">
        <v>1160</v>
      </c>
      <c r="J40" s="110">
        <f t="shared" si="7"/>
        <v>5</v>
      </c>
      <c r="K40" s="6">
        <f>SUMIF(Oct!$G$3:$G$109,A40,Oct!$J$3:$J$109)</f>
        <v>5</v>
      </c>
      <c r="L40" s="226">
        <f t="shared" si="4"/>
        <v>232</v>
      </c>
      <c r="M40" s="253">
        <f t="shared" si="5"/>
        <v>5</v>
      </c>
      <c r="N40" s="315">
        <f t="shared" si="6"/>
        <v>0</v>
      </c>
    </row>
    <row r="41" spans="1:14" s="253" customFormat="1" x14ac:dyDescent="0.25">
      <c r="A41" s="37">
        <v>2882100193</v>
      </c>
      <c r="B41" s="6" t="s">
        <v>258</v>
      </c>
      <c r="C41" s="249" t="s">
        <v>245</v>
      </c>
      <c r="D41" s="249"/>
      <c r="E41" s="249">
        <v>43723.986909722225</v>
      </c>
      <c r="F41" s="249">
        <v>43768</v>
      </c>
      <c r="G41" s="249">
        <v>43772</v>
      </c>
      <c r="H41" s="249" t="s">
        <v>844</v>
      </c>
      <c r="I41" s="274">
        <v>960</v>
      </c>
      <c r="J41" s="110">
        <f t="shared" si="7"/>
        <v>4</v>
      </c>
      <c r="K41" s="6">
        <f>SUMIF(Oct!$G$3:$G$109,A41,Oct!$J$3:$J$109)</f>
        <v>4</v>
      </c>
      <c r="L41" s="226">
        <f t="shared" si="4"/>
        <v>240</v>
      </c>
      <c r="M41" s="253">
        <f t="shared" si="5"/>
        <v>4</v>
      </c>
      <c r="N41" s="315">
        <f t="shared" si="6"/>
        <v>0</v>
      </c>
    </row>
    <row r="42" spans="1:14" s="253" customFormat="1" x14ac:dyDescent="0.25">
      <c r="A42" s="37">
        <v>3247124855</v>
      </c>
      <c r="B42" s="6" t="s">
        <v>258</v>
      </c>
      <c r="C42" s="249" t="s">
        <v>245</v>
      </c>
      <c r="D42" s="249"/>
      <c r="E42" s="249">
        <v>43728.522280092591</v>
      </c>
      <c r="F42" s="249">
        <v>43768</v>
      </c>
      <c r="G42" s="249">
        <v>43773</v>
      </c>
      <c r="H42" s="249" t="s">
        <v>845</v>
      </c>
      <c r="I42" s="274">
        <v>1180</v>
      </c>
      <c r="J42" s="110">
        <f t="shared" si="7"/>
        <v>5</v>
      </c>
      <c r="K42" s="6">
        <f>SUMIF(Oct!$G$3:$G$109,A42,Oct!$J$3:$J$109)</f>
        <v>5</v>
      </c>
      <c r="L42" s="226">
        <f t="shared" si="4"/>
        <v>236</v>
      </c>
      <c r="M42" s="253">
        <f t="shared" si="5"/>
        <v>5</v>
      </c>
      <c r="N42" s="315">
        <f t="shared" si="6"/>
        <v>0</v>
      </c>
    </row>
    <row r="43" spans="1:14" s="253" customFormat="1" x14ac:dyDescent="0.25">
      <c r="A43" s="37">
        <v>1908124832157</v>
      </c>
      <c r="B43" s="6" t="s">
        <v>258</v>
      </c>
      <c r="C43" s="249" t="s">
        <v>247</v>
      </c>
      <c r="D43" s="249" t="s">
        <v>301</v>
      </c>
      <c r="E43" s="249">
        <v>43689.538854166669</v>
      </c>
      <c r="F43" s="249">
        <v>43745</v>
      </c>
      <c r="G43" s="249">
        <v>43751</v>
      </c>
      <c r="H43" s="249" t="s">
        <v>846</v>
      </c>
      <c r="I43" s="274">
        <v>1254</v>
      </c>
      <c r="J43" s="110">
        <f t="shared" si="7"/>
        <v>6</v>
      </c>
      <c r="K43" s="6">
        <f>SUMIF(Oct!$G$3:$G$109,A43,Oct!$J$3:$J$109)</f>
        <v>6</v>
      </c>
      <c r="L43" s="226">
        <f t="shared" si="4"/>
        <v>209</v>
      </c>
      <c r="M43" s="253">
        <f t="shared" si="5"/>
        <v>6</v>
      </c>
      <c r="N43" s="315">
        <f t="shared" si="6"/>
        <v>0</v>
      </c>
    </row>
    <row r="44" spans="1:14" s="253" customFormat="1" x14ac:dyDescent="0.25">
      <c r="A44" s="37">
        <v>1908134835525</v>
      </c>
      <c r="B44" s="6" t="s">
        <v>258</v>
      </c>
      <c r="C44" s="249" t="s">
        <v>247</v>
      </c>
      <c r="D44" s="249" t="s">
        <v>301</v>
      </c>
      <c r="E44" s="249">
        <v>43690.46502314815</v>
      </c>
      <c r="F44" s="249">
        <v>43748</v>
      </c>
      <c r="G44" s="249">
        <v>43751</v>
      </c>
      <c r="H44" s="249" t="s">
        <v>847</v>
      </c>
      <c r="I44" s="274">
        <v>627</v>
      </c>
      <c r="J44" s="110">
        <f t="shared" si="7"/>
        <v>3</v>
      </c>
      <c r="K44" s="6">
        <f>SUMIF(Oct!$G$3:$G$109,A44,Oct!$J$3:$J$109)</f>
        <v>3</v>
      </c>
      <c r="L44" s="226">
        <f t="shared" si="4"/>
        <v>209</v>
      </c>
      <c r="M44" s="253">
        <f t="shared" si="5"/>
        <v>3</v>
      </c>
      <c r="N44" s="315">
        <f t="shared" si="6"/>
        <v>0</v>
      </c>
    </row>
    <row r="45" spans="1:14" s="253" customFormat="1" x14ac:dyDescent="0.25">
      <c r="A45" s="37">
        <v>1905174536057</v>
      </c>
      <c r="B45" s="6" t="s">
        <v>258</v>
      </c>
      <c r="C45" s="249" t="s">
        <v>247</v>
      </c>
      <c r="D45" s="249" t="s">
        <v>301</v>
      </c>
      <c r="E45" s="249">
        <v>43602.573460648149</v>
      </c>
      <c r="F45" s="249">
        <v>43751</v>
      </c>
      <c r="G45" s="249">
        <v>43756</v>
      </c>
      <c r="H45" s="249" t="s">
        <v>848</v>
      </c>
      <c r="I45" s="274">
        <v>1045</v>
      </c>
      <c r="J45" s="110">
        <f t="shared" si="7"/>
        <v>5</v>
      </c>
      <c r="K45" s="6">
        <f>SUMIF(Oct!$G$3:$G$109,A45,Oct!$J$3:$J$109)</f>
        <v>5</v>
      </c>
      <c r="L45" s="226">
        <f t="shared" si="4"/>
        <v>209</v>
      </c>
      <c r="M45" s="253">
        <f t="shared" si="5"/>
        <v>5</v>
      </c>
      <c r="N45" s="315">
        <f t="shared" si="6"/>
        <v>0</v>
      </c>
    </row>
    <row r="46" spans="1:14" s="253" customFormat="1" x14ac:dyDescent="0.25">
      <c r="A46" s="37">
        <v>1909224963852</v>
      </c>
      <c r="B46" s="6" t="s">
        <v>258</v>
      </c>
      <c r="C46" s="249" t="s">
        <v>247</v>
      </c>
      <c r="D46" s="249" t="s">
        <v>301</v>
      </c>
      <c r="E46" s="249">
        <v>43730.625914351855</v>
      </c>
      <c r="F46" s="249">
        <v>43754</v>
      </c>
      <c r="G46" s="249">
        <v>43755</v>
      </c>
      <c r="H46" s="249" t="s">
        <v>829</v>
      </c>
      <c r="I46" s="274">
        <v>209</v>
      </c>
      <c r="J46" s="110">
        <f t="shared" si="7"/>
        <v>1</v>
      </c>
      <c r="K46" s="6">
        <f>SUMIF(Oct!$G$3:$G$109,A46,Oct!$J$3:$J$109)</f>
        <v>1</v>
      </c>
      <c r="L46" s="226">
        <f t="shared" si="4"/>
        <v>209</v>
      </c>
      <c r="M46" s="253">
        <f t="shared" si="5"/>
        <v>1</v>
      </c>
      <c r="N46" s="315">
        <f t="shared" si="6"/>
        <v>0</v>
      </c>
    </row>
    <row r="47" spans="1:14" s="253" customFormat="1" x14ac:dyDescent="0.25">
      <c r="A47" s="37">
        <v>1909204959348</v>
      </c>
      <c r="B47" s="6" t="s">
        <v>258</v>
      </c>
      <c r="C47" s="249" t="s">
        <v>247</v>
      </c>
      <c r="D47" s="249" t="s">
        <v>301</v>
      </c>
      <c r="E47" s="249">
        <v>43728.715671296297</v>
      </c>
      <c r="F47" s="249">
        <v>43755</v>
      </c>
      <c r="G47" s="249">
        <v>43760</v>
      </c>
      <c r="H47" s="249" t="s">
        <v>849</v>
      </c>
      <c r="I47" s="274">
        <v>1045</v>
      </c>
      <c r="J47" s="110">
        <f t="shared" si="7"/>
        <v>5</v>
      </c>
      <c r="K47" s="6">
        <f>SUMIF(Oct!$G$3:$G$109,A47,Oct!$J$3:$J$109)</f>
        <v>5</v>
      </c>
      <c r="L47" s="226">
        <f t="shared" si="4"/>
        <v>209</v>
      </c>
      <c r="M47" s="253">
        <f t="shared" si="5"/>
        <v>5</v>
      </c>
      <c r="N47" s="315">
        <f t="shared" si="6"/>
        <v>0</v>
      </c>
    </row>
    <row r="48" spans="1:14" s="253" customFormat="1" x14ac:dyDescent="0.25">
      <c r="A48" s="37">
        <v>1910215053883</v>
      </c>
      <c r="B48" s="6" t="s">
        <v>258</v>
      </c>
      <c r="C48" s="249" t="s">
        <v>247</v>
      </c>
      <c r="D48" s="249" t="s">
        <v>301</v>
      </c>
      <c r="E48" s="249">
        <v>43759.473182870373</v>
      </c>
      <c r="F48" s="249">
        <v>43759</v>
      </c>
      <c r="G48" s="249">
        <v>43761</v>
      </c>
      <c r="H48" s="249" t="s">
        <v>850</v>
      </c>
      <c r="I48" s="274">
        <v>418</v>
      </c>
      <c r="J48" s="110">
        <f t="shared" si="7"/>
        <v>2</v>
      </c>
      <c r="K48" s="6">
        <f>SUMIF(Oct!$G$3:$G$109,A48,Oct!$J$3:$J$109)</f>
        <v>2</v>
      </c>
      <c r="L48" s="226">
        <f t="shared" si="4"/>
        <v>209</v>
      </c>
      <c r="M48" s="253">
        <f t="shared" si="5"/>
        <v>2</v>
      </c>
      <c r="N48" s="315">
        <f t="shared" si="6"/>
        <v>0</v>
      </c>
    </row>
    <row r="49" spans="1:14" s="253" customFormat="1" x14ac:dyDescent="0.25">
      <c r="A49" s="37">
        <v>1910215054074</v>
      </c>
      <c r="B49" s="6" t="s">
        <v>258</v>
      </c>
      <c r="C49" s="249" t="s">
        <v>247</v>
      </c>
      <c r="D49" s="249" t="s">
        <v>301</v>
      </c>
      <c r="E49" s="249">
        <v>43759.510949074072</v>
      </c>
      <c r="F49" s="249">
        <v>43759</v>
      </c>
      <c r="G49" s="249">
        <v>43761</v>
      </c>
      <c r="H49" s="249" t="s">
        <v>833</v>
      </c>
      <c r="I49" s="274">
        <v>418</v>
      </c>
      <c r="J49" s="110">
        <f t="shared" si="7"/>
        <v>2</v>
      </c>
      <c r="K49" s="6">
        <f>SUMIF(Oct!$G$3:$G$109,A49,Oct!$J$3:$J$109)</f>
        <v>2</v>
      </c>
      <c r="L49" s="226">
        <f t="shared" si="4"/>
        <v>209</v>
      </c>
      <c r="M49" s="253">
        <f t="shared" si="5"/>
        <v>2</v>
      </c>
      <c r="N49" s="315">
        <f t="shared" si="6"/>
        <v>0</v>
      </c>
    </row>
    <row r="50" spans="1:14" s="253" customFormat="1" x14ac:dyDescent="0.25">
      <c r="A50" s="37">
        <v>1910215055741</v>
      </c>
      <c r="B50" s="6" t="s">
        <v>258</v>
      </c>
      <c r="C50" s="249" t="s">
        <v>247</v>
      </c>
      <c r="D50" s="249" t="s">
        <v>301</v>
      </c>
      <c r="E50" s="249">
        <v>43759.89261574074</v>
      </c>
      <c r="F50" s="249">
        <v>43760</v>
      </c>
      <c r="G50" s="249">
        <v>43762</v>
      </c>
      <c r="H50" s="249" t="s">
        <v>851</v>
      </c>
      <c r="I50" s="274">
        <v>836</v>
      </c>
      <c r="J50" s="110">
        <f t="shared" si="7"/>
        <v>2</v>
      </c>
      <c r="K50" s="6">
        <f>SUMIF(Oct!$G$3:$G$109,A50,Oct!$J$3:$J$109)</f>
        <v>4</v>
      </c>
      <c r="L50" s="226">
        <f t="shared" si="4"/>
        <v>209</v>
      </c>
      <c r="M50" s="253">
        <f t="shared" si="5"/>
        <v>4</v>
      </c>
      <c r="N50" s="315">
        <f t="shared" si="6"/>
        <v>0</v>
      </c>
    </row>
    <row r="51" spans="1:14" s="253" customFormat="1" x14ac:dyDescent="0.25">
      <c r="A51" s="37">
        <v>1910215055763</v>
      </c>
      <c r="B51" s="6" t="s">
        <v>258</v>
      </c>
      <c r="C51" s="249" t="s">
        <v>247</v>
      </c>
      <c r="D51" s="249" t="s">
        <v>301</v>
      </c>
      <c r="E51" s="249">
        <v>43759.899305555555</v>
      </c>
      <c r="F51" s="249">
        <v>43760</v>
      </c>
      <c r="G51" s="249">
        <v>43761</v>
      </c>
      <c r="H51" s="249" t="s">
        <v>795</v>
      </c>
      <c r="I51" s="274">
        <v>209</v>
      </c>
      <c r="J51" s="110">
        <f t="shared" si="7"/>
        <v>1</v>
      </c>
      <c r="K51" s="6">
        <f>SUMIF(Oct!$G$3:$G$109,A51,Oct!$J$3:$J$109)</f>
        <v>1</v>
      </c>
      <c r="L51" s="226">
        <f t="shared" si="4"/>
        <v>209</v>
      </c>
      <c r="M51" s="253">
        <f t="shared" si="5"/>
        <v>1</v>
      </c>
      <c r="N51" s="315">
        <f t="shared" si="6"/>
        <v>0</v>
      </c>
    </row>
    <row r="52" spans="1:14" s="253" customFormat="1" x14ac:dyDescent="0.25">
      <c r="A52" s="37">
        <v>1910215055768</v>
      </c>
      <c r="B52" s="6" t="s">
        <v>258</v>
      </c>
      <c r="C52" s="249" t="s">
        <v>247</v>
      </c>
      <c r="D52" s="249" t="s">
        <v>301</v>
      </c>
      <c r="E52" s="249">
        <v>43759.900358796294</v>
      </c>
      <c r="F52" s="249">
        <v>43761</v>
      </c>
      <c r="G52" s="249">
        <v>43762</v>
      </c>
      <c r="H52" s="249" t="s">
        <v>795</v>
      </c>
      <c r="I52" s="274">
        <v>209</v>
      </c>
      <c r="J52" s="110">
        <f t="shared" si="7"/>
        <v>1</v>
      </c>
      <c r="K52" s="6">
        <f>SUMIF(Oct!$G$3:$G$109,A52,Oct!$J$3:$J$109)</f>
        <v>1</v>
      </c>
      <c r="L52" s="226">
        <f t="shared" si="4"/>
        <v>209</v>
      </c>
      <c r="M52" s="253">
        <f t="shared" si="5"/>
        <v>1</v>
      </c>
      <c r="N52" s="315">
        <f t="shared" si="6"/>
        <v>0</v>
      </c>
    </row>
    <row r="53" spans="1:14" s="253" customFormat="1" x14ac:dyDescent="0.25">
      <c r="A53" s="37">
        <v>1909204959365</v>
      </c>
      <c r="B53" s="6" t="s">
        <v>258</v>
      </c>
      <c r="C53" s="249" t="s">
        <v>247</v>
      </c>
      <c r="D53" s="249" t="s">
        <v>301</v>
      </c>
      <c r="E53" s="249">
        <v>43728.720706018517</v>
      </c>
      <c r="F53" s="249">
        <v>43763</v>
      </c>
      <c r="G53" s="249">
        <v>43764</v>
      </c>
      <c r="H53" s="249" t="s">
        <v>849</v>
      </c>
      <c r="I53" s="274">
        <v>209</v>
      </c>
      <c r="J53" s="110">
        <f t="shared" si="7"/>
        <v>1</v>
      </c>
      <c r="K53" s="6">
        <f>SUMIF(Oct!$G$3:$G$109,A53,Oct!$J$3:$J$109)</f>
        <v>1</v>
      </c>
      <c r="L53" s="226">
        <f t="shared" si="4"/>
        <v>209</v>
      </c>
      <c r="M53" s="253">
        <f t="shared" si="5"/>
        <v>1</v>
      </c>
      <c r="N53" s="315">
        <f t="shared" si="6"/>
        <v>0</v>
      </c>
    </row>
    <row r="54" spans="1:14" s="253" customFormat="1" x14ac:dyDescent="0.25">
      <c r="A54" s="37">
        <v>1905134523193</v>
      </c>
      <c r="B54" s="6" t="s">
        <v>258</v>
      </c>
      <c r="C54" s="249" t="s">
        <v>247</v>
      </c>
      <c r="D54" s="249" t="s">
        <v>301</v>
      </c>
      <c r="E54" s="249">
        <v>43598.962638888886</v>
      </c>
      <c r="F54" s="249">
        <v>43768</v>
      </c>
      <c r="G54" s="249">
        <v>43772</v>
      </c>
      <c r="H54" s="249" t="s">
        <v>852</v>
      </c>
      <c r="I54" s="274">
        <v>912</v>
      </c>
      <c r="J54" s="110">
        <f t="shared" si="7"/>
        <v>4</v>
      </c>
      <c r="K54" s="6">
        <f>SUMIF(Oct!$G$3:$G$109,A54,Oct!$J$3:$J$109)</f>
        <v>4</v>
      </c>
      <c r="L54" s="226">
        <f t="shared" si="4"/>
        <v>228</v>
      </c>
      <c r="M54" s="253">
        <f t="shared" si="5"/>
        <v>4</v>
      </c>
      <c r="N54" s="315">
        <f t="shared" si="6"/>
        <v>0</v>
      </c>
    </row>
    <row r="55" spans="1:14" s="253" customFormat="1" x14ac:dyDescent="0.25">
      <c r="A55" s="37">
        <v>1902054180319</v>
      </c>
      <c r="B55" s="6" t="s">
        <v>258</v>
      </c>
      <c r="C55" s="249" t="s">
        <v>247</v>
      </c>
      <c r="D55" s="249" t="s">
        <v>301</v>
      </c>
      <c r="E55" s="249">
        <v>43501.534918981481</v>
      </c>
      <c r="F55" s="249">
        <v>43769</v>
      </c>
      <c r="G55" s="249">
        <v>43772</v>
      </c>
      <c r="H55" s="249" t="s">
        <v>853</v>
      </c>
      <c r="I55" s="274">
        <v>1966.5</v>
      </c>
      <c r="J55" s="110">
        <f t="shared" si="7"/>
        <v>3</v>
      </c>
      <c r="K55" s="6">
        <f>SUMIF(Oct!$G$3:$G$109,A55,Oct!$J$3:$J$109)</f>
        <v>9</v>
      </c>
      <c r="L55" s="226">
        <f t="shared" si="4"/>
        <v>218.5</v>
      </c>
      <c r="M55" s="253">
        <f t="shared" si="5"/>
        <v>9</v>
      </c>
      <c r="N55" s="315">
        <f t="shared" si="6"/>
        <v>0</v>
      </c>
    </row>
    <row r="56" spans="1:14" s="253" customFormat="1" x14ac:dyDescent="0.25">
      <c r="A56" s="37">
        <v>1908144839289</v>
      </c>
      <c r="B56" s="6" t="s">
        <v>258</v>
      </c>
      <c r="C56" s="249" t="s">
        <v>247</v>
      </c>
      <c r="D56" s="249" t="s">
        <v>301</v>
      </c>
      <c r="E56" s="249">
        <v>43691.517071759263</v>
      </c>
      <c r="F56" s="249">
        <v>43769</v>
      </c>
      <c r="G56" s="249">
        <v>43772</v>
      </c>
      <c r="H56" s="249" t="s">
        <v>854</v>
      </c>
      <c r="I56" s="274">
        <v>684</v>
      </c>
      <c r="J56" s="110">
        <f t="shared" si="7"/>
        <v>3</v>
      </c>
      <c r="K56" s="6">
        <f>SUMIF(Oct!$G$3:$G$109,A56,Oct!$J$3:$J$109)</f>
        <v>3</v>
      </c>
      <c r="L56" s="226">
        <f t="shared" si="4"/>
        <v>228</v>
      </c>
      <c r="M56" s="253">
        <f t="shared" si="5"/>
        <v>3</v>
      </c>
      <c r="N56" s="315">
        <f t="shared" si="6"/>
        <v>0</v>
      </c>
    </row>
    <row r="57" spans="1:14" s="253" customFormat="1" x14ac:dyDescent="0.25">
      <c r="A57" s="37">
        <v>1280214434</v>
      </c>
      <c r="B57" s="6" t="s">
        <v>258</v>
      </c>
      <c r="C57" s="249" t="s">
        <v>246</v>
      </c>
      <c r="D57" s="249" t="s">
        <v>302</v>
      </c>
      <c r="E57" s="249">
        <v>43633.831250000003</v>
      </c>
      <c r="F57" s="249">
        <v>43740</v>
      </c>
      <c r="G57" s="249">
        <v>43744</v>
      </c>
      <c r="H57" s="249" t="s">
        <v>855</v>
      </c>
      <c r="I57" s="274">
        <v>880</v>
      </c>
      <c r="J57" s="110">
        <f t="shared" si="7"/>
        <v>4</v>
      </c>
      <c r="K57" s="6">
        <f>SUMIF(Oct!$G$3:$G$109,A57,Oct!$J$3:$J$109)</f>
        <v>4</v>
      </c>
      <c r="L57" s="226">
        <f t="shared" si="4"/>
        <v>220</v>
      </c>
      <c r="M57" s="253">
        <f t="shared" si="5"/>
        <v>4</v>
      </c>
      <c r="N57" s="315">
        <f t="shared" si="6"/>
        <v>0</v>
      </c>
    </row>
    <row r="58" spans="1:14" s="253" customFormat="1" x14ac:dyDescent="0.25">
      <c r="A58" s="37">
        <v>1185785521</v>
      </c>
      <c r="B58" s="6" t="s">
        <v>258</v>
      </c>
      <c r="C58" s="249" t="s">
        <v>246</v>
      </c>
      <c r="D58" s="249" t="s">
        <v>300</v>
      </c>
      <c r="E58" s="249">
        <v>43489.880555555559</v>
      </c>
      <c r="F58" s="249">
        <v>43743</v>
      </c>
      <c r="G58" s="249">
        <v>43744</v>
      </c>
      <c r="H58" s="249" t="s">
        <v>856</v>
      </c>
      <c r="I58" s="274">
        <v>190</v>
      </c>
      <c r="J58" s="110">
        <f t="shared" si="7"/>
        <v>1</v>
      </c>
      <c r="K58" s="6">
        <f>SUMIF(Oct!$G$3:$G$109,A58,Oct!$J$3:$J$109)</f>
        <v>1</v>
      </c>
      <c r="L58" s="226">
        <f t="shared" si="4"/>
        <v>190</v>
      </c>
      <c r="M58" s="253">
        <f t="shared" si="5"/>
        <v>1</v>
      </c>
      <c r="N58" s="315">
        <f t="shared" si="6"/>
        <v>0</v>
      </c>
    </row>
    <row r="59" spans="1:14" s="253" customFormat="1" x14ac:dyDescent="0.25">
      <c r="A59" s="37">
        <v>1185785520</v>
      </c>
      <c r="B59" s="6" t="s">
        <v>258</v>
      </c>
      <c r="C59" s="249" t="s">
        <v>246</v>
      </c>
      <c r="D59" s="249" t="s">
        <v>300</v>
      </c>
      <c r="E59" s="249">
        <v>43489.880555555559</v>
      </c>
      <c r="F59" s="249">
        <v>43743</v>
      </c>
      <c r="G59" s="249">
        <v>43744</v>
      </c>
      <c r="H59" s="249" t="s">
        <v>857</v>
      </c>
      <c r="I59" s="274">
        <v>190</v>
      </c>
      <c r="J59" s="110">
        <f t="shared" si="7"/>
        <v>1</v>
      </c>
      <c r="K59" s="6">
        <f>SUMIF(Oct!$G$3:$G$109,A59,Oct!$J$3:$J$109)</f>
        <v>1</v>
      </c>
      <c r="L59" s="226">
        <f t="shared" si="4"/>
        <v>190</v>
      </c>
      <c r="M59" s="253">
        <f t="shared" si="5"/>
        <v>1</v>
      </c>
      <c r="N59" s="315">
        <f t="shared" si="6"/>
        <v>0</v>
      </c>
    </row>
    <row r="60" spans="1:14" s="253" customFormat="1" x14ac:dyDescent="0.25">
      <c r="A60" s="37">
        <v>1265184855</v>
      </c>
      <c r="B60" s="6" t="s">
        <v>258</v>
      </c>
      <c r="C60" s="249" t="s">
        <v>246</v>
      </c>
      <c r="D60" s="249" t="s">
        <v>300</v>
      </c>
      <c r="E60" s="249">
        <v>43612.019444444442</v>
      </c>
      <c r="F60" s="249">
        <v>43751</v>
      </c>
      <c r="G60" s="249">
        <v>43757</v>
      </c>
      <c r="H60" s="249" t="s">
        <v>807</v>
      </c>
      <c r="I60" s="274">
        <v>1320</v>
      </c>
      <c r="J60" s="110">
        <f t="shared" si="7"/>
        <v>6</v>
      </c>
      <c r="K60" s="6">
        <f>SUMIF(Oct!$G$3:$G$109,A60,Oct!$J$3:$J$109)</f>
        <v>6</v>
      </c>
      <c r="L60" s="226">
        <f t="shared" si="4"/>
        <v>220</v>
      </c>
      <c r="M60" s="253">
        <f t="shared" si="5"/>
        <v>6</v>
      </c>
      <c r="N60" s="315">
        <f t="shared" si="6"/>
        <v>0</v>
      </c>
    </row>
    <row r="61" spans="1:14" s="253" customFormat="1" x14ac:dyDescent="0.25">
      <c r="A61" s="37">
        <v>1244768100</v>
      </c>
      <c r="B61" s="6" t="s">
        <v>258</v>
      </c>
      <c r="C61" s="249" t="s">
        <v>246</v>
      </c>
      <c r="D61" s="249" t="s">
        <v>300</v>
      </c>
      <c r="E61" s="249">
        <v>43580.631249999999</v>
      </c>
      <c r="F61" s="249">
        <v>43752</v>
      </c>
      <c r="G61" s="249">
        <v>43755</v>
      </c>
      <c r="H61" s="249" t="s">
        <v>858</v>
      </c>
      <c r="I61" s="274">
        <v>660</v>
      </c>
      <c r="J61" s="110">
        <f t="shared" si="7"/>
        <v>3</v>
      </c>
      <c r="K61" s="6">
        <f>SUMIF(Oct!$G$3:$G$109,A61,Oct!$J$3:$J$109)</f>
        <v>3</v>
      </c>
      <c r="L61" s="226">
        <f t="shared" si="4"/>
        <v>220</v>
      </c>
      <c r="M61" s="253">
        <f t="shared" si="5"/>
        <v>3</v>
      </c>
      <c r="N61" s="315">
        <f t="shared" si="6"/>
        <v>0</v>
      </c>
    </row>
    <row r="62" spans="1:14" s="253" customFormat="1" x14ac:dyDescent="0.25">
      <c r="A62" s="37">
        <v>1244770643</v>
      </c>
      <c r="B62" s="6" t="s">
        <v>258</v>
      </c>
      <c r="C62" s="249" t="s">
        <v>246</v>
      </c>
      <c r="D62" s="249" t="s">
        <v>300</v>
      </c>
      <c r="E62" s="249">
        <v>43580.634722222225</v>
      </c>
      <c r="F62" s="249">
        <v>43752</v>
      </c>
      <c r="G62" s="249">
        <v>43755</v>
      </c>
      <c r="H62" s="249" t="s">
        <v>859</v>
      </c>
      <c r="I62" s="274">
        <v>660</v>
      </c>
      <c r="J62" s="110">
        <f t="shared" si="7"/>
        <v>3</v>
      </c>
      <c r="K62" s="6">
        <f>SUMIF(Oct!$G$3:$G$109,A62,Oct!$J$3:$J$109)</f>
        <v>3</v>
      </c>
      <c r="L62" s="226">
        <f t="shared" si="4"/>
        <v>220</v>
      </c>
      <c r="M62" s="253">
        <f t="shared" si="5"/>
        <v>3</v>
      </c>
      <c r="N62" s="315">
        <f t="shared" si="6"/>
        <v>0</v>
      </c>
    </row>
    <row r="63" spans="1:14" s="253" customFormat="1" x14ac:dyDescent="0.25">
      <c r="A63" s="37">
        <v>1327601931</v>
      </c>
      <c r="B63" s="6" t="s">
        <v>258</v>
      </c>
      <c r="C63" s="249" t="s">
        <v>246</v>
      </c>
      <c r="D63" s="249" t="s">
        <v>319</v>
      </c>
      <c r="E63" s="249">
        <v>43699.897916666669</v>
      </c>
      <c r="F63" s="249">
        <v>43754</v>
      </c>
      <c r="G63" s="249">
        <v>43762</v>
      </c>
      <c r="H63" s="249" t="s">
        <v>806</v>
      </c>
      <c r="I63" s="274">
        <v>1760</v>
      </c>
      <c r="J63" s="110">
        <f t="shared" si="7"/>
        <v>8</v>
      </c>
      <c r="K63" s="6">
        <f>SUMIF(Oct!$G$3:$G$109,A63,Oct!$J$3:$J$109)</f>
        <v>8</v>
      </c>
      <c r="L63" s="226">
        <f t="shared" si="4"/>
        <v>220</v>
      </c>
      <c r="M63" s="253">
        <f t="shared" si="5"/>
        <v>8</v>
      </c>
      <c r="N63" s="315">
        <f t="shared" si="6"/>
        <v>0</v>
      </c>
    </row>
    <row r="64" spans="1:14" s="253" customFormat="1" x14ac:dyDescent="0.25">
      <c r="A64" s="37">
        <v>1321132991</v>
      </c>
      <c r="B64" s="6" t="s">
        <v>258</v>
      </c>
      <c r="C64" s="249" t="s">
        <v>246</v>
      </c>
      <c r="D64" s="249" t="s">
        <v>300</v>
      </c>
      <c r="E64" s="249">
        <v>43690.602777777778</v>
      </c>
      <c r="F64" s="249">
        <v>43757</v>
      </c>
      <c r="G64" s="249">
        <v>43758</v>
      </c>
      <c r="H64" s="249" t="s">
        <v>807</v>
      </c>
      <c r="I64" s="274">
        <v>220</v>
      </c>
      <c r="J64" s="110">
        <f t="shared" si="7"/>
        <v>1</v>
      </c>
      <c r="K64" s="6">
        <f>SUMIF(Oct!$G$3:$G$109,A64,Oct!$J$3:$J$109)</f>
        <v>1</v>
      </c>
      <c r="L64" s="226">
        <f t="shared" si="4"/>
        <v>220</v>
      </c>
      <c r="M64" s="253">
        <f t="shared" si="5"/>
        <v>1</v>
      </c>
      <c r="N64" s="315">
        <f t="shared" si="6"/>
        <v>0</v>
      </c>
    </row>
    <row r="65" spans="1:14" s="253" customFormat="1" x14ac:dyDescent="0.25">
      <c r="A65" s="37">
        <v>1186691749</v>
      </c>
      <c r="B65" s="6" t="s">
        <v>258</v>
      </c>
      <c r="C65" s="249" t="s">
        <v>246</v>
      </c>
      <c r="D65" s="249" t="s">
        <v>302</v>
      </c>
      <c r="E65" s="249">
        <v>43491.552777777775</v>
      </c>
      <c r="F65" s="249">
        <v>43760</v>
      </c>
      <c r="G65" s="249">
        <v>43764</v>
      </c>
      <c r="H65" s="249" t="s">
        <v>860</v>
      </c>
      <c r="I65" s="274">
        <v>760</v>
      </c>
      <c r="J65" s="110">
        <f t="shared" si="7"/>
        <v>4</v>
      </c>
      <c r="K65" s="6">
        <f>SUMIF(Oct!$G$3:$G$109,A65,Oct!$J$3:$J$109)</f>
        <v>4</v>
      </c>
      <c r="L65" s="226">
        <f t="shared" si="4"/>
        <v>190</v>
      </c>
      <c r="M65" s="253">
        <f t="shared" si="5"/>
        <v>4</v>
      </c>
      <c r="N65" s="315">
        <f t="shared" si="6"/>
        <v>0</v>
      </c>
    </row>
    <row r="66" spans="1:14" s="253" customFormat="1" x14ac:dyDescent="0.25">
      <c r="A66" s="37">
        <v>1340796827</v>
      </c>
      <c r="B66" s="6" t="s">
        <v>258</v>
      </c>
      <c r="C66" s="249" t="s">
        <v>246</v>
      </c>
      <c r="D66" s="249" t="s">
        <v>319</v>
      </c>
      <c r="E66" s="249">
        <v>43720.015277777777</v>
      </c>
      <c r="F66" s="249">
        <v>43765</v>
      </c>
      <c r="G66" s="249">
        <v>43772</v>
      </c>
      <c r="H66" s="249" t="s">
        <v>861</v>
      </c>
      <c r="I66" s="274">
        <v>1620</v>
      </c>
      <c r="J66" s="110">
        <f t="shared" si="7"/>
        <v>7</v>
      </c>
      <c r="K66" s="6">
        <f>SUMIF(Oct!$G$3:$G$109,A66,Oct!$J$3:$J$109)</f>
        <v>7</v>
      </c>
      <c r="L66" s="226">
        <f t="shared" si="4"/>
        <v>231.42857142857142</v>
      </c>
      <c r="M66" s="253">
        <f t="shared" si="5"/>
        <v>7</v>
      </c>
      <c r="N66" s="315">
        <f t="shared" si="6"/>
        <v>0</v>
      </c>
    </row>
    <row r="67" spans="1:14" s="253" customFormat="1" x14ac:dyDescent="0.25">
      <c r="A67" s="37"/>
      <c r="B67" s="6"/>
      <c r="C67" s="249"/>
      <c r="D67" s="249"/>
      <c r="E67" s="249"/>
      <c r="F67" s="249"/>
      <c r="G67" s="249"/>
      <c r="H67" s="249"/>
      <c r="I67" s="274"/>
      <c r="J67" s="110">
        <f t="shared" si="7"/>
        <v>0</v>
      </c>
      <c r="K67" s="6">
        <f>SUMIF(Oct!$G$3:$G$109,A67,Oct!$J$3:$J$109)</f>
        <v>0</v>
      </c>
      <c r="L67" s="226" t="e">
        <f t="shared" si="4"/>
        <v>#DIV/0!</v>
      </c>
      <c r="M67" s="253" t="e">
        <f t="shared" si="5"/>
        <v>#DIV/0!</v>
      </c>
      <c r="N67" s="315" t="e">
        <f t="shared" si="6"/>
        <v>#DIV/0!</v>
      </c>
    </row>
    <row r="68" spans="1:14" s="253" customFormat="1" x14ac:dyDescent="0.25">
      <c r="A68" s="37"/>
      <c r="B68" s="6"/>
      <c r="C68" s="249"/>
      <c r="D68" s="249"/>
      <c r="E68" s="249"/>
      <c r="F68" s="249"/>
      <c r="G68" s="249"/>
      <c r="H68" s="249"/>
      <c r="I68" s="274"/>
      <c r="J68" s="110">
        <f>G68-F68</f>
        <v>0</v>
      </c>
      <c r="K68" s="6">
        <f>SUMIF(Oct!$G$3:$G$109,A68,Oct!$J$3:$J$109)</f>
        <v>0</v>
      </c>
      <c r="L68" s="226" t="e">
        <f t="shared" ref="L68" si="8">+I68/K68</f>
        <v>#DIV/0!</v>
      </c>
      <c r="M68" s="253" t="e">
        <f t="shared" ref="M68" si="9">ROUND(I68/L68,0)</f>
        <v>#DIV/0!</v>
      </c>
      <c r="N68" s="315" t="e">
        <f t="shared" ref="N68" si="10">+M68-K68</f>
        <v>#DIV/0!</v>
      </c>
    </row>
    <row r="69" spans="1:14" s="253" customFormat="1" x14ac:dyDescent="0.25">
      <c r="A69" s="37"/>
      <c r="B69" s="6"/>
      <c r="C69" s="249"/>
      <c r="D69" s="249"/>
      <c r="E69" s="249"/>
      <c r="F69" s="249"/>
      <c r="G69" s="249"/>
      <c r="H69" s="249"/>
      <c r="I69" s="274"/>
      <c r="J69" s="110">
        <f t="shared" ref="J69:J100" si="11">G69-F69</f>
        <v>0</v>
      </c>
      <c r="K69" s="6">
        <f>SUMIF(Oct!$G$3:$G$109,A69,Oct!$J$3:$J$109)</f>
        <v>0</v>
      </c>
      <c r="L69" s="226" t="e">
        <f t="shared" si="4"/>
        <v>#DIV/0!</v>
      </c>
      <c r="M69" s="253" t="e">
        <f t="shared" si="5"/>
        <v>#DIV/0!</v>
      </c>
      <c r="N69" s="315" t="e">
        <f t="shared" si="6"/>
        <v>#DIV/0!</v>
      </c>
    </row>
    <row r="70" spans="1:14" s="253" customFormat="1" x14ac:dyDescent="0.25">
      <c r="A70" s="37"/>
      <c r="B70" s="6"/>
      <c r="C70" s="249"/>
      <c r="D70" s="249"/>
      <c r="E70" s="249"/>
      <c r="F70" s="249"/>
      <c r="G70" s="249"/>
      <c r="H70" s="249"/>
      <c r="I70" s="274"/>
      <c r="J70" s="110">
        <f t="shared" si="11"/>
        <v>0</v>
      </c>
      <c r="K70" s="6">
        <f>SUMIF(Oct!$G$3:$G$109,A70,Oct!$J$3:$J$109)</f>
        <v>0</v>
      </c>
      <c r="L70" s="226" t="e">
        <f t="shared" ref="L70:L90" si="12">+I70/K70</f>
        <v>#DIV/0!</v>
      </c>
      <c r="M70" s="253" t="e">
        <f t="shared" ref="M70:M90" si="13">ROUND(I70/L70,0)</f>
        <v>#DIV/0!</v>
      </c>
      <c r="N70" s="315" t="e">
        <f t="shared" ref="N70:N90" si="14">+M70-K70</f>
        <v>#DIV/0!</v>
      </c>
    </row>
    <row r="71" spans="1:14" s="253" customFormat="1" x14ac:dyDescent="0.25">
      <c r="A71" s="37"/>
      <c r="B71" s="6"/>
      <c r="C71" s="249"/>
      <c r="D71" s="249"/>
      <c r="E71" s="249"/>
      <c r="F71" s="249"/>
      <c r="G71" s="249"/>
      <c r="H71" s="249"/>
      <c r="I71" s="274"/>
      <c r="J71" s="110">
        <f t="shared" si="11"/>
        <v>0</v>
      </c>
      <c r="K71" s="6">
        <f>SUMIF(Oct!$G$3:$G$109,A71,Oct!$J$3:$J$109)</f>
        <v>0</v>
      </c>
      <c r="L71" s="226" t="e">
        <f t="shared" si="12"/>
        <v>#DIV/0!</v>
      </c>
      <c r="M71" s="253" t="e">
        <f t="shared" si="13"/>
        <v>#DIV/0!</v>
      </c>
      <c r="N71" s="315" t="e">
        <f t="shared" si="14"/>
        <v>#DIV/0!</v>
      </c>
    </row>
    <row r="72" spans="1:14" s="253" customFormat="1" x14ac:dyDescent="0.25">
      <c r="A72" s="37"/>
      <c r="B72" s="6"/>
      <c r="C72" s="249"/>
      <c r="D72" s="249"/>
      <c r="E72" s="249"/>
      <c r="F72" s="249"/>
      <c r="G72" s="249"/>
      <c r="H72" s="249"/>
      <c r="I72" s="274"/>
      <c r="J72" s="110">
        <f t="shared" si="11"/>
        <v>0</v>
      </c>
      <c r="K72" s="6">
        <f>SUMIF(Oct!$G$3:$G$109,A72,Oct!$J$3:$J$109)</f>
        <v>0</v>
      </c>
      <c r="L72" s="226" t="e">
        <f t="shared" si="12"/>
        <v>#DIV/0!</v>
      </c>
      <c r="M72" s="253" t="e">
        <f t="shared" si="13"/>
        <v>#DIV/0!</v>
      </c>
      <c r="N72" s="315" t="e">
        <f t="shared" si="14"/>
        <v>#DIV/0!</v>
      </c>
    </row>
    <row r="73" spans="1:14" s="253" customFormat="1" x14ac:dyDescent="0.25">
      <c r="A73" s="37"/>
      <c r="B73" s="6"/>
      <c r="C73" s="249"/>
      <c r="D73" s="249"/>
      <c r="E73" s="249"/>
      <c r="F73" s="249"/>
      <c r="G73" s="249"/>
      <c r="H73" s="249"/>
      <c r="I73" s="274"/>
      <c r="J73" s="110">
        <f t="shared" si="11"/>
        <v>0</v>
      </c>
      <c r="K73" s="6">
        <f>SUMIF(Oct!$G$3:$G$109,A73,Oct!$J$3:$J$109)</f>
        <v>0</v>
      </c>
      <c r="L73" s="226" t="e">
        <f t="shared" si="12"/>
        <v>#DIV/0!</v>
      </c>
      <c r="M73" s="253" t="e">
        <f t="shared" si="13"/>
        <v>#DIV/0!</v>
      </c>
      <c r="N73" s="315" t="e">
        <f t="shared" si="14"/>
        <v>#DIV/0!</v>
      </c>
    </row>
    <row r="74" spans="1:14" s="253" customFormat="1" x14ac:dyDescent="0.25">
      <c r="A74" s="37"/>
      <c r="B74" s="6"/>
      <c r="C74" s="249"/>
      <c r="D74" s="249"/>
      <c r="E74" s="249"/>
      <c r="F74" s="249"/>
      <c r="G74" s="249"/>
      <c r="H74" s="249"/>
      <c r="I74" s="274"/>
      <c r="J74" s="110">
        <f t="shared" si="11"/>
        <v>0</v>
      </c>
      <c r="K74" s="6">
        <f>SUMIF(Oct!$G$3:$G$109,A74,Oct!$J$3:$J$109)</f>
        <v>0</v>
      </c>
      <c r="L74" s="226" t="e">
        <f t="shared" si="12"/>
        <v>#DIV/0!</v>
      </c>
      <c r="M74" s="253" t="e">
        <f t="shared" si="13"/>
        <v>#DIV/0!</v>
      </c>
      <c r="N74" s="315" t="e">
        <f t="shared" si="14"/>
        <v>#DIV/0!</v>
      </c>
    </row>
    <row r="75" spans="1:14" s="253" customFormat="1" x14ac:dyDescent="0.25">
      <c r="A75" s="37"/>
      <c r="B75" s="6"/>
      <c r="C75" s="249"/>
      <c r="D75" s="249"/>
      <c r="E75" s="249"/>
      <c r="F75" s="249"/>
      <c r="G75" s="249"/>
      <c r="H75" s="249"/>
      <c r="I75" s="274"/>
      <c r="J75" s="110">
        <f t="shared" si="11"/>
        <v>0</v>
      </c>
      <c r="K75" s="6">
        <f>SUMIF(Oct!$G$3:$G$109,A75,Oct!$J$3:$J$109)</f>
        <v>0</v>
      </c>
      <c r="L75" s="226" t="e">
        <f t="shared" si="12"/>
        <v>#DIV/0!</v>
      </c>
      <c r="M75" s="253" t="e">
        <f t="shared" si="13"/>
        <v>#DIV/0!</v>
      </c>
      <c r="N75" s="315" t="e">
        <f t="shared" si="14"/>
        <v>#DIV/0!</v>
      </c>
    </row>
    <row r="76" spans="1:14" s="253" customFormat="1" x14ac:dyDescent="0.25">
      <c r="A76" s="37"/>
      <c r="B76" s="6"/>
      <c r="C76" s="249"/>
      <c r="D76" s="249"/>
      <c r="E76" s="249"/>
      <c r="F76" s="249"/>
      <c r="G76" s="249"/>
      <c r="H76" s="249"/>
      <c r="I76" s="274"/>
      <c r="J76" s="110">
        <f t="shared" si="11"/>
        <v>0</v>
      </c>
      <c r="K76" s="6">
        <f>SUMIF(Oct!$G$3:$G$109,A76,Oct!$J$3:$J$109)</f>
        <v>0</v>
      </c>
      <c r="L76" s="226" t="e">
        <f t="shared" si="12"/>
        <v>#DIV/0!</v>
      </c>
      <c r="M76" s="253" t="e">
        <f t="shared" si="13"/>
        <v>#DIV/0!</v>
      </c>
      <c r="N76" s="315" t="e">
        <f t="shared" si="14"/>
        <v>#DIV/0!</v>
      </c>
    </row>
    <row r="77" spans="1:14" s="253" customFormat="1" x14ac:dyDescent="0.25">
      <c r="A77" s="37"/>
      <c r="B77" s="6"/>
      <c r="C77" s="249"/>
      <c r="D77" s="249"/>
      <c r="E77" s="249"/>
      <c r="F77" s="249"/>
      <c r="G77" s="249"/>
      <c r="H77" s="249"/>
      <c r="I77" s="274"/>
      <c r="J77" s="110">
        <f t="shared" si="11"/>
        <v>0</v>
      </c>
      <c r="K77" s="6">
        <f>SUMIF(Oct!$G$3:$G$109,A77,Oct!$J$3:$J$109)</f>
        <v>0</v>
      </c>
      <c r="L77" s="226" t="e">
        <f t="shared" si="12"/>
        <v>#DIV/0!</v>
      </c>
      <c r="M77" s="253" t="e">
        <f t="shared" si="13"/>
        <v>#DIV/0!</v>
      </c>
      <c r="N77" s="315" t="e">
        <f t="shared" si="14"/>
        <v>#DIV/0!</v>
      </c>
    </row>
    <row r="78" spans="1:14" s="253" customFormat="1" x14ac:dyDescent="0.25">
      <c r="A78" s="37"/>
      <c r="B78" s="6"/>
      <c r="C78" s="249"/>
      <c r="D78" s="249"/>
      <c r="E78" s="249"/>
      <c r="F78" s="249"/>
      <c r="G78" s="249"/>
      <c r="H78" s="249"/>
      <c r="I78" s="274"/>
      <c r="J78" s="110">
        <f t="shared" si="11"/>
        <v>0</v>
      </c>
      <c r="K78" s="6">
        <f>SUMIF(Oct!$G$3:$G$109,A78,Oct!$J$3:$J$109)</f>
        <v>0</v>
      </c>
      <c r="L78" s="226" t="e">
        <f t="shared" si="12"/>
        <v>#DIV/0!</v>
      </c>
      <c r="M78" s="253" t="e">
        <f t="shared" si="13"/>
        <v>#DIV/0!</v>
      </c>
      <c r="N78" s="315" t="e">
        <f t="shared" si="14"/>
        <v>#DIV/0!</v>
      </c>
    </row>
    <row r="79" spans="1:14" s="253" customFormat="1" x14ac:dyDescent="0.25">
      <c r="A79" s="37"/>
      <c r="B79" s="6"/>
      <c r="C79" s="249"/>
      <c r="D79" s="249"/>
      <c r="E79" s="249"/>
      <c r="F79" s="249"/>
      <c r="G79" s="249"/>
      <c r="H79" s="249"/>
      <c r="I79" s="274"/>
      <c r="J79" s="110">
        <f t="shared" si="11"/>
        <v>0</v>
      </c>
      <c r="K79" s="6">
        <f>SUMIF(Oct!$G$3:$G$109,A79,Oct!$J$3:$J$109)</f>
        <v>0</v>
      </c>
      <c r="L79" s="226" t="e">
        <f t="shared" si="12"/>
        <v>#DIV/0!</v>
      </c>
      <c r="M79" s="253" t="e">
        <f t="shared" si="13"/>
        <v>#DIV/0!</v>
      </c>
      <c r="N79" s="315" t="e">
        <f t="shared" si="14"/>
        <v>#DIV/0!</v>
      </c>
    </row>
    <row r="80" spans="1:14" s="253" customFormat="1" x14ac:dyDescent="0.25">
      <c r="A80" s="37"/>
      <c r="B80" s="6"/>
      <c r="C80" s="249"/>
      <c r="D80" s="249"/>
      <c r="E80" s="249"/>
      <c r="F80" s="249"/>
      <c r="G80" s="249"/>
      <c r="H80" s="249"/>
      <c r="I80" s="274"/>
      <c r="J80" s="110">
        <f t="shared" si="11"/>
        <v>0</v>
      </c>
      <c r="K80" s="6">
        <f>SUMIF(Oct!$G$3:$G$109,A80,Oct!$J$3:$J$109)</f>
        <v>0</v>
      </c>
      <c r="L80" s="226" t="e">
        <f t="shared" si="12"/>
        <v>#DIV/0!</v>
      </c>
      <c r="M80" s="253" t="e">
        <f t="shared" si="13"/>
        <v>#DIV/0!</v>
      </c>
      <c r="N80" s="315" t="e">
        <f t="shared" si="14"/>
        <v>#DIV/0!</v>
      </c>
    </row>
    <row r="81" spans="1:14" s="253" customFormat="1" x14ac:dyDescent="0.25">
      <c r="A81" s="37"/>
      <c r="B81" s="6"/>
      <c r="C81" s="249"/>
      <c r="D81" s="249"/>
      <c r="E81" s="249"/>
      <c r="F81" s="249"/>
      <c r="G81" s="249"/>
      <c r="H81" s="249"/>
      <c r="I81" s="274"/>
      <c r="J81" s="110">
        <f t="shared" si="11"/>
        <v>0</v>
      </c>
      <c r="K81" s="6">
        <f>SUMIF(Oct!$G$3:$G$109,A81,Oct!$J$3:$J$109)</f>
        <v>0</v>
      </c>
      <c r="L81" s="226" t="e">
        <f t="shared" si="12"/>
        <v>#DIV/0!</v>
      </c>
      <c r="M81" s="253" t="e">
        <f t="shared" si="13"/>
        <v>#DIV/0!</v>
      </c>
      <c r="N81" s="315" t="e">
        <f t="shared" si="14"/>
        <v>#DIV/0!</v>
      </c>
    </row>
    <row r="82" spans="1:14" s="253" customFormat="1" x14ac:dyDescent="0.25">
      <c r="A82" s="37"/>
      <c r="B82" s="6"/>
      <c r="C82" s="249"/>
      <c r="D82" s="249"/>
      <c r="E82" s="249"/>
      <c r="F82" s="249"/>
      <c r="G82" s="249"/>
      <c r="H82" s="249"/>
      <c r="I82" s="274"/>
      <c r="J82" s="110">
        <f t="shared" si="11"/>
        <v>0</v>
      </c>
      <c r="K82" s="6">
        <f>SUMIF(Oct!$G$3:$G$109,A82,Oct!$J$3:$J$109)</f>
        <v>0</v>
      </c>
      <c r="L82" s="226" t="e">
        <f t="shared" si="12"/>
        <v>#DIV/0!</v>
      </c>
      <c r="M82" s="253" t="e">
        <f t="shared" si="13"/>
        <v>#DIV/0!</v>
      </c>
      <c r="N82" s="315" t="e">
        <f t="shared" si="14"/>
        <v>#DIV/0!</v>
      </c>
    </row>
    <row r="83" spans="1:14" s="253" customFormat="1" x14ac:dyDescent="0.25">
      <c r="A83" s="37"/>
      <c r="B83" s="6"/>
      <c r="C83" s="249"/>
      <c r="D83" s="249"/>
      <c r="E83" s="249"/>
      <c r="F83" s="249"/>
      <c r="G83" s="249"/>
      <c r="H83" s="249"/>
      <c r="I83" s="274"/>
      <c r="J83" s="110">
        <f t="shared" si="11"/>
        <v>0</v>
      </c>
      <c r="K83" s="6">
        <f>SUMIF(Oct!$G$3:$G$109,A83,Oct!$J$3:$J$109)</f>
        <v>0</v>
      </c>
      <c r="L83" s="226" t="e">
        <f t="shared" si="12"/>
        <v>#DIV/0!</v>
      </c>
      <c r="M83" s="253" t="e">
        <f t="shared" si="13"/>
        <v>#DIV/0!</v>
      </c>
      <c r="N83" s="315" t="e">
        <f t="shared" si="14"/>
        <v>#DIV/0!</v>
      </c>
    </row>
    <row r="84" spans="1:14" s="253" customFormat="1" x14ac:dyDescent="0.25">
      <c r="A84" s="37"/>
      <c r="B84" s="6"/>
      <c r="C84" s="249"/>
      <c r="D84" s="249"/>
      <c r="E84" s="249"/>
      <c r="F84" s="249"/>
      <c r="G84" s="249"/>
      <c r="H84" s="249"/>
      <c r="I84" s="274"/>
      <c r="J84" s="110">
        <f t="shared" si="11"/>
        <v>0</v>
      </c>
      <c r="K84" s="6">
        <f>SUMIF(Oct!$G$3:$G$109,A84,Oct!$J$3:$J$109)</f>
        <v>0</v>
      </c>
      <c r="L84" s="226" t="e">
        <f t="shared" si="12"/>
        <v>#DIV/0!</v>
      </c>
      <c r="M84" s="253" t="e">
        <f t="shared" si="13"/>
        <v>#DIV/0!</v>
      </c>
      <c r="N84" s="315" t="e">
        <f t="shared" si="14"/>
        <v>#DIV/0!</v>
      </c>
    </row>
    <row r="85" spans="1:14" s="253" customFormat="1" x14ac:dyDescent="0.25">
      <c r="A85" s="37"/>
      <c r="B85" s="6"/>
      <c r="C85" s="249"/>
      <c r="D85" s="249"/>
      <c r="E85" s="249"/>
      <c r="F85" s="249"/>
      <c r="G85" s="249"/>
      <c r="H85" s="249"/>
      <c r="I85" s="274"/>
      <c r="J85" s="110">
        <f t="shared" si="11"/>
        <v>0</v>
      </c>
      <c r="K85" s="6">
        <f>SUMIF(Oct!$G$3:$G$109,A85,Oct!$J$3:$J$109)</f>
        <v>0</v>
      </c>
      <c r="L85" s="226" t="e">
        <f t="shared" si="12"/>
        <v>#DIV/0!</v>
      </c>
      <c r="M85" s="253" t="e">
        <f t="shared" si="13"/>
        <v>#DIV/0!</v>
      </c>
      <c r="N85" s="315" t="e">
        <f t="shared" si="14"/>
        <v>#DIV/0!</v>
      </c>
    </row>
    <row r="86" spans="1:14" s="253" customFormat="1" x14ac:dyDescent="0.25">
      <c r="A86" s="37"/>
      <c r="B86" s="6"/>
      <c r="C86" s="249"/>
      <c r="D86" s="249"/>
      <c r="E86" s="249"/>
      <c r="F86" s="249"/>
      <c r="G86" s="249"/>
      <c r="H86" s="249"/>
      <c r="I86" s="274"/>
      <c r="J86" s="110">
        <f t="shared" si="11"/>
        <v>0</v>
      </c>
      <c r="K86" s="6">
        <f>SUMIF(Oct!$G$3:$G$109,A86,Oct!$J$3:$J$109)</f>
        <v>0</v>
      </c>
      <c r="L86" s="226" t="e">
        <f t="shared" si="12"/>
        <v>#DIV/0!</v>
      </c>
      <c r="M86" s="253" t="e">
        <f t="shared" si="13"/>
        <v>#DIV/0!</v>
      </c>
      <c r="N86" s="315" t="e">
        <f t="shared" si="14"/>
        <v>#DIV/0!</v>
      </c>
    </row>
    <row r="87" spans="1:14" s="253" customFormat="1" x14ac:dyDescent="0.25">
      <c r="A87" s="37"/>
      <c r="B87" s="6"/>
      <c r="C87" s="249"/>
      <c r="D87" s="249"/>
      <c r="E87" s="249"/>
      <c r="F87" s="249"/>
      <c r="G87" s="249"/>
      <c r="H87" s="249"/>
      <c r="I87" s="274"/>
      <c r="J87" s="110">
        <f t="shared" si="11"/>
        <v>0</v>
      </c>
      <c r="K87" s="6">
        <f>SUMIF(Oct!$G$3:$G$109,A87,Oct!$J$3:$J$109)</f>
        <v>0</v>
      </c>
      <c r="L87" s="226" t="e">
        <f t="shared" si="12"/>
        <v>#DIV/0!</v>
      </c>
      <c r="M87" s="253" t="e">
        <f t="shared" si="13"/>
        <v>#DIV/0!</v>
      </c>
      <c r="N87" s="315" t="e">
        <f t="shared" si="14"/>
        <v>#DIV/0!</v>
      </c>
    </row>
    <row r="88" spans="1:14" s="253" customFormat="1" x14ac:dyDescent="0.25">
      <c r="A88" s="37"/>
      <c r="B88" s="6"/>
      <c r="C88" s="249"/>
      <c r="D88" s="249"/>
      <c r="E88" s="249"/>
      <c r="F88" s="249"/>
      <c r="G88" s="249"/>
      <c r="H88" s="249"/>
      <c r="I88" s="274"/>
      <c r="J88" s="110">
        <f t="shared" si="11"/>
        <v>0</v>
      </c>
      <c r="K88" s="6">
        <f>SUMIF(Oct!$G$3:$G$109,A88,Oct!$J$3:$J$109)</f>
        <v>0</v>
      </c>
      <c r="L88" s="226" t="e">
        <f t="shared" si="12"/>
        <v>#DIV/0!</v>
      </c>
      <c r="M88" s="253" t="e">
        <f t="shared" si="13"/>
        <v>#DIV/0!</v>
      </c>
      <c r="N88" s="315" t="e">
        <f t="shared" si="14"/>
        <v>#DIV/0!</v>
      </c>
    </row>
    <row r="89" spans="1:14" s="253" customFormat="1" x14ac:dyDescent="0.25">
      <c r="A89" s="37"/>
      <c r="B89" s="6"/>
      <c r="C89" s="249"/>
      <c r="D89" s="249"/>
      <c r="E89" s="249"/>
      <c r="F89" s="249"/>
      <c r="G89" s="249"/>
      <c r="H89" s="249"/>
      <c r="I89" s="274"/>
      <c r="J89" s="110">
        <f t="shared" si="11"/>
        <v>0</v>
      </c>
      <c r="K89" s="6">
        <f>SUMIF(Oct!$G$3:$G$109,A89,Oct!$J$3:$J$109)</f>
        <v>0</v>
      </c>
      <c r="L89" s="226" t="e">
        <f t="shared" si="12"/>
        <v>#DIV/0!</v>
      </c>
      <c r="M89" s="253" t="e">
        <f t="shared" si="13"/>
        <v>#DIV/0!</v>
      </c>
      <c r="N89" s="315" t="e">
        <f t="shared" si="14"/>
        <v>#DIV/0!</v>
      </c>
    </row>
    <row r="90" spans="1:14" s="253" customFormat="1" x14ac:dyDescent="0.25">
      <c r="A90" s="37"/>
      <c r="B90" s="6"/>
      <c r="C90" s="249"/>
      <c r="D90" s="249"/>
      <c r="E90" s="249"/>
      <c r="F90" s="249"/>
      <c r="G90" s="249"/>
      <c r="H90" s="249"/>
      <c r="I90" s="274"/>
      <c r="J90" s="110">
        <f t="shared" si="11"/>
        <v>0</v>
      </c>
      <c r="K90" s="6">
        <f>SUMIF(Oct!$G$3:$G$109,A90,Oct!$J$3:$J$109)</f>
        <v>0</v>
      </c>
      <c r="L90" s="226" t="e">
        <f t="shared" si="12"/>
        <v>#DIV/0!</v>
      </c>
      <c r="M90" s="253" t="e">
        <f t="shared" si="13"/>
        <v>#DIV/0!</v>
      </c>
      <c r="N90" s="315" t="e">
        <f t="shared" si="14"/>
        <v>#DIV/0!</v>
      </c>
    </row>
    <row r="91" spans="1:14" s="253" customFormat="1" x14ac:dyDescent="0.25">
      <c r="A91" s="37"/>
      <c r="B91" s="6"/>
      <c r="C91" s="249"/>
      <c r="D91" s="249"/>
      <c r="E91" s="249"/>
      <c r="F91" s="249"/>
      <c r="G91" s="249"/>
      <c r="H91" s="249"/>
      <c r="I91" s="274"/>
      <c r="J91" s="110">
        <f t="shared" si="11"/>
        <v>0</v>
      </c>
      <c r="K91" s="6">
        <f>SUMIF(Oct!$G$3:$G$109,A91,Oct!$J$3:$J$109)</f>
        <v>0</v>
      </c>
      <c r="L91" s="226"/>
      <c r="N91" s="315"/>
    </row>
    <row r="92" spans="1:14" s="253" customFormat="1" x14ac:dyDescent="0.25">
      <c r="A92" s="37"/>
      <c r="B92" s="6"/>
      <c r="C92" s="249"/>
      <c r="D92" s="249"/>
      <c r="E92" s="249"/>
      <c r="F92" s="249"/>
      <c r="G92" s="249"/>
      <c r="H92" s="249"/>
      <c r="I92" s="274"/>
      <c r="J92" s="110">
        <f t="shared" si="11"/>
        <v>0</v>
      </c>
      <c r="K92" s="6">
        <f>SUMIF(Oct!$G$3:$G$109,A92,Oct!$J$3:$J$109)</f>
        <v>0</v>
      </c>
      <c r="L92" s="226"/>
      <c r="N92" s="315"/>
    </row>
    <row r="93" spans="1:14" s="253" customFormat="1" x14ac:dyDescent="0.25">
      <c r="A93" s="37"/>
      <c r="B93" s="6"/>
      <c r="C93" s="249"/>
      <c r="D93" s="249"/>
      <c r="E93" s="249"/>
      <c r="F93" s="249"/>
      <c r="G93" s="249"/>
      <c r="H93" s="249"/>
      <c r="I93" s="274"/>
      <c r="J93" s="110">
        <f t="shared" si="11"/>
        <v>0</v>
      </c>
      <c r="K93" s="6">
        <f>SUMIF(Oct!$G$3:$G$109,A93,Oct!$J$3:$J$109)</f>
        <v>0</v>
      </c>
      <c r="L93" s="226"/>
      <c r="N93" s="315"/>
    </row>
    <row r="94" spans="1:14" s="253" customFormat="1" x14ac:dyDescent="0.25">
      <c r="A94" s="37"/>
      <c r="B94" s="6"/>
      <c r="C94" s="249"/>
      <c r="D94" s="249"/>
      <c r="E94" s="249"/>
      <c r="F94" s="249"/>
      <c r="G94" s="249"/>
      <c r="H94" s="249"/>
      <c r="I94" s="274"/>
      <c r="J94" s="110">
        <f t="shared" si="11"/>
        <v>0</v>
      </c>
      <c r="K94" s="6">
        <f>SUMIF(Oct!$G$3:$G$109,A94,Oct!$J$3:$J$109)</f>
        <v>0</v>
      </c>
      <c r="L94" s="226"/>
      <c r="N94" s="315"/>
    </row>
    <row r="95" spans="1:14" s="253" customFormat="1" x14ac:dyDescent="0.25">
      <c r="A95" s="37"/>
      <c r="B95" s="6"/>
      <c r="C95" s="249"/>
      <c r="D95" s="249"/>
      <c r="E95" s="249"/>
      <c r="F95" s="249"/>
      <c r="G95" s="249"/>
      <c r="H95" s="249"/>
      <c r="I95" s="274"/>
      <c r="J95" s="110">
        <f t="shared" si="11"/>
        <v>0</v>
      </c>
      <c r="K95" s="6">
        <f>SUMIF(Oct!$G$3:$G$109,A95,Oct!$J$3:$J$109)</f>
        <v>0</v>
      </c>
      <c r="L95" s="226"/>
      <c r="N95" s="315"/>
    </row>
    <row r="96" spans="1:14" x14ac:dyDescent="0.25">
      <c r="A96" s="37"/>
      <c r="B96" s="6"/>
      <c r="C96" s="249"/>
      <c r="D96" s="249"/>
      <c r="E96" s="249"/>
      <c r="F96" s="248"/>
      <c r="G96" s="248"/>
      <c r="H96" s="249"/>
      <c r="I96" s="274"/>
      <c r="J96" s="110">
        <f t="shared" si="11"/>
        <v>0</v>
      </c>
      <c r="K96" s="6">
        <f>SUMIF(Oct!$G$3:$G$109,A96,Oct!$J$3:$J$109)</f>
        <v>0</v>
      </c>
      <c r="L96" s="226"/>
      <c r="M96" s="253"/>
      <c r="N96" s="315"/>
    </row>
    <row r="97" spans="1:14" x14ac:dyDescent="0.25">
      <c r="A97" s="37"/>
      <c r="B97" s="6"/>
      <c r="C97" s="249"/>
      <c r="D97" s="249"/>
      <c r="E97" s="249"/>
      <c r="F97" s="6"/>
      <c r="G97" s="6"/>
      <c r="H97" s="249"/>
      <c r="I97" s="274"/>
      <c r="J97" s="110">
        <f t="shared" si="11"/>
        <v>0</v>
      </c>
      <c r="K97" s="6">
        <f>SUMIF(Oct!$G$3:$G$109,A97,Oct!$J$3:$J$109)</f>
        <v>0</v>
      </c>
      <c r="L97" s="226"/>
      <c r="M97" s="253"/>
      <c r="N97" s="315"/>
    </row>
    <row r="98" spans="1:14" x14ac:dyDescent="0.25">
      <c r="A98" s="37"/>
      <c r="B98" s="6"/>
      <c r="C98" s="249"/>
      <c r="D98" s="249"/>
      <c r="E98" s="249"/>
      <c r="F98" s="248"/>
      <c r="G98" s="248"/>
      <c r="H98" s="249"/>
      <c r="I98" s="274"/>
      <c r="J98" s="110">
        <f t="shared" si="11"/>
        <v>0</v>
      </c>
      <c r="K98" s="6">
        <f>SUMIF(Oct!$G$3:$G$109,A98,Oct!$J$3:$J$109)</f>
        <v>0</v>
      </c>
      <c r="L98" s="226"/>
      <c r="M98" s="253"/>
      <c r="N98" s="315"/>
    </row>
    <row r="99" spans="1:14" x14ac:dyDescent="0.25">
      <c r="A99" s="37"/>
      <c r="B99" s="6"/>
      <c r="C99" s="249"/>
      <c r="D99" s="249"/>
      <c r="E99" s="249"/>
      <c r="F99" s="249"/>
      <c r="G99" s="249"/>
      <c r="H99" s="249"/>
      <c r="I99" s="274"/>
      <c r="J99" s="110">
        <f t="shared" si="11"/>
        <v>0</v>
      </c>
      <c r="K99" s="6">
        <f>SUMIF(Oct!$G$3:$G$109,A99,Oct!$J$3:$J$109)</f>
        <v>0</v>
      </c>
      <c r="L99" s="226"/>
      <c r="M99" s="253"/>
      <c r="N99" s="315"/>
    </row>
    <row r="100" spans="1:14" x14ac:dyDescent="0.25">
      <c r="A100" s="37"/>
      <c r="B100" s="6"/>
      <c r="C100" s="249"/>
      <c r="D100" s="249"/>
      <c r="E100" s="249"/>
      <c r="F100" s="249"/>
      <c r="G100" s="249"/>
      <c r="H100" s="249"/>
      <c r="I100" s="274"/>
      <c r="J100" s="110">
        <f t="shared" si="11"/>
        <v>0</v>
      </c>
      <c r="K100" s="6">
        <f>SUMIF(Oct!$G$3:$G$109,A100,Oct!$J$3:$J$109)</f>
        <v>0</v>
      </c>
      <c r="L100" s="226"/>
      <c r="M100" s="253"/>
      <c r="N100" s="315"/>
    </row>
    <row r="101" spans="1:14" x14ac:dyDescent="0.25">
      <c r="A101" s="37"/>
      <c r="B101" s="6"/>
      <c r="C101" s="249"/>
      <c r="D101" s="249"/>
      <c r="E101" s="249"/>
      <c r="F101" s="6"/>
      <c r="G101" s="6"/>
      <c r="H101" s="249"/>
      <c r="I101" s="249"/>
      <c r="J101" s="110">
        <f t="shared" ref="J101:J110" si="15">G101-F101</f>
        <v>0</v>
      </c>
      <c r="K101" s="6">
        <f>SUMIF(Oct!$G$3:$G$109,A101,Oct!$J$3:$J$109)</f>
        <v>0</v>
      </c>
      <c r="L101" s="226"/>
      <c r="M101" s="253"/>
      <c r="N101" s="315"/>
    </row>
    <row r="102" spans="1:14" x14ac:dyDescent="0.25">
      <c r="A102" s="37"/>
      <c r="B102" s="6"/>
      <c r="C102" s="249"/>
      <c r="D102" s="249"/>
      <c r="E102" s="249"/>
      <c r="F102" s="6"/>
      <c r="G102" s="6"/>
      <c r="H102" s="249"/>
      <c r="I102" s="249"/>
      <c r="J102" s="110">
        <f t="shared" si="15"/>
        <v>0</v>
      </c>
      <c r="K102" s="6">
        <f>SUMIF(Oct!$G$3:$G$109,A102,Oct!$J$3:$J$109)</f>
        <v>0</v>
      </c>
      <c r="L102" s="226"/>
      <c r="M102" s="253"/>
      <c r="N102" s="315"/>
    </row>
    <row r="103" spans="1:14" x14ac:dyDescent="0.25">
      <c r="A103" s="37"/>
      <c r="B103" s="6"/>
      <c r="C103" s="249"/>
      <c r="D103" s="249"/>
      <c r="E103" s="249"/>
      <c r="F103" s="6"/>
      <c r="G103" s="6"/>
      <c r="H103" s="249"/>
      <c r="I103" s="249"/>
      <c r="J103" s="110">
        <f t="shared" si="15"/>
        <v>0</v>
      </c>
      <c r="K103" s="6">
        <f>SUMIF(Oct!$G$3:$G$109,A103,Oct!$J$3:$J$109)</f>
        <v>0</v>
      </c>
      <c r="L103" s="226"/>
      <c r="M103" s="253"/>
      <c r="N103" s="315"/>
    </row>
    <row r="104" spans="1:14" x14ac:dyDescent="0.25">
      <c r="A104" s="254"/>
      <c r="B104" s="255"/>
      <c r="C104" s="256"/>
      <c r="D104" s="256"/>
      <c r="E104" s="256"/>
      <c r="F104" s="255"/>
      <c r="G104" s="255"/>
      <c r="H104" s="256"/>
      <c r="I104" s="256"/>
      <c r="J104" s="110">
        <f t="shared" si="15"/>
        <v>0</v>
      </c>
      <c r="K104" s="6">
        <f>SUMIF(Oct!$G$3:$G$109,A104,Oct!$J$3:$J$109)</f>
        <v>0</v>
      </c>
      <c r="L104" s="226"/>
      <c r="M104" s="253"/>
      <c r="N104" s="315"/>
    </row>
    <row r="105" spans="1:14" x14ac:dyDescent="0.25">
      <c r="A105" s="37"/>
      <c r="B105" s="6"/>
      <c r="C105" s="249"/>
      <c r="D105" s="249"/>
      <c r="E105" s="249"/>
      <c r="F105" s="6"/>
      <c r="G105" s="6"/>
      <c r="H105" s="249"/>
      <c r="I105" s="249"/>
      <c r="J105" s="110">
        <f t="shared" si="15"/>
        <v>0</v>
      </c>
      <c r="K105" s="6">
        <f>SUMIF(Oct!$G$3:$G$109,A105,Oct!$J$3:$J$109)</f>
        <v>0</v>
      </c>
      <c r="L105" s="226"/>
      <c r="M105" s="253"/>
      <c r="N105" s="253"/>
    </row>
    <row r="106" spans="1:14" x14ac:dyDescent="0.25">
      <c r="A106" s="6"/>
      <c r="B106" s="6"/>
      <c r="C106" s="249"/>
      <c r="D106" s="249"/>
      <c r="E106" s="249"/>
      <c r="F106" s="6"/>
      <c r="G106" s="6"/>
      <c r="H106" s="249"/>
      <c r="I106" s="249"/>
      <c r="J106" s="110">
        <f t="shared" si="15"/>
        <v>0</v>
      </c>
      <c r="K106" s="6">
        <f>SUMIF(Oct!$G$3:$G$109,A106,Oct!$J$3:$J$109)</f>
        <v>0</v>
      </c>
      <c r="L106" s="226"/>
      <c r="M106" s="253"/>
      <c r="N106" s="253"/>
    </row>
    <row r="107" spans="1:14" x14ac:dyDescent="0.25">
      <c r="A107" s="6"/>
      <c r="B107" s="6"/>
      <c r="C107" s="249"/>
      <c r="D107" s="249"/>
      <c r="E107" s="249"/>
      <c r="F107" s="6"/>
      <c r="G107" s="6"/>
      <c r="H107" s="249"/>
      <c r="I107" s="249"/>
      <c r="J107" s="110">
        <f t="shared" si="15"/>
        <v>0</v>
      </c>
      <c r="K107" s="6">
        <f>SUMIF(Oct!$G$3:$G$109,A107,Oct!$J$3:$J$109)</f>
        <v>0</v>
      </c>
      <c r="L107" s="226"/>
      <c r="M107" s="253"/>
      <c r="N107" s="253"/>
    </row>
    <row r="108" spans="1:14" x14ac:dyDescent="0.25">
      <c r="A108" s="6"/>
      <c r="B108" s="6"/>
      <c r="C108" s="249"/>
      <c r="D108" s="249"/>
      <c r="E108" s="249"/>
      <c r="F108" s="6"/>
      <c r="G108" s="6"/>
      <c r="H108" s="249"/>
      <c r="I108" s="249"/>
      <c r="J108" s="110">
        <f t="shared" si="15"/>
        <v>0</v>
      </c>
      <c r="K108" s="6">
        <f>SUMIF(Oct!$G$3:$G$109,A108,Oct!$J$3:$J$109)</f>
        <v>0</v>
      </c>
      <c r="L108" s="226"/>
      <c r="M108" s="253"/>
      <c r="N108" s="253"/>
    </row>
    <row r="109" spans="1:14" x14ac:dyDescent="0.25">
      <c r="A109" s="6"/>
      <c r="B109" s="6"/>
      <c r="C109" s="249"/>
      <c r="D109" s="249"/>
      <c r="E109" s="249"/>
      <c r="F109" s="6"/>
      <c r="G109" s="6"/>
      <c r="H109" s="249"/>
      <c r="I109" s="249"/>
      <c r="J109" s="110">
        <f t="shared" si="15"/>
        <v>0</v>
      </c>
      <c r="K109" s="6">
        <f>SUMIF(Oct!$G$3:$G$109,A109,Oct!$J$3:$J$109)</f>
        <v>0</v>
      </c>
      <c r="L109" s="226"/>
      <c r="M109" s="253"/>
      <c r="N109" s="253"/>
    </row>
    <row r="110" spans="1:14" x14ac:dyDescent="0.25">
      <c r="A110" s="6"/>
      <c r="B110" s="6"/>
      <c r="C110" s="249"/>
      <c r="D110" s="249"/>
      <c r="E110" s="249"/>
      <c r="F110" s="6"/>
      <c r="G110" s="6"/>
      <c r="H110" s="249"/>
      <c r="I110" s="249"/>
      <c r="J110" s="110">
        <f t="shared" si="15"/>
        <v>0</v>
      </c>
      <c r="K110" s="6">
        <f>SUMIF(Oct!$G$3:$G$109,A110,Oct!$J$3:$J$109)</f>
        <v>0</v>
      </c>
      <c r="L110" s="226"/>
      <c r="M110" s="253"/>
      <c r="N110" s="253"/>
    </row>
    <row r="111" spans="1:14" x14ac:dyDescent="0.25">
      <c r="J111" s="110">
        <f>SUM(J5:J110)</f>
        <v>209</v>
      </c>
      <c r="K111" s="110">
        <f>SUM(K5:K110)</f>
        <v>237</v>
      </c>
      <c r="M111" s="194" t="e">
        <f>SUM(M5:M110)</f>
        <v>#DIV/0!</v>
      </c>
      <c r="N111" s="194" t="e">
        <f>+M111-J111</f>
        <v>#DIV/0!</v>
      </c>
    </row>
    <row r="121" spans="1:9" x14ac:dyDescent="0.25">
      <c r="A121" s="37"/>
      <c r="B121" s="6"/>
      <c r="C121" s="249"/>
      <c r="D121" s="249"/>
      <c r="E121" s="249"/>
      <c r="F121" s="249"/>
      <c r="G121" s="249"/>
      <c r="H121" s="249"/>
      <c r="I121" s="274"/>
    </row>
    <row r="122" spans="1:9" x14ac:dyDescent="0.25">
      <c r="A122" s="37"/>
      <c r="B122" s="6"/>
      <c r="C122" s="249"/>
      <c r="D122" s="249"/>
      <c r="E122" s="249"/>
      <c r="F122" s="249"/>
      <c r="G122" s="249"/>
      <c r="H122" s="249"/>
      <c r="I122" s="274"/>
    </row>
    <row r="123" spans="1:9" x14ac:dyDescent="0.25">
      <c r="A123" s="37"/>
      <c r="B123" s="6"/>
      <c r="C123" s="249"/>
      <c r="D123" s="249"/>
      <c r="E123" s="249"/>
      <c r="F123" s="249"/>
      <c r="G123" s="249"/>
      <c r="H123" s="249"/>
      <c r="I123" s="274"/>
    </row>
    <row r="129" spans="1:9" x14ac:dyDescent="0.25">
      <c r="A129" s="37">
        <v>1279844007</v>
      </c>
      <c r="B129" s="6" t="s">
        <v>258</v>
      </c>
      <c r="C129" s="249" t="s">
        <v>246</v>
      </c>
      <c r="D129" s="249" t="s">
        <v>319</v>
      </c>
      <c r="E129" s="249">
        <v>43633.456944444442</v>
      </c>
      <c r="F129" s="249">
        <v>43705</v>
      </c>
      <c r="G129" s="249">
        <v>43711</v>
      </c>
      <c r="H129" s="249" t="s">
        <v>336</v>
      </c>
      <c r="I129" s="274">
        <v>1320</v>
      </c>
    </row>
    <row r="130" spans="1:9" x14ac:dyDescent="0.25">
      <c r="A130" s="37">
        <v>1305097443</v>
      </c>
      <c r="B130" s="6" t="s">
        <v>258</v>
      </c>
      <c r="C130" s="249" t="s">
        <v>246</v>
      </c>
      <c r="D130" s="249" t="s">
        <v>302</v>
      </c>
      <c r="E130" s="249">
        <v>43667.833333333336</v>
      </c>
      <c r="F130" s="249">
        <v>43678</v>
      </c>
      <c r="G130" s="249">
        <v>43679</v>
      </c>
      <c r="H130" s="249" t="s">
        <v>337</v>
      </c>
      <c r="I130" s="274">
        <v>195</v>
      </c>
    </row>
    <row r="132" spans="1:9" x14ac:dyDescent="0.25">
      <c r="A132" s="194">
        <v>1905254561764</v>
      </c>
      <c r="B132" s="194" t="s">
        <v>258</v>
      </c>
      <c r="C132" s="194" t="s">
        <v>247</v>
      </c>
      <c r="D132" s="253" t="s">
        <v>301</v>
      </c>
      <c r="E132" s="194">
        <v>43610.470775462964</v>
      </c>
      <c r="F132" s="194">
        <v>43684</v>
      </c>
      <c r="G132" s="194">
        <v>43686</v>
      </c>
      <c r="H132" s="194" t="s">
        <v>338</v>
      </c>
      <c r="I132" s="194">
        <v>418</v>
      </c>
    </row>
    <row r="133" spans="1:9" x14ac:dyDescent="0.25">
      <c r="A133" s="194">
        <v>1908074814893</v>
      </c>
      <c r="B133" s="194" t="s">
        <v>258</v>
      </c>
      <c r="C133" s="194" t="s">
        <v>247</v>
      </c>
      <c r="D133" s="253" t="s">
        <v>301</v>
      </c>
      <c r="E133" s="194">
        <v>43684.350162037037</v>
      </c>
      <c r="F133" s="194">
        <v>43687</v>
      </c>
      <c r="G133" s="194">
        <v>43688</v>
      </c>
      <c r="H133" s="194" t="s">
        <v>339</v>
      </c>
      <c r="I133" s="194">
        <v>370.5</v>
      </c>
    </row>
  </sheetData>
  <autoFilter ref="A4:K4"/>
  <sortState ref="A5:I58">
    <sortCondition ref="C5:C58"/>
    <sortCondition ref="F5:F58"/>
  </sortState>
  <pageMargins left="0.7" right="0.7" top="0.75" bottom="0.75" header="0.3" footer="0.3"/>
  <pageSetup paperSize="9"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1"/>
  <dimension ref="A1:U415"/>
  <sheetViews>
    <sheetView topLeftCell="A307" workbookViewId="0">
      <selection activeCell="A2" sqref="A2:K144"/>
    </sheetView>
  </sheetViews>
  <sheetFormatPr baseColWidth="10" defaultRowHeight="15" x14ac:dyDescent="0.25"/>
  <cols>
    <col min="1" max="1" width="15.28515625" style="53" customWidth="1"/>
    <col min="2" max="2" width="24.140625" style="53" customWidth="1"/>
    <col min="3" max="3" width="11.7109375" style="53" customWidth="1"/>
    <col min="4" max="4" width="9.28515625" style="53" customWidth="1"/>
    <col min="5" max="5" width="21.28515625" style="53" customWidth="1"/>
    <col min="6" max="6" width="9.85546875" style="53" customWidth="1"/>
    <col min="7" max="7" width="21.28515625" style="53" customWidth="1"/>
    <col min="8" max="8" width="13.28515625" style="53" customWidth="1"/>
    <col min="9" max="9" width="18.85546875" style="147" customWidth="1"/>
    <col min="10" max="10" width="15.28515625" style="147" customWidth="1"/>
    <col min="11" max="11" width="13.28515625" style="53" customWidth="1"/>
    <col min="12" max="12" width="21" style="147" customWidth="1"/>
    <col min="13" max="13" width="14.28515625" style="53" customWidth="1"/>
    <col min="14" max="14" width="14.7109375" style="53" customWidth="1"/>
    <col min="15" max="15" width="12.5703125" style="53" customWidth="1"/>
    <col min="16" max="16" width="9.28515625" style="53" customWidth="1"/>
    <col min="17" max="17" width="12.85546875" style="53" customWidth="1"/>
    <col min="18" max="18" width="14.7109375" style="53" customWidth="1"/>
    <col min="19" max="19" width="13.28515625" style="53" customWidth="1"/>
    <col min="20" max="20" width="7.28515625" style="53" customWidth="1"/>
    <col min="21" max="21" width="10.28515625" style="53" customWidth="1"/>
    <col min="22" max="22" width="11.85546875" style="53" customWidth="1"/>
    <col min="23" max="23" width="18.28515625" style="53" customWidth="1"/>
    <col min="24" max="35" width="7.28515625" style="53" customWidth="1"/>
    <col min="36" max="228" width="9.140625" style="53" customWidth="1"/>
    <col min="229" max="229" width="30.140625" style="53" customWidth="1"/>
    <col min="230" max="230" width="52.140625" style="53" customWidth="1"/>
    <col min="231" max="231" width="47.7109375" style="53" customWidth="1"/>
    <col min="232" max="232" width="13.28515625" style="53" customWidth="1"/>
    <col min="233" max="233" width="9.85546875" style="53" customWidth="1"/>
    <col min="234" max="234" width="17.140625" style="53" customWidth="1"/>
    <col min="235" max="235" width="9.140625" style="53" customWidth="1"/>
    <col min="236" max="236" width="10.85546875" style="53" customWidth="1"/>
    <col min="237" max="237" width="11.28515625" style="53" customWidth="1"/>
    <col min="238" max="238" width="16.28515625" style="53" customWidth="1"/>
    <col min="239" max="239" width="8.28515625" style="53" customWidth="1"/>
    <col min="240" max="240" width="10.28515625" style="53" customWidth="1"/>
    <col min="241" max="241" width="11.28515625" style="53" customWidth="1"/>
    <col min="242" max="242" width="9.7109375" style="53" customWidth="1"/>
    <col min="243" max="484" width="9.140625" style="53" customWidth="1"/>
    <col min="485" max="485" width="30.140625" style="53" customWidth="1"/>
    <col min="486" max="486" width="52.140625" style="53" customWidth="1"/>
    <col min="487" max="487" width="47.7109375" style="53" customWidth="1"/>
    <col min="488" max="488" width="13.28515625" style="53" customWidth="1"/>
    <col min="489" max="489" width="9.85546875" style="53" customWidth="1"/>
    <col min="490" max="490" width="17.140625" style="53" customWidth="1"/>
    <col min="491" max="491" width="9.140625" style="53" customWidth="1"/>
    <col min="492" max="492" width="10.85546875" style="53" customWidth="1"/>
    <col min="493" max="493" width="11.28515625" style="53" customWidth="1"/>
    <col min="494" max="494" width="16.28515625" style="53" customWidth="1"/>
    <col min="495" max="495" width="8.28515625" style="53" customWidth="1"/>
    <col min="496" max="496" width="10.28515625" style="53" customWidth="1"/>
    <col min="497" max="497" width="11.28515625" style="53" customWidth="1"/>
    <col min="498" max="498" width="9.7109375" style="53" customWidth="1"/>
    <col min="499" max="740" width="9.140625" style="53" customWidth="1"/>
    <col min="741" max="741" width="30.140625" style="53" customWidth="1"/>
    <col min="742" max="742" width="52.140625" style="53" customWidth="1"/>
    <col min="743" max="743" width="47.7109375" style="53" customWidth="1"/>
    <col min="744" max="744" width="13.28515625" style="53" customWidth="1"/>
    <col min="745" max="745" width="9.85546875" style="53" customWidth="1"/>
    <col min="746" max="746" width="17.140625" style="53" customWidth="1"/>
    <col min="747" max="747" width="9.140625" style="53" customWidth="1"/>
    <col min="748" max="748" width="10.85546875" style="53" customWidth="1"/>
    <col min="749" max="749" width="11.28515625" style="53" customWidth="1"/>
    <col min="750" max="750" width="16.28515625" style="53" customWidth="1"/>
    <col min="751" max="751" width="8.28515625" style="53" customWidth="1"/>
    <col min="752" max="752" width="10.28515625" style="53" customWidth="1"/>
    <col min="753" max="753" width="11.28515625" style="53" customWidth="1"/>
    <col min="754" max="754" width="9.7109375" style="53" customWidth="1"/>
    <col min="755" max="996" width="9.140625" style="53" customWidth="1"/>
    <col min="997" max="997" width="30.140625" style="53" customWidth="1"/>
    <col min="998" max="998" width="52.140625" style="53" customWidth="1"/>
    <col min="999" max="999" width="47.7109375" style="53" customWidth="1"/>
    <col min="1000" max="1000" width="13.28515625" style="53" customWidth="1"/>
    <col min="1001" max="1001" width="9.85546875" style="53" customWidth="1"/>
    <col min="1002" max="1002" width="17.140625" style="53" customWidth="1"/>
    <col min="1003" max="1003" width="9.140625" style="53" customWidth="1"/>
    <col min="1004" max="1004" width="10.85546875" style="53" customWidth="1"/>
    <col min="1005" max="1005" width="11.28515625" style="53" customWidth="1"/>
    <col min="1006" max="1006" width="16.28515625" style="53" customWidth="1"/>
    <col min="1007" max="1007" width="8.28515625" style="53" customWidth="1"/>
    <col min="1008" max="1008" width="10.28515625" style="53" customWidth="1"/>
    <col min="1009" max="1009" width="11.28515625" style="53" customWidth="1"/>
    <col min="1010" max="1010" width="9.7109375" style="53" customWidth="1"/>
    <col min="1011" max="1252" width="9.140625" style="53" customWidth="1"/>
    <col min="1253" max="1253" width="30.140625" style="53" customWidth="1"/>
    <col min="1254" max="1254" width="52.140625" style="53" customWidth="1"/>
    <col min="1255" max="1255" width="47.7109375" style="53" customWidth="1"/>
    <col min="1256" max="1256" width="13.28515625" style="53" customWidth="1"/>
    <col min="1257" max="1257" width="9.85546875" style="53" customWidth="1"/>
    <col min="1258" max="1258" width="17.140625" style="53" customWidth="1"/>
    <col min="1259" max="1259" width="9.140625" style="53" customWidth="1"/>
    <col min="1260" max="1260" width="10.85546875" style="53" customWidth="1"/>
    <col min="1261" max="1261" width="11.28515625" style="53" customWidth="1"/>
    <col min="1262" max="1262" width="16.28515625" style="53" customWidth="1"/>
    <col min="1263" max="1263" width="8.28515625" style="53" customWidth="1"/>
    <col min="1264" max="1264" width="10.28515625" style="53" customWidth="1"/>
    <col min="1265" max="1265" width="11.28515625" style="53" customWidth="1"/>
    <col min="1266" max="1266" width="9.7109375" style="53" customWidth="1"/>
    <col min="1267" max="1508" width="9.140625" style="53" customWidth="1"/>
    <col min="1509" max="1509" width="30.140625" style="53" customWidth="1"/>
    <col min="1510" max="1510" width="52.140625" style="53" customWidth="1"/>
    <col min="1511" max="1511" width="47.7109375" style="53" customWidth="1"/>
    <col min="1512" max="1512" width="13.28515625" style="53" customWidth="1"/>
    <col min="1513" max="1513" width="9.85546875" style="53" customWidth="1"/>
    <col min="1514" max="1514" width="17.140625" style="53" customWidth="1"/>
    <col min="1515" max="1515" width="9.140625" style="53" customWidth="1"/>
    <col min="1516" max="1516" width="10.85546875" style="53" customWidth="1"/>
    <col min="1517" max="1517" width="11.28515625" style="53" customWidth="1"/>
    <col min="1518" max="1518" width="16.28515625" style="53" customWidth="1"/>
    <col min="1519" max="1519" width="8.28515625" style="53" customWidth="1"/>
    <col min="1520" max="1520" width="10.28515625" style="53" customWidth="1"/>
    <col min="1521" max="1521" width="11.28515625" style="53" customWidth="1"/>
    <col min="1522" max="1522" width="9.7109375" style="53" customWidth="1"/>
    <col min="1523" max="1764" width="9.140625" style="53" customWidth="1"/>
    <col min="1765" max="1765" width="30.140625" style="53" customWidth="1"/>
    <col min="1766" max="1766" width="52.140625" style="53" customWidth="1"/>
    <col min="1767" max="1767" width="47.7109375" style="53" customWidth="1"/>
    <col min="1768" max="1768" width="13.28515625" style="53" customWidth="1"/>
    <col min="1769" max="1769" width="9.85546875" style="53" customWidth="1"/>
    <col min="1770" max="1770" width="17.140625" style="53" customWidth="1"/>
    <col min="1771" max="1771" width="9.140625" style="53" customWidth="1"/>
    <col min="1772" max="1772" width="10.85546875" style="53" customWidth="1"/>
    <col min="1773" max="1773" width="11.28515625" style="53" customWidth="1"/>
    <col min="1774" max="1774" width="16.28515625" style="53" customWidth="1"/>
    <col min="1775" max="1775" width="8.28515625" style="53" customWidth="1"/>
    <col min="1776" max="1776" width="10.28515625" style="53" customWidth="1"/>
    <col min="1777" max="1777" width="11.28515625" style="53" customWidth="1"/>
    <col min="1778" max="1778" width="9.7109375" style="53" customWidth="1"/>
    <col min="1779" max="2020" width="9.140625" style="53" customWidth="1"/>
    <col min="2021" max="2021" width="30.140625" style="53" customWidth="1"/>
    <col min="2022" max="2022" width="52.140625" style="53" customWidth="1"/>
    <col min="2023" max="2023" width="47.7109375" style="53" customWidth="1"/>
    <col min="2024" max="2024" width="13.28515625" style="53" customWidth="1"/>
    <col min="2025" max="2025" width="9.85546875" style="53" customWidth="1"/>
    <col min="2026" max="2026" width="17.140625" style="53" customWidth="1"/>
    <col min="2027" max="2027" width="9.140625" style="53" customWidth="1"/>
    <col min="2028" max="2028" width="10.85546875" style="53" customWidth="1"/>
    <col min="2029" max="2029" width="11.28515625" style="53" customWidth="1"/>
    <col min="2030" max="2030" width="16.28515625" style="53" customWidth="1"/>
    <col min="2031" max="2031" width="8.28515625" style="53" customWidth="1"/>
    <col min="2032" max="2032" width="10.28515625" style="53" customWidth="1"/>
    <col min="2033" max="2033" width="11.28515625" style="53" customWidth="1"/>
    <col min="2034" max="2034" width="9.7109375" style="53" customWidth="1"/>
    <col min="2035" max="2276" width="9.140625" style="53" customWidth="1"/>
    <col min="2277" max="2277" width="30.140625" style="53" customWidth="1"/>
    <col min="2278" max="2278" width="52.140625" style="53" customWidth="1"/>
    <col min="2279" max="2279" width="47.7109375" style="53" customWidth="1"/>
    <col min="2280" max="2280" width="13.28515625" style="53" customWidth="1"/>
    <col min="2281" max="2281" width="9.85546875" style="53" customWidth="1"/>
    <col min="2282" max="2282" width="17.140625" style="53" customWidth="1"/>
    <col min="2283" max="2283" width="9.140625" style="53" customWidth="1"/>
    <col min="2284" max="2284" width="10.85546875" style="53" customWidth="1"/>
    <col min="2285" max="2285" width="11.28515625" style="53" customWidth="1"/>
    <col min="2286" max="2286" width="16.28515625" style="53" customWidth="1"/>
    <col min="2287" max="2287" width="8.28515625" style="53" customWidth="1"/>
    <col min="2288" max="2288" width="10.28515625" style="53" customWidth="1"/>
    <col min="2289" max="2289" width="11.28515625" style="53" customWidth="1"/>
    <col min="2290" max="2290" width="9.7109375" style="53" customWidth="1"/>
    <col min="2291" max="2532" width="9.140625" style="53" customWidth="1"/>
    <col min="2533" max="2533" width="30.140625" style="53" customWidth="1"/>
    <col min="2534" max="2534" width="52.140625" style="53" customWidth="1"/>
    <col min="2535" max="2535" width="47.7109375" style="53" customWidth="1"/>
    <col min="2536" max="2536" width="13.28515625" style="53" customWidth="1"/>
    <col min="2537" max="2537" width="9.85546875" style="53" customWidth="1"/>
    <col min="2538" max="2538" width="17.140625" style="53" customWidth="1"/>
    <col min="2539" max="2539" width="9.140625" style="53" customWidth="1"/>
    <col min="2540" max="2540" width="10.85546875" style="53" customWidth="1"/>
    <col min="2541" max="2541" width="11.28515625" style="53" customWidth="1"/>
    <col min="2542" max="2542" width="16.28515625" style="53" customWidth="1"/>
    <col min="2543" max="2543" width="8.28515625" style="53" customWidth="1"/>
    <col min="2544" max="2544" width="10.28515625" style="53" customWidth="1"/>
    <col min="2545" max="2545" width="11.28515625" style="53" customWidth="1"/>
    <col min="2546" max="2546" width="9.7109375" style="53" customWidth="1"/>
    <col min="2547" max="2788" width="9.140625" style="53" customWidth="1"/>
    <col min="2789" max="2789" width="30.140625" style="53" customWidth="1"/>
    <col min="2790" max="2790" width="52.140625" style="53" customWidth="1"/>
    <col min="2791" max="2791" width="47.7109375" style="53" customWidth="1"/>
    <col min="2792" max="2792" width="13.28515625" style="53" customWidth="1"/>
    <col min="2793" max="2793" width="9.85546875" style="53" customWidth="1"/>
    <col min="2794" max="2794" width="17.140625" style="53" customWidth="1"/>
    <col min="2795" max="2795" width="9.140625" style="53" customWidth="1"/>
    <col min="2796" max="2796" width="10.85546875" style="53" customWidth="1"/>
    <col min="2797" max="2797" width="11.28515625" style="53" customWidth="1"/>
    <col min="2798" max="2798" width="16.28515625" style="53" customWidth="1"/>
    <col min="2799" max="2799" width="8.28515625" style="53" customWidth="1"/>
    <col min="2800" max="2800" width="10.28515625" style="53" customWidth="1"/>
    <col min="2801" max="2801" width="11.28515625" style="53" customWidth="1"/>
    <col min="2802" max="2802" width="9.7109375" style="53" customWidth="1"/>
    <col min="2803" max="3044" width="9.140625" style="53" customWidth="1"/>
    <col min="3045" max="3045" width="30.140625" style="53" customWidth="1"/>
    <col min="3046" max="3046" width="52.140625" style="53" customWidth="1"/>
    <col min="3047" max="3047" width="47.7109375" style="53" customWidth="1"/>
    <col min="3048" max="3048" width="13.28515625" style="53" customWidth="1"/>
    <col min="3049" max="3049" width="9.85546875" style="53" customWidth="1"/>
    <col min="3050" max="3050" width="17.140625" style="53" customWidth="1"/>
    <col min="3051" max="3051" width="9.140625" style="53" customWidth="1"/>
    <col min="3052" max="3052" width="10.85546875" style="53" customWidth="1"/>
    <col min="3053" max="3053" width="11.28515625" style="53" customWidth="1"/>
    <col min="3054" max="3054" width="16.28515625" style="53" customWidth="1"/>
    <col min="3055" max="3055" width="8.28515625" style="53" customWidth="1"/>
    <col min="3056" max="3056" width="10.28515625" style="53" customWidth="1"/>
    <col min="3057" max="3057" width="11.28515625" style="53" customWidth="1"/>
    <col min="3058" max="3058" width="9.7109375" style="53" customWidth="1"/>
    <col min="3059" max="3300" width="9.140625" style="53" customWidth="1"/>
    <col min="3301" max="3301" width="30.140625" style="53" customWidth="1"/>
    <col min="3302" max="3302" width="52.140625" style="53" customWidth="1"/>
    <col min="3303" max="3303" width="47.7109375" style="53" customWidth="1"/>
    <col min="3304" max="3304" width="13.28515625" style="53" customWidth="1"/>
    <col min="3305" max="3305" width="9.85546875" style="53" customWidth="1"/>
    <col min="3306" max="3306" width="17.140625" style="53" customWidth="1"/>
    <col min="3307" max="3307" width="9.140625" style="53" customWidth="1"/>
    <col min="3308" max="3308" width="10.85546875" style="53" customWidth="1"/>
    <col min="3309" max="3309" width="11.28515625" style="53" customWidth="1"/>
    <col min="3310" max="3310" width="16.28515625" style="53" customWidth="1"/>
    <col min="3311" max="3311" width="8.28515625" style="53" customWidth="1"/>
    <col min="3312" max="3312" width="10.28515625" style="53" customWidth="1"/>
    <col min="3313" max="3313" width="11.28515625" style="53" customWidth="1"/>
    <col min="3314" max="3314" width="9.7109375" style="53" customWidth="1"/>
    <col min="3315" max="3556" width="9.140625" style="53" customWidth="1"/>
    <col min="3557" max="3557" width="30.140625" style="53" customWidth="1"/>
    <col min="3558" max="3558" width="52.140625" style="53" customWidth="1"/>
    <col min="3559" max="3559" width="47.7109375" style="53" customWidth="1"/>
    <col min="3560" max="3560" width="13.28515625" style="53" customWidth="1"/>
    <col min="3561" max="3561" width="9.85546875" style="53" customWidth="1"/>
    <col min="3562" max="3562" width="17.140625" style="53" customWidth="1"/>
    <col min="3563" max="3563" width="9.140625" style="53" customWidth="1"/>
    <col min="3564" max="3564" width="10.85546875" style="53" customWidth="1"/>
    <col min="3565" max="3565" width="11.28515625" style="53" customWidth="1"/>
    <col min="3566" max="3566" width="16.28515625" style="53" customWidth="1"/>
    <col min="3567" max="3567" width="8.28515625" style="53" customWidth="1"/>
    <col min="3568" max="3568" width="10.28515625" style="53" customWidth="1"/>
    <col min="3569" max="3569" width="11.28515625" style="53" customWidth="1"/>
    <col min="3570" max="3570" width="9.7109375" style="53" customWidth="1"/>
    <col min="3571" max="3812" width="9.140625" style="53" customWidth="1"/>
    <col min="3813" max="3813" width="30.140625" style="53" customWidth="1"/>
    <col min="3814" max="3814" width="52.140625" style="53" customWidth="1"/>
    <col min="3815" max="3815" width="47.7109375" style="53" customWidth="1"/>
    <col min="3816" max="3816" width="13.28515625" style="53" customWidth="1"/>
    <col min="3817" max="3817" width="9.85546875" style="53" customWidth="1"/>
    <col min="3818" max="3818" width="17.140625" style="53" customWidth="1"/>
    <col min="3819" max="3819" width="9.140625" style="53" customWidth="1"/>
    <col min="3820" max="3820" width="10.85546875" style="53" customWidth="1"/>
    <col min="3821" max="3821" width="11.28515625" style="53" customWidth="1"/>
    <col min="3822" max="3822" width="16.28515625" style="53" customWidth="1"/>
    <col min="3823" max="3823" width="8.28515625" style="53" customWidth="1"/>
    <col min="3824" max="3824" width="10.28515625" style="53" customWidth="1"/>
    <col min="3825" max="3825" width="11.28515625" style="53" customWidth="1"/>
    <col min="3826" max="3826" width="9.7109375" style="53" customWidth="1"/>
    <col min="3827" max="4068" width="9.140625" style="53" customWidth="1"/>
    <col min="4069" max="4069" width="30.140625" style="53" customWidth="1"/>
    <col min="4070" max="4070" width="52.140625" style="53" customWidth="1"/>
    <col min="4071" max="4071" width="47.7109375" style="53" customWidth="1"/>
    <col min="4072" max="4072" width="13.28515625" style="53" customWidth="1"/>
    <col min="4073" max="4073" width="9.85546875" style="53" customWidth="1"/>
    <col min="4074" max="4074" width="17.140625" style="53" customWidth="1"/>
    <col min="4075" max="4075" width="9.140625" style="53" customWidth="1"/>
    <col min="4076" max="4076" width="10.85546875" style="53" customWidth="1"/>
    <col min="4077" max="4077" width="11.28515625" style="53" customWidth="1"/>
    <col min="4078" max="4078" width="16.28515625" style="53" customWidth="1"/>
    <col min="4079" max="4079" width="8.28515625" style="53" customWidth="1"/>
    <col min="4080" max="4080" width="10.28515625" style="53" customWidth="1"/>
    <col min="4081" max="4081" width="11.28515625" style="53" customWidth="1"/>
    <col min="4082" max="4082" width="9.7109375" style="53" customWidth="1"/>
    <col min="4083" max="4324" width="9.140625" style="53" customWidth="1"/>
    <col min="4325" max="4325" width="30.140625" style="53" customWidth="1"/>
    <col min="4326" max="4326" width="52.140625" style="53" customWidth="1"/>
    <col min="4327" max="4327" width="47.7109375" style="53" customWidth="1"/>
    <col min="4328" max="4328" width="13.28515625" style="53" customWidth="1"/>
    <col min="4329" max="4329" width="9.85546875" style="53" customWidth="1"/>
    <col min="4330" max="4330" width="17.140625" style="53" customWidth="1"/>
    <col min="4331" max="4331" width="9.140625" style="53" customWidth="1"/>
    <col min="4332" max="4332" width="10.85546875" style="53" customWidth="1"/>
    <col min="4333" max="4333" width="11.28515625" style="53" customWidth="1"/>
    <col min="4334" max="4334" width="16.28515625" style="53" customWidth="1"/>
    <col min="4335" max="4335" width="8.28515625" style="53" customWidth="1"/>
    <col min="4336" max="4336" width="10.28515625" style="53" customWidth="1"/>
    <col min="4337" max="4337" width="11.28515625" style="53" customWidth="1"/>
    <col min="4338" max="4338" width="9.7109375" style="53" customWidth="1"/>
    <col min="4339" max="4580" width="9.140625" style="53" customWidth="1"/>
    <col min="4581" max="4581" width="30.140625" style="53" customWidth="1"/>
    <col min="4582" max="4582" width="52.140625" style="53" customWidth="1"/>
    <col min="4583" max="4583" width="47.7109375" style="53" customWidth="1"/>
    <col min="4584" max="4584" width="13.28515625" style="53" customWidth="1"/>
    <col min="4585" max="4585" width="9.85546875" style="53" customWidth="1"/>
    <col min="4586" max="4586" width="17.140625" style="53" customWidth="1"/>
    <col min="4587" max="4587" width="9.140625" style="53" customWidth="1"/>
    <col min="4588" max="4588" width="10.85546875" style="53" customWidth="1"/>
    <col min="4589" max="4589" width="11.28515625" style="53" customWidth="1"/>
    <col min="4590" max="4590" width="16.28515625" style="53" customWidth="1"/>
    <col min="4591" max="4591" width="8.28515625" style="53" customWidth="1"/>
    <col min="4592" max="4592" width="10.28515625" style="53" customWidth="1"/>
    <col min="4593" max="4593" width="11.28515625" style="53" customWidth="1"/>
    <col min="4594" max="4594" width="9.7109375" style="53" customWidth="1"/>
    <col min="4595" max="4836" width="9.140625" style="53" customWidth="1"/>
    <col min="4837" max="4837" width="30.140625" style="53" customWidth="1"/>
    <col min="4838" max="4838" width="52.140625" style="53" customWidth="1"/>
    <col min="4839" max="4839" width="47.7109375" style="53" customWidth="1"/>
    <col min="4840" max="4840" width="13.28515625" style="53" customWidth="1"/>
    <col min="4841" max="4841" width="9.85546875" style="53" customWidth="1"/>
    <col min="4842" max="4842" width="17.140625" style="53" customWidth="1"/>
    <col min="4843" max="4843" width="9.140625" style="53" customWidth="1"/>
    <col min="4844" max="4844" width="10.85546875" style="53" customWidth="1"/>
    <col min="4845" max="4845" width="11.28515625" style="53" customWidth="1"/>
    <col min="4846" max="4846" width="16.28515625" style="53" customWidth="1"/>
    <col min="4847" max="4847" width="8.28515625" style="53" customWidth="1"/>
    <col min="4848" max="4848" width="10.28515625" style="53" customWidth="1"/>
    <col min="4849" max="4849" width="11.28515625" style="53" customWidth="1"/>
    <col min="4850" max="4850" width="9.7109375" style="53" customWidth="1"/>
    <col min="4851" max="5092" width="9.140625" style="53" customWidth="1"/>
    <col min="5093" max="5093" width="30.140625" style="53" customWidth="1"/>
    <col min="5094" max="5094" width="52.140625" style="53" customWidth="1"/>
    <col min="5095" max="5095" width="47.7109375" style="53" customWidth="1"/>
    <col min="5096" max="5096" width="13.28515625" style="53" customWidth="1"/>
    <col min="5097" max="5097" width="9.85546875" style="53" customWidth="1"/>
    <col min="5098" max="5098" width="17.140625" style="53" customWidth="1"/>
    <col min="5099" max="5099" width="9.140625" style="53" customWidth="1"/>
    <col min="5100" max="5100" width="10.85546875" style="53" customWidth="1"/>
    <col min="5101" max="5101" width="11.28515625" style="53" customWidth="1"/>
    <col min="5102" max="5102" width="16.28515625" style="53" customWidth="1"/>
    <col min="5103" max="5103" width="8.28515625" style="53" customWidth="1"/>
    <col min="5104" max="5104" width="10.28515625" style="53" customWidth="1"/>
    <col min="5105" max="5105" width="11.28515625" style="53" customWidth="1"/>
    <col min="5106" max="5106" width="9.7109375" style="53" customWidth="1"/>
    <col min="5107" max="5348" width="9.140625" style="53" customWidth="1"/>
    <col min="5349" max="5349" width="30.140625" style="53" customWidth="1"/>
    <col min="5350" max="5350" width="52.140625" style="53" customWidth="1"/>
    <col min="5351" max="5351" width="47.7109375" style="53" customWidth="1"/>
    <col min="5352" max="5352" width="13.28515625" style="53" customWidth="1"/>
    <col min="5353" max="5353" width="9.85546875" style="53" customWidth="1"/>
    <col min="5354" max="5354" width="17.140625" style="53" customWidth="1"/>
    <col min="5355" max="5355" width="9.140625" style="53" customWidth="1"/>
    <col min="5356" max="5356" width="10.85546875" style="53" customWidth="1"/>
    <col min="5357" max="5357" width="11.28515625" style="53" customWidth="1"/>
    <col min="5358" max="5358" width="16.28515625" style="53" customWidth="1"/>
    <col min="5359" max="5359" width="8.28515625" style="53" customWidth="1"/>
    <col min="5360" max="5360" width="10.28515625" style="53" customWidth="1"/>
    <col min="5361" max="5361" width="11.28515625" style="53" customWidth="1"/>
    <col min="5362" max="5362" width="9.7109375" style="53" customWidth="1"/>
    <col min="5363" max="5604" width="9.140625" style="53" customWidth="1"/>
    <col min="5605" max="5605" width="30.140625" style="53" customWidth="1"/>
    <col min="5606" max="5606" width="52.140625" style="53" customWidth="1"/>
    <col min="5607" max="5607" width="47.7109375" style="53" customWidth="1"/>
    <col min="5608" max="5608" width="13.28515625" style="53" customWidth="1"/>
    <col min="5609" max="5609" width="9.85546875" style="53" customWidth="1"/>
    <col min="5610" max="5610" width="17.140625" style="53" customWidth="1"/>
    <col min="5611" max="5611" width="9.140625" style="53" customWidth="1"/>
    <col min="5612" max="5612" width="10.85546875" style="53" customWidth="1"/>
    <col min="5613" max="5613" width="11.28515625" style="53" customWidth="1"/>
    <col min="5614" max="5614" width="16.28515625" style="53" customWidth="1"/>
    <col min="5615" max="5615" width="8.28515625" style="53" customWidth="1"/>
    <col min="5616" max="5616" width="10.28515625" style="53" customWidth="1"/>
    <col min="5617" max="5617" width="11.28515625" style="53" customWidth="1"/>
    <col min="5618" max="5618" width="9.7109375" style="53" customWidth="1"/>
    <col min="5619" max="5860" width="9.140625" style="53" customWidth="1"/>
    <col min="5861" max="5861" width="30.140625" style="53" customWidth="1"/>
    <col min="5862" max="5862" width="52.140625" style="53" customWidth="1"/>
    <col min="5863" max="5863" width="47.7109375" style="53" customWidth="1"/>
    <col min="5864" max="5864" width="13.28515625" style="53" customWidth="1"/>
    <col min="5865" max="5865" width="9.85546875" style="53" customWidth="1"/>
    <col min="5866" max="5866" width="17.140625" style="53" customWidth="1"/>
    <col min="5867" max="5867" width="9.140625" style="53" customWidth="1"/>
    <col min="5868" max="5868" width="10.85546875" style="53" customWidth="1"/>
    <col min="5869" max="5869" width="11.28515625" style="53" customWidth="1"/>
    <col min="5870" max="5870" width="16.28515625" style="53" customWidth="1"/>
    <col min="5871" max="5871" width="8.28515625" style="53" customWidth="1"/>
    <col min="5872" max="5872" width="10.28515625" style="53" customWidth="1"/>
    <col min="5873" max="5873" width="11.28515625" style="53" customWidth="1"/>
    <col min="5874" max="5874" width="9.7109375" style="53" customWidth="1"/>
    <col min="5875" max="6116" width="9.140625" style="53" customWidth="1"/>
    <col min="6117" max="6117" width="30.140625" style="53" customWidth="1"/>
    <col min="6118" max="6118" width="52.140625" style="53" customWidth="1"/>
    <col min="6119" max="6119" width="47.7109375" style="53" customWidth="1"/>
    <col min="6120" max="6120" width="13.28515625" style="53" customWidth="1"/>
    <col min="6121" max="6121" width="9.85546875" style="53" customWidth="1"/>
    <col min="6122" max="6122" width="17.140625" style="53" customWidth="1"/>
    <col min="6123" max="6123" width="9.140625" style="53" customWidth="1"/>
    <col min="6124" max="6124" width="10.85546875" style="53" customWidth="1"/>
    <col min="6125" max="6125" width="11.28515625" style="53" customWidth="1"/>
    <col min="6126" max="6126" width="16.28515625" style="53" customWidth="1"/>
    <col min="6127" max="6127" width="8.28515625" style="53" customWidth="1"/>
    <col min="6128" max="6128" width="10.28515625" style="53" customWidth="1"/>
    <col min="6129" max="6129" width="11.28515625" style="53" customWidth="1"/>
    <col min="6130" max="6130" width="9.7109375" style="53" customWidth="1"/>
    <col min="6131" max="6372" width="9.140625" style="53" customWidth="1"/>
    <col min="6373" max="6373" width="30.140625" style="53" customWidth="1"/>
    <col min="6374" max="6374" width="52.140625" style="53" customWidth="1"/>
    <col min="6375" max="6375" width="47.7109375" style="53" customWidth="1"/>
    <col min="6376" max="6376" width="13.28515625" style="53" customWidth="1"/>
    <col min="6377" max="6377" width="9.85546875" style="53" customWidth="1"/>
    <col min="6378" max="6378" width="17.140625" style="53" customWidth="1"/>
    <col min="6379" max="6379" width="9.140625" style="53" customWidth="1"/>
    <col min="6380" max="6380" width="10.85546875" style="53" customWidth="1"/>
    <col min="6381" max="6381" width="11.28515625" style="53" customWidth="1"/>
    <col min="6382" max="6382" width="16.28515625" style="53" customWidth="1"/>
    <col min="6383" max="6383" width="8.28515625" style="53" customWidth="1"/>
    <col min="6384" max="6384" width="10.28515625" style="53" customWidth="1"/>
    <col min="6385" max="6385" width="11.28515625" style="53" customWidth="1"/>
    <col min="6386" max="6386" width="9.7109375" style="53" customWidth="1"/>
    <col min="6387" max="6628" width="9.140625" style="53" customWidth="1"/>
    <col min="6629" max="6629" width="30.140625" style="53" customWidth="1"/>
    <col min="6630" max="6630" width="52.140625" style="53" customWidth="1"/>
    <col min="6631" max="6631" width="47.7109375" style="53" customWidth="1"/>
    <col min="6632" max="6632" width="13.28515625" style="53" customWidth="1"/>
    <col min="6633" max="6633" width="9.85546875" style="53" customWidth="1"/>
    <col min="6634" max="6634" width="17.140625" style="53" customWidth="1"/>
    <col min="6635" max="6635" width="9.140625" style="53" customWidth="1"/>
    <col min="6636" max="6636" width="10.85546875" style="53" customWidth="1"/>
    <col min="6637" max="6637" width="11.28515625" style="53" customWidth="1"/>
    <col min="6638" max="6638" width="16.28515625" style="53" customWidth="1"/>
    <col min="6639" max="6639" width="8.28515625" style="53" customWidth="1"/>
    <col min="6640" max="6640" width="10.28515625" style="53" customWidth="1"/>
    <col min="6641" max="6641" width="11.28515625" style="53" customWidth="1"/>
    <col min="6642" max="6642" width="9.7109375" style="53" customWidth="1"/>
    <col min="6643" max="6884" width="9.140625" style="53" customWidth="1"/>
    <col min="6885" max="6885" width="30.140625" style="53" customWidth="1"/>
    <col min="6886" max="6886" width="52.140625" style="53" customWidth="1"/>
    <col min="6887" max="6887" width="47.7109375" style="53" customWidth="1"/>
    <col min="6888" max="6888" width="13.28515625" style="53" customWidth="1"/>
    <col min="6889" max="6889" width="9.85546875" style="53" customWidth="1"/>
    <col min="6890" max="6890" width="17.140625" style="53" customWidth="1"/>
    <col min="6891" max="6891" width="9.140625" style="53" customWidth="1"/>
    <col min="6892" max="6892" width="10.85546875" style="53" customWidth="1"/>
    <col min="6893" max="6893" width="11.28515625" style="53" customWidth="1"/>
    <col min="6894" max="6894" width="16.28515625" style="53" customWidth="1"/>
    <col min="6895" max="6895" width="8.28515625" style="53" customWidth="1"/>
    <col min="6896" max="6896" width="10.28515625" style="53" customWidth="1"/>
    <col min="6897" max="6897" width="11.28515625" style="53" customWidth="1"/>
    <col min="6898" max="6898" width="9.7109375" style="53" customWidth="1"/>
    <col min="6899" max="7140" width="9.140625" style="53" customWidth="1"/>
    <col min="7141" max="7141" width="30.140625" style="53" customWidth="1"/>
    <col min="7142" max="7142" width="52.140625" style="53" customWidth="1"/>
    <col min="7143" max="7143" width="47.7109375" style="53" customWidth="1"/>
    <col min="7144" max="7144" width="13.28515625" style="53" customWidth="1"/>
    <col min="7145" max="7145" width="9.85546875" style="53" customWidth="1"/>
    <col min="7146" max="7146" width="17.140625" style="53" customWidth="1"/>
    <col min="7147" max="7147" width="9.140625" style="53" customWidth="1"/>
    <col min="7148" max="7148" width="10.85546875" style="53" customWidth="1"/>
    <col min="7149" max="7149" width="11.28515625" style="53" customWidth="1"/>
    <col min="7150" max="7150" width="16.28515625" style="53" customWidth="1"/>
    <col min="7151" max="7151" width="8.28515625" style="53" customWidth="1"/>
    <col min="7152" max="7152" width="10.28515625" style="53" customWidth="1"/>
    <col min="7153" max="7153" width="11.28515625" style="53" customWidth="1"/>
    <col min="7154" max="7154" width="9.7109375" style="53" customWidth="1"/>
    <col min="7155" max="7396" width="9.140625" style="53" customWidth="1"/>
    <col min="7397" max="7397" width="30.140625" style="53" customWidth="1"/>
    <col min="7398" max="7398" width="52.140625" style="53" customWidth="1"/>
    <col min="7399" max="7399" width="47.7109375" style="53" customWidth="1"/>
    <col min="7400" max="7400" width="13.28515625" style="53" customWidth="1"/>
    <col min="7401" max="7401" width="9.85546875" style="53" customWidth="1"/>
    <col min="7402" max="7402" width="17.140625" style="53" customWidth="1"/>
    <col min="7403" max="7403" width="9.140625" style="53" customWidth="1"/>
    <col min="7404" max="7404" width="10.85546875" style="53" customWidth="1"/>
    <col min="7405" max="7405" width="11.28515625" style="53" customWidth="1"/>
    <col min="7406" max="7406" width="16.28515625" style="53" customWidth="1"/>
    <col min="7407" max="7407" width="8.28515625" style="53" customWidth="1"/>
    <col min="7408" max="7408" width="10.28515625" style="53" customWidth="1"/>
    <col min="7409" max="7409" width="11.28515625" style="53" customWidth="1"/>
    <col min="7410" max="7410" width="9.7109375" style="53" customWidth="1"/>
    <col min="7411" max="7652" width="9.140625" style="53" customWidth="1"/>
    <col min="7653" max="7653" width="30.140625" style="53" customWidth="1"/>
    <col min="7654" max="7654" width="52.140625" style="53" customWidth="1"/>
    <col min="7655" max="7655" width="47.7109375" style="53" customWidth="1"/>
    <col min="7656" max="7656" width="13.28515625" style="53" customWidth="1"/>
    <col min="7657" max="7657" width="9.85546875" style="53" customWidth="1"/>
    <col min="7658" max="7658" width="17.140625" style="53" customWidth="1"/>
    <col min="7659" max="7659" width="9.140625" style="53" customWidth="1"/>
    <col min="7660" max="7660" width="10.85546875" style="53" customWidth="1"/>
    <col min="7661" max="7661" width="11.28515625" style="53" customWidth="1"/>
    <col min="7662" max="7662" width="16.28515625" style="53" customWidth="1"/>
    <col min="7663" max="7663" width="8.28515625" style="53" customWidth="1"/>
    <col min="7664" max="7664" width="10.28515625" style="53" customWidth="1"/>
    <col min="7665" max="7665" width="11.28515625" style="53" customWidth="1"/>
    <col min="7666" max="7666" width="9.7109375" style="53" customWidth="1"/>
    <col min="7667" max="7908" width="9.140625" style="53" customWidth="1"/>
    <col min="7909" max="7909" width="30.140625" style="53" customWidth="1"/>
    <col min="7910" max="7910" width="52.140625" style="53" customWidth="1"/>
    <col min="7911" max="7911" width="47.7109375" style="53" customWidth="1"/>
    <col min="7912" max="7912" width="13.28515625" style="53" customWidth="1"/>
    <col min="7913" max="7913" width="9.85546875" style="53" customWidth="1"/>
    <col min="7914" max="7914" width="17.140625" style="53" customWidth="1"/>
    <col min="7915" max="7915" width="9.140625" style="53" customWidth="1"/>
    <col min="7916" max="7916" width="10.85546875" style="53" customWidth="1"/>
    <col min="7917" max="7917" width="11.28515625" style="53" customWidth="1"/>
    <col min="7918" max="7918" width="16.28515625" style="53" customWidth="1"/>
    <col min="7919" max="7919" width="8.28515625" style="53" customWidth="1"/>
    <col min="7920" max="7920" width="10.28515625" style="53" customWidth="1"/>
    <col min="7921" max="7921" width="11.28515625" style="53" customWidth="1"/>
    <col min="7922" max="7922" width="9.7109375" style="53" customWidth="1"/>
    <col min="7923" max="8164" width="9.140625" style="53" customWidth="1"/>
    <col min="8165" max="8165" width="30.140625" style="53" customWidth="1"/>
    <col min="8166" max="8166" width="52.140625" style="53" customWidth="1"/>
    <col min="8167" max="8167" width="47.7109375" style="53" customWidth="1"/>
    <col min="8168" max="8168" width="13.28515625" style="53" customWidth="1"/>
    <col min="8169" max="8169" width="9.85546875" style="53" customWidth="1"/>
    <col min="8170" max="8170" width="17.140625" style="53" customWidth="1"/>
    <col min="8171" max="8171" width="9.140625" style="53" customWidth="1"/>
    <col min="8172" max="8172" width="10.85546875" style="53" customWidth="1"/>
    <col min="8173" max="8173" width="11.28515625" style="53" customWidth="1"/>
    <col min="8174" max="8174" width="16.28515625" style="53" customWidth="1"/>
    <col min="8175" max="8175" width="8.28515625" style="53" customWidth="1"/>
    <col min="8176" max="8176" width="10.28515625" style="53" customWidth="1"/>
    <col min="8177" max="8177" width="11.28515625" style="53" customWidth="1"/>
    <col min="8178" max="8178" width="9.7109375" style="53" customWidth="1"/>
    <col min="8179" max="8420" width="9.140625" style="53" customWidth="1"/>
    <col min="8421" max="8421" width="30.140625" style="53" customWidth="1"/>
    <col min="8422" max="8422" width="52.140625" style="53" customWidth="1"/>
    <col min="8423" max="8423" width="47.7109375" style="53" customWidth="1"/>
    <col min="8424" max="8424" width="13.28515625" style="53" customWidth="1"/>
    <col min="8425" max="8425" width="9.85546875" style="53" customWidth="1"/>
    <col min="8426" max="8426" width="17.140625" style="53" customWidth="1"/>
    <col min="8427" max="8427" width="9.140625" style="53" customWidth="1"/>
    <col min="8428" max="8428" width="10.85546875" style="53" customWidth="1"/>
    <col min="8429" max="8429" width="11.28515625" style="53" customWidth="1"/>
    <col min="8430" max="8430" width="16.28515625" style="53" customWidth="1"/>
    <col min="8431" max="8431" width="8.28515625" style="53" customWidth="1"/>
    <col min="8432" max="8432" width="10.28515625" style="53" customWidth="1"/>
    <col min="8433" max="8433" width="11.28515625" style="53" customWidth="1"/>
    <col min="8434" max="8434" width="9.7109375" style="53" customWidth="1"/>
    <col min="8435" max="8676" width="9.140625" style="53" customWidth="1"/>
    <col min="8677" max="8677" width="30.140625" style="53" customWidth="1"/>
    <col min="8678" max="8678" width="52.140625" style="53" customWidth="1"/>
    <col min="8679" max="8679" width="47.7109375" style="53" customWidth="1"/>
    <col min="8680" max="8680" width="13.28515625" style="53" customWidth="1"/>
    <col min="8681" max="8681" width="9.85546875" style="53" customWidth="1"/>
    <col min="8682" max="8682" width="17.140625" style="53" customWidth="1"/>
    <col min="8683" max="8683" width="9.140625" style="53" customWidth="1"/>
    <col min="8684" max="8684" width="10.85546875" style="53" customWidth="1"/>
    <col min="8685" max="8685" width="11.28515625" style="53" customWidth="1"/>
    <col min="8686" max="8686" width="16.28515625" style="53" customWidth="1"/>
    <col min="8687" max="8687" width="8.28515625" style="53" customWidth="1"/>
    <col min="8688" max="8688" width="10.28515625" style="53" customWidth="1"/>
    <col min="8689" max="8689" width="11.28515625" style="53" customWidth="1"/>
    <col min="8690" max="8690" width="9.7109375" style="53" customWidth="1"/>
    <col min="8691" max="8932" width="9.140625" style="53" customWidth="1"/>
    <col min="8933" max="8933" width="30.140625" style="53" customWidth="1"/>
    <col min="8934" max="8934" width="52.140625" style="53" customWidth="1"/>
    <col min="8935" max="8935" width="47.7109375" style="53" customWidth="1"/>
    <col min="8936" max="8936" width="13.28515625" style="53" customWidth="1"/>
    <col min="8937" max="8937" width="9.85546875" style="53" customWidth="1"/>
    <col min="8938" max="8938" width="17.140625" style="53" customWidth="1"/>
    <col min="8939" max="8939" width="9.140625" style="53" customWidth="1"/>
    <col min="8940" max="8940" width="10.85546875" style="53" customWidth="1"/>
    <col min="8941" max="8941" width="11.28515625" style="53" customWidth="1"/>
    <col min="8942" max="8942" width="16.28515625" style="53" customWidth="1"/>
    <col min="8943" max="8943" width="8.28515625" style="53" customWidth="1"/>
    <col min="8944" max="8944" width="10.28515625" style="53" customWidth="1"/>
    <col min="8945" max="8945" width="11.28515625" style="53" customWidth="1"/>
    <col min="8946" max="8946" width="9.7109375" style="53" customWidth="1"/>
    <col min="8947" max="9188" width="9.140625" style="53" customWidth="1"/>
    <col min="9189" max="9189" width="30.140625" style="53" customWidth="1"/>
    <col min="9190" max="9190" width="52.140625" style="53" customWidth="1"/>
    <col min="9191" max="9191" width="47.7109375" style="53" customWidth="1"/>
    <col min="9192" max="9192" width="13.28515625" style="53" customWidth="1"/>
    <col min="9193" max="9193" width="9.85546875" style="53" customWidth="1"/>
    <col min="9194" max="9194" width="17.140625" style="53" customWidth="1"/>
    <col min="9195" max="9195" width="9.140625" style="53" customWidth="1"/>
    <col min="9196" max="9196" width="10.85546875" style="53" customWidth="1"/>
    <col min="9197" max="9197" width="11.28515625" style="53" customWidth="1"/>
    <col min="9198" max="9198" width="16.28515625" style="53" customWidth="1"/>
    <col min="9199" max="9199" width="8.28515625" style="53" customWidth="1"/>
    <col min="9200" max="9200" width="10.28515625" style="53" customWidth="1"/>
    <col min="9201" max="9201" width="11.28515625" style="53" customWidth="1"/>
    <col min="9202" max="9202" width="9.7109375" style="53" customWidth="1"/>
    <col min="9203" max="9444" width="9.140625" style="53" customWidth="1"/>
    <col min="9445" max="9445" width="30.140625" style="53" customWidth="1"/>
    <col min="9446" max="9446" width="52.140625" style="53" customWidth="1"/>
    <col min="9447" max="9447" width="47.7109375" style="53" customWidth="1"/>
    <col min="9448" max="9448" width="13.28515625" style="53" customWidth="1"/>
    <col min="9449" max="9449" width="9.85546875" style="53" customWidth="1"/>
    <col min="9450" max="9450" width="17.140625" style="53" customWidth="1"/>
    <col min="9451" max="9451" width="9.140625" style="53" customWidth="1"/>
    <col min="9452" max="9452" width="10.85546875" style="53" customWidth="1"/>
    <col min="9453" max="9453" width="11.28515625" style="53" customWidth="1"/>
    <col min="9454" max="9454" width="16.28515625" style="53" customWidth="1"/>
    <col min="9455" max="9455" width="8.28515625" style="53" customWidth="1"/>
    <col min="9456" max="9456" width="10.28515625" style="53" customWidth="1"/>
    <col min="9457" max="9457" width="11.28515625" style="53" customWidth="1"/>
    <col min="9458" max="9458" width="9.7109375" style="53" customWidth="1"/>
    <col min="9459" max="9700" width="9.140625" style="53" customWidth="1"/>
    <col min="9701" max="9701" width="30.140625" style="53" customWidth="1"/>
    <col min="9702" max="9702" width="52.140625" style="53" customWidth="1"/>
    <col min="9703" max="9703" width="47.7109375" style="53" customWidth="1"/>
    <col min="9704" max="9704" width="13.28515625" style="53" customWidth="1"/>
    <col min="9705" max="9705" width="9.85546875" style="53" customWidth="1"/>
    <col min="9706" max="9706" width="17.140625" style="53" customWidth="1"/>
    <col min="9707" max="9707" width="9.140625" style="53" customWidth="1"/>
    <col min="9708" max="9708" width="10.85546875" style="53" customWidth="1"/>
    <col min="9709" max="9709" width="11.28515625" style="53" customWidth="1"/>
    <col min="9710" max="9710" width="16.28515625" style="53" customWidth="1"/>
    <col min="9711" max="9711" width="8.28515625" style="53" customWidth="1"/>
    <col min="9712" max="9712" width="10.28515625" style="53" customWidth="1"/>
    <col min="9713" max="9713" width="11.28515625" style="53" customWidth="1"/>
    <col min="9714" max="9714" width="9.7109375" style="53" customWidth="1"/>
    <col min="9715" max="9956" width="9.140625" style="53" customWidth="1"/>
    <col min="9957" max="9957" width="30.140625" style="53" customWidth="1"/>
    <col min="9958" max="9958" width="52.140625" style="53" customWidth="1"/>
    <col min="9959" max="9959" width="47.7109375" style="53" customWidth="1"/>
    <col min="9960" max="9960" width="13.28515625" style="53" customWidth="1"/>
    <col min="9961" max="9961" width="9.85546875" style="53" customWidth="1"/>
    <col min="9962" max="9962" width="17.140625" style="53" customWidth="1"/>
    <col min="9963" max="9963" width="9.140625" style="53" customWidth="1"/>
    <col min="9964" max="9964" width="10.85546875" style="53" customWidth="1"/>
    <col min="9965" max="9965" width="11.28515625" style="53" customWidth="1"/>
    <col min="9966" max="9966" width="16.28515625" style="53" customWidth="1"/>
    <col min="9967" max="9967" width="8.28515625" style="53" customWidth="1"/>
    <col min="9968" max="9968" width="10.28515625" style="53" customWidth="1"/>
    <col min="9969" max="9969" width="11.28515625" style="53" customWidth="1"/>
    <col min="9970" max="9970" width="9.7109375" style="53" customWidth="1"/>
    <col min="9971" max="10212" width="9.140625" style="53" customWidth="1"/>
    <col min="10213" max="10213" width="30.140625" style="53" customWidth="1"/>
    <col min="10214" max="10214" width="52.140625" style="53" customWidth="1"/>
    <col min="10215" max="10215" width="47.7109375" style="53" customWidth="1"/>
    <col min="10216" max="10216" width="13.28515625" style="53" customWidth="1"/>
    <col min="10217" max="10217" width="9.85546875" style="53" customWidth="1"/>
    <col min="10218" max="10218" width="17.140625" style="53" customWidth="1"/>
    <col min="10219" max="10219" width="9.140625" style="53" customWidth="1"/>
    <col min="10220" max="10220" width="10.85546875" style="53" customWidth="1"/>
    <col min="10221" max="10221" width="11.28515625" style="53" customWidth="1"/>
    <col min="10222" max="10222" width="16.28515625" style="53" customWidth="1"/>
    <col min="10223" max="10223" width="8.28515625" style="53" customWidth="1"/>
    <col min="10224" max="10224" width="10.28515625" style="53" customWidth="1"/>
    <col min="10225" max="10225" width="11.28515625" style="53" customWidth="1"/>
    <col min="10226" max="10226" width="9.7109375" style="53" customWidth="1"/>
    <col min="10227" max="10468" width="9.140625" style="53" customWidth="1"/>
    <col min="10469" max="10469" width="30.140625" style="53" customWidth="1"/>
    <col min="10470" max="10470" width="52.140625" style="53" customWidth="1"/>
    <col min="10471" max="10471" width="47.7109375" style="53" customWidth="1"/>
    <col min="10472" max="10472" width="13.28515625" style="53" customWidth="1"/>
    <col min="10473" max="10473" width="9.85546875" style="53" customWidth="1"/>
    <col min="10474" max="10474" width="17.140625" style="53" customWidth="1"/>
    <col min="10475" max="10475" width="9.140625" style="53" customWidth="1"/>
    <col min="10476" max="10476" width="10.85546875" style="53" customWidth="1"/>
    <col min="10477" max="10477" width="11.28515625" style="53" customWidth="1"/>
    <col min="10478" max="10478" width="16.28515625" style="53" customWidth="1"/>
    <col min="10479" max="10479" width="8.28515625" style="53" customWidth="1"/>
    <col min="10480" max="10480" width="10.28515625" style="53" customWidth="1"/>
    <col min="10481" max="10481" width="11.28515625" style="53" customWidth="1"/>
    <col min="10482" max="10482" width="9.7109375" style="53" customWidth="1"/>
    <col min="10483" max="10724" width="9.140625" style="53" customWidth="1"/>
    <col min="10725" max="10725" width="30.140625" style="53" customWidth="1"/>
    <col min="10726" max="10726" width="52.140625" style="53" customWidth="1"/>
    <col min="10727" max="10727" width="47.7109375" style="53" customWidth="1"/>
    <col min="10728" max="10728" width="13.28515625" style="53" customWidth="1"/>
    <col min="10729" max="10729" width="9.85546875" style="53" customWidth="1"/>
    <col min="10730" max="10730" width="17.140625" style="53" customWidth="1"/>
    <col min="10731" max="10731" width="9.140625" style="53" customWidth="1"/>
    <col min="10732" max="10732" width="10.85546875" style="53" customWidth="1"/>
    <col min="10733" max="10733" width="11.28515625" style="53" customWidth="1"/>
    <col min="10734" max="10734" width="16.28515625" style="53" customWidth="1"/>
    <col min="10735" max="10735" width="8.28515625" style="53" customWidth="1"/>
    <col min="10736" max="10736" width="10.28515625" style="53" customWidth="1"/>
    <col min="10737" max="10737" width="11.28515625" style="53" customWidth="1"/>
    <col min="10738" max="10738" width="9.7109375" style="53" customWidth="1"/>
    <col min="10739" max="10980" width="9.140625" style="53" customWidth="1"/>
    <col min="10981" max="10981" width="30.140625" style="53" customWidth="1"/>
    <col min="10982" max="10982" width="52.140625" style="53" customWidth="1"/>
    <col min="10983" max="10983" width="47.7109375" style="53" customWidth="1"/>
    <col min="10984" max="10984" width="13.28515625" style="53" customWidth="1"/>
    <col min="10985" max="10985" width="9.85546875" style="53" customWidth="1"/>
    <col min="10986" max="10986" width="17.140625" style="53" customWidth="1"/>
    <col min="10987" max="10987" width="9.140625" style="53" customWidth="1"/>
    <col min="10988" max="10988" width="10.85546875" style="53" customWidth="1"/>
    <col min="10989" max="10989" width="11.28515625" style="53" customWidth="1"/>
    <col min="10990" max="10990" width="16.28515625" style="53" customWidth="1"/>
    <col min="10991" max="10991" width="8.28515625" style="53" customWidth="1"/>
    <col min="10992" max="10992" width="10.28515625" style="53" customWidth="1"/>
    <col min="10993" max="10993" width="11.28515625" style="53" customWidth="1"/>
    <col min="10994" max="10994" width="9.7109375" style="53" customWidth="1"/>
    <col min="10995" max="11236" width="9.140625" style="53" customWidth="1"/>
    <col min="11237" max="11237" width="30.140625" style="53" customWidth="1"/>
    <col min="11238" max="11238" width="52.140625" style="53" customWidth="1"/>
    <col min="11239" max="11239" width="47.7109375" style="53" customWidth="1"/>
    <col min="11240" max="11240" width="13.28515625" style="53" customWidth="1"/>
    <col min="11241" max="11241" width="9.85546875" style="53" customWidth="1"/>
    <col min="11242" max="11242" width="17.140625" style="53" customWidth="1"/>
    <col min="11243" max="11243" width="9.140625" style="53" customWidth="1"/>
    <col min="11244" max="11244" width="10.85546875" style="53" customWidth="1"/>
    <col min="11245" max="11245" width="11.28515625" style="53" customWidth="1"/>
    <col min="11246" max="11246" width="16.28515625" style="53" customWidth="1"/>
    <col min="11247" max="11247" width="8.28515625" style="53" customWidth="1"/>
    <col min="11248" max="11248" width="10.28515625" style="53" customWidth="1"/>
    <col min="11249" max="11249" width="11.28515625" style="53" customWidth="1"/>
    <col min="11250" max="11250" width="9.7109375" style="53" customWidth="1"/>
    <col min="11251" max="11492" width="9.140625" style="53" customWidth="1"/>
    <col min="11493" max="11493" width="30.140625" style="53" customWidth="1"/>
    <col min="11494" max="11494" width="52.140625" style="53" customWidth="1"/>
    <col min="11495" max="11495" width="47.7109375" style="53" customWidth="1"/>
    <col min="11496" max="11496" width="13.28515625" style="53" customWidth="1"/>
    <col min="11497" max="11497" width="9.85546875" style="53" customWidth="1"/>
    <col min="11498" max="11498" width="17.140625" style="53" customWidth="1"/>
    <col min="11499" max="11499" width="9.140625" style="53" customWidth="1"/>
    <col min="11500" max="11500" width="10.85546875" style="53" customWidth="1"/>
    <col min="11501" max="11501" width="11.28515625" style="53" customWidth="1"/>
    <col min="11502" max="11502" width="16.28515625" style="53" customWidth="1"/>
    <col min="11503" max="11503" width="8.28515625" style="53" customWidth="1"/>
    <col min="11504" max="11504" width="10.28515625" style="53" customWidth="1"/>
    <col min="11505" max="11505" width="11.28515625" style="53" customWidth="1"/>
    <col min="11506" max="11506" width="9.7109375" style="53" customWidth="1"/>
    <col min="11507" max="11748" width="9.140625" style="53" customWidth="1"/>
    <col min="11749" max="11749" width="30.140625" style="53" customWidth="1"/>
    <col min="11750" max="11750" width="52.140625" style="53" customWidth="1"/>
    <col min="11751" max="11751" width="47.7109375" style="53" customWidth="1"/>
    <col min="11752" max="11752" width="13.28515625" style="53" customWidth="1"/>
    <col min="11753" max="11753" width="9.85546875" style="53" customWidth="1"/>
    <col min="11754" max="11754" width="17.140625" style="53" customWidth="1"/>
    <col min="11755" max="11755" width="9.140625" style="53" customWidth="1"/>
    <col min="11756" max="11756" width="10.85546875" style="53" customWidth="1"/>
    <col min="11757" max="11757" width="11.28515625" style="53" customWidth="1"/>
    <col min="11758" max="11758" width="16.28515625" style="53" customWidth="1"/>
    <col min="11759" max="11759" width="8.28515625" style="53" customWidth="1"/>
    <col min="11760" max="11760" width="10.28515625" style="53" customWidth="1"/>
    <col min="11761" max="11761" width="11.28515625" style="53" customWidth="1"/>
    <col min="11762" max="11762" width="9.7109375" style="53" customWidth="1"/>
    <col min="11763" max="12004" width="9.140625" style="53" customWidth="1"/>
    <col min="12005" max="12005" width="30.140625" style="53" customWidth="1"/>
    <col min="12006" max="12006" width="52.140625" style="53" customWidth="1"/>
    <col min="12007" max="12007" width="47.7109375" style="53" customWidth="1"/>
    <col min="12008" max="12008" width="13.28515625" style="53" customWidth="1"/>
    <col min="12009" max="12009" width="9.85546875" style="53" customWidth="1"/>
    <col min="12010" max="12010" width="17.140625" style="53" customWidth="1"/>
    <col min="12011" max="12011" width="9.140625" style="53" customWidth="1"/>
    <col min="12012" max="12012" width="10.85546875" style="53" customWidth="1"/>
    <col min="12013" max="12013" width="11.28515625" style="53" customWidth="1"/>
    <col min="12014" max="12014" width="16.28515625" style="53" customWidth="1"/>
    <col min="12015" max="12015" width="8.28515625" style="53" customWidth="1"/>
    <col min="12016" max="12016" width="10.28515625" style="53" customWidth="1"/>
    <col min="12017" max="12017" width="11.28515625" style="53" customWidth="1"/>
    <col min="12018" max="12018" width="9.7109375" style="53" customWidth="1"/>
    <col min="12019" max="12260" width="9.140625" style="53" customWidth="1"/>
    <col min="12261" max="12261" width="30.140625" style="53" customWidth="1"/>
    <col min="12262" max="12262" width="52.140625" style="53" customWidth="1"/>
    <col min="12263" max="12263" width="47.7109375" style="53" customWidth="1"/>
    <col min="12264" max="12264" width="13.28515625" style="53" customWidth="1"/>
    <col min="12265" max="12265" width="9.85546875" style="53" customWidth="1"/>
    <col min="12266" max="12266" width="17.140625" style="53" customWidth="1"/>
    <col min="12267" max="12267" width="9.140625" style="53" customWidth="1"/>
    <col min="12268" max="12268" width="10.85546875" style="53" customWidth="1"/>
    <col min="12269" max="12269" width="11.28515625" style="53" customWidth="1"/>
    <col min="12270" max="12270" width="16.28515625" style="53" customWidth="1"/>
    <col min="12271" max="12271" width="8.28515625" style="53" customWidth="1"/>
    <col min="12272" max="12272" width="10.28515625" style="53" customWidth="1"/>
    <col min="12273" max="12273" width="11.28515625" style="53" customWidth="1"/>
    <col min="12274" max="12274" width="9.7109375" style="53" customWidth="1"/>
    <col min="12275" max="12516" width="9.140625" style="53" customWidth="1"/>
    <col min="12517" max="12517" width="30.140625" style="53" customWidth="1"/>
    <col min="12518" max="12518" width="52.140625" style="53" customWidth="1"/>
    <col min="12519" max="12519" width="47.7109375" style="53" customWidth="1"/>
    <col min="12520" max="12520" width="13.28515625" style="53" customWidth="1"/>
    <col min="12521" max="12521" width="9.85546875" style="53" customWidth="1"/>
    <col min="12522" max="12522" width="17.140625" style="53" customWidth="1"/>
    <col min="12523" max="12523" width="9.140625" style="53" customWidth="1"/>
    <col min="12524" max="12524" width="10.85546875" style="53" customWidth="1"/>
    <col min="12525" max="12525" width="11.28515625" style="53" customWidth="1"/>
    <col min="12526" max="12526" width="16.28515625" style="53" customWidth="1"/>
    <col min="12527" max="12527" width="8.28515625" style="53" customWidth="1"/>
    <col min="12528" max="12528" width="10.28515625" style="53" customWidth="1"/>
    <col min="12529" max="12529" width="11.28515625" style="53" customWidth="1"/>
    <col min="12530" max="12530" width="9.7109375" style="53" customWidth="1"/>
    <col min="12531" max="12772" width="9.140625" style="53" customWidth="1"/>
    <col min="12773" max="12773" width="30.140625" style="53" customWidth="1"/>
    <col min="12774" max="12774" width="52.140625" style="53" customWidth="1"/>
    <col min="12775" max="12775" width="47.7109375" style="53" customWidth="1"/>
    <col min="12776" max="12776" width="13.28515625" style="53" customWidth="1"/>
    <col min="12777" max="12777" width="9.85546875" style="53" customWidth="1"/>
    <col min="12778" max="12778" width="17.140625" style="53" customWidth="1"/>
    <col min="12779" max="12779" width="9.140625" style="53" customWidth="1"/>
    <col min="12780" max="12780" width="10.85546875" style="53" customWidth="1"/>
    <col min="12781" max="12781" width="11.28515625" style="53" customWidth="1"/>
    <col min="12782" max="12782" width="16.28515625" style="53" customWidth="1"/>
    <col min="12783" max="12783" width="8.28515625" style="53" customWidth="1"/>
    <col min="12784" max="12784" width="10.28515625" style="53" customWidth="1"/>
    <col min="12785" max="12785" width="11.28515625" style="53" customWidth="1"/>
    <col min="12786" max="12786" width="9.7109375" style="53" customWidth="1"/>
    <col min="12787" max="13028" width="9.140625" style="53" customWidth="1"/>
    <col min="13029" max="13029" width="30.140625" style="53" customWidth="1"/>
    <col min="13030" max="13030" width="52.140625" style="53" customWidth="1"/>
    <col min="13031" max="13031" width="47.7109375" style="53" customWidth="1"/>
    <col min="13032" max="13032" width="13.28515625" style="53" customWidth="1"/>
    <col min="13033" max="13033" width="9.85546875" style="53" customWidth="1"/>
    <col min="13034" max="13034" width="17.140625" style="53" customWidth="1"/>
    <col min="13035" max="13035" width="9.140625" style="53" customWidth="1"/>
    <col min="13036" max="13036" width="10.85546875" style="53" customWidth="1"/>
    <col min="13037" max="13037" width="11.28515625" style="53" customWidth="1"/>
    <col min="13038" max="13038" width="16.28515625" style="53" customWidth="1"/>
    <col min="13039" max="13039" width="8.28515625" style="53" customWidth="1"/>
    <col min="13040" max="13040" width="10.28515625" style="53" customWidth="1"/>
    <col min="13041" max="13041" width="11.28515625" style="53" customWidth="1"/>
    <col min="13042" max="13042" width="9.7109375" style="53" customWidth="1"/>
    <col min="13043" max="13284" width="9.140625" style="53" customWidth="1"/>
    <col min="13285" max="13285" width="30.140625" style="53" customWidth="1"/>
    <col min="13286" max="13286" width="52.140625" style="53" customWidth="1"/>
    <col min="13287" max="13287" width="47.7109375" style="53" customWidth="1"/>
    <col min="13288" max="13288" width="13.28515625" style="53" customWidth="1"/>
    <col min="13289" max="13289" width="9.85546875" style="53" customWidth="1"/>
    <col min="13290" max="13290" width="17.140625" style="53" customWidth="1"/>
    <col min="13291" max="13291" width="9.140625" style="53" customWidth="1"/>
    <col min="13292" max="13292" width="10.85546875" style="53" customWidth="1"/>
    <col min="13293" max="13293" width="11.28515625" style="53" customWidth="1"/>
    <col min="13294" max="13294" width="16.28515625" style="53" customWidth="1"/>
    <col min="13295" max="13295" width="8.28515625" style="53" customWidth="1"/>
    <col min="13296" max="13296" width="10.28515625" style="53" customWidth="1"/>
    <col min="13297" max="13297" width="11.28515625" style="53" customWidth="1"/>
    <col min="13298" max="13298" width="9.7109375" style="53" customWidth="1"/>
    <col min="13299" max="13540" width="9.140625" style="53" customWidth="1"/>
    <col min="13541" max="13541" width="30.140625" style="53" customWidth="1"/>
    <col min="13542" max="13542" width="52.140625" style="53" customWidth="1"/>
    <col min="13543" max="13543" width="47.7109375" style="53" customWidth="1"/>
    <col min="13544" max="13544" width="13.28515625" style="53" customWidth="1"/>
    <col min="13545" max="13545" width="9.85546875" style="53" customWidth="1"/>
    <col min="13546" max="13546" width="17.140625" style="53" customWidth="1"/>
    <col min="13547" max="13547" width="9.140625" style="53" customWidth="1"/>
    <col min="13548" max="13548" width="10.85546875" style="53" customWidth="1"/>
    <col min="13549" max="13549" width="11.28515625" style="53" customWidth="1"/>
    <col min="13550" max="13550" width="16.28515625" style="53" customWidth="1"/>
    <col min="13551" max="13551" width="8.28515625" style="53" customWidth="1"/>
    <col min="13552" max="13552" width="10.28515625" style="53" customWidth="1"/>
    <col min="13553" max="13553" width="11.28515625" style="53" customWidth="1"/>
    <col min="13554" max="13554" width="9.7109375" style="53" customWidth="1"/>
    <col min="13555" max="13796" width="9.140625" style="53" customWidth="1"/>
    <col min="13797" max="13797" width="30.140625" style="53" customWidth="1"/>
    <col min="13798" max="13798" width="52.140625" style="53" customWidth="1"/>
    <col min="13799" max="13799" width="47.7109375" style="53" customWidth="1"/>
    <col min="13800" max="13800" width="13.28515625" style="53" customWidth="1"/>
    <col min="13801" max="13801" width="9.85546875" style="53" customWidth="1"/>
    <col min="13802" max="13802" width="17.140625" style="53" customWidth="1"/>
    <col min="13803" max="13803" width="9.140625" style="53" customWidth="1"/>
    <col min="13804" max="13804" width="10.85546875" style="53" customWidth="1"/>
    <col min="13805" max="13805" width="11.28515625" style="53" customWidth="1"/>
    <col min="13806" max="13806" width="16.28515625" style="53" customWidth="1"/>
    <col min="13807" max="13807" width="8.28515625" style="53" customWidth="1"/>
    <col min="13808" max="13808" width="10.28515625" style="53" customWidth="1"/>
    <col min="13809" max="13809" width="11.28515625" style="53" customWidth="1"/>
    <col min="13810" max="13810" width="9.7109375" style="53" customWidth="1"/>
    <col min="13811" max="14052" width="9.140625" style="53" customWidth="1"/>
    <col min="14053" max="14053" width="30.140625" style="53" customWidth="1"/>
    <col min="14054" max="14054" width="52.140625" style="53" customWidth="1"/>
    <col min="14055" max="14055" width="47.7109375" style="53" customWidth="1"/>
    <col min="14056" max="14056" width="13.28515625" style="53" customWidth="1"/>
    <col min="14057" max="14057" width="9.85546875" style="53" customWidth="1"/>
    <col min="14058" max="14058" width="17.140625" style="53" customWidth="1"/>
    <col min="14059" max="14059" width="9.140625" style="53" customWidth="1"/>
    <col min="14060" max="14060" width="10.85546875" style="53" customWidth="1"/>
    <col min="14061" max="14061" width="11.28515625" style="53" customWidth="1"/>
    <col min="14062" max="14062" width="16.28515625" style="53" customWidth="1"/>
    <col min="14063" max="14063" width="8.28515625" style="53" customWidth="1"/>
    <col min="14064" max="14064" width="10.28515625" style="53" customWidth="1"/>
    <col min="14065" max="14065" width="11.28515625" style="53" customWidth="1"/>
    <col min="14066" max="14066" width="9.7109375" style="53" customWidth="1"/>
    <col min="14067" max="14308" width="9.140625" style="53" customWidth="1"/>
    <col min="14309" max="14309" width="30.140625" style="53" customWidth="1"/>
    <col min="14310" max="14310" width="52.140625" style="53" customWidth="1"/>
    <col min="14311" max="14311" width="47.7109375" style="53" customWidth="1"/>
    <col min="14312" max="14312" width="13.28515625" style="53" customWidth="1"/>
    <col min="14313" max="14313" width="9.85546875" style="53" customWidth="1"/>
    <col min="14314" max="14314" width="17.140625" style="53" customWidth="1"/>
    <col min="14315" max="14315" width="9.140625" style="53" customWidth="1"/>
    <col min="14316" max="14316" width="10.85546875" style="53" customWidth="1"/>
    <col min="14317" max="14317" width="11.28515625" style="53" customWidth="1"/>
    <col min="14318" max="14318" width="16.28515625" style="53" customWidth="1"/>
    <col min="14319" max="14319" width="8.28515625" style="53" customWidth="1"/>
    <col min="14320" max="14320" width="10.28515625" style="53" customWidth="1"/>
    <col min="14321" max="14321" width="11.28515625" style="53" customWidth="1"/>
    <col min="14322" max="14322" width="9.7109375" style="53" customWidth="1"/>
    <col min="14323" max="14564" width="9.140625" style="53" customWidth="1"/>
    <col min="14565" max="14565" width="30.140625" style="53" customWidth="1"/>
    <col min="14566" max="14566" width="52.140625" style="53" customWidth="1"/>
    <col min="14567" max="14567" width="47.7109375" style="53" customWidth="1"/>
    <col min="14568" max="14568" width="13.28515625" style="53" customWidth="1"/>
    <col min="14569" max="14569" width="9.85546875" style="53" customWidth="1"/>
    <col min="14570" max="14570" width="17.140625" style="53" customWidth="1"/>
    <col min="14571" max="14571" width="9.140625" style="53" customWidth="1"/>
    <col min="14572" max="14572" width="10.85546875" style="53" customWidth="1"/>
    <col min="14573" max="14573" width="11.28515625" style="53" customWidth="1"/>
    <col min="14574" max="14574" width="16.28515625" style="53" customWidth="1"/>
    <col min="14575" max="14575" width="8.28515625" style="53" customWidth="1"/>
    <col min="14576" max="14576" width="10.28515625" style="53" customWidth="1"/>
    <col min="14577" max="14577" width="11.28515625" style="53" customWidth="1"/>
    <col min="14578" max="14578" width="9.7109375" style="53" customWidth="1"/>
    <col min="14579" max="14820" width="9.140625" style="53" customWidth="1"/>
    <col min="14821" max="14821" width="30.140625" style="53" customWidth="1"/>
    <col min="14822" max="14822" width="52.140625" style="53" customWidth="1"/>
    <col min="14823" max="14823" width="47.7109375" style="53" customWidth="1"/>
    <col min="14824" max="14824" width="13.28515625" style="53" customWidth="1"/>
    <col min="14825" max="14825" width="9.85546875" style="53" customWidth="1"/>
    <col min="14826" max="14826" width="17.140625" style="53" customWidth="1"/>
    <col min="14827" max="14827" width="9.140625" style="53" customWidth="1"/>
    <col min="14828" max="14828" width="10.85546875" style="53" customWidth="1"/>
    <col min="14829" max="14829" width="11.28515625" style="53" customWidth="1"/>
    <col min="14830" max="14830" width="16.28515625" style="53" customWidth="1"/>
    <col min="14831" max="14831" width="8.28515625" style="53" customWidth="1"/>
    <col min="14832" max="14832" width="10.28515625" style="53" customWidth="1"/>
    <col min="14833" max="14833" width="11.28515625" style="53" customWidth="1"/>
    <col min="14834" max="14834" width="9.7109375" style="53" customWidth="1"/>
    <col min="14835" max="15076" width="9.140625" style="53" customWidth="1"/>
    <col min="15077" max="15077" width="30.140625" style="53" customWidth="1"/>
    <col min="15078" max="15078" width="52.140625" style="53" customWidth="1"/>
    <col min="15079" max="15079" width="47.7109375" style="53" customWidth="1"/>
    <col min="15080" max="15080" width="13.28515625" style="53" customWidth="1"/>
    <col min="15081" max="15081" width="9.85546875" style="53" customWidth="1"/>
    <col min="15082" max="15082" width="17.140625" style="53" customWidth="1"/>
    <col min="15083" max="15083" width="9.140625" style="53" customWidth="1"/>
    <col min="15084" max="15084" width="10.85546875" style="53" customWidth="1"/>
    <col min="15085" max="15085" width="11.28515625" style="53" customWidth="1"/>
    <col min="15086" max="15086" width="16.28515625" style="53" customWidth="1"/>
    <col min="15087" max="15087" width="8.28515625" style="53" customWidth="1"/>
    <col min="15088" max="15088" width="10.28515625" style="53" customWidth="1"/>
    <col min="15089" max="15089" width="11.28515625" style="53" customWidth="1"/>
    <col min="15090" max="15090" width="9.7109375" style="53" customWidth="1"/>
    <col min="15091" max="15332" width="9.140625" style="53" customWidth="1"/>
    <col min="15333" max="15333" width="30.140625" style="53" customWidth="1"/>
    <col min="15334" max="15334" width="52.140625" style="53" customWidth="1"/>
    <col min="15335" max="15335" width="47.7109375" style="53" customWidth="1"/>
    <col min="15336" max="15336" width="13.28515625" style="53" customWidth="1"/>
    <col min="15337" max="15337" width="9.85546875" style="53" customWidth="1"/>
    <col min="15338" max="15338" width="17.140625" style="53" customWidth="1"/>
    <col min="15339" max="15339" width="9.140625" style="53" customWidth="1"/>
    <col min="15340" max="15340" width="10.85546875" style="53" customWidth="1"/>
    <col min="15341" max="15341" width="11.28515625" style="53" customWidth="1"/>
    <col min="15342" max="15342" width="16.28515625" style="53" customWidth="1"/>
    <col min="15343" max="15343" width="8.28515625" style="53" customWidth="1"/>
    <col min="15344" max="15344" width="10.28515625" style="53" customWidth="1"/>
    <col min="15345" max="15345" width="11.28515625" style="53" customWidth="1"/>
    <col min="15346" max="15346" width="9.7109375" style="53" customWidth="1"/>
    <col min="15347" max="15588" width="9.140625" style="53" customWidth="1"/>
    <col min="15589" max="15589" width="30.140625" style="53" customWidth="1"/>
    <col min="15590" max="15590" width="52.140625" style="53" customWidth="1"/>
    <col min="15591" max="15591" width="47.7109375" style="53" customWidth="1"/>
    <col min="15592" max="15592" width="13.28515625" style="53" customWidth="1"/>
    <col min="15593" max="15593" width="9.85546875" style="53" customWidth="1"/>
    <col min="15594" max="15594" width="17.140625" style="53" customWidth="1"/>
    <col min="15595" max="15595" width="9.140625" style="53" customWidth="1"/>
    <col min="15596" max="15596" width="10.85546875" style="53" customWidth="1"/>
    <col min="15597" max="15597" width="11.28515625" style="53" customWidth="1"/>
    <col min="15598" max="15598" width="16.28515625" style="53" customWidth="1"/>
    <col min="15599" max="15599" width="8.28515625" style="53" customWidth="1"/>
    <col min="15600" max="15600" width="10.28515625" style="53" customWidth="1"/>
    <col min="15601" max="15601" width="11.28515625" style="53" customWidth="1"/>
    <col min="15602" max="15602" width="9.7109375" style="53" customWidth="1"/>
    <col min="15603" max="15844" width="9.140625" style="53" customWidth="1"/>
    <col min="15845" max="15845" width="30.140625" style="53" customWidth="1"/>
    <col min="15846" max="15846" width="52.140625" style="53" customWidth="1"/>
    <col min="15847" max="15847" width="47.7109375" style="53" customWidth="1"/>
    <col min="15848" max="15848" width="13.28515625" style="53" customWidth="1"/>
    <col min="15849" max="15849" width="9.85546875" style="53" customWidth="1"/>
    <col min="15850" max="15850" width="17.140625" style="53" customWidth="1"/>
    <col min="15851" max="15851" width="9.140625" style="53" customWidth="1"/>
    <col min="15852" max="15852" width="10.85546875" style="53" customWidth="1"/>
    <col min="15853" max="15853" width="11.28515625" style="53" customWidth="1"/>
    <col min="15854" max="15854" width="16.28515625" style="53" customWidth="1"/>
    <col min="15855" max="15855" width="8.28515625" style="53" customWidth="1"/>
    <col min="15856" max="15856" width="10.28515625" style="53" customWidth="1"/>
    <col min="15857" max="15857" width="11.28515625" style="53" customWidth="1"/>
    <col min="15858" max="15858" width="9.7109375" style="53" customWidth="1"/>
    <col min="15859" max="16100" width="9.140625" style="53" customWidth="1"/>
    <col min="16101" max="16101" width="30.140625" style="53" customWidth="1"/>
    <col min="16102" max="16102" width="52.140625" style="53" customWidth="1"/>
    <col min="16103" max="16103" width="47.7109375" style="53" customWidth="1"/>
    <col min="16104" max="16104" width="13.28515625" style="53" customWidth="1"/>
    <col min="16105" max="16105" width="9.85546875" style="53" customWidth="1"/>
    <col min="16106" max="16106" width="17.140625" style="53" customWidth="1"/>
    <col min="16107" max="16107" width="9.140625" style="53" customWidth="1"/>
    <col min="16108" max="16108" width="10.85546875" style="53" customWidth="1"/>
    <col min="16109" max="16109" width="11.28515625" style="53" customWidth="1"/>
    <col min="16110" max="16110" width="16.28515625" style="53" customWidth="1"/>
    <col min="16111" max="16111" width="8.28515625" style="53" customWidth="1"/>
    <col min="16112" max="16112" width="10.28515625" style="53" customWidth="1"/>
    <col min="16113" max="16113" width="11.28515625" style="53" customWidth="1"/>
    <col min="16114" max="16114" width="9.7109375" style="53" customWidth="1"/>
    <col min="16115" max="16384" width="9.140625" style="53" customWidth="1"/>
  </cols>
  <sheetData>
    <row r="1" spans="1:16" x14ac:dyDescent="0.25">
      <c r="A1" s="133" t="s">
        <v>87</v>
      </c>
      <c r="B1" s="164" t="s">
        <v>88</v>
      </c>
      <c r="C1" s="133" t="s">
        <v>89</v>
      </c>
      <c r="D1" s="133" t="s">
        <v>90</v>
      </c>
      <c r="E1" s="133" t="s">
        <v>91</v>
      </c>
      <c r="F1" s="133" t="s">
        <v>92</v>
      </c>
      <c r="G1" s="133" t="s">
        <v>93</v>
      </c>
      <c r="H1" s="133" t="s">
        <v>94</v>
      </c>
      <c r="I1" s="135" t="s">
        <v>95</v>
      </c>
      <c r="J1" s="135" t="s">
        <v>96</v>
      </c>
      <c r="K1" s="133" t="s">
        <v>97</v>
      </c>
      <c r="L1" s="135" t="s">
        <v>74</v>
      </c>
      <c r="M1" s="165" t="s">
        <v>48</v>
      </c>
      <c r="N1" s="165" t="s">
        <v>74</v>
      </c>
      <c r="O1" s="165" t="s">
        <v>48</v>
      </c>
      <c r="P1" s="165" t="s">
        <v>74</v>
      </c>
    </row>
    <row r="2" spans="1:16" x14ac:dyDescent="0.25">
      <c r="A2" s="335">
        <v>1813</v>
      </c>
      <c r="B2" s="336" t="s">
        <v>862</v>
      </c>
      <c r="C2" s="337" t="s">
        <v>234</v>
      </c>
      <c r="D2" s="337" t="s">
        <v>111</v>
      </c>
      <c r="E2" s="337" t="s">
        <v>112</v>
      </c>
      <c r="F2" s="337" t="s">
        <v>116</v>
      </c>
      <c r="G2" s="337" t="s">
        <v>386</v>
      </c>
      <c r="H2" s="337" t="s">
        <v>114</v>
      </c>
      <c r="I2" s="338"/>
      <c r="J2" s="338">
        <v>1140</v>
      </c>
      <c r="K2" s="337" t="s">
        <v>863</v>
      </c>
      <c r="L2" s="96">
        <f>I2+J2*EERR!$D$2</f>
        <v>821940</v>
      </c>
      <c r="M2" s="96">
        <f>L2/EERR!$D$2</f>
        <v>1140</v>
      </c>
      <c r="N2" s="96">
        <f>SUMIF(Oct!$B$3:$B$115,A2,Oct!$V$3:$V$115)</f>
        <v>0</v>
      </c>
      <c r="O2" s="166"/>
    </row>
    <row r="3" spans="1:16" x14ac:dyDescent="0.25">
      <c r="A3" s="335">
        <v>1814</v>
      </c>
      <c r="B3" s="336" t="s">
        <v>864</v>
      </c>
      <c r="C3" s="337" t="s">
        <v>233</v>
      </c>
      <c r="D3" s="337" t="s">
        <v>111</v>
      </c>
      <c r="E3" s="337" t="s">
        <v>115</v>
      </c>
      <c r="F3" s="337" t="s">
        <v>117</v>
      </c>
      <c r="G3" s="337" t="s">
        <v>865</v>
      </c>
      <c r="H3" s="337" t="s">
        <v>115</v>
      </c>
      <c r="I3" s="338">
        <v>207917</v>
      </c>
      <c r="J3" s="338"/>
      <c r="K3" s="337" t="s">
        <v>866</v>
      </c>
      <c r="L3" s="96">
        <f>I3+J3*EERR!$D$2</f>
        <v>207917</v>
      </c>
      <c r="M3" s="96">
        <f>L3/EERR!$D$2</f>
        <v>288.37309292649098</v>
      </c>
      <c r="N3" s="96">
        <f>SUMIF(Oct!$B$3:$B$115,A3,Oct!$V$3:$V$115)</f>
        <v>828240</v>
      </c>
      <c r="O3" s="166">
        <f>+A3-A2</f>
        <v>1</v>
      </c>
    </row>
    <row r="4" spans="1:16" x14ac:dyDescent="0.25">
      <c r="A4" s="335">
        <v>1815</v>
      </c>
      <c r="B4" s="336" t="s">
        <v>867</v>
      </c>
      <c r="C4" s="337" t="s">
        <v>233</v>
      </c>
      <c r="D4" s="337" t="s">
        <v>111</v>
      </c>
      <c r="E4" s="337" t="s">
        <v>115</v>
      </c>
      <c r="F4" s="337" t="s">
        <v>116</v>
      </c>
      <c r="G4" s="337" t="s">
        <v>868</v>
      </c>
      <c r="H4" s="337" t="s">
        <v>115</v>
      </c>
      <c r="I4" s="338">
        <v>197521</v>
      </c>
      <c r="J4" s="338"/>
      <c r="K4" s="337" t="s">
        <v>869</v>
      </c>
      <c r="L4" s="96">
        <f>I4+J4*EERR!$D$2</f>
        <v>197521</v>
      </c>
      <c r="M4" s="96">
        <f>L4/EERR!$D$2</f>
        <v>273.95423023578365</v>
      </c>
      <c r="N4" s="96">
        <f>SUMIF(Oct!$B$3:$B$115,A4,Oct!$V$3:$V$115)</f>
        <v>786828</v>
      </c>
      <c r="O4" s="166">
        <f t="shared" ref="O4:O68" si="0">+A4-A3</f>
        <v>1</v>
      </c>
    </row>
    <row r="5" spans="1:16" x14ac:dyDescent="0.25">
      <c r="A5" s="335">
        <v>1816</v>
      </c>
      <c r="B5" s="336" t="s">
        <v>870</v>
      </c>
      <c r="C5" s="337" t="s">
        <v>234</v>
      </c>
      <c r="D5" s="337" t="s">
        <v>111</v>
      </c>
      <c r="E5" s="337" t="s">
        <v>112</v>
      </c>
      <c r="F5" s="337" t="s">
        <v>117</v>
      </c>
      <c r="G5" s="337" t="s">
        <v>871</v>
      </c>
      <c r="H5" s="337" t="s">
        <v>114</v>
      </c>
      <c r="I5" s="338"/>
      <c r="J5" s="338">
        <v>240</v>
      </c>
      <c r="K5" s="337" t="s">
        <v>872</v>
      </c>
      <c r="L5" s="96">
        <f>I5+J5*EERR!$D$2</f>
        <v>173040</v>
      </c>
      <c r="M5" s="96">
        <f>L5/EERR!$D$2</f>
        <v>240</v>
      </c>
      <c r="N5" s="96">
        <f>SUMIF(Oct!$B$3:$B$115,A5,Oct!$V$3:$V$115)</f>
        <v>850780</v>
      </c>
      <c r="O5" s="166">
        <f t="shared" si="0"/>
        <v>1</v>
      </c>
    </row>
    <row r="6" spans="1:16" x14ac:dyDescent="0.25">
      <c r="A6" s="335">
        <v>1817</v>
      </c>
      <c r="B6" s="336" t="s">
        <v>873</v>
      </c>
      <c r="C6" s="337" t="s">
        <v>234</v>
      </c>
      <c r="D6" s="337" t="s">
        <v>111</v>
      </c>
      <c r="E6" s="337" t="s">
        <v>112</v>
      </c>
      <c r="F6" s="337" t="s">
        <v>117</v>
      </c>
      <c r="G6" s="337" t="s">
        <v>402</v>
      </c>
      <c r="H6" s="337" t="s">
        <v>114</v>
      </c>
      <c r="I6" s="338"/>
      <c r="J6" s="338">
        <v>619</v>
      </c>
      <c r="K6" s="337" t="s">
        <v>874</v>
      </c>
      <c r="L6" s="96">
        <f>I6+J6*EERR!$D$2</f>
        <v>446299</v>
      </c>
      <c r="M6" s="96">
        <f>L6/EERR!$D$2</f>
        <v>619</v>
      </c>
      <c r="N6" s="96">
        <f>SUMIF(Oct!$B$3:$B$115,A6,Oct!$V$3:$V$115)</f>
        <v>0</v>
      </c>
      <c r="O6" s="166">
        <f t="shared" si="0"/>
        <v>1</v>
      </c>
    </row>
    <row r="7" spans="1:16" x14ac:dyDescent="0.25">
      <c r="A7" s="335">
        <v>1818</v>
      </c>
      <c r="B7" s="336" t="s">
        <v>875</v>
      </c>
      <c r="C7" s="337" t="s">
        <v>234</v>
      </c>
      <c r="D7" s="337" t="s">
        <v>111</v>
      </c>
      <c r="E7" s="337" t="s">
        <v>112</v>
      </c>
      <c r="F7" s="337" t="s">
        <v>116</v>
      </c>
      <c r="G7" s="337" t="s">
        <v>876</v>
      </c>
      <c r="H7" s="337" t="s">
        <v>114</v>
      </c>
      <c r="I7" s="338"/>
      <c r="J7" s="338">
        <v>660</v>
      </c>
      <c r="K7" s="337" t="s">
        <v>877</v>
      </c>
      <c r="L7" s="96">
        <f>I7+J7*EERR!$D$2</f>
        <v>475860</v>
      </c>
      <c r="M7" s="96">
        <f>L7/EERR!$D$2</f>
        <v>660</v>
      </c>
      <c r="N7" s="96">
        <f>SUMIF(Oct!$B$3:$B$115,A7,Oct!$V$3:$V$115)</f>
        <v>0</v>
      </c>
      <c r="O7" s="166">
        <f t="shared" si="0"/>
        <v>1</v>
      </c>
    </row>
    <row r="8" spans="1:16" x14ac:dyDescent="0.25">
      <c r="A8" s="335">
        <v>1819</v>
      </c>
      <c r="B8" s="336" t="s">
        <v>878</v>
      </c>
      <c r="C8" s="337" t="s">
        <v>234</v>
      </c>
      <c r="D8" s="337" t="s">
        <v>111</v>
      </c>
      <c r="E8" s="337" t="s">
        <v>112</v>
      </c>
      <c r="F8" s="337" t="s">
        <v>116</v>
      </c>
      <c r="G8" s="337" t="s">
        <v>416</v>
      </c>
      <c r="H8" s="337" t="s">
        <v>114</v>
      </c>
      <c r="I8" s="338"/>
      <c r="J8" s="338">
        <v>1540</v>
      </c>
      <c r="K8" s="337" t="s">
        <v>879</v>
      </c>
      <c r="L8" s="96">
        <f>I8+J8*EERR!$D$2</f>
        <v>1110340</v>
      </c>
      <c r="M8" s="96">
        <f>L8/EERR!$D$2</f>
        <v>1540</v>
      </c>
      <c r="N8" s="96">
        <f>SUMIF(Oct!$B$3:$B$115,A8,Oct!$V$3:$V$115)</f>
        <v>0</v>
      </c>
      <c r="O8" s="166">
        <f t="shared" si="0"/>
        <v>1</v>
      </c>
    </row>
    <row r="9" spans="1:16" x14ac:dyDescent="0.25">
      <c r="A9" s="335">
        <v>1820</v>
      </c>
      <c r="B9" s="336" t="s">
        <v>880</v>
      </c>
      <c r="C9" s="337" t="s">
        <v>234</v>
      </c>
      <c r="D9" s="337" t="s">
        <v>111</v>
      </c>
      <c r="E9" s="337" t="s">
        <v>112</v>
      </c>
      <c r="F9" s="337" t="s">
        <v>117</v>
      </c>
      <c r="G9" s="337" t="s">
        <v>684</v>
      </c>
      <c r="H9" s="337" t="s">
        <v>114</v>
      </c>
      <c r="I9" s="338"/>
      <c r="J9" s="338">
        <v>190</v>
      </c>
      <c r="K9" s="337" t="s">
        <v>881</v>
      </c>
      <c r="L9" s="96">
        <f>I9+J9*EERR!$D$2</f>
        <v>136990</v>
      </c>
      <c r="M9" s="96">
        <f>L9/EERR!$D$2</f>
        <v>190</v>
      </c>
      <c r="N9" s="96">
        <f>SUMIF(Oct!$B$3:$B$115,A9,Oct!$V$3:$V$115)</f>
        <v>0</v>
      </c>
      <c r="O9" s="166">
        <f t="shared" si="0"/>
        <v>1</v>
      </c>
    </row>
    <row r="10" spans="1:16" x14ac:dyDescent="0.25">
      <c r="A10" s="335">
        <v>1821</v>
      </c>
      <c r="B10" s="336" t="s">
        <v>882</v>
      </c>
      <c r="C10" s="337" t="s">
        <v>234</v>
      </c>
      <c r="D10" s="337" t="s">
        <v>111</v>
      </c>
      <c r="E10" s="337" t="s">
        <v>112</v>
      </c>
      <c r="F10" s="337" t="s">
        <v>116</v>
      </c>
      <c r="G10" s="337" t="s">
        <v>633</v>
      </c>
      <c r="H10" s="337" t="s">
        <v>114</v>
      </c>
      <c r="I10" s="338"/>
      <c r="J10" s="338">
        <v>440</v>
      </c>
      <c r="K10" s="337" t="s">
        <v>883</v>
      </c>
      <c r="L10" s="96">
        <f>I10+J10*EERR!$D$2</f>
        <v>317240</v>
      </c>
      <c r="M10" s="96">
        <f>L10/EERR!$D$2</f>
        <v>440</v>
      </c>
      <c r="N10" s="96">
        <f>SUMIF(Oct!$B$3:$B$115,A10,Oct!$V$3:$V$115)</f>
        <v>0</v>
      </c>
      <c r="O10" s="166">
        <f t="shared" si="0"/>
        <v>1</v>
      </c>
    </row>
    <row r="11" spans="1:16" x14ac:dyDescent="0.25">
      <c r="A11" s="335">
        <v>1822</v>
      </c>
      <c r="B11" s="336" t="s">
        <v>884</v>
      </c>
      <c r="C11" s="337" t="s">
        <v>234</v>
      </c>
      <c r="D11" s="337" t="s">
        <v>111</v>
      </c>
      <c r="E11" s="337" t="s">
        <v>112</v>
      </c>
      <c r="F11" s="337" t="s">
        <v>113</v>
      </c>
      <c r="G11" s="337" t="s">
        <v>885</v>
      </c>
      <c r="H11" s="337" t="s">
        <v>114</v>
      </c>
      <c r="I11" s="338"/>
      <c r="J11" s="338">
        <v>220</v>
      </c>
      <c r="K11" s="337" t="s">
        <v>886</v>
      </c>
      <c r="L11" s="96">
        <f>I11+J11*EERR!$D$2</f>
        <v>158620</v>
      </c>
      <c r="M11" s="96">
        <f>L11/EERR!$D$2</f>
        <v>220</v>
      </c>
      <c r="N11" s="96">
        <f>SUMIF(Oct!$B$3:$B$115,A11,Oct!$V$3:$V$115)</f>
        <v>0</v>
      </c>
      <c r="O11" s="166">
        <f t="shared" si="0"/>
        <v>1</v>
      </c>
    </row>
    <row r="12" spans="1:16" x14ac:dyDescent="0.25">
      <c r="A12" s="335">
        <v>1823</v>
      </c>
      <c r="B12" s="336" t="s">
        <v>887</v>
      </c>
      <c r="C12" s="337" t="s">
        <v>234</v>
      </c>
      <c r="D12" s="337" t="s">
        <v>111</v>
      </c>
      <c r="E12" s="337" t="s">
        <v>112</v>
      </c>
      <c r="F12" s="337" t="s">
        <v>116</v>
      </c>
      <c r="G12" s="337" t="s">
        <v>888</v>
      </c>
      <c r="H12" s="337" t="s">
        <v>114</v>
      </c>
      <c r="I12" s="338"/>
      <c r="J12" s="338">
        <v>228</v>
      </c>
      <c r="K12" s="337" t="s">
        <v>889</v>
      </c>
      <c r="L12" s="96">
        <f>I12+J12*EERR!$D$2</f>
        <v>164388</v>
      </c>
      <c r="M12" s="96">
        <f>L12/EERR!$D$2</f>
        <v>228</v>
      </c>
      <c r="N12" s="96">
        <f>SUMIF(Oct!$B$3:$B$115,A12,Oct!$V$3:$V$115)</f>
        <v>0</v>
      </c>
      <c r="O12" s="166">
        <f t="shared" si="0"/>
        <v>1</v>
      </c>
    </row>
    <row r="13" spans="1:16" x14ac:dyDescent="0.25">
      <c r="A13" s="335">
        <v>1824</v>
      </c>
      <c r="B13" s="336" t="s">
        <v>890</v>
      </c>
      <c r="C13" s="337" t="s">
        <v>234</v>
      </c>
      <c r="D13" s="337" t="s">
        <v>111</v>
      </c>
      <c r="E13" s="337" t="s">
        <v>112</v>
      </c>
      <c r="F13" s="337" t="s">
        <v>116</v>
      </c>
      <c r="G13" s="337" t="s">
        <v>891</v>
      </c>
      <c r="H13" s="337" t="s">
        <v>114</v>
      </c>
      <c r="I13" s="338"/>
      <c r="J13" s="338">
        <v>240</v>
      </c>
      <c r="K13" s="337" t="s">
        <v>892</v>
      </c>
      <c r="L13" s="96">
        <f>I13+J13*EERR!$D$2</f>
        <v>173040</v>
      </c>
      <c r="M13" s="96">
        <f>L13/EERR!$D$2</f>
        <v>240</v>
      </c>
      <c r="N13" s="96">
        <f>SUMIF(Oct!$B$3:$B$115,A13,Oct!$V$3:$V$115)</f>
        <v>0</v>
      </c>
      <c r="O13" s="166">
        <f t="shared" si="0"/>
        <v>1</v>
      </c>
    </row>
    <row r="14" spans="1:16" x14ac:dyDescent="0.25">
      <c r="A14" s="335">
        <v>1825</v>
      </c>
      <c r="B14" s="336" t="s">
        <v>893</v>
      </c>
      <c r="C14" s="337" t="s">
        <v>233</v>
      </c>
      <c r="D14" s="337" t="s">
        <v>111</v>
      </c>
      <c r="E14" s="337" t="s">
        <v>115</v>
      </c>
      <c r="F14" s="337" t="s">
        <v>113</v>
      </c>
      <c r="G14" s="337" t="s">
        <v>885</v>
      </c>
      <c r="H14" s="337" t="s">
        <v>115</v>
      </c>
      <c r="I14" s="338">
        <v>12000</v>
      </c>
      <c r="J14" s="338"/>
      <c r="K14" s="337" t="s">
        <v>316</v>
      </c>
      <c r="L14" s="96">
        <f>I14+J14*EERR!$D$2</f>
        <v>12000</v>
      </c>
      <c r="M14" s="96">
        <f>L14/EERR!$D$2</f>
        <v>16.643550624133148</v>
      </c>
      <c r="N14" s="96">
        <f>SUMIF(Oct!$B$3:$B$115,A14,Oct!$V$3:$V$115)</f>
        <v>0</v>
      </c>
      <c r="O14" s="166">
        <f t="shared" si="0"/>
        <v>1</v>
      </c>
    </row>
    <row r="15" spans="1:16" x14ac:dyDescent="0.25">
      <c r="A15" s="335">
        <v>1</v>
      </c>
      <c r="B15" s="336" t="s">
        <v>894</v>
      </c>
      <c r="C15" s="337" t="s">
        <v>234</v>
      </c>
      <c r="D15" s="337" t="s">
        <v>111</v>
      </c>
      <c r="E15" s="337" t="s">
        <v>112</v>
      </c>
      <c r="F15" s="337" t="s">
        <v>117</v>
      </c>
      <c r="G15" s="337" t="s">
        <v>464</v>
      </c>
      <c r="H15" s="337" t="s">
        <v>114</v>
      </c>
      <c r="I15" s="338"/>
      <c r="J15" s="338">
        <v>1045</v>
      </c>
      <c r="K15" s="337" t="s">
        <v>895</v>
      </c>
      <c r="L15" s="96">
        <f>I15+J15*EERR!$D$2</f>
        <v>753445</v>
      </c>
      <c r="M15" s="96">
        <f>L15/EERR!$D$2</f>
        <v>1045</v>
      </c>
      <c r="N15" s="96">
        <f>SUMIF(Oct!$B$3:$B$115,A15,Oct!$V$3:$V$115)</f>
        <v>0</v>
      </c>
      <c r="O15" s="166">
        <f t="shared" si="0"/>
        <v>-1824</v>
      </c>
    </row>
    <row r="16" spans="1:16" x14ac:dyDescent="0.25">
      <c r="A16" s="335">
        <v>2</v>
      </c>
      <c r="B16" s="336" t="s">
        <v>896</v>
      </c>
      <c r="C16" s="337" t="s">
        <v>234</v>
      </c>
      <c r="D16" s="337" t="s">
        <v>111</v>
      </c>
      <c r="E16" s="337" t="s">
        <v>112</v>
      </c>
      <c r="F16" s="337" t="s">
        <v>117</v>
      </c>
      <c r="G16" s="337" t="s">
        <v>448</v>
      </c>
      <c r="H16" s="337" t="s">
        <v>114</v>
      </c>
      <c r="I16" s="338"/>
      <c r="J16" s="338">
        <v>440</v>
      </c>
      <c r="K16" s="337" t="s">
        <v>897</v>
      </c>
      <c r="L16" s="96">
        <f>I16+J16*EERR!$D$2</f>
        <v>317240</v>
      </c>
      <c r="M16" s="96">
        <f>L16/EERR!$D$2</f>
        <v>440</v>
      </c>
      <c r="N16" s="96">
        <f>SUMIF(Oct!$B$3:$B$115,A16,Oct!$V$3:$V$115)</f>
        <v>0</v>
      </c>
      <c r="O16" s="166">
        <f t="shared" si="0"/>
        <v>1</v>
      </c>
    </row>
    <row r="17" spans="1:15" x14ac:dyDescent="0.25">
      <c r="A17" s="335">
        <v>3</v>
      </c>
      <c r="B17" s="336" t="s">
        <v>898</v>
      </c>
      <c r="C17" s="337" t="s">
        <v>234</v>
      </c>
      <c r="D17" s="337" t="s">
        <v>111</v>
      </c>
      <c r="E17" s="337" t="s">
        <v>112</v>
      </c>
      <c r="F17" s="337" t="s">
        <v>116</v>
      </c>
      <c r="G17" s="337" t="s">
        <v>899</v>
      </c>
      <c r="H17" s="337" t="s">
        <v>114</v>
      </c>
      <c r="I17" s="338"/>
      <c r="J17" s="338">
        <v>220</v>
      </c>
      <c r="K17" s="337" t="s">
        <v>900</v>
      </c>
      <c r="L17" s="96">
        <f>I17+J17*EERR!$D$2</f>
        <v>158620</v>
      </c>
      <c r="M17" s="96">
        <f>L17/EERR!$D$2</f>
        <v>220</v>
      </c>
      <c r="N17" s="96">
        <f>SUMIF(Oct!$B$3:$B$115,A17,Oct!$V$3:$V$115)</f>
        <v>0</v>
      </c>
      <c r="O17" s="166">
        <f t="shared" si="0"/>
        <v>1</v>
      </c>
    </row>
    <row r="18" spans="1:15" x14ac:dyDescent="0.25">
      <c r="A18" s="335">
        <v>4</v>
      </c>
      <c r="B18" s="336" t="s">
        <v>901</v>
      </c>
      <c r="C18" s="337" t="s">
        <v>234</v>
      </c>
      <c r="D18" s="337" t="s">
        <v>111</v>
      </c>
      <c r="E18" s="337" t="s">
        <v>112</v>
      </c>
      <c r="F18" s="337" t="s">
        <v>117</v>
      </c>
      <c r="G18" s="337" t="s">
        <v>902</v>
      </c>
      <c r="H18" s="337" t="s">
        <v>114</v>
      </c>
      <c r="I18" s="338"/>
      <c r="J18" s="338">
        <v>220</v>
      </c>
      <c r="K18" s="337" t="s">
        <v>903</v>
      </c>
      <c r="L18" s="96">
        <f>I18+J18*EERR!$D$2</f>
        <v>158620</v>
      </c>
      <c r="M18" s="96">
        <f>L18/EERR!$D$2</f>
        <v>220</v>
      </c>
      <c r="N18" s="96">
        <f>SUMIF(Oct!$B$3:$B$115,A18,Oct!$V$3:$V$115)</f>
        <v>188902</v>
      </c>
      <c r="O18" s="166">
        <f t="shared" si="0"/>
        <v>1</v>
      </c>
    </row>
    <row r="19" spans="1:15" x14ac:dyDescent="0.25">
      <c r="A19" s="335">
        <v>5</v>
      </c>
      <c r="B19" s="336" t="s">
        <v>904</v>
      </c>
      <c r="C19" s="337" t="s">
        <v>234</v>
      </c>
      <c r="D19" s="337" t="s">
        <v>111</v>
      </c>
      <c r="E19" s="337" t="s">
        <v>112</v>
      </c>
      <c r="F19" s="337" t="s">
        <v>113</v>
      </c>
      <c r="G19" s="337" t="s">
        <v>905</v>
      </c>
      <c r="H19" s="337" t="s">
        <v>114</v>
      </c>
      <c r="I19" s="338"/>
      <c r="J19" s="338">
        <v>180.5</v>
      </c>
      <c r="K19" s="337" t="s">
        <v>906</v>
      </c>
      <c r="L19" s="96">
        <f>I19+J19*EERR!$D$2</f>
        <v>130140.5</v>
      </c>
      <c r="M19" s="96">
        <f>L19/EERR!$D$2</f>
        <v>180.5</v>
      </c>
      <c r="N19" s="96">
        <f>SUMIF(Oct!$B$3:$B$115,A19,Oct!$V$3:$V$115)</f>
        <v>0</v>
      </c>
      <c r="O19" s="166">
        <f t="shared" si="0"/>
        <v>1</v>
      </c>
    </row>
    <row r="20" spans="1:15" x14ac:dyDescent="0.25">
      <c r="A20" s="335">
        <v>6</v>
      </c>
      <c r="B20" s="336" t="s">
        <v>907</v>
      </c>
      <c r="C20" s="337" t="s">
        <v>234</v>
      </c>
      <c r="D20" s="337" t="s">
        <v>111</v>
      </c>
      <c r="E20" s="337" t="s">
        <v>112</v>
      </c>
      <c r="F20" s="337" t="s">
        <v>113</v>
      </c>
      <c r="G20" s="337" t="s">
        <v>908</v>
      </c>
      <c r="H20" s="337" t="s">
        <v>114</v>
      </c>
      <c r="I20" s="338"/>
      <c r="J20" s="338">
        <v>209</v>
      </c>
      <c r="K20" s="337" t="s">
        <v>909</v>
      </c>
      <c r="L20" s="96">
        <f>I20+J20*EERR!$D$2</f>
        <v>150689</v>
      </c>
      <c r="M20" s="96">
        <f>L20/EERR!$D$2</f>
        <v>209</v>
      </c>
      <c r="N20" s="96">
        <f>SUMIF(Oct!$B$3:$B$115,A20,Oct!$V$3:$V$115)</f>
        <v>0</v>
      </c>
      <c r="O20" s="166">
        <f t="shared" si="0"/>
        <v>1</v>
      </c>
    </row>
    <row r="21" spans="1:15" x14ac:dyDescent="0.25">
      <c r="A21" s="335">
        <v>7</v>
      </c>
      <c r="B21" s="336" t="s">
        <v>910</v>
      </c>
      <c r="C21" s="337" t="s">
        <v>234</v>
      </c>
      <c r="D21" s="337" t="s">
        <v>111</v>
      </c>
      <c r="E21" s="337" t="s">
        <v>112</v>
      </c>
      <c r="F21" s="337" t="s">
        <v>113</v>
      </c>
      <c r="G21" s="337" t="s">
        <v>908</v>
      </c>
      <c r="H21" s="337" t="s">
        <v>114</v>
      </c>
      <c r="I21" s="338"/>
      <c r="J21" s="338">
        <v>209</v>
      </c>
      <c r="K21" s="337" t="s">
        <v>911</v>
      </c>
      <c r="L21" s="96">
        <f>I21+J21*EERR!$D$2</f>
        <v>150689</v>
      </c>
      <c r="M21" s="96">
        <f>L21/EERR!$D$2</f>
        <v>209</v>
      </c>
      <c r="N21" s="96">
        <f>SUMIF(Oct!$B$3:$B$115,A21,Oct!$V$3:$V$115)</f>
        <v>0</v>
      </c>
      <c r="O21" s="166">
        <f t="shared" si="0"/>
        <v>1</v>
      </c>
    </row>
    <row r="22" spans="1:15" x14ac:dyDescent="0.25">
      <c r="A22" s="335">
        <v>8</v>
      </c>
      <c r="B22" s="336" t="s">
        <v>912</v>
      </c>
      <c r="C22" s="337" t="s">
        <v>233</v>
      </c>
      <c r="D22" s="337" t="s">
        <v>111</v>
      </c>
      <c r="E22" s="337" t="s">
        <v>115</v>
      </c>
      <c r="F22" s="337" t="s">
        <v>117</v>
      </c>
      <c r="G22" s="337" t="s">
        <v>913</v>
      </c>
      <c r="H22" s="337" t="s">
        <v>115</v>
      </c>
      <c r="I22" s="338">
        <v>179071</v>
      </c>
      <c r="J22" s="338"/>
      <c r="K22" s="337" t="s">
        <v>914</v>
      </c>
      <c r="L22" s="96">
        <f>I22+J22*EERR!$D$2</f>
        <v>179071</v>
      </c>
      <c r="M22" s="96">
        <f>L22/EERR!$D$2</f>
        <v>248.36477115117893</v>
      </c>
      <c r="N22" s="96">
        <f>SUMIF(Oct!$B$3:$B$115,A22,Oct!$V$3:$V$115)</f>
        <v>0</v>
      </c>
      <c r="O22" s="166">
        <f t="shared" si="0"/>
        <v>1</v>
      </c>
    </row>
    <row r="23" spans="1:15" x14ac:dyDescent="0.25">
      <c r="A23" s="328">
        <v>8</v>
      </c>
      <c r="B23" s="329" t="s">
        <v>912</v>
      </c>
      <c r="C23" s="330" t="s">
        <v>233</v>
      </c>
      <c r="D23" s="330" t="s">
        <v>111</v>
      </c>
      <c r="E23" s="330" t="s">
        <v>494</v>
      </c>
      <c r="F23" s="330" t="s">
        <v>117</v>
      </c>
      <c r="G23" s="330" t="s">
        <v>913</v>
      </c>
      <c r="H23" s="330" t="s">
        <v>115</v>
      </c>
      <c r="I23" s="331">
        <v>-179071</v>
      </c>
      <c r="J23" s="331"/>
      <c r="K23" s="330" t="s">
        <v>914</v>
      </c>
      <c r="L23" s="203">
        <f>I23+J23*EERR!$D$2</f>
        <v>-179071</v>
      </c>
      <c r="M23" s="203">
        <f>L23/EERR!$D$2</f>
        <v>-248.36477115117893</v>
      </c>
      <c r="N23" s="203">
        <f>SUMIF(Oct!$B$3:$B$115,A23,Oct!$V$3:$V$115)</f>
        <v>0</v>
      </c>
      <c r="O23" s="332">
        <f t="shared" si="0"/>
        <v>0</v>
      </c>
    </row>
    <row r="24" spans="1:15" x14ac:dyDescent="0.25">
      <c r="A24" s="335">
        <v>9</v>
      </c>
      <c r="B24" s="336" t="s">
        <v>915</v>
      </c>
      <c r="C24" s="337" t="s">
        <v>234</v>
      </c>
      <c r="D24" s="337" t="s">
        <v>111</v>
      </c>
      <c r="E24" s="337" t="s">
        <v>112</v>
      </c>
      <c r="F24" s="337" t="s">
        <v>116</v>
      </c>
      <c r="G24" s="337" t="s">
        <v>916</v>
      </c>
      <c r="H24" s="337" t="s">
        <v>114</v>
      </c>
      <c r="I24" s="338"/>
      <c r="J24" s="338">
        <v>410</v>
      </c>
      <c r="K24" s="337" t="s">
        <v>917</v>
      </c>
      <c r="L24" s="96">
        <f>I24+J24*EERR!$D$2</f>
        <v>295610</v>
      </c>
      <c r="M24" s="96">
        <f>L24/EERR!$D$2</f>
        <v>410</v>
      </c>
      <c r="N24" s="96">
        <f>SUMIF(Oct!$B$3:$B$115,A24,Oct!$V$3:$V$115)</f>
        <v>0</v>
      </c>
      <c r="O24" s="166">
        <f t="shared" si="0"/>
        <v>1</v>
      </c>
    </row>
    <row r="25" spans="1:15" x14ac:dyDescent="0.25">
      <c r="A25" s="335">
        <v>10</v>
      </c>
      <c r="B25" s="336" t="s">
        <v>918</v>
      </c>
      <c r="C25" s="337" t="s">
        <v>233</v>
      </c>
      <c r="D25" s="337" t="s">
        <v>111</v>
      </c>
      <c r="E25" s="337" t="s">
        <v>115</v>
      </c>
      <c r="F25" s="337" t="s">
        <v>116</v>
      </c>
      <c r="G25" s="337" t="s">
        <v>919</v>
      </c>
      <c r="H25" s="337" t="s">
        <v>115</v>
      </c>
      <c r="I25" s="338">
        <v>179071</v>
      </c>
      <c r="J25" s="338"/>
      <c r="K25" s="337" t="s">
        <v>920</v>
      </c>
      <c r="L25" s="96">
        <f>I25+J25*EERR!$D$2</f>
        <v>179071</v>
      </c>
      <c r="M25" s="96">
        <f>L25/EERR!$D$2</f>
        <v>248.36477115117893</v>
      </c>
      <c r="N25" s="96">
        <f>SUMIF(Oct!$B$3:$B$115,A25,Oct!$V$3:$V$115)</f>
        <v>0</v>
      </c>
      <c r="O25" s="166">
        <f t="shared" si="0"/>
        <v>1</v>
      </c>
    </row>
    <row r="26" spans="1:15" x14ac:dyDescent="0.25">
      <c r="A26" s="335">
        <v>11</v>
      </c>
      <c r="B26" s="336" t="s">
        <v>921</v>
      </c>
      <c r="C26" s="337" t="s">
        <v>234</v>
      </c>
      <c r="D26" s="337" t="s">
        <v>111</v>
      </c>
      <c r="E26" s="337" t="s">
        <v>112</v>
      </c>
      <c r="F26" s="337" t="s">
        <v>116</v>
      </c>
      <c r="G26" s="337" t="s">
        <v>922</v>
      </c>
      <c r="H26" s="337" t="s">
        <v>114</v>
      </c>
      <c r="I26" s="338"/>
      <c r="J26" s="338">
        <v>220</v>
      </c>
      <c r="K26" s="337" t="s">
        <v>923</v>
      </c>
      <c r="L26" s="96">
        <f>I26+J26*EERR!$D$2</f>
        <v>158620</v>
      </c>
      <c r="M26" s="96">
        <f>L26/EERR!$D$2</f>
        <v>220</v>
      </c>
      <c r="N26" s="96">
        <f>SUMIF(Oct!$B$3:$B$115,A26,Oct!$V$3:$V$115)</f>
        <v>0</v>
      </c>
      <c r="O26" s="166">
        <f t="shared" si="0"/>
        <v>1</v>
      </c>
    </row>
    <row r="27" spans="1:15" x14ac:dyDescent="0.25">
      <c r="A27" s="335">
        <v>12</v>
      </c>
      <c r="B27" s="336" t="s">
        <v>924</v>
      </c>
      <c r="C27" s="337" t="s">
        <v>234</v>
      </c>
      <c r="D27" s="337" t="s">
        <v>111</v>
      </c>
      <c r="E27" s="337" t="s">
        <v>112</v>
      </c>
      <c r="F27" s="337" t="s">
        <v>117</v>
      </c>
      <c r="G27" s="337" t="s">
        <v>925</v>
      </c>
      <c r="H27" s="337" t="s">
        <v>114</v>
      </c>
      <c r="I27" s="338"/>
      <c r="J27" s="338">
        <v>220</v>
      </c>
      <c r="K27" s="337" t="s">
        <v>926</v>
      </c>
      <c r="L27" s="96">
        <f>I27+J27*EERR!$D$2</f>
        <v>158620</v>
      </c>
      <c r="M27" s="96">
        <f>L27/EERR!$D$2</f>
        <v>220</v>
      </c>
      <c r="N27" s="96">
        <f>SUMIF(Oct!$B$3:$B$115,A27,Oct!$V$3:$V$115)</f>
        <v>0</v>
      </c>
      <c r="O27" s="166">
        <f t="shared" si="0"/>
        <v>1</v>
      </c>
    </row>
    <row r="28" spans="1:15" x14ac:dyDescent="0.25">
      <c r="A28" s="335">
        <v>13</v>
      </c>
      <c r="B28" s="336" t="s">
        <v>927</v>
      </c>
      <c r="C28" s="337" t="s">
        <v>234</v>
      </c>
      <c r="D28" s="337" t="s">
        <v>111</v>
      </c>
      <c r="E28" s="337" t="s">
        <v>112</v>
      </c>
      <c r="F28" s="337" t="s">
        <v>116</v>
      </c>
      <c r="G28" s="337" t="s">
        <v>928</v>
      </c>
      <c r="H28" s="337" t="s">
        <v>114</v>
      </c>
      <c r="I28" s="338"/>
      <c r="J28" s="338">
        <v>220</v>
      </c>
      <c r="K28" s="337" t="s">
        <v>929</v>
      </c>
      <c r="L28" s="96">
        <f>I28+J28*EERR!$D$2</f>
        <v>158620</v>
      </c>
      <c r="M28" s="96">
        <f>L28/EERR!$D$2</f>
        <v>220</v>
      </c>
      <c r="N28" s="96">
        <f>SUMIF(Oct!$B$3:$B$115,A28,Oct!$V$3:$V$115)</f>
        <v>980560</v>
      </c>
      <c r="O28" s="166">
        <f t="shared" si="0"/>
        <v>1</v>
      </c>
    </row>
    <row r="29" spans="1:15" x14ac:dyDescent="0.25">
      <c r="A29" s="335">
        <v>14</v>
      </c>
      <c r="B29" s="336" t="s">
        <v>930</v>
      </c>
      <c r="C29" s="337" t="s">
        <v>234</v>
      </c>
      <c r="D29" s="337" t="s">
        <v>111</v>
      </c>
      <c r="E29" s="337" t="s">
        <v>112</v>
      </c>
      <c r="F29" s="337" t="s">
        <v>117</v>
      </c>
      <c r="G29" s="337" t="s">
        <v>871</v>
      </c>
      <c r="H29" s="337" t="s">
        <v>114</v>
      </c>
      <c r="I29" s="338"/>
      <c r="J29" s="338">
        <v>220</v>
      </c>
      <c r="K29" s="337" t="s">
        <v>931</v>
      </c>
      <c r="L29" s="96">
        <f>I29+J29*EERR!$D$2</f>
        <v>158620</v>
      </c>
      <c r="M29" s="96">
        <f>L29/EERR!$D$2</f>
        <v>220</v>
      </c>
      <c r="N29" s="96">
        <f>SUMIF(Oct!$B$3:$B$115,A29,Oct!$V$3:$V$115)</f>
        <v>0</v>
      </c>
      <c r="O29" s="166">
        <f t="shared" si="0"/>
        <v>1</v>
      </c>
    </row>
    <row r="30" spans="1:15" x14ac:dyDescent="0.25">
      <c r="A30" s="335">
        <v>15</v>
      </c>
      <c r="B30" s="336" t="s">
        <v>932</v>
      </c>
      <c r="C30" s="337" t="s">
        <v>234</v>
      </c>
      <c r="D30" s="337" t="s">
        <v>111</v>
      </c>
      <c r="E30" s="337" t="s">
        <v>112</v>
      </c>
      <c r="F30" s="337" t="s">
        <v>117</v>
      </c>
      <c r="G30" s="337" t="s">
        <v>933</v>
      </c>
      <c r="H30" s="337" t="s">
        <v>114</v>
      </c>
      <c r="I30" s="338"/>
      <c r="J30" s="338">
        <v>220</v>
      </c>
      <c r="K30" s="337" t="s">
        <v>934</v>
      </c>
      <c r="L30" s="96">
        <f>I30+J30*EERR!$D$2</f>
        <v>158620</v>
      </c>
      <c r="M30" s="96">
        <f>L30/EERR!$D$2</f>
        <v>220</v>
      </c>
      <c r="N30" s="96">
        <f>SUMIF(Oct!$B$3:$B$115,A30,Oct!$V$3:$V$115)</f>
        <v>0</v>
      </c>
      <c r="O30" s="166">
        <f t="shared" si="0"/>
        <v>1</v>
      </c>
    </row>
    <row r="31" spans="1:15" x14ac:dyDescent="0.25">
      <c r="A31" s="335">
        <v>16</v>
      </c>
      <c r="B31" s="336" t="s">
        <v>935</v>
      </c>
      <c r="C31" s="337" t="s">
        <v>234</v>
      </c>
      <c r="D31" s="337" t="s">
        <v>111</v>
      </c>
      <c r="E31" s="337" t="s">
        <v>112</v>
      </c>
      <c r="F31" s="337" t="s">
        <v>117</v>
      </c>
      <c r="G31" s="337" t="s">
        <v>936</v>
      </c>
      <c r="H31" s="337" t="s">
        <v>114</v>
      </c>
      <c r="I31" s="338"/>
      <c r="J31" s="338">
        <v>627</v>
      </c>
      <c r="K31" s="337" t="s">
        <v>937</v>
      </c>
      <c r="L31" s="203">
        <f>I31+J31*EERR!$D$2</f>
        <v>452067</v>
      </c>
      <c r="M31" s="203">
        <f>L31/EERR!$D$2</f>
        <v>627</v>
      </c>
      <c r="N31" s="96">
        <f>SUMIF(Oct!$B$3:$B$115,A31,Oct!$V$3:$V$115)</f>
        <v>0</v>
      </c>
      <c r="O31" s="332">
        <f t="shared" si="0"/>
        <v>1</v>
      </c>
    </row>
    <row r="32" spans="1:15" x14ac:dyDescent="0.25">
      <c r="A32" s="335">
        <v>17</v>
      </c>
      <c r="B32" s="336" t="s">
        <v>938</v>
      </c>
      <c r="C32" s="337" t="s">
        <v>234</v>
      </c>
      <c r="D32" s="337" t="s">
        <v>111</v>
      </c>
      <c r="E32" s="337" t="s">
        <v>112</v>
      </c>
      <c r="F32" s="337" t="s">
        <v>116</v>
      </c>
      <c r="G32" s="337" t="s">
        <v>891</v>
      </c>
      <c r="H32" s="337" t="s">
        <v>114</v>
      </c>
      <c r="I32" s="338"/>
      <c r="J32" s="338">
        <v>220</v>
      </c>
      <c r="K32" s="337" t="s">
        <v>939</v>
      </c>
      <c r="L32" s="96">
        <f>I32+J32*EERR!$D$2</f>
        <v>158620</v>
      </c>
      <c r="M32" s="96">
        <f>L32/EERR!$D$2</f>
        <v>220</v>
      </c>
      <c r="N32" s="96">
        <f>SUMIF(Oct!$B$3:$B$115,A32,Oct!$V$3:$V$115)</f>
        <v>0</v>
      </c>
      <c r="O32" s="166">
        <f t="shared" si="0"/>
        <v>1</v>
      </c>
    </row>
    <row r="33" spans="1:15" x14ac:dyDescent="0.25">
      <c r="A33" s="335">
        <v>18</v>
      </c>
      <c r="B33" s="336" t="s">
        <v>940</v>
      </c>
      <c r="C33" s="337" t="s">
        <v>234</v>
      </c>
      <c r="D33" s="337" t="s">
        <v>111</v>
      </c>
      <c r="E33" s="337" t="s">
        <v>112</v>
      </c>
      <c r="F33" s="337" t="s">
        <v>117</v>
      </c>
      <c r="G33" s="337" t="s">
        <v>941</v>
      </c>
      <c r="H33" s="337" t="s">
        <v>114</v>
      </c>
      <c r="I33" s="338"/>
      <c r="J33" s="338">
        <v>220</v>
      </c>
      <c r="K33" s="337" t="s">
        <v>942</v>
      </c>
      <c r="L33" s="203">
        <f>I33+J33*EERR!$D$2</f>
        <v>158620</v>
      </c>
      <c r="M33" s="203">
        <f>L33/EERR!$D$2</f>
        <v>220</v>
      </c>
      <c r="N33" s="96">
        <f>SUMIF(Oct!$B$3:$B$115,A33,Oct!$V$3:$V$115)</f>
        <v>0</v>
      </c>
      <c r="O33" s="332">
        <f t="shared" si="0"/>
        <v>1</v>
      </c>
    </row>
    <row r="34" spans="1:15" x14ac:dyDescent="0.25">
      <c r="A34" s="335">
        <v>19</v>
      </c>
      <c r="B34" s="336" t="s">
        <v>943</v>
      </c>
      <c r="C34" s="337" t="s">
        <v>234</v>
      </c>
      <c r="D34" s="337" t="s">
        <v>111</v>
      </c>
      <c r="E34" s="337" t="s">
        <v>112</v>
      </c>
      <c r="F34" s="337" t="s">
        <v>113</v>
      </c>
      <c r="G34" s="337" t="s">
        <v>475</v>
      </c>
      <c r="H34" s="337" t="s">
        <v>114</v>
      </c>
      <c r="I34" s="338"/>
      <c r="J34" s="338">
        <v>418</v>
      </c>
      <c r="K34" s="337" t="s">
        <v>360</v>
      </c>
      <c r="L34" s="96">
        <f>I34+J34*EERR!$D$2</f>
        <v>301378</v>
      </c>
      <c r="M34" s="96">
        <f>L34/EERR!$D$2</f>
        <v>418</v>
      </c>
      <c r="N34" s="96">
        <f>SUMIF(Oct!$B$3:$B$115,A34,Oct!$V$3:$V$115)</f>
        <v>0</v>
      </c>
      <c r="O34" s="166">
        <f t="shared" si="0"/>
        <v>1</v>
      </c>
    </row>
    <row r="35" spans="1:15" x14ac:dyDescent="0.25">
      <c r="A35" s="335">
        <v>20</v>
      </c>
      <c r="B35" s="336" t="s">
        <v>944</v>
      </c>
      <c r="C35" s="337" t="s">
        <v>233</v>
      </c>
      <c r="D35" s="337" t="s">
        <v>111</v>
      </c>
      <c r="E35" s="337" t="s">
        <v>115</v>
      </c>
      <c r="F35" s="337" t="s">
        <v>117</v>
      </c>
      <c r="G35" s="337" t="s">
        <v>477</v>
      </c>
      <c r="H35" s="337" t="s">
        <v>348</v>
      </c>
      <c r="I35" s="338">
        <v>378040</v>
      </c>
      <c r="J35" s="338"/>
      <c r="K35" s="337" t="s">
        <v>945</v>
      </c>
      <c r="L35" s="96">
        <f>I35+J35*EERR!$D$2</f>
        <v>378040</v>
      </c>
      <c r="M35" s="96">
        <f>L35/EERR!$D$2</f>
        <v>524.32732316227464</v>
      </c>
      <c r="N35" s="96">
        <f>SUMIF(Oct!$B$3:$B$115,A35,Oct!$V$3:$V$115)</f>
        <v>0</v>
      </c>
      <c r="O35" s="166">
        <f t="shared" si="0"/>
        <v>1</v>
      </c>
    </row>
    <row r="36" spans="1:15" x14ac:dyDescent="0.25">
      <c r="A36" s="335">
        <v>21</v>
      </c>
      <c r="B36" s="336" t="s">
        <v>946</v>
      </c>
      <c r="C36" s="337" t="s">
        <v>234</v>
      </c>
      <c r="D36" s="337" t="s">
        <v>111</v>
      </c>
      <c r="E36" s="337" t="s">
        <v>112</v>
      </c>
      <c r="F36" s="337" t="s">
        <v>116</v>
      </c>
      <c r="G36" s="337" t="s">
        <v>947</v>
      </c>
      <c r="H36" s="337" t="s">
        <v>114</v>
      </c>
      <c r="I36" s="338"/>
      <c r="J36" s="338">
        <v>660</v>
      </c>
      <c r="K36" s="337" t="s">
        <v>948</v>
      </c>
      <c r="L36" s="96">
        <f>I36+J36*EERR!$D$2</f>
        <v>475860</v>
      </c>
      <c r="M36" s="96">
        <f>L36/EERR!$D$2</f>
        <v>660</v>
      </c>
      <c r="N36" s="96">
        <f>SUMIF(Oct!$B$3:$B$115,A36,Oct!$V$3:$V$115)</f>
        <v>0</v>
      </c>
      <c r="O36" s="166">
        <f t="shared" si="0"/>
        <v>1</v>
      </c>
    </row>
    <row r="37" spans="1:15" x14ac:dyDescent="0.25">
      <c r="A37" s="335">
        <v>22</v>
      </c>
      <c r="B37" s="336" t="s">
        <v>949</v>
      </c>
      <c r="C37" s="337" t="s">
        <v>233</v>
      </c>
      <c r="D37" s="337" t="s">
        <v>111</v>
      </c>
      <c r="E37" s="337" t="s">
        <v>115</v>
      </c>
      <c r="F37" s="337" t="s">
        <v>325</v>
      </c>
      <c r="G37" s="337" t="s">
        <v>950</v>
      </c>
      <c r="H37" s="337" t="s">
        <v>326</v>
      </c>
      <c r="I37" s="338">
        <v>125625</v>
      </c>
      <c r="J37" s="338"/>
      <c r="K37" s="337" t="s">
        <v>951</v>
      </c>
      <c r="L37" s="96">
        <f>I37+J37*EERR!$D$2</f>
        <v>125625</v>
      </c>
      <c r="M37" s="96">
        <f>L37/EERR!$D$2</f>
        <v>174.2371705963939</v>
      </c>
      <c r="N37" s="96">
        <f>SUMIF(Oct!$B$3:$B$115,A37,Oct!$V$3:$V$115)</f>
        <v>0</v>
      </c>
      <c r="O37" s="166">
        <f t="shared" si="0"/>
        <v>1</v>
      </c>
    </row>
    <row r="38" spans="1:15" x14ac:dyDescent="0.25">
      <c r="A38" s="335">
        <v>23</v>
      </c>
      <c r="B38" s="336" t="s">
        <v>952</v>
      </c>
      <c r="C38" s="337" t="s">
        <v>233</v>
      </c>
      <c r="D38" s="337" t="s">
        <v>111</v>
      </c>
      <c r="E38" s="337" t="s">
        <v>115</v>
      </c>
      <c r="F38" s="337" t="s">
        <v>116</v>
      </c>
      <c r="G38" s="337" t="s">
        <v>483</v>
      </c>
      <c r="H38" s="337" t="s">
        <v>115</v>
      </c>
      <c r="I38" s="338">
        <v>378040</v>
      </c>
      <c r="J38" s="338"/>
      <c r="K38" s="337" t="s">
        <v>953</v>
      </c>
      <c r="L38" s="96">
        <f>I38+J38*EERR!$D$2</f>
        <v>378040</v>
      </c>
      <c r="M38" s="96">
        <f>L38/EERR!$D$2</f>
        <v>524.32732316227464</v>
      </c>
      <c r="N38" s="96">
        <f>SUMIF(Oct!$B$3:$B$115,A38,Oct!$V$3:$V$115)</f>
        <v>0</v>
      </c>
      <c r="O38" s="166">
        <f t="shared" si="0"/>
        <v>1</v>
      </c>
    </row>
    <row r="39" spans="1:15" x14ac:dyDescent="0.25">
      <c r="A39" s="335">
        <v>24</v>
      </c>
      <c r="B39" s="336" t="s">
        <v>954</v>
      </c>
      <c r="C39" s="337" t="s">
        <v>233</v>
      </c>
      <c r="D39" s="337" t="s">
        <v>111</v>
      </c>
      <c r="E39" s="337" t="s">
        <v>115</v>
      </c>
      <c r="F39" s="337" t="s">
        <v>116</v>
      </c>
      <c r="G39" s="337" t="s">
        <v>496</v>
      </c>
      <c r="H39" s="337" t="s">
        <v>115</v>
      </c>
      <c r="I39" s="338">
        <v>157080</v>
      </c>
      <c r="J39" s="338"/>
      <c r="K39" s="337" t="s">
        <v>955</v>
      </c>
      <c r="L39" s="96">
        <f>I39+J39*EERR!$D$2</f>
        <v>157080</v>
      </c>
      <c r="M39" s="96">
        <f>L39/EERR!$D$2</f>
        <v>217.86407766990291</v>
      </c>
      <c r="N39" s="96">
        <f>SUMIF(Oct!$B$3:$B$115,A39,Oct!$V$3:$V$115)</f>
        <v>0</v>
      </c>
      <c r="O39" s="166">
        <f t="shared" si="0"/>
        <v>1</v>
      </c>
    </row>
    <row r="40" spans="1:15" x14ac:dyDescent="0.25">
      <c r="A40" s="335">
        <v>25</v>
      </c>
      <c r="B40" s="336" t="s">
        <v>956</v>
      </c>
      <c r="C40" s="337" t="s">
        <v>234</v>
      </c>
      <c r="D40" s="337" t="s">
        <v>111</v>
      </c>
      <c r="E40" s="337" t="s">
        <v>112</v>
      </c>
      <c r="F40" s="337" t="s">
        <v>116</v>
      </c>
      <c r="G40" s="337" t="s">
        <v>957</v>
      </c>
      <c r="H40" s="337" t="s">
        <v>114</v>
      </c>
      <c r="I40" s="338"/>
      <c r="J40" s="338">
        <v>220</v>
      </c>
      <c r="K40" s="337" t="s">
        <v>958</v>
      </c>
      <c r="L40" s="96">
        <f>I40+J40*EERR!$D$2</f>
        <v>158620</v>
      </c>
      <c r="M40" s="96">
        <f>L40/EERR!$D$2</f>
        <v>220</v>
      </c>
      <c r="N40" s="96">
        <f>SUMIF(Oct!$B$3:$B$115,A40,Oct!$V$3:$V$115)</f>
        <v>0</v>
      </c>
      <c r="O40" s="166">
        <f t="shared" si="0"/>
        <v>1</v>
      </c>
    </row>
    <row r="41" spans="1:15" x14ac:dyDescent="0.25">
      <c r="A41" s="335">
        <v>26</v>
      </c>
      <c r="B41" s="336" t="s">
        <v>959</v>
      </c>
      <c r="C41" s="337" t="s">
        <v>234</v>
      </c>
      <c r="D41" s="337" t="s">
        <v>111</v>
      </c>
      <c r="E41" s="337" t="s">
        <v>112</v>
      </c>
      <c r="F41" s="337" t="s">
        <v>116</v>
      </c>
      <c r="G41" s="337" t="s">
        <v>960</v>
      </c>
      <c r="H41" s="337" t="s">
        <v>114</v>
      </c>
      <c r="I41" s="338"/>
      <c r="J41" s="338">
        <v>220</v>
      </c>
      <c r="K41" s="337" t="s">
        <v>961</v>
      </c>
      <c r="L41" s="96">
        <f>I41+J41*EERR!$D$2</f>
        <v>158620</v>
      </c>
      <c r="M41" s="96">
        <f>L41/EERR!$D$2</f>
        <v>220</v>
      </c>
      <c r="N41" s="96">
        <f>SUMIF(Oct!$B$3:$B$115,A41,Oct!$V$3:$V$115)</f>
        <v>0</v>
      </c>
      <c r="O41" s="166">
        <f t="shared" si="0"/>
        <v>1</v>
      </c>
    </row>
    <row r="42" spans="1:15" x14ac:dyDescent="0.25">
      <c r="A42" s="335">
        <v>27</v>
      </c>
      <c r="B42" s="336" t="s">
        <v>962</v>
      </c>
      <c r="C42" s="337" t="s">
        <v>234</v>
      </c>
      <c r="D42" s="337" t="s">
        <v>111</v>
      </c>
      <c r="E42" s="337" t="s">
        <v>112</v>
      </c>
      <c r="F42" s="337" t="s">
        <v>116</v>
      </c>
      <c r="G42" s="337" t="s">
        <v>963</v>
      </c>
      <c r="H42" s="337" t="s">
        <v>114</v>
      </c>
      <c r="I42" s="338"/>
      <c r="J42" s="338">
        <v>440</v>
      </c>
      <c r="K42" s="337" t="s">
        <v>964</v>
      </c>
      <c r="L42" s="96">
        <f>I42+J42*EERR!$D$2</f>
        <v>317240</v>
      </c>
      <c r="M42" s="96">
        <f>L42/EERR!$D$2</f>
        <v>440</v>
      </c>
      <c r="N42" s="96">
        <f>SUMIF(Oct!$B$3:$B$115,A42,Oct!$V$3:$V$115)</f>
        <v>0</v>
      </c>
      <c r="O42" s="166">
        <f t="shared" si="0"/>
        <v>1</v>
      </c>
    </row>
    <row r="43" spans="1:15" x14ac:dyDescent="0.25">
      <c r="A43" s="335">
        <v>28</v>
      </c>
      <c r="B43" s="336" t="s">
        <v>965</v>
      </c>
      <c r="C43" s="337" t="s">
        <v>234</v>
      </c>
      <c r="D43" s="337" t="s">
        <v>111</v>
      </c>
      <c r="E43" s="337" t="s">
        <v>112</v>
      </c>
      <c r="F43" s="337" t="s">
        <v>117</v>
      </c>
      <c r="G43" s="337" t="s">
        <v>902</v>
      </c>
      <c r="H43" s="337" t="s">
        <v>114</v>
      </c>
      <c r="I43" s="338"/>
      <c r="J43" s="338">
        <v>209</v>
      </c>
      <c r="K43" s="337" t="s">
        <v>966</v>
      </c>
      <c r="L43" s="96">
        <f>I43+J43*EERR!$D$2</f>
        <v>150689</v>
      </c>
      <c r="M43" s="96">
        <f>L43/EERR!$D$2</f>
        <v>209</v>
      </c>
      <c r="N43" s="96">
        <f>SUMIF(Oct!$B$3:$B$115,A43,Oct!$V$3:$V$115)</f>
        <v>180971</v>
      </c>
      <c r="O43" s="166">
        <f t="shared" si="0"/>
        <v>1</v>
      </c>
    </row>
    <row r="44" spans="1:15" x14ac:dyDescent="0.25">
      <c r="A44" s="335">
        <v>29</v>
      </c>
      <c r="B44" s="336" t="s">
        <v>967</v>
      </c>
      <c r="C44" s="337" t="s">
        <v>234</v>
      </c>
      <c r="D44" s="337" t="s">
        <v>111</v>
      </c>
      <c r="E44" s="337" t="s">
        <v>112</v>
      </c>
      <c r="F44" s="337" t="s">
        <v>116</v>
      </c>
      <c r="G44" s="337" t="s">
        <v>968</v>
      </c>
      <c r="H44" s="337" t="s">
        <v>114</v>
      </c>
      <c r="I44" s="338"/>
      <c r="J44" s="338">
        <v>220</v>
      </c>
      <c r="K44" s="337" t="s">
        <v>969</v>
      </c>
      <c r="L44" s="96">
        <f>I44+J44*EERR!$D$2</f>
        <v>158620</v>
      </c>
      <c r="M44" s="96">
        <f>L44/EERR!$D$2</f>
        <v>220</v>
      </c>
      <c r="N44" s="96">
        <f>SUMIF(Oct!$B$3:$B$115,A44,Oct!$V$3:$V$115)</f>
        <v>0</v>
      </c>
      <c r="O44" s="166">
        <f t="shared" si="0"/>
        <v>1</v>
      </c>
    </row>
    <row r="45" spans="1:15" x14ac:dyDescent="0.25">
      <c r="A45" s="335">
        <v>30</v>
      </c>
      <c r="B45" s="336" t="s">
        <v>970</v>
      </c>
      <c r="C45" s="337" t="s">
        <v>233</v>
      </c>
      <c r="D45" s="337" t="s">
        <v>111</v>
      </c>
      <c r="E45" s="337" t="s">
        <v>115</v>
      </c>
      <c r="F45" s="337" t="s">
        <v>116</v>
      </c>
      <c r="G45" s="337" t="s">
        <v>971</v>
      </c>
      <c r="H45" s="337" t="s">
        <v>115</v>
      </c>
      <c r="I45" s="338">
        <v>189543</v>
      </c>
      <c r="J45" s="338"/>
      <c r="K45" s="337" t="s">
        <v>972</v>
      </c>
      <c r="L45" s="96">
        <f>I45+J45*EERR!$D$2</f>
        <v>189543</v>
      </c>
      <c r="M45" s="96">
        <f>L45/EERR!$D$2</f>
        <v>262.88904299583913</v>
      </c>
      <c r="N45" s="96">
        <f>SUMIF(Oct!$B$3:$B$115,A45,Oct!$V$3:$V$115)</f>
        <v>0</v>
      </c>
      <c r="O45" s="166">
        <f t="shared" si="0"/>
        <v>1</v>
      </c>
    </row>
    <row r="46" spans="1:15" x14ac:dyDescent="0.25">
      <c r="A46" s="335">
        <v>31</v>
      </c>
      <c r="B46" s="336" t="s">
        <v>973</v>
      </c>
      <c r="C46" s="337" t="s">
        <v>234</v>
      </c>
      <c r="D46" s="337" t="s">
        <v>111</v>
      </c>
      <c r="E46" s="337" t="s">
        <v>112</v>
      </c>
      <c r="F46" s="337" t="s">
        <v>117</v>
      </c>
      <c r="G46" s="337" t="s">
        <v>974</v>
      </c>
      <c r="H46" s="337" t="s">
        <v>114</v>
      </c>
      <c r="I46" s="338"/>
      <c r="J46" s="338">
        <v>2200</v>
      </c>
      <c r="K46" s="337" t="s">
        <v>975</v>
      </c>
      <c r="L46" s="203">
        <f>I46+J46*EERR!$D$2</f>
        <v>1586200</v>
      </c>
      <c r="M46" s="203">
        <f>L46/EERR!$D$2</f>
        <v>2200</v>
      </c>
      <c r="N46" s="96">
        <f>SUMIF(Oct!$B$3:$B$115,A46,Oct!$V$3:$V$115)</f>
        <v>0</v>
      </c>
      <c r="O46" s="332">
        <f t="shared" si="0"/>
        <v>1</v>
      </c>
    </row>
    <row r="47" spans="1:15" x14ac:dyDescent="0.25">
      <c r="A47" s="335">
        <v>32</v>
      </c>
      <c r="B47" s="336" t="s">
        <v>976</v>
      </c>
      <c r="C47" s="337" t="s">
        <v>234</v>
      </c>
      <c r="D47" s="337" t="s">
        <v>111</v>
      </c>
      <c r="E47" s="337" t="s">
        <v>112</v>
      </c>
      <c r="F47" s="337" t="s">
        <v>117</v>
      </c>
      <c r="G47" s="337" t="s">
        <v>977</v>
      </c>
      <c r="H47" s="337" t="s">
        <v>114</v>
      </c>
      <c r="I47" s="338"/>
      <c r="J47" s="338">
        <v>220</v>
      </c>
      <c r="K47" s="337" t="s">
        <v>978</v>
      </c>
      <c r="L47" s="96">
        <f>I47+J47*EERR!$D$2</f>
        <v>158620</v>
      </c>
      <c r="M47" s="96">
        <f>L47/EERR!$D$2</f>
        <v>220</v>
      </c>
      <c r="N47" s="96">
        <f>SUMIF(Oct!$B$3:$B$115,A47,Oct!$V$3:$V$115)</f>
        <v>0</v>
      </c>
      <c r="O47" s="166">
        <f t="shared" si="0"/>
        <v>1</v>
      </c>
    </row>
    <row r="48" spans="1:15" x14ac:dyDescent="0.25">
      <c r="A48" s="335">
        <v>33</v>
      </c>
      <c r="B48" s="336" t="s">
        <v>979</v>
      </c>
      <c r="C48" s="337" t="s">
        <v>234</v>
      </c>
      <c r="D48" s="337" t="s">
        <v>111</v>
      </c>
      <c r="E48" s="337" t="s">
        <v>112</v>
      </c>
      <c r="F48" s="337" t="s">
        <v>117</v>
      </c>
      <c r="G48" s="337" t="s">
        <v>941</v>
      </c>
      <c r="H48" s="337" t="s">
        <v>114</v>
      </c>
      <c r="I48" s="338"/>
      <c r="J48" s="338">
        <v>220</v>
      </c>
      <c r="K48" s="337" t="s">
        <v>980</v>
      </c>
      <c r="L48" s="203">
        <f>I48+J48*EERR!$D$2</f>
        <v>158620</v>
      </c>
      <c r="M48" s="203">
        <f>L48/EERR!$D$2</f>
        <v>220</v>
      </c>
      <c r="N48" s="96">
        <f>SUMIF(Oct!$B$3:$B$115,A48,Oct!$V$3:$V$115)</f>
        <v>0</v>
      </c>
      <c r="O48" s="332">
        <f t="shared" si="0"/>
        <v>1</v>
      </c>
    </row>
    <row r="49" spans="1:15" x14ac:dyDescent="0.25">
      <c r="A49" s="335">
        <v>34</v>
      </c>
      <c r="B49" s="336" t="s">
        <v>981</v>
      </c>
      <c r="C49" s="337" t="s">
        <v>234</v>
      </c>
      <c r="D49" s="337" t="s">
        <v>111</v>
      </c>
      <c r="E49" s="337" t="s">
        <v>112</v>
      </c>
      <c r="F49" s="337" t="s">
        <v>117</v>
      </c>
      <c r="G49" s="337" t="s">
        <v>526</v>
      </c>
      <c r="H49" s="337" t="s">
        <v>114</v>
      </c>
      <c r="I49" s="338"/>
      <c r="J49" s="338">
        <v>1100</v>
      </c>
      <c r="K49" s="337" t="s">
        <v>982</v>
      </c>
      <c r="L49" s="96">
        <f>I49+J49*EERR!$D$2</f>
        <v>793100</v>
      </c>
      <c r="M49" s="96">
        <f>L49/EERR!$D$2</f>
        <v>1100</v>
      </c>
      <c r="N49" s="96">
        <f>SUMIF(Oct!$B$3:$B$115,A49,Oct!$V$3:$V$115)</f>
        <v>0</v>
      </c>
      <c r="O49" s="166">
        <f t="shared" si="0"/>
        <v>1</v>
      </c>
    </row>
    <row r="50" spans="1:15" x14ac:dyDescent="0.25">
      <c r="A50" s="335">
        <v>35</v>
      </c>
      <c r="B50" s="336" t="s">
        <v>983</v>
      </c>
      <c r="C50" s="337" t="s">
        <v>234</v>
      </c>
      <c r="D50" s="337" t="s">
        <v>111</v>
      </c>
      <c r="E50" s="337" t="s">
        <v>112</v>
      </c>
      <c r="F50" s="337" t="s">
        <v>116</v>
      </c>
      <c r="G50" s="337" t="s">
        <v>984</v>
      </c>
      <c r="H50" s="337" t="s">
        <v>114</v>
      </c>
      <c r="I50" s="338"/>
      <c r="J50" s="338">
        <v>660</v>
      </c>
      <c r="K50" s="337" t="s">
        <v>985</v>
      </c>
      <c r="L50" s="96">
        <f>I50+J50*EERR!$D$2</f>
        <v>475860</v>
      </c>
      <c r="M50" s="96">
        <f>L50/EERR!$D$2</f>
        <v>660</v>
      </c>
      <c r="N50" s="96">
        <f>SUMIF(Oct!$B$3:$B$115,A50,Oct!$V$3:$V$115)</f>
        <v>0</v>
      </c>
      <c r="O50" s="166">
        <f t="shared" si="0"/>
        <v>1</v>
      </c>
    </row>
    <row r="51" spans="1:15" x14ac:dyDescent="0.25">
      <c r="A51" s="335">
        <v>36</v>
      </c>
      <c r="B51" s="336" t="s">
        <v>986</v>
      </c>
      <c r="C51" s="337" t="s">
        <v>234</v>
      </c>
      <c r="D51" s="337" t="s">
        <v>111</v>
      </c>
      <c r="E51" s="337" t="s">
        <v>112</v>
      </c>
      <c r="F51" s="337" t="s">
        <v>117</v>
      </c>
      <c r="G51" s="337" t="s">
        <v>529</v>
      </c>
      <c r="H51" s="337" t="s">
        <v>114</v>
      </c>
      <c r="I51" s="338"/>
      <c r="J51" s="338">
        <v>836</v>
      </c>
      <c r="K51" s="337" t="s">
        <v>987</v>
      </c>
      <c r="L51" s="96">
        <f>I51+J51*EERR!$D$2</f>
        <v>602756</v>
      </c>
      <c r="M51" s="96">
        <f>L51/EERR!$D$2</f>
        <v>836</v>
      </c>
      <c r="N51" s="96">
        <f>SUMIF(Oct!$B$3:$B$115,A51,Oct!$V$3:$V$115)</f>
        <v>0</v>
      </c>
      <c r="O51" s="166">
        <f t="shared" si="0"/>
        <v>1</v>
      </c>
    </row>
    <row r="52" spans="1:15" x14ac:dyDescent="0.25">
      <c r="A52" s="335">
        <v>37</v>
      </c>
      <c r="B52" s="336" t="s">
        <v>988</v>
      </c>
      <c r="C52" s="337" t="s">
        <v>234</v>
      </c>
      <c r="D52" s="337" t="s">
        <v>111</v>
      </c>
      <c r="E52" s="337" t="s">
        <v>112</v>
      </c>
      <c r="F52" s="337" t="s">
        <v>116</v>
      </c>
      <c r="G52" s="337" t="s">
        <v>989</v>
      </c>
      <c r="H52" s="337" t="s">
        <v>114</v>
      </c>
      <c r="I52" s="338"/>
      <c r="J52" s="338">
        <v>220</v>
      </c>
      <c r="K52" s="337" t="s">
        <v>990</v>
      </c>
      <c r="L52" s="96">
        <f>I52+J52*EERR!$D$2</f>
        <v>158620</v>
      </c>
      <c r="M52" s="96">
        <f>L52/EERR!$D$2</f>
        <v>220</v>
      </c>
      <c r="N52" s="96">
        <f>SUMIF(Oct!$B$3:$B$115,A52,Oct!$V$3:$V$115)</f>
        <v>0</v>
      </c>
      <c r="O52" s="166">
        <f t="shared" si="0"/>
        <v>1</v>
      </c>
    </row>
    <row r="53" spans="1:15" x14ac:dyDescent="0.25">
      <c r="A53" s="335">
        <v>38</v>
      </c>
      <c r="B53" s="336" t="s">
        <v>991</v>
      </c>
      <c r="C53" s="337" t="s">
        <v>234</v>
      </c>
      <c r="D53" s="337" t="s">
        <v>111</v>
      </c>
      <c r="E53" s="337" t="s">
        <v>112</v>
      </c>
      <c r="F53" s="337" t="s">
        <v>116</v>
      </c>
      <c r="G53" s="337" t="s">
        <v>992</v>
      </c>
      <c r="H53" s="337" t="s">
        <v>114</v>
      </c>
      <c r="I53" s="338"/>
      <c r="J53" s="338">
        <v>220</v>
      </c>
      <c r="K53" s="337" t="s">
        <v>993</v>
      </c>
      <c r="L53" s="96">
        <f>I53+J53*EERR!$D$2</f>
        <v>158620</v>
      </c>
      <c r="M53" s="96">
        <f>L53/EERR!$D$2</f>
        <v>220</v>
      </c>
      <c r="N53" s="96">
        <f>SUMIF(Oct!$B$3:$B$115,A53,Oct!$V$3:$V$115)</f>
        <v>0</v>
      </c>
      <c r="O53" s="166">
        <f t="shared" si="0"/>
        <v>1</v>
      </c>
    </row>
    <row r="54" spans="1:15" x14ac:dyDescent="0.25">
      <c r="A54" s="335">
        <v>39</v>
      </c>
      <c r="B54" s="336" t="s">
        <v>994</v>
      </c>
      <c r="C54" s="337" t="s">
        <v>234</v>
      </c>
      <c r="D54" s="337" t="s">
        <v>111</v>
      </c>
      <c r="E54" s="337" t="s">
        <v>112</v>
      </c>
      <c r="F54" s="337" t="s">
        <v>116</v>
      </c>
      <c r="G54" s="337" t="s">
        <v>968</v>
      </c>
      <c r="H54" s="337" t="s">
        <v>114</v>
      </c>
      <c r="I54" s="338"/>
      <c r="J54" s="338">
        <v>220</v>
      </c>
      <c r="K54" s="337" t="s">
        <v>995</v>
      </c>
      <c r="L54" s="96">
        <f>I54+J54*EERR!$D$2</f>
        <v>158620</v>
      </c>
      <c r="M54" s="96">
        <f>L54/EERR!$D$2</f>
        <v>220</v>
      </c>
      <c r="N54" s="96">
        <f>SUMIF(Oct!$B$3:$B$115,A54,Oct!$V$3:$V$115)</f>
        <v>0</v>
      </c>
      <c r="O54" s="166">
        <f t="shared" si="0"/>
        <v>1</v>
      </c>
    </row>
    <row r="55" spans="1:15" x14ac:dyDescent="0.25">
      <c r="A55" s="335">
        <v>40</v>
      </c>
      <c r="B55" s="336" t="s">
        <v>996</v>
      </c>
      <c r="C55" s="337" t="s">
        <v>234</v>
      </c>
      <c r="D55" s="337" t="s">
        <v>111</v>
      </c>
      <c r="E55" s="337" t="s">
        <v>112</v>
      </c>
      <c r="F55" s="337" t="s">
        <v>116</v>
      </c>
      <c r="G55" s="337" t="s">
        <v>997</v>
      </c>
      <c r="H55" s="337" t="s">
        <v>114</v>
      </c>
      <c r="I55" s="338"/>
      <c r="J55" s="338">
        <v>220</v>
      </c>
      <c r="K55" s="337" t="s">
        <v>998</v>
      </c>
      <c r="L55" s="96">
        <f>I55+J55*EERR!$D$2</f>
        <v>158620</v>
      </c>
      <c r="M55" s="96">
        <f>L55/EERR!$D$2</f>
        <v>220</v>
      </c>
      <c r="N55" s="96">
        <f>SUMIF(Oct!$B$3:$B$115,A55,Oct!$V$3:$V$115)</f>
        <v>0</v>
      </c>
      <c r="O55" s="166">
        <f t="shared" si="0"/>
        <v>1</v>
      </c>
    </row>
    <row r="56" spans="1:15" x14ac:dyDescent="0.25">
      <c r="A56" s="335">
        <v>41</v>
      </c>
      <c r="B56" s="336" t="s">
        <v>999</v>
      </c>
      <c r="C56" s="337" t="s">
        <v>234</v>
      </c>
      <c r="D56" s="337" t="s">
        <v>111</v>
      </c>
      <c r="E56" s="337" t="s">
        <v>112</v>
      </c>
      <c r="F56" s="337" t="s">
        <v>117</v>
      </c>
      <c r="G56" s="337" t="s">
        <v>1000</v>
      </c>
      <c r="H56" s="337" t="s">
        <v>114</v>
      </c>
      <c r="I56" s="338"/>
      <c r="J56" s="338">
        <v>220</v>
      </c>
      <c r="K56" s="337" t="s">
        <v>1001</v>
      </c>
      <c r="L56" s="96">
        <f>I56+J56*EERR!$D$2</f>
        <v>158620</v>
      </c>
      <c r="M56" s="96">
        <f>L56/EERR!$D$2</f>
        <v>220</v>
      </c>
      <c r="N56" s="96">
        <f>SUMIF(Oct!$B$3:$B$115,A56,Oct!$V$3:$V$115)</f>
        <v>317240</v>
      </c>
      <c r="O56" s="166">
        <f t="shared" si="0"/>
        <v>1</v>
      </c>
    </row>
    <row r="57" spans="1:15" x14ac:dyDescent="0.25">
      <c r="A57" s="335">
        <v>42</v>
      </c>
      <c r="B57" s="336" t="s">
        <v>1002</v>
      </c>
      <c r="C57" s="337" t="s">
        <v>234</v>
      </c>
      <c r="D57" s="337" t="s">
        <v>111</v>
      </c>
      <c r="E57" s="337" t="s">
        <v>112</v>
      </c>
      <c r="F57" s="337" t="s">
        <v>117</v>
      </c>
      <c r="G57" s="337" t="s">
        <v>1003</v>
      </c>
      <c r="H57" s="337" t="s">
        <v>114</v>
      </c>
      <c r="I57" s="338"/>
      <c r="J57" s="338">
        <v>220</v>
      </c>
      <c r="K57" s="337" t="s">
        <v>1004</v>
      </c>
      <c r="L57" s="96">
        <f>I57+J57*EERR!$D$2</f>
        <v>158620</v>
      </c>
      <c r="M57" s="96">
        <f>L57/EERR!$D$2</f>
        <v>220</v>
      </c>
      <c r="N57" s="96">
        <f>SUMIF(Oct!$B$3:$B$115,A57,Oct!$V$3:$V$115)</f>
        <v>0</v>
      </c>
      <c r="O57" s="166">
        <f t="shared" si="0"/>
        <v>1</v>
      </c>
    </row>
    <row r="58" spans="1:15" x14ac:dyDescent="0.25">
      <c r="A58" s="335">
        <v>43</v>
      </c>
      <c r="B58" s="336" t="s">
        <v>1005</v>
      </c>
      <c r="C58" s="337" t="s">
        <v>234</v>
      </c>
      <c r="D58" s="337" t="s">
        <v>111</v>
      </c>
      <c r="E58" s="337" t="s">
        <v>112</v>
      </c>
      <c r="F58" s="337" t="s">
        <v>116</v>
      </c>
      <c r="G58" s="337" t="s">
        <v>1006</v>
      </c>
      <c r="H58" s="337" t="s">
        <v>114</v>
      </c>
      <c r="I58" s="338"/>
      <c r="J58" s="338">
        <v>440</v>
      </c>
      <c r="K58" s="337" t="s">
        <v>1007</v>
      </c>
      <c r="L58" s="96">
        <f>I58+J58*EERR!$D$2</f>
        <v>317240</v>
      </c>
      <c r="M58" s="96">
        <f>L58/EERR!$D$2</f>
        <v>440</v>
      </c>
      <c r="N58" s="96">
        <f>SUMIF(Oct!$B$3:$B$115,A58,Oct!$V$3:$V$115)</f>
        <v>0</v>
      </c>
      <c r="O58" s="166">
        <f t="shared" si="0"/>
        <v>1</v>
      </c>
    </row>
    <row r="59" spans="1:15" x14ac:dyDescent="0.25">
      <c r="A59" s="335">
        <v>44</v>
      </c>
      <c r="B59" s="336" t="s">
        <v>1008</v>
      </c>
      <c r="C59" s="337" t="s">
        <v>234</v>
      </c>
      <c r="D59" s="337" t="s">
        <v>111</v>
      </c>
      <c r="E59" s="337" t="s">
        <v>112</v>
      </c>
      <c r="F59" s="337" t="s">
        <v>113</v>
      </c>
      <c r="G59" s="337" t="s">
        <v>547</v>
      </c>
      <c r="H59" s="337" t="s">
        <v>114</v>
      </c>
      <c r="I59" s="338"/>
      <c r="J59" s="338">
        <v>440</v>
      </c>
      <c r="K59" s="337" t="s">
        <v>323</v>
      </c>
      <c r="L59" s="96">
        <f>I59+J59*EERR!$D$2</f>
        <v>317240</v>
      </c>
      <c r="M59" s="96">
        <f>L59/EERR!$D$2</f>
        <v>440</v>
      </c>
      <c r="N59" s="96">
        <f>SUMIF(Oct!$B$3:$B$115,A59,Oct!$V$3:$V$115)</f>
        <v>0</v>
      </c>
      <c r="O59" s="166">
        <f t="shared" si="0"/>
        <v>1</v>
      </c>
    </row>
    <row r="60" spans="1:15" x14ac:dyDescent="0.25">
      <c r="A60" s="335">
        <v>45</v>
      </c>
      <c r="B60" s="336" t="s">
        <v>1009</v>
      </c>
      <c r="C60" s="337" t="s">
        <v>234</v>
      </c>
      <c r="D60" s="337" t="s">
        <v>111</v>
      </c>
      <c r="E60" s="337" t="s">
        <v>112</v>
      </c>
      <c r="F60" s="337" t="s">
        <v>116</v>
      </c>
      <c r="G60" s="337" t="s">
        <v>1010</v>
      </c>
      <c r="H60" s="337" t="s">
        <v>114</v>
      </c>
      <c r="I60" s="338"/>
      <c r="J60" s="338">
        <v>190</v>
      </c>
      <c r="K60" s="337" t="s">
        <v>1011</v>
      </c>
      <c r="L60" s="96">
        <f>I60+J60*EERR!$D$2</f>
        <v>136990</v>
      </c>
      <c r="M60" s="96">
        <f>L60/EERR!$D$2</f>
        <v>190</v>
      </c>
      <c r="N60" s="96">
        <f>SUMIF(Oct!$B$3:$B$115,A60,Oct!$V$3:$V$115)</f>
        <v>0</v>
      </c>
      <c r="O60" s="166">
        <f t="shared" si="0"/>
        <v>1</v>
      </c>
    </row>
    <row r="61" spans="1:15" x14ac:dyDescent="0.25">
      <c r="A61" s="335">
        <v>46</v>
      </c>
      <c r="B61" s="336" t="s">
        <v>1012</v>
      </c>
      <c r="C61" s="337" t="s">
        <v>234</v>
      </c>
      <c r="D61" s="337" t="s">
        <v>111</v>
      </c>
      <c r="E61" s="337" t="s">
        <v>112</v>
      </c>
      <c r="F61" s="337" t="s">
        <v>117</v>
      </c>
      <c r="G61" s="337" t="s">
        <v>1013</v>
      </c>
      <c r="H61" s="337" t="s">
        <v>114</v>
      </c>
      <c r="I61" s="338"/>
      <c r="J61" s="338">
        <v>198</v>
      </c>
      <c r="K61" s="337" t="s">
        <v>1014</v>
      </c>
      <c r="L61" s="96">
        <f>I61+J61*EERR!$D$2</f>
        <v>142758</v>
      </c>
      <c r="M61" s="96">
        <f>L61/EERR!$D$2</f>
        <v>198</v>
      </c>
      <c r="N61" s="96">
        <f>SUMIF(Oct!$B$3:$B$115,A61,Oct!$V$3:$V$115)</f>
        <v>428274</v>
      </c>
      <c r="O61" s="166">
        <f t="shared" si="0"/>
        <v>1</v>
      </c>
    </row>
    <row r="62" spans="1:15" x14ac:dyDescent="0.25">
      <c r="A62" s="335">
        <v>47</v>
      </c>
      <c r="B62" s="336" t="s">
        <v>1015</v>
      </c>
      <c r="C62" s="337" t="s">
        <v>234</v>
      </c>
      <c r="D62" s="337" t="s">
        <v>111</v>
      </c>
      <c r="E62" s="337" t="s">
        <v>112</v>
      </c>
      <c r="F62" s="337" t="s">
        <v>117</v>
      </c>
      <c r="G62" s="337" t="s">
        <v>1016</v>
      </c>
      <c r="H62" s="337" t="s">
        <v>114</v>
      </c>
      <c r="I62" s="338"/>
      <c r="J62" s="338">
        <v>220</v>
      </c>
      <c r="K62" s="337" t="s">
        <v>1017</v>
      </c>
      <c r="L62" s="96">
        <f>I62+J62*EERR!$D$2</f>
        <v>158620</v>
      </c>
      <c r="M62" s="96">
        <f>L62/EERR!$D$2</f>
        <v>220</v>
      </c>
      <c r="N62" s="96">
        <f>SUMIF(Oct!$B$3:$B$115,A62,Oct!$V$3:$V$115)</f>
        <v>317240</v>
      </c>
      <c r="O62" s="166">
        <f t="shared" si="0"/>
        <v>1</v>
      </c>
    </row>
    <row r="63" spans="1:15" x14ac:dyDescent="0.25">
      <c r="A63" s="335">
        <v>48</v>
      </c>
      <c r="B63" s="336" t="s">
        <v>1018</v>
      </c>
      <c r="C63" s="337" t="s">
        <v>234</v>
      </c>
      <c r="D63" s="337" t="s">
        <v>111</v>
      </c>
      <c r="E63" s="337" t="s">
        <v>112</v>
      </c>
      <c r="F63" s="337" t="s">
        <v>117</v>
      </c>
      <c r="G63" s="337" t="s">
        <v>1019</v>
      </c>
      <c r="H63" s="337" t="s">
        <v>114</v>
      </c>
      <c r="I63" s="338"/>
      <c r="J63" s="338">
        <v>220</v>
      </c>
      <c r="K63" s="337" t="s">
        <v>1020</v>
      </c>
      <c r="L63" s="96">
        <f>I63+J63*EERR!$D$2</f>
        <v>158620</v>
      </c>
      <c r="M63" s="96">
        <f>L63/EERR!$D$2</f>
        <v>220</v>
      </c>
      <c r="N63" s="96">
        <f>SUMIF(Oct!$B$3:$B$115,A63,Oct!$V$3:$V$115)</f>
        <v>0</v>
      </c>
      <c r="O63" s="166">
        <f t="shared" si="0"/>
        <v>1</v>
      </c>
    </row>
    <row r="64" spans="1:15" x14ac:dyDescent="0.25">
      <c r="A64" s="335">
        <v>49</v>
      </c>
      <c r="B64" s="336" t="s">
        <v>1021</v>
      </c>
      <c r="C64" s="337" t="s">
        <v>234</v>
      </c>
      <c r="D64" s="337" t="s">
        <v>111</v>
      </c>
      <c r="E64" s="337" t="s">
        <v>112</v>
      </c>
      <c r="F64" s="337" t="s">
        <v>117</v>
      </c>
      <c r="G64" s="337" t="s">
        <v>1019</v>
      </c>
      <c r="H64" s="337" t="s">
        <v>114</v>
      </c>
      <c r="I64" s="338"/>
      <c r="J64" s="338">
        <v>220</v>
      </c>
      <c r="K64" s="337" t="s">
        <v>1022</v>
      </c>
      <c r="L64" s="96">
        <f>I64+J64*EERR!$D$2</f>
        <v>158620</v>
      </c>
      <c r="M64" s="96">
        <f>L64/EERR!$D$2</f>
        <v>220</v>
      </c>
      <c r="N64" s="96">
        <f>SUMIF(Oct!$B$3:$B$115,A64,Oct!$V$3:$V$115)</f>
        <v>0</v>
      </c>
      <c r="O64" s="166">
        <f t="shared" si="0"/>
        <v>1</v>
      </c>
    </row>
    <row r="65" spans="1:15" x14ac:dyDescent="0.25">
      <c r="A65" s="335">
        <v>50</v>
      </c>
      <c r="B65" s="336" t="s">
        <v>1021</v>
      </c>
      <c r="C65" s="337" t="s">
        <v>234</v>
      </c>
      <c r="D65" s="337" t="s">
        <v>111</v>
      </c>
      <c r="E65" s="337" t="s">
        <v>112</v>
      </c>
      <c r="F65" s="337" t="s">
        <v>117</v>
      </c>
      <c r="G65" s="337" t="s">
        <v>1023</v>
      </c>
      <c r="H65" s="337" t="s">
        <v>114</v>
      </c>
      <c r="I65" s="338"/>
      <c r="J65" s="338">
        <v>198</v>
      </c>
      <c r="K65" s="337" t="s">
        <v>1024</v>
      </c>
      <c r="L65" s="96">
        <f>I65+J65*EERR!$D$2</f>
        <v>142758</v>
      </c>
      <c r="M65" s="96">
        <f>L65/EERR!$D$2</f>
        <v>198</v>
      </c>
      <c r="N65" s="96">
        <f>SUMIF(Oct!$B$3:$B$115,A65,Oct!$V$3:$V$115)</f>
        <v>571032</v>
      </c>
      <c r="O65" s="166">
        <f t="shared" si="0"/>
        <v>1</v>
      </c>
    </row>
    <row r="66" spans="1:15" x14ac:dyDescent="0.25">
      <c r="A66" s="335">
        <v>51</v>
      </c>
      <c r="B66" s="336" t="s">
        <v>1025</v>
      </c>
      <c r="C66" s="337" t="s">
        <v>234</v>
      </c>
      <c r="D66" s="337" t="s">
        <v>111</v>
      </c>
      <c r="E66" s="337" t="s">
        <v>112</v>
      </c>
      <c r="F66" s="337" t="s">
        <v>117</v>
      </c>
      <c r="G66" s="337" t="s">
        <v>1026</v>
      </c>
      <c r="H66" s="337" t="s">
        <v>114</v>
      </c>
      <c r="I66" s="338"/>
      <c r="J66" s="338">
        <v>220</v>
      </c>
      <c r="K66" s="337" t="s">
        <v>1027</v>
      </c>
      <c r="L66" s="96">
        <f>I66+J66*EERR!$D$2</f>
        <v>158620</v>
      </c>
      <c r="M66" s="96">
        <f>L66/EERR!$D$2</f>
        <v>220</v>
      </c>
      <c r="N66" s="96">
        <f>SUMIF(Oct!$B$3:$B$115,A66,Oct!$V$3:$V$115)</f>
        <v>0</v>
      </c>
      <c r="O66" s="166">
        <f t="shared" si="0"/>
        <v>1</v>
      </c>
    </row>
    <row r="67" spans="1:15" x14ac:dyDescent="0.25">
      <c r="A67" s="335">
        <v>52</v>
      </c>
      <c r="B67" s="336" t="s">
        <v>1028</v>
      </c>
      <c r="C67" s="337" t="s">
        <v>234</v>
      </c>
      <c r="D67" s="337" t="s">
        <v>111</v>
      </c>
      <c r="E67" s="337" t="s">
        <v>112</v>
      </c>
      <c r="F67" s="337" t="s">
        <v>113</v>
      </c>
      <c r="G67" s="337" t="s">
        <v>1029</v>
      </c>
      <c r="H67" s="337" t="s">
        <v>114</v>
      </c>
      <c r="I67" s="338"/>
      <c r="J67" s="338">
        <v>240</v>
      </c>
      <c r="K67" s="337" t="s">
        <v>1030</v>
      </c>
      <c r="L67" s="96">
        <f>I67+J67*EERR!$D$2</f>
        <v>173040</v>
      </c>
      <c r="M67" s="96">
        <f>L67/EERR!$D$2</f>
        <v>240</v>
      </c>
      <c r="N67" s="96">
        <f>SUMIF(Oct!$B$3:$B$115,A67,Oct!$V$3:$V$115)</f>
        <v>0</v>
      </c>
      <c r="O67" s="166">
        <f t="shared" si="0"/>
        <v>1</v>
      </c>
    </row>
    <row r="68" spans="1:15" x14ac:dyDescent="0.25">
      <c r="A68" s="335">
        <v>53</v>
      </c>
      <c r="B68" s="336" t="s">
        <v>1031</v>
      </c>
      <c r="C68" s="337" t="s">
        <v>234</v>
      </c>
      <c r="D68" s="337" t="s">
        <v>111</v>
      </c>
      <c r="E68" s="337" t="s">
        <v>112</v>
      </c>
      <c r="F68" s="337" t="s">
        <v>117</v>
      </c>
      <c r="G68" s="337" t="s">
        <v>1016</v>
      </c>
      <c r="H68" s="337" t="s">
        <v>114</v>
      </c>
      <c r="I68" s="338"/>
      <c r="J68" s="338">
        <v>220</v>
      </c>
      <c r="K68" s="337" t="s">
        <v>1032</v>
      </c>
      <c r="L68" s="96">
        <f>I68+J68*EERR!$D$2</f>
        <v>158620</v>
      </c>
      <c r="M68" s="96">
        <f>L68/EERR!$D$2</f>
        <v>220</v>
      </c>
      <c r="N68" s="96">
        <f>SUMIF(Oct!$B$3:$B$115,A68,Oct!$V$3:$V$115)</f>
        <v>0</v>
      </c>
      <c r="O68" s="166">
        <f t="shared" si="0"/>
        <v>1</v>
      </c>
    </row>
    <row r="69" spans="1:15" x14ac:dyDescent="0.25">
      <c r="A69" s="335">
        <v>54</v>
      </c>
      <c r="B69" s="336" t="s">
        <v>1033</v>
      </c>
      <c r="C69" s="337" t="s">
        <v>234</v>
      </c>
      <c r="D69" s="337" t="s">
        <v>111</v>
      </c>
      <c r="E69" s="337" t="s">
        <v>112</v>
      </c>
      <c r="F69" s="337" t="s">
        <v>113</v>
      </c>
      <c r="G69" s="337" t="s">
        <v>623</v>
      </c>
      <c r="H69" s="337" t="s">
        <v>114</v>
      </c>
      <c r="I69" s="338"/>
      <c r="J69" s="338">
        <v>440</v>
      </c>
      <c r="K69" s="337" t="s">
        <v>1034</v>
      </c>
      <c r="L69" s="96">
        <f>I69+J69*EERR!$D$2</f>
        <v>317240</v>
      </c>
      <c r="M69" s="96">
        <f>L69/EERR!$D$2</f>
        <v>440</v>
      </c>
      <c r="N69" s="96">
        <f>SUMIF(Oct!$B$3:$B$115,A69,Oct!$V$3:$V$115)</f>
        <v>0</v>
      </c>
      <c r="O69" s="166">
        <f t="shared" ref="O69:O73" si="1">+A69-A68</f>
        <v>1</v>
      </c>
    </row>
    <row r="70" spans="1:15" x14ac:dyDescent="0.25">
      <c r="A70" s="335">
        <v>55</v>
      </c>
      <c r="B70" s="336" t="s">
        <v>1035</v>
      </c>
      <c r="C70" s="337" t="s">
        <v>234</v>
      </c>
      <c r="D70" s="337" t="s">
        <v>111</v>
      </c>
      <c r="E70" s="337" t="s">
        <v>112</v>
      </c>
      <c r="F70" s="337" t="s">
        <v>117</v>
      </c>
      <c r="G70" s="337" t="s">
        <v>1036</v>
      </c>
      <c r="H70" s="337" t="s">
        <v>114</v>
      </c>
      <c r="I70" s="338"/>
      <c r="J70" s="338">
        <v>198</v>
      </c>
      <c r="K70" s="337" t="s">
        <v>1037</v>
      </c>
      <c r="L70" s="96">
        <f>I70+J70*EERR!$D$2</f>
        <v>142758</v>
      </c>
      <c r="M70" s="96">
        <f>L70/EERR!$D$2</f>
        <v>198</v>
      </c>
      <c r="N70" s="96">
        <f>SUMIF(Oct!$B$3:$B$115,A70,Oct!$V$3:$V$115)</f>
        <v>0</v>
      </c>
      <c r="O70" s="166">
        <f t="shared" si="1"/>
        <v>1</v>
      </c>
    </row>
    <row r="71" spans="1:15" x14ac:dyDescent="0.25">
      <c r="A71" s="328">
        <v>55</v>
      </c>
      <c r="B71" s="329" t="s">
        <v>1035</v>
      </c>
      <c r="C71" s="330" t="s">
        <v>234</v>
      </c>
      <c r="D71" s="330" t="s">
        <v>111</v>
      </c>
      <c r="E71" s="330" t="s">
        <v>457</v>
      </c>
      <c r="F71" s="330" t="s">
        <v>117</v>
      </c>
      <c r="G71" s="330" t="s">
        <v>1036</v>
      </c>
      <c r="H71" s="330" t="s">
        <v>114</v>
      </c>
      <c r="I71" s="331"/>
      <c r="J71" s="331">
        <v>-198</v>
      </c>
      <c r="K71" s="330" t="s">
        <v>1037</v>
      </c>
      <c r="L71" s="203">
        <f>I71+J71*EERR!$D$2</f>
        <v>-142758</v>
      </c>
      <c r="M71" s="203">
        <f>L71/EERR!$D$2</f>
        <v>-198</v>
      </c>
      <c r="N71" s="203">
        <f>SUMIF(Oct!$B$3:$B$115,A71,Oct!$V$3:$V$115)</f>
        <v>0</v>
      </c>
      <c r="O71" s="332">
        <f t="shared" si="1"/>
        <v>0</v>
      </c>
    </row>
    <row r="72" spans="1:15" x14ac:dyDescent="0.25">
      <c r="A72" s="335">
        <v>56</v>
      </c>
      <c r="B72" s="336" t="s">
        <v>1038</v>
      </c>
      <c r="C72" s="337" t="s">
        <v>234</v>
      </c>
      <c r="D72" s="337" t="s">
        <v>111</v>
      </c>
      <c r="E72" s="337" t="s">
        <v>112</v>
      </c>
      <c r="F72" s="337" t="s">
        <v>117</v>
      </c>
      <c r="G72" s="337" t="s">
        <v>611</v>
      </c>
      <c r="H72" s="337" t="s">
        <v>114</v>
      </c>
      <c r="I72" s="338"/>
      <c r="J72" s="338">
        <v>836</v>
      </c>
      <c r="K72" s="337" t="s">
        <v>1039</v>
      </c>
      <c r="L72" s="96">
        <f>I72+J72*EERR!$D$2</f>
        <v>602756</v>
      </c>
      <c r="M72" s="96">
        <f>L72/EERR!$D$2</f>
        <v>836</v>
      </c>
      <c r="N72" s="96">
        <f>SUMIF(Oct!$B$3:$B$115,A72,Oct!$V$3:$V$115)</f>
        <v>0</v>
      </c>
      <c r="O72" s="166">
        <f t="shared" si="1"/>
        <v>1</v>
      </c>
    </row>
    <row r="73" spans="1:15" x14ac:dyDescent="0.25">
      <c r="A73" s="335">
        <v>57</v>
      </c>
      <c r="B73" s="336" t="s">
        <v>1040</v>
      </c>
      <c r="C73" s="337" t="s">
        <v>233</v>
      </c>
      <c r="D73" s="337" t="s">
        <v>111</v>
      </c>
      <c r="E73" s="337" t="s">
        <v>115</v>
      </c>
      <c r="F73" s="337" t="s">
        <v>116</v>
      </c>
      <c r="G73" s="337" t="s">
        <v>1006</v>
      </c>
      <c r="H73" s="337" t="s">
        <v>115</v>
      </c>
      <c r="I73" s="338">
        <v>3000</v>
      </c>
      <c r="J73" s="338"/>
      <c r="K73" s="337" t="s">
        <v>1041</v>
      </c>
      <c r="L73" s="96">
        <f>I73+J73*EERR!$D$2</f>
        <v>3000</v>
      </c>
      <c r="M73" s="96">
        <f>L73/EERR!$D$2</f>
        <v>4.160887656033287</v>
      </c>
      <c r="N73" s="96">
        <f>SUMIF(Oct!$B$3:$B$115,A73,Oct!$V$3:$V$115)</f>
        <v>0</v>
      </c>
      <c r="O73" s="166">
        <f t="shared" si="1"/>
        <v>1</v>
      </c>
    </row>
    <row r="74" spans="1:15" x14ac:dyDescent="0.25">
      <c r="A74" s="335">
        <v>58</v>
      </c>
      <c r="B74" s="336" t="s">
        <v>1042</v>
      </c>
      <c r="C74" s="337" t="s">
        <v>234</v>
      </c>
      <c r="D74" s="337" t="s">
        <v>111</v>
      </c>
      <c r="E74" s="337" t="s">
        <v>112</v>
      </c>
      <c r="F74" s="337" t="s">
        <v>117</v>
      </c>
      <c r="G74" s="337" t="s">
        <v>573</v>
      </c>
      <c r="H74" s="337" t="s">
        <v>114</v>
      </c>
      <c r="I74" s="338"/>
      <c r="J74" s="338">
        <v>1100</v>
      </c>
      <c r="K74" s="337" t="s">
        <v>1043</v>
      </c>
      <c r="L74" s="96">
        <f>I74+J74*EERR!$D$2</f>
        <v>793100</v>
      </c>
      <c r="M74" s="96">
        <f>L74/EERR!$D$2</f>
        <v>1100</v>
      </c>
      <c r="N74" s="96">
        <f>SUMIF(Oct!$B$3:$B$115,A74,Oct!$V$3:$V$115)</f>
        <v>0</v>
      </c>
      <c r="O74" s="166">
        <f t="shared" ref="O74:O128" si="2">+A74-A73</f>
        <v>1</v>
      </c>
    </row>
    <row r="75" spans="1:15" x14ac:dyDescent="0.25">
      <c r="A75" s="335">
        <v>59</v>
      </c>
      <c r="B75" s="336" t="s">
        <v>1044</v>
      </c>
      <c r="C75" s="337" t="s">
        <v>234</v>
      </c>
      <c r="D75" s="337" t="s">
        <v>111</v>
      </c>
      <c r="E75" s="337" t="s">
        <v>112</v>
      </c>
      <c r="F75" s="337" t="s">
        <v>117</v>
      </c>
      <c r="G75" s="337" t="s">
        <v>1045</v>
      </c>
      <c r="H75" s="337" t="s">
        <v>114</v>
      </c>
      <c r="I75" s="338"/>
      <c r="J75" s="338">
        <v>228</v>
      </c>
      <c r="K75" s="337" t="s">
        <v>1046</v>
      </c>
      <c r="L75" s="96">
        <f>I75+J75*EERR!$D$2</f>
        <v>164388</v>
      </c>
      <c r="M75" s="96">
        <f>L75/EERR!$D$2</f>
        <v>228</v>
      </c>
      <c r="N75" s="96">
        <f>SUMIF(Oct!$B$3:$B$115,A75,Oct!$V$3:$V$115)</f>
        <v>0</v>
      </c>
      <c r="O75" s="166">
        <f t="shared" si="2"/>
        <v>1</v>
      </c>
    </row>
    <row r="76" spans="1:15" x14ac:dyDescent="0.25">
      <c r="A76" s="335">
        <v>60</v>
      </c>
      <c r="B76" s="336" t="s">
        <v>1047</v>
      </c>
      <c r="C76" s="337" t="s">
        <v>234</v>
      </c>
      <c r="D76" s="337" t="s">
        <v>111</v>
      </c>
      <c r="E76" s="337" t="s">
        <v>112</v>
      </c>
      <c r="F76" s="337" t="s">
        <v>116</v>
      </c>
      <c r="G76" s="337" t="s">
        <v>957</v>
      </c>
      <c r="H76" s="337" t="s">
        <v>114</v>
      </c>
      <c r="I76" s="338"/>
      <c r="J76" s="338">
        <v>240</v>
      </c>
      <c r="K76" s="337" t="s">
        <v>1048</v>
      </c>
      <c r="L76" s="96">
        <f>I76+J76*EERR!$D$2</f>
        <v>173040</v>
      </c>
      <c r="M76" s="96">
        <f>L76/EERR!$D$2</f>
        <v>240</v>
      </c>
      <c r="N76" s="96">
        <f>SUMIF(Oct!$B$3:$B$115,A76,Oct!$V$3:$V$115)</f>
        <v>0</v>
      </c>
      <c r="O76" s="166">
        <f t="shared" si="2"/>
        <v>1</v>
      </c>
    </row>
    <row r="77" spans="1:15" x14ac:dyDescent="0.25">
      <c r="A77" s="335">
        <v>61</v>
      </c>
      <c r="B77" s="336" t="s">
        <v>1049</v>
      </c>
      <c r="C77" s="337" t="s">
        <v>234</v>
      </c>
      <c r="D77" s="337" t="s">
        <v>111</v>
      </c>
      <c r="E77" s="337" t="s">
        <v>112</v>
      </c>
      <c r="F77" s="337" t="s">
        <v>116</v>
      </c>
      <c r="G77" s="337" t="s">
        <v>1050</v>
      </c>
      <c r="H77" s="337" t="s">
        <v>114</v>
      </c>
      <c r="I77" s="338"/>
      <c r="J77" s="338">
        <v>228</v>
      </c>
      <c r="K77" s="337" t="s">
        <v>1051</v>
      </c>
      <c r="L77" s="96">
        <f>I77+J77*EERR!$D$2</f>
        <v>164388</v>
      </c>
      <c r="M77" s="96">
        <f>L77/EERR!$D$2</f>
        <v>228</v>
      </c>
      <c r="N77" s="96">
        <f>SUMIF(Oct!$B$3:$B$115,A77,Oct!$V$3:$V$115)</f>
        <v>0</v>
      </c>
      <c r="O77" s="166">
        <f t="shared" si="2"/>
        <v>1</v>
      </c>
    </row>
    <row r="78" spans="1:15" x14ac:dyDescent="0.25">
      <c r="A78" s="335">
        <v>62</v>
      </c>
      <c r="B78" s="336" t="s">
        <v>1052</v>
      </c>
      <c r="C78" s="337" t="s">
        <v>234</v>
      </c>
      <c r="D78" s="337" t="s">
        <v>111</v>
      </c>
      <c r="E78" s="337" t="s">
        <v>112</v>
      </c>
      <c r="F78" s="337" t="s">
        <v>117</v>
      </c>
      <c r="G78" s="337" t="s">
        <v>1023</v>
      </c>
      <c r="H78" s="337" t="s">
        <v>114</v>
      </c>
      <c r="I78" s="338"/>
      <c r="J78" s="338">
        <v>594</v>
      </c>
      <c r="K78" s="337" t="s">
        <v>1053</v>
      </c>
      <c r="L78" s="96">
        <f>I78+J78*EERR!$D$2</f>
        <v>428274</v>
      </c>
      <c r="M78" s="96">
        <f>L78/EERR!$D$2</f>
        <v>594</v>
      </c>
      <c r="N78" s="96">
        <f>SUMIF(Oct!$B$3:$B$115,A78,Oct!$V$3:$V$115)</f>
        <v>0</v>
      </c>
      <c r="O78" s="166">
        <f t="shared" si="2"/>
        <v>1</v>
      </c>
    </row>
    <row r="79" spans="1:15" x14ac:dyDescent="0.25">
      <c r="A79" s="335">
        <v>63</v>
      </c>
      <c r="B79" s="336" t="s">
        <v>1054</v>
      </c>
      <c r="C79" s="337" t="s">
        <v>234</v>
      </c>
      <c r="D79" s="337" t="s">
        <v>111</v>
      </c>
      <c r="E79" s="337" t="s">
        <v>112</v>
      </c>
      <c r="F79" s="337" t="s">
        <v>117</v>
      </c>
      <c r="G79" s="337" t="s">
        <v>1013</v>
      </c>
      <c r="H79" s="337" t="s">
        <v>114</v>
      </c>
      <c r="I79" s="338"/>
      <c r="J79" s="338">
        <v>396</v>
      </c>
      <c r="K79" s="337" t="s">
        <v>1055</v>
      </c>
      <c r="L79" s="96">
        <f>I79+J79*EERR!$D$2</f>
        <v>285516</v>
      </c>
      <c r="M79" s="96">
        <f>L79/EERR!$D$2</f>
        <v>396</v>
      </c>
      <c r="N79" s="96">
        <f>SUMIF(Oct!$B$3:$B$115,A79,Oct!$V$3:$V$115)</f>
        <v>0</v>
      </c>
      <c r="O79" s="166">
        <f t="shared" si="2"/>
        <v>1</v>
      </c>
    </row>
    <row r="80" spans="1:15" x14ac:dyDescent="0.25">
      <c r="A80" s="335">
        <v>64</v>
      </c>
      <c r="B80" s="336" t="s">
        <v>1056</v>
      </c>
      <c r="C80" s="337" t="s">
        <v>234</v>
      </c>
      <c r="D80" s="337" t="s">
        <v>111</v>
      </c>
      <c r="E80" s="337" t="s">
        <v>112</v>
      </c>
      <c r="F80" s="337" t="s">
        <v>116</v>
      </c>
      <c r="G80" s="337" t="s">
        <v>1057</v>
      </c>
      <c r="H80" s="337" t="s">
        <v>114</v>
      </c>
      <c r="I80" s="338"/>
      <c r="J80" s="338">
        <v>240</v>
      </c>
      <c r="K80" s="337" t="s">
        <v>1058</v>
      </c>
      <c r="L80" s="96">
        <f>I80+J80*EERR!$D$2</f>
        <v>173040</v>
      </c>
      <c r="M80" s="96">
        <f>L80/EERR!$D$2</f>
        <v>240</v>
      </c>
      <c r="N80" s="96">
        <f>SUMIF(Oct!$B$3:$B$115,A80,Oct!$V$3:$V$115)</f>
        <v>0</v>
      </c>
      <c r="O80" s="166">
        <f t="shared" si="2"/>
        <v>1</v>
      </c>
    </row>
    <row r="81" spans="1:18" x14ac:dyDescent="0.25">
      <c r="A81" s="335">
        <v>65</v>
      </c>
      <c r="B81" s="336" t="s">
        <v>1059</v>
      </c>
      <c r="C81" s="337" t="s">
        <v>234</v>
      </c>
      <c r="D81" s="337" t="s">
        <v>111</v>
      </c>
      <c r="E81" s="337" t="s">
        <v>112</v>
      </c>
      <c r="F81" s="337" t="s">
        <v>117</v>
      </c>
      <c r="G81" s="337" t="s">
        <v>1000</v>
      </c>
      <c r="H81" s="337" t="s">
        <v>114</v>
      </c>
      <c r="I81" s="338"/>
      <c r="J81" s="338">
        <v>220</v>
      </c>
      <c r="K81" s="337" t="s">
        <v>1060</v>
      </c>
      <c r="L81" s="96">
        <f>I81+J81*EERR!$D$2</f>
        <v>158620</v>
      </c>
      <c r="M81" s="96">
        <f>L81/EERR!$D$2</f>
        <v>220</v>
      </c>
      <c r="N81" s="96">
        <f>SUMIF(Oct!$B$3:$B$115,A81,Oct!$V$3:$V$115)</f>
        <v>0</v>
      </c>
      <c r="O81" s="166">
        <f t="shared" si="2"/>
        <v>1</v>
      </c>
    </row>
    <row r="82" spans="1:18" x14ac:dyDescent="0.25">
      <c r="A82" s="335">
        <v>66</v>
      </c>
      <c r="B82" s="336" t="s">
        <v>1061</v>
      </c>
      <c r="C82" s="337" t="s">
        <v>234</v>
      </c>
      <c r="D82" s="337" t="s">
        <v>111</v>
      </c>
      <c r="E82" s="337" t="s">
        <v>112</v>
      </c>
      <c r="F82" s="337" t="s">
        <v>117</v>
      </c>
      <c r="G82" s="337" t="s">
        <v>1062</v>
      </c>
      <c r="H82" s="337" t="s">
        <v>114</v>
      </c>
      <c r="I82" s="338"/>
      <c r="J82" s="338">
        <v>205</v>
      </c>
      <c r="K82" s="337" t="s">
        <v>1063</v>
      </c>
      <c r="L82" s="96">
        <f>I82+J82*EERR!$D$2</f>
        <v>147805</v>
      </c>
      <c r="M82" s="96">
        <f>L82/EERR!$D$2</f>
        <v>205</v>
      </c>
      <c r="N82" s="96">
        <f>SUMIF(Oct!$B$3:$B$115,A82,Oct!$V$3:$V$115)</f>
        <v>0</v>
      </c>
      <c r="O82" s="166">
        <f t="shared" si="2"/>
        <v>1</v>
      </c>
    </row>
    <row r="83" spans="1:18" x14ac:dyDescent="0.25">
      <c r="A83" s="335">
        <v>67</v>
      </c>
      <c r="B83" s="336" t="s">
        <v>1064</v>
      </c>
      <c r="C83" s="337" t="s">
        <v>234</v>
      </c>
      <c r="D83" s="337" t="s">
        <v>111</v>
      </c>
      <c r="E83" s="337" t="s">
        <v>112</v>
      </c>
      <c r="F83" s="337" t="s">
        <v>113</v>
      </c>
      <c r="G83" s="337" t="s">
        <v>1065</v>
      </c>
      <c r="H83" s="337" t="s">
        <v>114</v>
      </c>
      <c r="I83" s="338"/>
      <c r="J83" s="338">
        <v>220</v>
      </c>
      <c r="K83" s="337" t="s">
        <v>316</v>
      </c>
      <c r="L83" s="96">
        <f>I83+J83*EERR!$D$2</f>
        <v>158620</v>
      </c>
      <c r="M83" s="96">
        <f>L83/EERR!$D$2</f>
        <v>220</v>
      </c>
      <c r="N83" s="96">
        <f>SUMIF(Oct!$B$3:$B$115,A83,Oct!$V$3:$V$115)</f>
        <v>0</v>
      </c>
      <c r="O83" s="166">
        <f t="shared" si="2"/>
        <v>1</v>
      </c>
    </row>
    <row r="84" spans="1:18" x14ac:dyDescent="0.25">
      <c r="A84" s="335">
        <v>68</v>
      </c>
      <c r="B84" s="336" t="s">
        <v>1066</v>
      </c>
      <c r="C84" s="337" t="s">
        <v>234</v>
      </c>
      <c r="D84" s="337" t="s">
        <v>111</v>
      </c>
      <c r="E84" s="337" t="s">
        <v>112</v>
      </c>
      <c r="F84" s="337" t="s">
        <v>117</v>
      </c>
      <c r="G84" s="337" t="s">
        <v>1067</v>
      </c>
      <c r="H84" s="337" t="s">
        <v>114</v>
      </c>
      <c r="I84" s="338"/>
      <c r="J84" s="338">
        <v>220</v>
      </c>
      <c r="K84" s="337" t="s">
        <v>1068</v>
      </c>
      <c r="L84" s="96">
        <f>I84+J84*EERR!$D$2</f>
        <v>158620</v>
      </c>
      <c r="M84" s="96">
        <f>L84/EERR!$D$2</f>
        <v>220</v>
      </c>
      <c r="N84" s="96">
        <f>SUMIF(Oct!$B$3:$B$115,A84,Oct!$V$3:$V$115)</f>
        <v>0</v>
      </c>
      <c r="O84" s="166">
        <f t="shared" si="2"/>
        <v>1</v>
      </c>
    </row>
    <row r="85" spans="1:18" x14ac:dyDescent="0.25">
      <c r="A85" s="335">
        <v>69</v>
      </c>
      <c r="B85" s="336" t="s">
        <v>1069</v>
      </c>
      <c r="C85" s="337" t="s">
        <v>234</v>
      </c>
      <c r="D85" s="337" t="s">
        <v>111</v>
      </c>
      <c r="E85" s="337" t="s">
        <v>112</v>
      </c>
      <c r="F85" s="337" t="s">
        <v>117</v>
      </c>
      <c r="G85" s="337" t="s">
        <v>1070</v>
      </c>
      <c r="H85" s="337" t="s">
        <v>114</v>
      </c>
      <c r="I85" s="338"/>
      <c r="J85" s="338">
        <v>220</v>
      </c>
      <c r="K85" s="337" t="s">
        <v>1071</v>
      </c>
      <c r="L85" s="96">
        <f>I85+J85*EERR!$D$2</f>
        <v>158620</v>
      </c>
      <c r="M85" s="96">
        <f>L85/EERR!$D$2</f>
        <v>220</v>
      </c>
      <c r="N85" s="96">
        <f>SUMIF(Oct!$B$3:$B$115,A85,Oct!$V$3:$V$115)</f>
        <v>0</v>
      </c>
      <c r="O85" s="166">
        <f t="shared" si="2"/>
        <v>1</v>
      </c>
    </row>
    <row r="86" spans="1:18" x14ac:dyDescent="0.25">
      <c r="A86" s="335">
        <v>70</v>
      </c>
      <c r="B86" s="336" t="s">
        <v>1072</v>
      </c>
      <c r="C86" s="337" t="s">
        <v>234</v>
      </c>
      <c r="D86" s="337" t="s">
        <v>111</v>
      </c>
      <c r="E86" s="337" t="s">
        <v>112</v>
      </c>
      <c r="F86" s="337" t="s">
        <v>117</v>
      </c>
      <c r="G86" s="337" t="s">
        <v>1073</v>
      </c>
      <c r="H86" s="337" t="s">
        <v>114</v>
      </c>
      <c r="I86" s="338"/>
      <c r="J86" s="338">
        <v>240</v>
      </c>
      <c r="K86" s="337" t="s">
        <v>1074</v>
      </c>
      <c r="L86" s="96">
        <f>I86+J86*EERR!$D$2</f>
        <v>173040</v>
      </c>
      <c r="M86" s="96">
        <f>L86/EERR!$D$2</f>
        <v>240</v>
      </c>
      <c r="N86" s="96">
        <f>SUMIF(Oct!$B$3:$B$115,A86,Oct!$V$3:$V$115)</f>
        <v>203322</v>
      </c>
      <c r="O86" s="166">
        <f t="shared" si="2"/>
        <v>1</v>
      </c>
    </row>
    <row r="87" spans="1:18" x14ac:dyDescent="0.25">
      <c r="A87" s="335">
        <v>71</v>
      </c>
      <c r="B87" s="336" t="s">
        <v>1075</v>
      </c>
      <c r="C87" s="337" t="s">
        <v>234</v>
      </c>
      <c r="D87" s="337" t="s">
        <v>111</v>
      </c>
      <c r="E87" s="337" t="s">
        <v>112</v>
      </c>
      <c r="F87" s="337" t="s">
        <v>117</v>
      </c>
      <c r="G87" s="337" t="s">
        <v>1076</v>
      </c>
      <c r="H87" s="337" t="s">
        <v>114</v>
      </c>
      <c r="I87" s="338"/>
      <c r="J87" s="338">
        <v>209</v>
      </c>
      <c r="K87" s="337" t="s">
        <v>1077</v>
      </c>
      <c r="L87" s="96">
        <f>I87+J87*EERR!$D$2</f>
        <v>150689</v>
      </c>
      <c r="M87" s="96">
        <f>L87/EERR!$D$2</f>
        <v>209</v>
      </c>
      <c r="N87" s="96">
        <f>SUMIF(Oct!$B$3:$B$115,A87,Oct!$V$3:$V$115)</f>
        <v>0</v>
      </c>
      <c r="O87" s="166">
        <f t="shared" si="2"/>
        <v>1</v>
      </c>
    </row>
    <row r="88" spans="1:18" x14ac:dyDescent="0.25">
      <c r="A88" s="335">
        <v>72</v>
      </c>
      <c r="B88" s="336" t="s">
        <v>1078</v>
      </c>
      <c r="C88" s="337" t="s">
        <v>234</v>
      </c>
      <c r="D88" s="337" t="s">
        <v>111</v>
      </c>
      <c r="E88" s="337" t="s">
        <v>112</v>
      </c>
      <c r="F88" s="337" t="s">
        <v>117</v>
      </c>
      <c r="G88" s="337" t="s">
        <v>1079</v>
      </c>
      <c r="H88" s="337" t="s">
        <v>114</v>
      </c>
      <c r="I88" s="338"/>
      <c r="J88" s="338">
        <v>220</v>
      </c>
      <c r="K88" s="337" t="s">
        <v>1080</v>
      </c>
      <c r="L88" s="96">
        <f>I88+J88*EERR!$D$2</f>
        <v>158620</v>
      </c>
      <c r="M88" s="96">
        <f>L88/EERR!$D$2</f>
        <v>220</v>
      </c>
      <c r="N88" s="96">
        <f>SUMIF(Oct!$B$3:$B$115,A88,Oct!$V$3:$V$115)</f>
        <v>0</v>
      </c>
      <c r="O88" s="166">
        <f t="shared" si="2"/>
        <v>1</v>
      </c>
      <c r="R88" s="53" t="s">
        <v>202</v>
      </c>
    </row>
    <row r="89" spans="1:18" x14ac:dyDescent="0.25">
      <c r="A89" s="335">
        <v>73</v>
      </c>
      <c r="B89" s="336" t="s">
        <v>1081</v>
      </c>
      <c r="C89" s="337" t="s">
        <v>234</v>
      </c>
      <c r="D89" s="337" t="s">
        <v>111</v>
      </c>
      <c r="E89" s="337" t="s">
        <v>112</v>
      </c>
      <c r="F89" s="337" t="s">
        <v>117</v>
      </c>
      <c r="G89" s="337" t="s">
        <v>1013</v>
      </c>
      <c r="H89" s="337" t="s">
        <v>114</v>
      </c>
      <c r="I89" s="338"/>
      <c r="J89" s="338">
        <v>418</v>
      </c>
      <c r="K89" s="337" t="s">
        <v>1082</v>
      </c>
      <c r="L89" s="96">
        <f>I89+J89*EERR!$D$2</f>
        <v>301378</v>
      </c>
      <c r="M89" s="96">
        <f>L89/EERR!$D$2</f>
        <v>418</v>
      </c>
      <c r="N89" s="96">
        <f>SUMIF(Oct!$B$3:$B$115,A89,Oct!$V$3:$V$115)</f>
        <v>301378</v>
      </c>
      <c r="O89" s="166">
        <f t="shared" si="2"/>
        <v>1</v>
      </c>
    </row>
    <row r="90" spans="1:18" x14ac:dyDescent="0.25">
      <c r="A90" s="335">
        <v>74</v>
      </c>
      <c r="B90" s="336" t="s">
        <v>1083</v>
      </c>
      <c r="C90" s="337" t="s">
        <v>234</v>
      </c>
      <c r="D90" s="337" t="s">
        <v>111</v>
      </c>
      <c r="E90" s="337" t="s">
        <v>112</v>
      </c>
      <c r="F90" s="337" t="s">
        <v>117</v>
      </c>
      <c r="G90" s="337" t="s">
        <v>1023</v>
      </c>
      <c r="H90" s="337" t="s">
        <v>114</v>
      </c>
      <c r="I90" s="338"/>
      <c r="J90" s="338">
        <v>418</v>
      </c>
      <c r="K90" s="337" t="s">
        <v>1084</v>
      </c>
      <c r="L90" s="96">
        <f>I90+J90*EERR!$D$2</f>
        <v>301378</v>
      </c>
      <c r="M90" s="96">
        <f>L90/EERR!$D$2</f>
        <v>418</v>
      </c>
      <c r="N90" s="96">
        <f>SUMIF(Oct!$B$3:$B$115,A90,Oct!$V$3:$V$115)</f>
        <v>0</v>
      </c>
      <c r="O90" s="166">
        <f t="shared" si="2"/>
        <v>1</v>
      </c>
    </row>
    <row r="91" spans="1:18" x14ac:dyDescent="0.25">
      <c r="A91" s="335">
        <v>75</v>
      </c>
      <c r="B91" s="336" t="s">
        <v>1085</v>
      </c>
      <c r="C91" s="337" t="s">
        <v>234</v>
      </c>
      <c r="D91" s="337" t="s">
        <v>111</v>
      </c>
      <c r="E91" s="337" t="s">
        <v>112</v>
      </c>
      <c r="F91" s="337" t="s">
        <v>116</v>
      </c>
      <c r="G91" s="337" t="s">
        <v>1086</v>
      </c>
      <c r="H91" s="337" t="s">
        <v>114</v>
      </c>
      <c r="I91" s="338"/>
      <c r="J91" s="338">
        <v>198</v>
      </c>
      <c r="K91" s="337" t="s">
        <v>1087</v>
      </c>
      <c r="L91" s="96">
        <f>I91+J91*EERR!$D$2</f>
        <v>142758</v>
      </c>
      <c r="M91" s="96">
        <f>L91/EERR!$D$2</f>
        <v>198</v>
      </c>
      <c r="N91" s="96">
        <f>SUMIF(Oct!$B$3:$B$115,A91,Oct!$V$3:$V$115)</f>
        <v>0</v>
      </c>
      <c r="O91" s="166">
        <f t="shared" si="2"/>
        <v>1</v>
      </c>
    </row>
    <row r="92" spans="1:18" x14ac:dyDescent="0.25">
      <c r="A92" s="335">
        <v>76</v>
      </c>
      <c r="B92" s="336" t="s">
        <v>1088</v>
      </c>
      <c r="C92" s="337" t="s">
        <v>234</v>
      </c>
      <c r="D92" s="337" t="s">
        <v>111</v>
      </c>
      <c r="E92" s="337" t="s">
        <v>112</v>
      </c>
      <c r="F92" s="337" t="s">
        <v>117</v>
      </c>
      <c r="G92" s="337" t="s">
        <v>1023</v>
      </c>
      <c r="H92" s="337" t="s">
        <v>114</v>
      </c>
      <c r="I92" s="338"/>
      <c r="J92" s="338">
        <v>209</v>
      </c>
      <c r="K92" s="337" t="s">
        <v>1089</v>
      </c>
      <c r="L92" s="96">
        <f>I92+J92*EERR!$D$2</f>
        <v>150689</v>
      </c>
      <c r="M92" s="96">
        <f>L92/EERR!$D$2</f>
        <v>209</v>
      </c>
      <c r="N92" s="96">
        <f>SUMIF(Oct!$B$3:$B$115,A92,Oct!$V$3:$V$115)</f>
        <v>301378</v>
      </c>
      <c r="O92" s="166">
        <f t="shared" si="2"/>
        <v>1</v>
      </c>
    </row>
    <row r="93" spans="1:18" x14ac:dyDescent="0.25">
      <c r="A93" s="335">
        <v>77</v>
      </c>
      <c r="B93" s="336" t="s">
        <v>1090</v>
      </c>
      <c r="C93" s="337" t="s">
        <v>234</v>
      </c>
      <c r="D93" s="337" t="s">
        <v>111</v>
      </c>
      <c r="E93" s="337" t="s">
        <v>112</v>
      </c>
      <c r="F93" s="337" t="s">
        <v>117</v>
      </c>
      <c r="G93" s="337" t="s">
        <v>1091</v>
      </c>
      <c r="H93" s="337" t="s">
        <v>114</v>
      </c>
      <c r="I93" s="338"/>
      <c r="J93" s="338">
        <v>1100</v>
      </c>
      <c r="K93" s="337" t="s">
        <v>1092</v>
      </c>
      <c r="L93" s="96">
        <f>I93+J93*EERR!$D$2</f>
        <v>793100</v>
      </c>
      <c r="M93" s="96">
        <f>L93/EERR!$D$2</f>
        <v>1100</v>
      </c>
      <c r="N93" s="96">
        <f>SUMIF(Oct!$B$3:$B$115,A93,Oct!$V$3:$V$115)</f>
        <v>0</v>
      </c>
      <c r="O93" s="166">
        <f t="shared" si="2"/>
        <v>1</v>
      </c>
    </row>
    <row r="94" spans="1:18" x14ac:dyDescent="0.25">
      <c r="A94" s="335">
        <v>78</v>
      </c>
      <c r="B94" s="336" t="s">
        <v>1093</v>
      </c>
      <c r="C94" s="337" t="s">
        <v>234</v>
      </c>
      <c r="D94" s="337" t="s">
        <v>111</v>
      </c>
      <c r="E94" s="337" t="s">
        <v>112</v>
      </c>
      <c r="F94" s="337" t="s">
        <v>116</v>
      </c>
      <c r="G94" s="337" t="s">
        <v>1094</v>
      </c>
      <c r="H94" s="337" t="s">
        <v>114</v>
      </c>
      <c r="I94" s="338"/>
      <c r="J94" s="338">
        <v>880</v>
      </c>
      <c r="K94" s="337" t="s">
        <v>1095</v>
      </c>
      <c r="L94" s="96">
        <f>I94+J94*EERR!$D$2</f>
        <v>634480</v>
      </c>
      <c r="M94" s="96">
        <f>L94/EERR!$D$2</f>
        <v>880</v>
      </c>
      <c r="N94" s="96">
        <f>SUMIF(Oct!$B$3:$B$115,A94,Oct!$V$3:$V$115)</f>
        <v>0</v>
      </c>
      <c r="O94" s="166">
        <f t="shared" si="2"/>
        <v>1</v>
      </c>
    </row>
    <row r="95" spans="1:18" x14ac:dyDescent="0.25">
      <c r="A95" s="335">
        <v>79</v>
      </c>
      <c r="B95" s="336" t="s">
        <v>1096</v>
      </c>
      <c r="C95" s="337" t="s">
        <v>234</v>
      </c>
      <c r="D95" s="337" t="s">
        <v>111</v>
      </c>
      <c r="E95" s="337" t="s">
        <v>112</v>
      </c>
      <c r="F95" s="337" t="s">
        <v>113</v>
      </c>
      <c r="G95" s="337" t="s">
        <v>628</v>
      </c>
      <c r="H95" s="337" t="s">
        <v>114</v>
      </c>
      <c r="I95" s="338"/>
      <c r="J95" s="338">
        <v>570</v>
      </c>
      <c r="K95" s="337" t="s">
        <v>1097</v>
      </c>
      <c r="L95" s="96">
        <f>I95+J95*EERR!$D$2</f>
        <v>410970</v>
      </c>
      <c r="M95" s="96">
        <f>L95/EERR!$D$2</f>
        <v>570</v>
      </c>
      <c r="N95" s="96">
        <f>SUMIF(Oct!$B$3:$B$115,A95,Oct!$V$3:$V$115)</f>
        <v>0</v>
      </c>
      <c r="O95" s="166">
        <f t="shared" si="2"/>
        <v>1</v>
      </c>
    </row>
    <row r="96" spans="1:18" x14ac:dyDescent="0.25">
      <c r="A96" s="335">
        <v>80</v>
      </c>
      <c r="B96" s="336" t="s">
        <v>1098</v>
      </c>
      <c r="C96" s="337" t="s">
        <v>234</v>
      </c>
      <c r="D96" s="337" t="s">
        <v>111</v>
      </c>
      <c r="E96" s="337" t="s">
        <v>112</v>
      </c>
      <c r="F96" s="337" t="s">
        <v>117</v>
      </c>
      <c r="G96" s="337" t="s">
        <v>1023</v>
      </c>
      <c r="H96" s="337" t="s">
        <v>114</v>
      </c>
      <c r="I96" s="338"/>
      <c r="J96" s="338">
        <v>209</v>
      </c>
      <c r="K96" s="337" t="s">
        <v>1099</v>
      </c>
      <c r="L96" s="96">
        <f>I96+J96*EERR!$D$2</f>
        <v>150689</v>
      </c>
      <c r="M96" s="96">
        <f>L96/EERR!$D$2</f>
        <v>209</v>
      </c>
      <c r="N96" s="96">
        <f>SUMIF(Oct!$B$3:$B$115,A96,Oct!$V$3:$V$115)</f>
        <v>0</v>
      </c>
      <c r="O96" s="166">
        <f t="shared" si="2"/>
        <v>1</v>
      </c>
    </row>
    <row r="97" spans="1:15" x14ac:dyDescent="0.25">
      <c r="A97" s="335">
        <v>81</v>
      </c>
      <c r="B97" s="336" t="s">
        <v>1100</v>
      </c>
      <c r="C97" s="337" t="s">
        <v>234</v>
      </c>
      <c r="D97" s="337" t="s">
        <v>111</v>
      </c>
      <c r="E97" s="337" t="s">
        <v>112</v>
      </c>
      <c r="F97" s="337" t="s">
        <v>117</v>
      </c>
      <c r="G97" s="337" t="s">
        <v>1101</v>
      </c>
      <c r="H97" s="337" t="s">
        <v>114</v>
      </c>
      <c r="I97" s="338"/>
      <c r="J97" s="338">
        <v>220</v>
      </c>
      <c r="K97" s="337" t="s">
        <v>1102</v>
      </c>
      <c r="L97" s="96">
        <f>I97+J97*EERR!$D$2</f>
        <v>158620</v>
      </c>
      <c r="M97" s="96">
        <f>L97/EERR!$D$2</f>
        <v>220</v>
      </c>
      <c r="N97" s="96">
        <f>SUMIF(Oct!$B$3:$B$115,A97,Oct!$V$3:$V$115)</f>
        <v>0</v>
      </c>
      <c r="O97" s="166">
        <f t="shared" si="2"/>
        <v>1</v>
      </c>
    </row>
    <row r="98" spans="1:15" x14ac:dyDescent="0.25">
      <c r="A98" s="335">
        <v>82</v>
      </c>
      <c r="B98" s="336" t="s">
        <v>1103</v>
      </c>
      <c r="C98" s="337" t="s">
        <v>233</v>
      </c>
      <c r="D98" s="337" t="s">
        <v>111</v>
      </c>
      <c r="E98" s="337" t="s">
        <v>115</v>
      </c>
      <c r="F98" s="337" t="s">
        <v>116</v>
      </c>
      <c r="G98" s="337" t="s">
        <v>1104</v>
      </c>
      <c r="H98" s="337" t="s">
        <v>115</v>
      </c>
      <c r="I98" s="338">
        <v>171060</v>
      </c>
      <c r="J98" s="338"/>
      <c r="K98" s="337" t="s">
        <v>1105</v>
      </c>
      <c r="L98" s="96">
        <f>I98+J98*EERR!$D$2</f>
        <v>171060</v>
      </c>
      <c r="M98" s="96">
        <f>L98/EERR!$D$2</f>
        <v>237.25381414701803</v>
      </c>
      <c r="N98" s="96">
        <f>SUMIF(Oct!$B$3:$B$115,A98,Oct!$V$3:$V$115)</f>
        <v>497629</v>
      </c>
      <c r="O98" s="166">
        <f t="shared" si="2"/>
        <v>1</v>
      </c>
    </row>
    <row r="99" spans="1:15" x14ac:dyDescent="0.25">
      <c r="A99" s="335">
        <v>83</v>
      </c>
      <c r="B99" s="336" t="s">
        <v>1106</v>
      </c>
      <c r="C99" s="337" t="s">
        <v>234</v>
      </c>
      <c r="D99" s="337" t="s">
        <v>111</v>
      </c>
      <c r="E99" s="337" t="s">
        <v>112</v>
      </c>
      <c r="F99" s="337" t="s">
        <v>116</v>
      </c>
      <c r="G99" s="337" t="s">
        <v>1107</v>
      </c>
      <c r="H99" s="337" t="s">
        <v>114</v>
      </c>
      <c r="I99" s="338"/>
      <c r="J99" s="338">
        <v>220</v>
      </c>
      <c r="K99" s="337" t="s">
        <v>1108</v>
      </c>
      <c r="L99" s="96">
        <f>I99+J99*EERR!$D$2</f>
        <v>158620</v>
      </c>
      <c r="M99" s="96">
        <f>L99/EERR!$D$2</f>
        <v>220</v>
      </c>
      <c r="N99" s="96">
        <f>SUMIF(Oct!$B$3:$B$115,A99,Oct!$V$3:$V$115)</f>
        <v>0</v>
      </c>
      <c r="O99" s="166">
        <f t="shared" si="2"/>
        <v>1</v>
      </c>
    </row>
    <row r="100" spans="1:15" x14ac:dyDescent="0.25">
      <c r="A100" s="335">
        <v>84</v>
      </c>
      <c r="B100" s="336" t="s">
        <v>1109</v>
      </c>
      <c r="C100" s="337" t="s">
        <v>234</v>
      </c>
      <c r="D100" s="337" t="s">
        <v>111</v>
      </c>
      <c r="E100" s="337" t="s">
        <v>112</v>
      </c>
      <c r="F100" s="337" t="s">
        <v>117</v>
      </c>
      <c r="G100" s="337" t="s">
        <v>1110</v>
      </c>
      <c r="H100" s="337" t="s">
        <v>114</v>
      </c>
      <c r="I100" s="338"/>
      <c r="J100" s="338">
        <v>220</v>
      </c>
      <c r="K100" s="337" t="s">
        <v>1111</v>
      </c>
      <c r="L100" s="96">
        <f>I100+J100*EERR!$D$2</f>
        <v>158620</v>
      </c>
      <c r="M100" s="96">
        <f>L100/EERR!$D$2</f>
        <v>220</v>
      </c>
      <c r="N100" s="96">
        <f>SUMIF(Oct!$B$3:$B$115,A100,Oct!$V$3:$V$115)</f>
        <v>0</v>
      </c>
      <c r="O100" s="166">
        <f t="shared" si="2"/>
        <v>1</v>
      </c>
    </row>
    <row r="101" spans="1:15" x14ac:dyDescent="0.25">
      <c r="A101" s="335">
        <v>85</v>
      </c>
      <c r="B101" s="336" t="s">
        <v>1112</v>
      </c>
      <c r="C101" s="337" t="s">
        <v>234</v>
      </c>
      <c r="D101" s="337" t="s">
        <v>111</v>
      </c>
      <c r="E101" s="337" t="s">
        <v>112</v>
      </c>
      <c r="F101" s="337" t="s">
        <v>117</v>
      </c>
      <c r="G101" s="337" t="s">
        <v>1101</v>
      </c>
      <c r="H101" s="337" t="s">
        <v>114</v>
      </c>
      <c r="I101" s="338"/>
      <c r="J101" s="338">
        <v>220</v>
      </c>
      <c r="K101" s="337" t="s">
        <v>1113</v>
      </c>
      <c r="L101" s="96">
        <f>I101+J101*EERR!$D$2</f>
        <v>158620</v>
      </c>
      <c r="M101" s="96">
        <f>L101/EERR!$D$2</f>
        <v>220</v>
      </c>
      <c r="N101" s="96">
        <f>SUMIF(Oct!$B$3:$B$115,A101,Oct!$V$3:$V$115)</f>
        <v>0</v>
      </c>
      <c r="O101" s="166">
        <f t="shared" si="2"/>
        <v>1</v>
      </c>
    </row>
    <row r="102" spans="1:15" x14ac:dyDescent="0.25">
      <c r="A102" s="335">
        <v>86</v>
      </c>
      <c r="B102" s="336" t="s">
        <v>1114</v>
      </c>
      <c r="C102" s="337" t="s">
        <v>234</v>
      </c>
      <c r="D102" s="337" t="s">
        <v>111</v>
      </c>
      <c r="E102" s="337" t="s">
        <v>112</v>
      </c>
      <c r="F102" s="337" t="s">
        <v>113</v>
      </c>
      <c r="G102" s="337" t="s">
        <v>631</v>
      </c>
      <c r="H102" s="337" t="s">
        <v>114</v>
      </c>
      <c r="I102" s="338"/>
      <c r="J102" s="338">
        <v>42</v>
      </c>
      <c r="K102" s="337" t="s">
        <v>1115</v>
      </c>
      <c r="L102" s="96">
        <f>I102+J102*EERR!$D$2</f>
        <v>30282</v>
      </c>
      <c r="M102" s="96">
        <f>L102/EERR!$D$2</f>
        <v>42</v>
      </c>
      <c r="N102" s="96">
        <f>SUMIF(Oct!$B$3:$B$115,A102,Oct!$V$3:$V$115)</f>
        <v>0</v>
      </c>
      <c r="O102" s="166">
        <f t="shared" si="2"/>
        <v>1</v>
      </c>
    </row>
    <row r="103" spans="1:15" x14ac:dyDescent="0.25">
      <c r="A103" s="335">
        <v>87</v>
      </c>
      <c r="B103" s="336" t="s">
        <v>1116</v>
      </c>
      <c r="C103" s="337" t="s">
        <v>234</v>
      </c>
      <c r="D103" s="337" t="s">
        <v>111</v>
      </c>
      <c r="E103" s="337" t="s">
        <v>112</v>
      </c>
      <c r="F103" s="337" t="s">
        <v>116</v>
      </c>
      <c r="G103" s="337" t="s">
        <v>1117</v>
      </c>
      <c r="H103" s="337" t="s">
        <v>114</v>
      </c>
      <c r="I103" s="338"/>
      <c r="J103" s="338">
        <v>418</v>
      </c>
      <c r="K103" s="337" t="s">
        <v>1118</v>
      </c>
      <c r="L103" s="96">
        <f>I103+J103*EERR!$D$2</f>
        <v>301378</v>
      </c>
      <c r="M103" s="96">
        <f>L103/EERR!$D$2</f>
        <v>418</v>
      </c>
      <c r="N103" s="96">
        <f>SUMIF(Oct!$B$3:$B$115,A103,Oct!$V$3:$V$115)</f>
        <v>150689</v>
      </c>
      <c r="O103" s="166">
        <f t="shared" si="2"/>
        <v>1</v>
      </c>
    </row>
    <row r="104" spans="1:15" x14ac:dyDescent="0.25">
      <c r="A104" s="335">
        <v>88</v>
      </c>
      <c r="B104" s="336" t="s">
        <v>1119</v>
      </c>
      <c r="C104" s="337" t="s">
        <v>234</v>
      </c>
      <c r="D104" s="337" t="s">
        <v>111</v>
      </c>
      <c r="E104" s="337" t="s">
        <v>112</v>
      </c>
      <c r="F104" s="337" t="s">
        <v>117</v>
      </c>
      <c r="G104" s="337" t="s">
        <v>1120</v>
      </c>
      <c r="H104" s="337" t="s">
        <v>114</v>
      </c>
      <c r="I104" s="338"/>
      <c r="J104" s="338">
        <v>1298</v>
      </c>
      <c r="K104" s="337" t="s">
        <v>1121</v>
      </c>
      <c r="L104" s="96">
        <f>I104+J104*EERR!$D$2</f>
        <v>935858</v>
      </c>
      <c r="M104" s="96">
        <f>L104/EERR!$D$2</f>
        <v>1298</v>
      </c>
      <c r="N104" s="96">
        <f>SUMIF(Oct!$B$3:$B$115,A104,Oct!$V$3:$V$115)</f>
        <v>0</v>
      </c>
      <c r="O104" s="166">
        <f t="shared" si="2"/>
        <v>1</v>
      </c>
    </row>
    <row r="105" spans="1:15" x14ac:dyDescent="0.25">
      <c r="A105" s="335">
        <v>89</v>
      </c>
      <c r="B105" s="336" t="s">
        <v>1122</v>
      </c>
      <c r="C105" s="337" t="s">
        <v>234</v>
      </c>
      <c r="D105" s="337" t="s">
        <v>111</v>
      </c>
      <c r="E105" s="337" t="s">
        <v>112</v>
      </c>
      <c r="F105" s="337" t="s">
        <v>117</v>
      </c>
      <c r="G105" s="337" t="s">
        <v>1123</v>
      </c>
      <c r="H105" s="337" t="s">
        <v>114</v>
      </c>
      <c r="I105" s="338"/>
      <c r="J105" s="338">
        <v>1298</v>
      </c>
      <c r="K105" s="337" t="s">
        <v>1124</v>
      </c>
      <c r="L105" s="96">
        <f>I105+J105*EERR!$D$2</f>
        <v>935858</v>
      </c>
      <c r="M105" s="96">
        <f>L105/EERR!$D$2</f>
        <v>1298</v>
      </c>
      <c r="N105" s="96">
        <f>SUMIF(Oct!$B$3:$B$115,A105,Oct!$V$3:$V$115)</f>
        <v>0</v>
      </c>
      <c r="O105" s="166">
        <f t="shared" si="2"/>
        <v>1</v>
      </c>
    </row>
    <row r="106" spans="1:15" x14ac:dyDescent="0.25">
      <c r="A106" s="335">
        <v>90</v>
      </c>
      <c r="B106" s="336" t="s">
        <v>1125</v>
      </c>
      <c r="C106" s="337" t="s">
        <v>234</v>
      </c>
      <c r="D106" s="337" t="s">
        <v>111</v>
      </c>
      <c r="E106" s="337" t="s">
        <v>112</v>
      </c>
      <c r="F106" s="337" t="s">
        <v>116</v>
      </c>
      <c r="G106" s="337" t="s">
        <v>1126</v>
      </c>
      <c r="H106" s="337" t="s">
        <v>114</v>
      </c>
      <c r="I106" s="338"/>
      <c r="J106" s="338">
        <v>440</v>
      </c>
      <c r="K106" s="337" t="s">
        <v>1127</v>
      </c>
      <c r="L106" s="96">
        <f>I106+J106*EERR!$D$2</f>
        <v>317240</v>
      </c>
      <c r="M106" s="96">
        <f>L106/EERR!$D$2</f>
        <v>440</v>
      </c>
      <c r="N106" s="96">
        <f>SUMIF(Oct!$B$3:$B$115,A106,Oct!$V$3:$V$115)</f>
        <v>377804</v>
      </c>
      <c r="O106" s="166">
        <f t="shared" si="2"/>
        <v>1</v>
      </c>
    </row>
    <row r="107" spans="1:15" x14ac:dyDescent="0.25">
      <c r="A107" s="335">
        <v>91</v>
      </c>
      <c r="B107" s="336" t="s">
        <v>1128</v>
      </c>
      <c r="C107" s="337" t="s">
        <v>234</v>
      </c>
      <c r="D107" s="337" t="s">
        <v>111</v>
      </c>
      <c r="E107" s="337" t="s">
        <v>112</v>
      </c>
      <c r="F107" s="337" t="s">
        <v>117</v>
      </c>
      <c r="G107" s="337" t="s">
        <v>1129</v>
      </c>
      <c r="H107" s="337" t="s">
        <v>114</v>
      </c>
      <c r="I107" s="338"/>
      <c r="J107" s="338">
        <v>220</v>
      </c>
      <c r="K107" s="337" t="s">
        <v>1130</v>
      </c>
      <c r="L107" s="96">
        <f>I107+J107*EERR!$D$2</f>
        <v>158620</v>
      </c>
      <c r="M107" s="96">
        <f>L107/EERR!$D$2</f>
        <v>220</v>
      </c>
      <c r="N107" s="96">
        <f>SUMIF(Oct!$B$3:$B$115,A107,Oct!$V$3:$V$115)</f>
        <v>0</v>
      </c>
      <c r="O107" s="166">
        <f t="shared" si="2"/>
        <v>1</v>
      </c>
    </row>
    <row r="108" spans="1:15" x14ac:dyDescent="0.25">
      <c r="A108" s="335">
        <v>92</v>
      </c>
      <c r="B108" s="336" t="s">
        <v>1131</v>
      </c>
      <c r="C108" s="337" t="s">
        <v>234</v>
      </c>
      <c r="D108" s="337" t="s">
        <v>111</v>
      </c>
      <c r="E108" s="337" t="s">
        <v>112</v>
      </c>
      <c r="F108" s="337" t="s">
        <v>117</v>
      </c>
      <c r="G108" s="337" t="s">
        <v>1132</v>
      </c>
      <c r="H108" s="337" t="s">
        <v>114</v>
      </c>
      <c r="I108" s="338"/>
      <c r="J108" s="338">
        <v>220</v>
      </c>
      <c r="K108" s="337" t="s">
        <v>1133</v>
      </c>
      <c r="L108" s="96">
        <f>I108+J108*EERR!$D$2</f>
        <v>158620</v>
      </c>
      <c r="M108" s="96">
        <f>L108/EERR!$D$2</f>
        <v>220</v>
      </c>
      <c r="N108" s="96">
        <f>SUMIF(Oct!$B$3:$B$115,A108,Oct!$V$3:$V$115)</f>
        <v>0</v>
      </c>
      <c r="O108" s="166">
        <f t="shared" si="2"/>
        <v>1</v>
      </c>
    </row>
    <row r="109" spans="1:15" x14ac:dyDescent="0.25">
      <c r="A109" s="335">
        <v>93</v>
      </c>
      <c r="B109" s="336" t="s">
        <v>1134</v>
      </c>
      <c r="C109" s="337" t="s">
        <v>234</v>
      </c>
      <c r="D109" s="337" t="s">
        <v>111</v>
      </c>
      <c r="E109" s="337" t="s">
        <v>112</v>
      </c>
      <c r="F109" s="337" t="s">
        <v>116</v>
      </c>
      <c r="G109" s="337" t="s">
        <v>642</v>
      </c>
      <c r="H109" s="337" t="s">
        <v>114</v>
      </c>
      <c r="I109" s="338"/>
      <c r="J109" s="338">
        <v>42</v>
      </c>
      <c r="K109" s="337" t="s">
        <v>1135</v>
      </c>
      <c r="L109" s="96">
        <f>I109+J109*EERR!$D$2</f>
        <v>30282</v>
      </c>
      <c r="M109" s="96">
        <f>L109/EERR!$D$2</f>
        <v>42</v>
      </c>
      <c r="N109" s="96">
        <f>SUMIF(Oct!$B$3:$B$115,A109,Oct!$V$3:$V$115)</f>
        <v>0</v>
      </c>
      <c r="O109" s="166">
        <f t="shared" si="2"/>
        <v>1</v>
      </c>
    </row>
    <row r="110" spans="1:15" x14ac:dyDescent="0.25">
      <c r="A110" s="335">
        <v>94</v>
      </c>
      <c r="B110" s="339" t="s">
        <v>1136</v>
      </c>
      <c r="C110" s="337" t="s">
        <v>233</v>
      </c>
      <c r="D110" s="337" t="s">
        <v>111</v>
      </c>
      <c r="E110" s="337" t="s">
        <v>115</v>
      </c>
      <c r="F110" s="337" t="s">
        <v>117</v>
      </c>
      <c r="G110" s="337" t="s">
        <v>567</v>
      </c>
      <c r="H110" s="337" t="s">
        <v>115</v>
      </c>
      <c r="I110" s="338">
        <v>6000</v>
      </c>
      <c r="J110" s="338"/>
      <c r="K110" s="337" t="s">
        <v>1137</v>
      </c>
      <c r="L110" s="96">
        <f>I110+J110*EERR!$D$2</f>
        <v>6000</v>
      </c>
      <c r="M110" s="96">
        <f>L110/EERR!$D$2</f>
        <v>8.3217753120665741</v>
      </c>
      <c r="N110" s="96">
        <f>SUMIF(Oct!$B$3:$B$115,A110,Oct!$V$3:$V$115)</f>
        <v>0</v>
      </c>
      <c r="O110" s="166">
        <f t="shared" si="2"/>
        <v>1</v>
      </c>
    </row>
    <row r="111" spans="1:15" x14ac:dyDescent="0.25">
      <c r="A111" s="335">
        <v>95</v>
      </c>
      <c r="B111" s="339" t="s">
        <v>1138</v>
      </c>
      <c r="C111" s="337" t="s">
        <v>234</v>
      </c>
      <c r="D111" s="337" t="s">
        <v>111</v>
      </c>
      <c r="E111" s="337" t="s">
        <v>112</v>
      </c>
      <c r="F111" s="337" t="s">
        <v>113</v>
      </c>
      <c r="G111" s="337" t="s">
        <v>1139</v>
      </c>
      <c r="H111" s="337" t="s">
        <v>114</v>
      </c>
      <c r="I111" s="338"/>
      <c r="J111" s="338">
        <v>209</v>
      </c>
      <c r="K111" s="337" t="s">
        <v>629</v>
      </c>
      <c r="L111" s="96">
        <f>I111+J111*EERR!$D$2</f>
        <v>150689</v>
      </c>
      <c r="M111" s="96">
        <f>L111/EERR!$D$2</f>
        <v>209</v>
      </c>
      <c r="N111" s="96">
        <f>SUMIF(Oct!$B$3:$B$115,A111,Oct!$V$3:$V$115)</f>
        <v>0</v>
      </c>
      <c r="O111" s="166">
        <f t="shared" si="2"/>
        <v>1</v>
      </c>
    </row>
    <row r="112" spans="1:15" x14ac:dyDescent="0.25">
      <c r="A112" s="335">
        <v>96</v>
      </c>
      <c r="B112" s="339" t="s">
        <v>1140</v>
      </c>
      <c r="C112" s="337" t="s">
        <v>233</v>
      </c>
      <c r="D112" s="337" t="s">
        <v>111</v>
      </c>
      <c r="E112" s="337" t="s">
        <v>115</v>
      </c>
      <c r="F112" s="337" t="s">
        <v>113</v>
      </c>
      <c r="G112" s="337" t="s">
        <v>1141</v>
      </c>
      <c r="H112" s="337" t="s">
        <v>115</v>
      </c>
      <c r="I112" s="338">
        <v>326569</v>
      </c>
      <c r="J112" s="338"/>
      <c r="K112" s="337" t="s">
        <v>1142</v>
      </c>
      <c r="L112" s="96">
        <f>I112+J112*EERR!$D$2</f>
        <v>326569</v>
      </c>
      <c r="M112" s="96">
        <f>L112/EERR!$D$2</f>
        <v>452.93897364771152</v>
      </c>
      <c r="N112" s="96">
        <f>SUMIF(Oct!$B$3:$B$115,A112,Oct!$V$3:$V$115)</f>
        <v>0</v>
      </c>
      <c r="O112" s="166">
        <f t="shared" si="2"/>
        <v>1</v>
      </c>
    </row>
    <row r="113" spans="1:15" x14ac:dyDescent="0.25">
      <c r="A113" s="335">
        <v>97</v>
      </c>
      <c r="B113" s="339" t="s">
        <v>1143</v>
      </c>
      <c r="C113" s="337" t="s">
        <v>234</v>
      </c>
      <c r="D113" s="337" t="s">
        <v>111</v>
      </c>
      <c r="E113" s="337" t="s">
        <v>112</v>
      </c>
      <c r="F113" s="337" t="s">
        <v>117</v>
      </c>
      <c r="G113" s="337" t="s">
        <v>1144</v>
      </c>
      <c r="H113" s="337" t="s">
        <v>114</v>
      </c>
      <c r="I113" s="338"/>
      <c r="J113" s="338">
        <v>880</v>
      </c>
      <c r="K113" s="337" t="s">
        <v>1145</v>
      </c>
      <c r="L113" s="96">
        <f>I113+J113*EERR!$D$2</f>
        <v>634480</v>
      </c>
      <c r="M113" s="96">
        <f>L113/EERR!$D$2</f>
        <v>880</v>
      </c>
      <c r="N113" s="96">
        <f>SUMIF(Oct!$B$3:$B$115,A113,Oct!$V$3:$V$115)</f>
        <v>0</v>
      </c>
      <c r="O113" s="166">
        <f t="shared" si="2"/>
        <v>1</v>
      </c>
    </row>
    <row r="114" spans="1:15" x14ac:dyDescent="0.25">
      <c r="A114" s="335">
        <v>98</v>
      </c>
      <c r="B114" s="339" t="s">
        <v>1146</v>
      </c>
      <c r="C114" s="337" t="s">
        <v>234</v>
      </c>
      <c r="D114" s="337" t="s">
        <v>111</v>
      </c>
      <c r="E114" s="337" t="s">
        <v>112</v>
      </c>
      <c r="F114" s="337" t="s">
        <v>116</v>
      </c>
      <c r="G114" s="337" t="s">
        <v>1147</v>
      </c>
      <c r="H114" s="337" t="s">
        <v>114</v>
      </c>
      <c r="I114" s="338"/>
      <c r="J114" s="338">
        <v>880</v>
      </c>
      <c r="K114" s="337" t="s">
        <v>1148</v>
      </c>
      <c r="L114" s="203">
        <f>I114+J114*EERR!$D$2</f>
        <v>634480</v>
      </c>
      <c r="M114" s="203">
        <f>L114/EERR!$D$2</f>
        <v>880</v>
      </c>
      <c r="N114" s="96">
        <f>SUMIF(Oct!$B$3:$B$115,A114,Oct!$V$3:$V$115)</f>
        <v>0</v>
      </c>
      <c r="O114" s="166">
        <f t="shared" si="2"/>
        <v>1</v>
      </c>
    </row>
    <row r="115" spans="1:15" x14ac:dyDescent="0.25">
      <c r="A115" s="335">
        <v>99</v>
      </c>
      <c r="B115" s="336" t="s">
        <v>1149</v>
      </c>
      <c r="C115" s="337" t="s">
        <v>233</v>
      </c>
      <c r="D115" s="337" t="s">
        <v>111</v>
      </c>
      <c r="E115" s="337" t="s">
        <v>115</v>
      </c>
      <c r="F115" s="337" t="s">
        <v>116</v>
      </c>
      <c r="G115" s="337" t="s">
        <v>1150</v>
      </c>
      <c r="H115" s="337" t="s">
        <v>115</v>
      </c>
      <c r="I115" s="338">
        <v>1000</v>
      </c>
      <c r="J115" s="338"/>
      <c r="K115" s="337" t="s">
        <v>1151</v>
      </c>
      <c r="L115" s="96">
        <f>I115+J115*EERR!$D$2</f>
        <v>1000</v>
      </c>
      <c r="M115" s="96">
        <f>L115/EERR!$D$2</f>
        <v>1.3869625520110958</v>
      </c>
      <c r="N115" s="96">
        <f>SUMIF(Oct!$B$3:$B$115,A115,Oct!$V$3:$V$115)</f>
        <v>0</v>
      </c>
      <c r="O115" s="166">
        <f t="shared" si="2"/>
        <v>1</v>
      </c>
    </row>
    <row r="116" spans="1:15" x14ac:dyDescent="0.25">
      <c r="A116" s="335">
        <v>100</v>
      </c>
      <c r="B116" s="339" t="s">
        <v>1152</v>
      </c>
      <c r="C116" s="337" t="s">
        <v>234</v>
      </c>
      <c r="D116" s="337" t="s">
        <v>111</v>
      </c>
      <c r="E116" s="337" t="s">
        <v>112</v>
      </c>
      <c r="F116" s="337" t="s">
        <v>116</v>
      </c>
      <c r="G116" s="337" t="s">
        <v>1153</v>
      </c>
      <c r="H116" s="337" t="s">
        <v>114</v>
      </c>
      <c r="I116" s="338"/>
      <c r="J116" s="338">
        <v>220</v>
      </c>
      <c r="K116" s="337" t="s">
        <v>1154</v>
      </c>
      <c r="L116" s="96">
        <f>I116+J116*EERR!$D$2</f>
        <v>158620</v>
      </c>
      <c r="M116" s="96">
        <f>L116/EERR!$D$2</f>
        <v>220</v>
      </c>
      <c r="N116" s="96">
        <f>SUMIF(Oct!$B$3:$B$115,A116,Oct!$V$3:$V$115)</f>
        <v>0</v>
      </c>
      <c r="O116" s="166">
        <f t="shared" si="2"/>
        <v>1</v>
      </c>
    </row>
    <row r="117" spans="1:15" x14ac:dyDescent="0.25">
      <c r="A117" s="335">
        <v>101</v>
      </c>
      <c r="B117" s="336" t="s">
        <v>1155</v>
      </c>
      <c r="C117" s="337" t="s">
        <v>234</v>
      </c>
      <c r="D117" s="337" t="s">
        <v>111</v>
      </c>
      <c r="E117" s="337" t="s">
        <v>112</v>
      </c>
      <c r="F117" s="337" t="s">
        <v>117</v>
      </c>
      <c r="G117" s="337" t="s">
        <v>1156</v>
      </c>
      <c r="H117" s="337" t="s">
        <v>114</v>
      </c>
      <c r="I117" s="338"/>
      <c r="J117" s="338">
        <v>220</v>
      </c>
      <c r="K117" s="337" t="s">
        <v>1157</v>
      </c>
      <c r="L117" s="96">
        <f>I117+J117*EERR!$D$2</f>
        <v>158620</v>
      </c>
      <c r="M117" s="96">
        <f>L117/EERR!$D$2</f>
        <v>220</v>
      </c>
      <c r="N117" s="96">
        <f>SUMIF(Oct!$B$3:$B$115,A117,Oct!$V$3:$V$115)</f>
        <v>0</v>
      </c>
      <c r="O117" s="166">
        <f t="shared" si="2"/>
        <v>1</v>
      </c>
    </row>
    <row r="118" spans="1:15" x14ac:dyDescent="0.25">
      <c r="A118" s="335">
        <v>102</v>
      </c>
      <c r="B118" s="336" t="s">
        <v>1158</v>
      </c>
      <c r="C118" s="337" t="s">
        <v>234</v>
      </c>
      <c r="D118" s="337" t="s">
        <v>111</v>
      </c>
      <c r="E118" s="337" t="s">
        <v>112</v>
      </c>
      <c r="F118" s="337" t="s">
        <v>117</v>
      </c>
      <c r="G118" s="337" t="s">
        <v>1070</v>
      </c>
      <c r="H118" s="337" t="s">
        <v>114</v>
      </c>
      <c r="I118" s="338"/>
      <c r="J118" s="338">
        <v>240</v>
      </c>
      <c r="K118" s="337" t="s">
        <v>1159</v>
      </c>
      <c r="L118" s="96">
        <f>I118+J118*EERR!$D$2</f>
        <v>173040</v>
      </c>
      <c r="M118" s="96">
        <f>L118/EERR!$D$2</f>
        <v>240</v>
      </c>
      <c r="N118" s="96">
        <f>SUMIF(Oct!$B$3:$B$115,A118,Oct!$V$3:$V$115)</f>
        <v>0</v>
      </c>
      <c r="O118" s="166">
        <f t="shared" si="2"/>
        <v>1</v>
      </c>
    </row>
    <row r="119" spans="1:15" x14ac:dyDescent="0.25">
      <c r="A119" s="335">
        <v>103</v>
      </c>
      <c r="B119" s="336" t="s">
        <v>1160</v>
      </c>
      <c r="C119" s="337" t="s">
        <v>234</v>
      </c>
      <c r="D119" s="337" t="s">
        <v>111</v>
      </c>
      <c r="E119" s="337" t="s">
        <v>112</v>
      </c>
      <c r="F119" s="337" t="s">
        <v>113</v>
      </c>
      <c r="G119" s="337" t="s">
        <v>1161</v>
      </c>
      <c r="H119" s="337" t="s">
        <v>114</v>
      </c>
      <c r="I119" s="338"/>
      <c r="J119" s="338">
        <v>209</v>
      </c>
      <c r="K119" s="337" t="s">
        <v>1162</v>
      </c>
      <c r="L119" s="96">
        <f>I119+J119*EERR!$D$2</f>
        <v>150689</v>
      </c>
      <c r="M119" s="96">
        <f>L119/EERR!$D$2</f>
        <v>209</v>
      </c>
      <c r="N119" s="96">
        <f>SUMIF(Oct!$B$3:$B$115,A119,Oct!$V$3:$V$115)</f>
        <v>0</v>
      </c>
      <c r="O119" s="166">
        <f t="shared" si="2"/>
        <v>1</v>
      </c>
    </row>
    <row r="120" spans="1:15" x14ac:dyDescent="0.25">
      <c r="A120" s="335">
        <v>104</v>
      </c>
      <c r="B120" s="336" t="s">
        <v>1163</v>
      </c>
      <c r="C120" s="337" t="s">
        <v>234</v>
      </c>
      <c r="D120" s="337" t="s">
        <v>111</v>
      </c>
      <c r="E120" s="337" t="s">
        <v>112</v>
      </c>
      <c r="F120" s="337" t="s">
        <v>113</v>
      </c>
      <c r="G120" s="337" t="s">
        <v>681</v>
      </c>
      <c r="H120" s="337" t="s">
        <v>114</v>
      </c>
      <c r="I120" s="338"/>
      <c r="J120" s="338">
        <v>42</v>
      </c>
      <c r="K120" s="337" t="s">
        <v>1164</v>
      </c>
      <c r="L120" s="96">
        <f>I120+J120*EERR!$D$2</f>
        <v>30282</v>
      </c>
      <c r="M120" s="96">
        <f>L120/EERR!$D$2</f>
        <v>42</v>
      </c>
      <c r="N120" s="96">
        <f>SUMIF(Oct!$B$3:$B$115,A120,Oct!$V$3:$V$115)</f>
        <v>0</v>
      </c>
      <c r="O120" s="166">
        <f t="shared" si="2"/>
        <v>1</v>
      </c>
    </row>
    <row r="121" spans="1:15" x14ac:dyDescent="0.25">
      <c r="A121" s="328">
        <v>104</v>
      </c>
      <c r="B121" s="329" t="s">
        <v>1163</v>
      </c>
      <c r="C121" s="330" t="s">
        <v>234</v>
      </c>
      <c r="D121" s="330" t="s">
        <v>111</v>
      </c>
      <c r="E121" s="330" t="s">
        <v>457</v>
      </c>
      <c r="F121" s="330" t="s">
        <v>113</v>
      </c>
      <c r="G121" s="330" t="s">
        <v>681</v>
      </c>
      <c r="H121" s="330" t="s">
        <v>114</v>
      </c>
      <c r="I121" s="331"/>
      <c r="J121" s="331">
        <v>-42</v>
      </c>
      <c r="K121" s="330" t="s">
        <v>1164</v>
      </c>
      <c r="L121" s="203">
        <f>I121+J121*EERR!$D$2</f>
        <v>-30282</v>
      </c>
      <c r="M121" s="203">
        <f>L121/EERR!$D$2</f>
        <v>-42</v>
      </c>
      <c r="N121" s="203">
        <f>SUMIF(Oct!$B$3:$B$115,A121,Oct!$V$3:$V$115)</f>
        <v>0</v>
      </c>
      <c r="O121" s="332">
        <f t="shared" si="2"/>
        <v>0</v>
      </c>
    </row>
    <row r="122" spans="1:15" x14ac:dyDescent="0.25">
      <c r="A122" s="335">
        <v>105</v>
      </c>
      <c r="B122" s="336" t="s">
        <v>1165</v>
      </c>
      <c r="C122" s="337" t="s">
        <v>234</v>
      </c>
      <c r="D122" s="337" t="s">
        <v>111</v>
      </c>
      <c r="E122" s="337" t="s">
        <v>112</v>
      </c>
      <c r="F122" s="337" t="s">
        <v>116</v>
      </c>
      <c r="G122" s="337" t="s">
        <v>1166</v>
      </c>
      <c r="H122" s="337" t="s">
        <v>114</v>
      </c>
      <c r="I122" s="338"/>
      <c r="J122" s="338">
        <v>198</v>
      </c>
      <c r="K122" s="337" t="s">
        <v>1167</v>
      </c>
      <c r="L122" s="96">
        <f>I122+J122*EERR!$D$2</f>
        <v>142758</v>
      </c>
      <c r="M122" s="96">
        <f>L122/EERR!$D$2</f>
        <v>198</v>
      </c>
      <c r="N122" s="96">
        <f>SUMIF(Oct!$B$3:$B$115,A122,Oct!$V$3:$V$115)</f>
        <v>0</v>
      </c>
      <c r="O122" s="166">
        <f t="shared" si="2"/>
        <v>1</v>
      </c>
    </row>
    <row r="123" spans="1:15" x14ac:dyDescent="0.25">
      <c r="A123" s="335">
        <v>106</v>
      </c>
      <c r="B123" s="336" t="s">
        <v>1168</v>
      </c>
      <c r="C123" s="337" t="s">
        <v>234</v>
      </c>
      <c r="D123" s="337" t="s">
        <v>111</v>
      </c>
      <c r="E123" s="337" t="s">
        <v>112</v>
      </c>
      <c r="F123" s="337" t="s">
        <v>117</v>
      </c>
      <c r="G123" s="337" t="s">
        <v>1169</v>
      </c>
      <c r="H123" s="337" t="s">
        <v>114</v>
      </c>
      <c r="I123" s="338"/>
      <c r="J123" s="338">
        <v>900</v>
      </c>
      <c r="K123" s="337" t="s">
        <v>1170</v>
      </c>
      <c r="L123" s="96">
        <f>I123+J123*EERR!$D$2</f>
        <v>648900</v>
      </c>
      <c r="M123" s="96">
        <f>L123/EERR!$D$2</f>
        <v>900</v>
      </c>
      <c r="N123" s="96">
        <f>SUMIF(Oct!$B$3:$B$115,A123,Oct!$V$3:$V$115)</f>
        <v>0</v>
      </c>
      <c r="O123" s="166">
        <f t="shared" si="2"/>
        <v>1</v>
      </c>
    </row>
    <row r="124" spans="1:15" x14ac:dyDescent="0.25">
      <c r="A124" s="335">
        <v>107</v>
      </c>
      <c r="B124" s="336" t="s">
        <v>1171</v>
      </c>
      <c r="C124" s="337" t="s">
        <v>234</v>
      </c>
      <c r="D124" s="337" t="s">
        <v>111</v>
      </c>
      <c r="E124" s="337" t="s">
        <v>112</v>
      </c>
      <c r="F124" s="337" t="s">
        <v>116</v>
      </c>
      <c r="G124" s="337" t="s">
        <v>1172</v>
      </c>
      <c r="H124" s="337" t="s">
        <v>114</v>
      </c>
      <c r="I124" s="338"/>
      <c r="J124" s="338">
        <v>220</v>
      </c>
      <c r="K124" s="337" t="s">
        <v>1173</v>
      </c>
      <c r="L124" s="96">
        <f>I124+J124*EERR!$D$2</f>
        <v>158620</v>
      </c>
      <c r="M124" s="96">
        <f>L124/EERR!$D$2</f>
        <v>220</v>
      </c>
      <c r="N124" s="96">
        <f>SUMIF(Oct!$B$3:$B$115,A124,Oct!$V$3:$V$115)</f>
        <v>0</v>
      </c>
      <c r="O124" s="166">
        <f t="shared" si="2"/>
        <v>1</v>
      </c>
    </row>
    <row r="125" spans="1:15" x14ac:dyDescent="0.25">
      <c r="A125" s="335">
        <v>108</v>
      </c>
      <c r="B125" s="336" t="s">
        <v>1174</v>
      </c>
      <c r="C125" s="337" t="s">
        <v>234</v>
      </c>
      <c r="D125" s="337" t="s">
        <v>111</v>
      </c>
      <c r="E125" s="337" t="s">
        <v>112</v>
      </c>
      <c r="F125" s="337" t="s">
        <v>116</v>
      </c>
      <c r="G125" s="337" t="s">
        <v>1175</v>
      </c>
      <c r="H125" s="337" t="s">
        <v>114</v>
      </c>
      <c r="I125" s="338"/>
      <c r="J125" s="338">
        <v>940</v>
      </c>
      <c r="K125" s="337" t="s">
        <v>1176</v>
      </c>
      <c r="L125" s="96">
        <f>I125+J125*EERR!$D$2</f>
        <v>677740</v>
      </c>
      <c r="M125" s="96">
        <f>L125/EERR!$D$2</f>
        <v>940</v>
      </c>
      <c r="N125" s="96">
        <f>SUMIF(Oct!$B$3:$B$115,A125,Oct!$V$3:$V$115)</f>
        <v>0</v>
      </c>
      <c r="O125" s="166">
        <f t="shared" ref="O125:O127" si="3">+A125-A124</f>
        <v>1</v>
      </c>
    </row>
    <row r="126" spans="1:15" x14ac:dyDescent="0.25">
      <c r="A126" s="335">
        <v>109</v>
      </c>
      <c r="B126" s="336" t="s">
        <v>1177</v>
      </c>
      <c r="C126" s="337" t="s">
        <v>234</v>
      </c>
      <c r="D126" s="337" t="s">
        <v>111</v>
      </c>
      <c r="E126" s="337" t="s">
        <v>112</v>
      </c>
      <c r="F126" s="337" t="s">
        <v>117</v>
      </c>
      <c r="G126" s="337" t="s">
        <v>1178</v>
      </c>
      <c r="H126" s="337" t="s">
        <v>114</v>
      </c>
      <c r="I126" s="338"/>
      <c r="J126" s="338">
        <v>220</v>
      </c>
      <c r="K126" s="337" t="s">
        <v>1179</v>
      </c>
      <c r="L126" s="96">
        <f>I126+J126*EERR!$D$2</f>
        <v>158620</v>
      </c>
      <c r="M126" s="96">
        <f>L126/EERR!$D$2</f>
        <v>220</v>
      </c>
      <c r="N126" s="96">
        <f>SUMIF(Oct!$B$3:$B$115,A126,Oct!$V$3:$V$115)</f>
        <v>0</v>
      </c>
      <c r="O126" s="166">
        <f t="shared" si="3"/>
        <v>1</v>
      </c>
    </row>
    <row r="127" spans="1:15" x14ac:dyDescent="0.25">
      <c r="A127" s="335">
        <v>110</v>
      </c>
      <c r="B127" s="336" t="s">
        <v>1180</v>
      </c>
      <c r="C127" s="337" t="s">
        <v>234</v>
      </c>
      <c r="D127" s="337" t="s">
        <v>111</v>
      </c>
      <c r="E127" s="337" t="s">
        <v>112</v>
      </c>
      <c r="F127" s="337" t="s">
        <v>117</v>
      </c>
      <c r="G127" s="337" t="s">
        <v>1181</v>
      </c>
      <c r="H127" s="337" t="s">
        <v>114</v>
      </c>
      <c r="I127" s="338"/>
      <c r="J127" s="338">
        <v>220</v>
      </c>
      <c r="K127" s="337" t="s">
        <v>1182</v>
      </c>
      <c r="L127" s="96">
        <f>I127+J127*EERR!$D$2</f>
        <v>158620</v>
      </c>
      <c r="M127" s="96">
        <f>L127/EERR!$D$2</f>
        <v>220</v>
      </c>
      <c r="N127" s="96">
        <f>SUMIF(Oct!$B$3:$B$115,A127,Oct!$V$3:$V$115)</f>
        <v>0</v>
      </c>
      <c r="O127" s="166">
        <f t="shared" si="3"/>
        <v>1</v>
      </c>
    </row>
    <row r="128" spans="1:15" x14ac:dyDescent="0.25">
      <c r="A128" s="335">
        <v>111</v>
      </c>
      <c r="B128" s="336" t="s">
        <v>1183</v>
      </c>
      <c r="C128" s="337" t="s">
        <v>234</v>
      </c>
      <c r="D128" s="337" t="s">
        <v>111</v>
      </c>
      <c r="E128" s="337" t="s">
        <v>112</v>
      </c>
      <c r="F128" s="337" t="s">
        <v>117</v>
      </c>
      <c r="G128" s="337" t="s">
        <v>1184</v>
      </c>
      <c r="H128" s="337" t="s">
        <v>114</v>
      </c>
      <c r="I128" s="338"/>
      <c r="J128" s="338">
        <v>220</v>
      </c>
      <c r="K128" s="337" t="s">
        <v>1185</v>
      </c>
      <c r="L128" s="96">
        <f>I128+J128*EERR!$D$2</f>
        <v>158620</v>
      </c>
      <c r="M128" s="96">
        <f>L128/EERR!$D$2</f>
        <v>220</v>
      </c>
      <c r="N128" s="96">
        <f>SUMIF(Oct!$B$3:$B$115,A128,Oct!$V$3:$V$115)</f>
        <v>0</v>
      </c>
      <c r="O128" s="166">
        <f t="shared" si="2"/>
        <v>1</v>
      </c>
    </row>
    <row r="129" spans="1:18" x14ac:dyDescent="0.25">
      <c r="A129" s="335">
        <v>112</v>
      </c>
      <c r="B129" s="336" t="s">
        <v>1186</v>
      </c>
      <c r="C129" s="337" t="s">
        <v>234</v>
      </c>
      <c r="D129" s="337" t="s">
        <v>111</v>
      </c>
      <c r="E129" s="337" t="s">
        <v>112</v>
      </c>
      <c r="F129" s="337" t="s">
        <v>117</v>
      </c>
      <c r="G129" s="337" t="s">
        <v>902</v>
      </c>
      <c r="H129" s="337" t="s">
        <v>114</v>
      </c>
      <c r="I129" s="338"/>
      <c r="J129" s="338">
        <v>40</v>
      </c>
      <c r="K129" s="337" t="s">
        <v>1187</v>
      </c>
      <c r="L129" s="96">
        <f>I129+J129*EERR!$D$2</f>
        <v>28840</v>
      </c>
      <c r="M129" s="96">
        <f>L129/EERR!$D$2</f>
        <v>40</v>
      </c>
      <c r="N129" s="96">
        <f>SUMIF(Oct!$B$3:$B$115,A129,Oct!$V$3:$V$115)</f>
        <v>0</v>
      </c>
      <c r="O129" s="166">
        <f t="shared" ref="O129:O136" si="4">+A129-A128</f>
        <v>1</v>
      </c>
    </row>
    <row r="130" spans="1:18" x14ac:dyDescent="0.25">
      <c r="A130" s="335">
        <v>113</v>
      </c>
      <c r="B130" s="336" t="s">
        <v>1188</v>
      </c>
      <c r="C130" s="337" t="s">
        <v>234</v>
      </c>
      <c r="D130" s="337" t="s">
        <v>111</v>
      </c>
      <c r="E130" s="337" t="s">
        <v>112</v>
      </c>
      <c r="F130" s="337" t="s">
        <v>117</v>
      </c>
      <c r="G130" s="337" t="s">
        <v>902</v>
      </c>
      <c r="H130" s="337" t="s">
        <v>114</v>
      </c>
      <c r="I130" s="338"/>
      <c r="J130" s="338">
        <v>42</v>
      </c>
      <c r="K130" s="337" t="s">
        <v>1189</v>
      </c>
      <c r="L130" s="96">
        <f>I130+J130*EERR!$D$2</f>
        <v>30282</v>
      </c>
      <c r="M130" s="96">
        <f>L130/EERR!$D$2</f>
        <v>42</v>
      </c>
      <c r="N130" s="96">
        <f>SUMIF(Oct!$B$3:$B$115,A130,Oct!$V$3:$V$115)</f>
        <v>0</v>
      </c>
      <c r="O130" s="166">
        <f t="shared" si="4"/>
        <v>1</v>
      </c>
    </row>
    <row r="131" spans="1:18" x14ac:dyDescent="0.25">
      <c r="A131" s="335">
        <v>114</v>
      </c>
      <c r="B131" s="336" t="s">
        <v>1190</v>
      </c>
      <c r="C131" s="337" t="s">
        <v>234</v>
      </c>
      <c r="D131" s="337" t="s">
        <v>111</v>
      </c>
      <c r="E131" s="337" t="s">
        <v>112</v>
      </c>
      <c r="F131" s="337" t="s">
        <v>116</v>
      </c>
      <c r="G131" s="337" t="s">
        <v>1126</v>
      </c>
      <c r="H131" s="337" t="s">
        <v>114</v>
      </c>
      <c r="I131" s="338"/>
      <c r="J131" s="338">
        <v>84</v>
      </c>
      <c r="K131" s="337" t="s">
        <v>1191</v>
      </c>
      <c r="L131" s="96">
        <f>I131+J131*EERR!$D$2</f>
        <v>60564</v>
      </c>
      <c r="M131" s="96">
        <f>L131/EERR!$D$2</f>
        <v>84</v>
      </c>
      <c r="N131" s="96">
        <f>SUMIF(Oct!$B$3:$B$115,A131,Oct!$V$3:$V$115)</f>
        <v>0</v>
      </c>
      <c r="O131" s="166">
        <f t="shared" si="4"/>
        <v>1</v>
      </c>
    </row>
    <row r="132" spans="1:18" x14ac:dyDescent="0.25">
      <c r="A132" s="335">
        <v>115</v>
      </c>
      <c r="B132" s="336" t="s">
        <v>1192</v>
      </c>
      <c r="C132" s="337" t="s">
        <v>234</v>
      </c>
      <c r="D132" s="337" t="s">
        <v>111</v>
      </c>
      <c r="E132" s="337" t="s">
        <v>112</v>
      </c>
      <c r="F132" s="337" t="s">
        <v>117</v>
      </c>
      <c r="G132" s="337" t="s">
        <v>1073</v>
      </c>
      <c r="H132" s="337" t="s">
        <v>114</v>
      </c>
      <c r="I132" s="338"/>
      <c r="J132" s="338">
        <v>46</v>
      </c>
      <c r="K132" s="337" t="s">
        <v>1193</v>
      </c>
      <c r="L132" s="96">
        <f>I132+J132*EERR!$D$2</f>
        <v>33166</v>
      </c>
      <c r="M132" s="96">
        <f>L132/EERR!$D$2</f>
        <v>46</v>
      </c>
      <c r="N132" s="96">
        <f>SUMIF(Oct!$B$3:$B$115,A132,Oct!$V$3:$V$115)</f>
        <v>0</v>
      </c>
      <c r="O132" s="166">
        <f t="shared" si="4"/>
        <v>1</v>
      </c>
    </row>
    <row r="133" spans="1:18" x14ac:dyDescent="0.25">
      <c r="A133" s="335">
        <v>116</v>
      </c>
      <c r="B133" s="336" t="s">
        <v>1194</v>
      </c>
      <c r="C133" s="337" t="s">
        <v>234</v>
      </c>
      <c r="D133" s="337" t="s">
        <v>111</v>
      </c>
      <c r="E133" s="337" t="s">
        <v>112</v>
      </c>
      <c r="F133" s="337" t="s">
        <v>117</v>
      </c>
      <c r="G133" s="337" t="s">
        <v>1195</v>
      </c>
      <c r="H133" s="337" t="s">
        <v>114</v>
      </c>
      <c r="I133" s="338"/>
      <c r="J133" s="338">
        <v>209</v>
      </c>
      <c r="K133" s="337" t="s">
        <v>1196</v>
      </c>
      <c r="L133" s="96">
        <f>I133+J133*EERR!$D$2</f>
        <v>150689</v>
      </c>
      <c r="M133" s="96">
        <f>L133/EERR!$D$2</f>
        <v>209</v>
      </c>
      <c r="N133" s="96">
        <f>SUMIF(Oct!$B$3:$B$115,A133,Oct!$V$3:$V$115)</f>
        <v>0</v>
      </c>
      <c r="O133" s="166">
        <f t="shared" si="4"/>
        <v>1</v>
      </c>
    </row>
    <row r="134" spans="1:18" x14ac:dyDescent="0.25">
      <c r="A134" s="335">
        <v>117</v>
      </c>
      <c r="B134" s="336" t="s">
        <v>1197</v>
      </c>
      <c r="C134" s="337" t="s">
        <v>234</v>
      </c>
      <c r="D134" s="337" t="s">
        <v>111</v>
      </c>
      <c r="E134" s="337" t="s">
        <v>112</v>
      </c>
      <c r="F134" s="337" t="s">
        <v>117</v>
      </c>
      <c r="G134" s="337" t="s">
        <v>1195</v>
      </c>
      <c r="H134" s="337" t="s">
        <v>114</v>
      </c>
      <c r="I134" s="338"/>
      <c r="J134" s="338">
        <v>209</v>
      </c>
      <c r="K134" s="337" t="s">
        <v>1198</v>
      </c>
      <c r="L134" s="96">
        <f>I134+J134*EERR!$D$2</f>
        <v>150689</v>
      </c>
      <c r="M134" s="96">
        <f>L134/EERR!$D$2</f>
        <v>209</v>
      </c>
      <c r="N134" s="96">
        <f>SUMIF(Oct!$B$3:$B$115,A134,Oct!$V$3:$V$115)</f>
        <v>0</v>
      </c>
      <c r="O134" s="166">
        <f t="shared" si="4"/>
        <v>1</v>
      </c>
    </row>
    <row r="135" spans="1:18" x14ac:dyDescent="0.25">
      <c r="A135" s="335">
        <v>118</v>
      </c>
      <c r="B135" s="336" t="s">
        <v>1199</v>
      </c>
      <c r="C135" s="337" t="s">
        <v>233</v>
      </c>
      <c r="D135" s="337" t="s">
        <v>111</v>
      </c>
      <c r="E135" s="337" t="s">
        <v>115</v>
      </c>
      <c r="F135" s="337" t="s">
        <v>117</v>
      </c>
      <c r="G135" s="337" t="s">
        <v>1200</v>
      </c>
      <c r="H135" s="337" t="s">
        <v>115</v>
      </c>
      <c r="I135" s="338">
        <v>190066</v>
      </c>
      <c r="J135" s="338"/>
      <c r="K135" s="337" t="s">
        <v>1201</v>
      </c>
      <c r="L135" s="96">
        <f>I135+J135*EERR!$D$2</f>
        <v>190066</v>
      </c>
      <c r="M135" s="96">
        <f>L135/EERR!$D$2</f>
        <v>263.61442441054089</v>
      </c>
      <c r="N135" s="96">
        <f>SUMIF(Oct!$B$3:$B$115,A135,Oct!$V$3:$V$115)</f>
        <v>0</v>
      </c>
      <c r="O135" s="166">
        <f t="shared" si="4"/>
        <v>1</v>
      </c>
    </row>
    <row r="136" spans="1:18" x14ac:dyDescent="0.25">
      <c r="A136" s="335">
        <v>119</v>
      </c>
      <c r="B136" s="336" t="s">
        <v>1202</v>
      </c>
      <c r="C136" s="337" t="s">
        <v>234</v>
      </c>
      <c r="D136" s="337" t="s">
        <v>111</v>
      </c>
      <c r="E136" s="337" t="s">
        <v>112</v>
      </c>
      <c r="F136" s="337" t="s">
        <v>117</v>
      </c>
      <c r="G136" s="337" t="s">
        <v>871</v>
      </c>
      <c r="H136" s="337" t="s">
        <v>114</v>
      </c>
      <c r="I136" s="338"/>
      <c r="J136" s="338">
        <v>940</v>
      </c>
      <c r="K136" s="337" t="s">
        <v>1203</v>
      </c>
      <c r="L136" s="96">
        <f>I136+J136*EERR!$D$2</f>
        <v>677740</v>
      </c>
      <c r="M136" s="96">
        <f>L136/EERR!$D$2</f>
        <v>940</v>
      </c>
      <c r="N136" s="96">
        <f>SUMIF(Oct!$B$3:$B$115,A136,Oct!$V$3:$V$115)</f>
        <v>0</v>
      </c>
      <c r="O136" s="166">
        <f t="shared" si="4"/>
        <v>1</v>
      </c>
    </row>
    <row r="137" spans="1:18" x14ac:dyDescent="0.25">
      <c r="A137" s="335">
        <v>120</v>
      </c>
      <c r="B137" s="336" t="s">
        <v>1204</v>
      </c>
      <c r="C137" s="337" t="s">
        <v>233</v>
      </c>
      <c r="D137" s="337" t="s">
        <v>111</v>
      </c>
      <c r="E137" s="337" t="s">
        <v>115</v>
      </c>
      <c r="F137" s="337" t="s">
        <v>117</v>
      </c>
      <c r="G137" s="337" t="s">
        <v>865</v>
      </c>
      <c r="H137" s="337" t="s">
        <v>115</v>
      </c>
      <c r="I137" s="338">
        <v>620323</v>
      </c>
      <c r="J137" s="338"/>
      <c r="K137" s="337" t="s">
        <v>1205</v>
      </c>
      <c r="L137" s="96">
        <f>I137+J137*EERR!$D$2</f>
        <v>620323</v>
      </c>
      <c r="M137" s="96">
        <f>L137/EERR!$D$2</f>
        <v>860.36477115117896</v>
      </c>
      <c r="N137" s="96">
        <f>SUMIF(Oct!$B$3:$B$115,A137,Oct!$V$3:$V$115)</f>
        <v>0</v>
      </c>
      <c r="O137" s="166">
        <f>+A137-A136</f>
        <v>1</v>
      </c>
    </row>
    <row r="138" spans="1:18" x14ac:dyDescent="0.25">
      <c r="A138" s="335">
        <v>121</v>
      </c>
      <c r="B138" s="336" t="s">
        <v>1206</v>
      </c>
      <c r="C138" s="337" t="s">
        <v>233</v>
      </c>
      <c r="D138" s="337" t="s">
        <v>111</v>
      </c>
      <c r="E138" s="337" t="s">
        <v>115</v>
      </c>
      <c r="F138" s="337" t="s">
        <v>116</v>
      </c>
      <c r="G138" s="337" t="s">
        <v>868</v>
      </c>
      <c r="H138" s="337" t="s">
        <v>348</v>
      </c>
      <c r="I138" s="338">
        <v>589307</v>
      </c>
      <c r="J138" s="338"/>
      <c r="K138" s="337" t="s">
        <v>1207</v>
      </c>
      <c r="L138" s="96">
        <f>I138+J138*EERR!$D$2</f>
        <v>589307</v>
      </c>
      <c r="M138" s="96">
        <f>L138/EERR!$D$2</f>
        <v>817.34674063800276</v>
      </c>
      <c r="N138" s="96">
        <f>SUMIF(Oct!$B$3:$B$115,A138,Oct!$V$3:$V$115)</f>
        <v>0</v>
      </c>
      <c r="O138" s="166">
        <f t="shared" ref="O138:O168" si="5">+A138-A137</f>
        <v>1</v>
      </c>
    </row>
    <row r="139" spans="1:18" x14ac:dyDescent="0.25">
      <c r="A139" s="335">
        <v>122</v>
      </c>
      <c r="B139" s="336" t="s">
        <v>1208</v>
      </c>
      <c r="C139" s="337" t="s">
        <v>233</v>
      </c>
      <c r="D139" s="337" t="s">
        <v>111</v>
      </c>
      <c r="E139" s="337" t="s">
        <v>115</v>
      </c>
      <c r="F139" s="337" t="s">
        <v>117</v>
      </c>
      <c r="G139" s="337" t="s">
        <v>1209</v>
      </c>
      <c r="H139" s="337" t="s">
        <v>348</v>
      </c>
      <c r="I139" s="338">
        <v>196979</v>
      </c>
      <c r="J139" s="338"/>
      <c r="K139" s="337" t="s">
        <v>1210</v>
      </c>
      <c r="L139" s="96">
        <f>I139+J139*EERR!$D$2</f>
        <v>196979</v>
      </c>
      <c r="M139" s="96">
        <f>L139/EERR!$D$2</f>
        <v>273.20249653259361</v>
      </c>
      <c r="N139" s="96">
        <f>SUMIF(Oct!$B$3:$B$115,A139,Oct!$V$3:$V$115)</f>
        <v>0</v>
      </c>
      <c r="O139" s="166">
        <f t="shared" si="5"/>
        <v>1</v>
      </c>
    </row>
    <row r="140" spans="1:18" x14ac:dyDescent="0.25">
      <c r="A140" s="335">
        <v>123</v>
      </c>
      <c r="B140" s="336" t="s">
        <v>1211</v>
      </c>
      <c r="C140" s="337" t="s">
        <v>233</v>
      </c>
      <c r="D140" s="337" t="s">
        <v>111</v>
      </c>
      <c r="E140" s="337" t="s">
        <v>115</v>
      </c>
      <c r="F140" s="337" t="s">
        <v>116</v>
      </c>
      <c r="G140" s="337" t="s">
        <v>1212</v>
      </c>
      <c r="H140" s="337" t="s">
        <v>115</v>
      </c>
      <c r="I140" s="338">
        <v>190067</v>
      </c>
      <c r="J140" s="338"/>
      <c r="K140" s="337" t="s">
        <v>1213</v>
      </c>
      <c r="L140" s="96">
        <f>I140+J140*EERR!$D$2</f>
        <v>190067</v>
      </c>
      <c r="M140" s="96">
        <f>L140/EERR!$D$2</f>
        <v>263.61581137309292</v>
      </c>
      <c r="N140" s="96">
        <f>SUMIF(Oct!$B$3:$B$115,A140,Oct!$V$3:$V$115)</f>
        <v>0</v>
      </c>
      <c r="O140" s="166">
        <f t="shared" si="5"/>
        <v>1</v>
      </c>
    </row>
    <row r="141" spans="1:18" x14ac:dyDescent="0.25">
      <c r="A141" s="335">
        <v>124</v>
      </c>
      <c r="B141" s="336" t="s">
        <v>1214</v>
      </c>
      <c r="C141" s="337" t="s">
        <v>233</v>
      </c>
      <c r="D141" s="337" t="s">
        <v>111</v>
      </c>
      <c r="E141" s="337" t="s">
        <v>115</v>
      </c>
      <c r="F141" s="337" t="s">
        <v>116</v>
      </c>
      <c r="G141" s="337" t="s">
        <v>1215</v>
      </c>
      <c r="H141" s="337" t="s">
        <v>115</v>
      </c>
      <c r="I141" s="338">
        <v>190067</v>
      </c>
      <c r="J141" s="338"/>
      <c r="K141" s="337" t="s">
        <v>1216</v>
      </c>
      <c r="L141" s="96">
        <f>I141+J141*EERR!$D$2</f>
        <v>190067</v>
      </c>
      <c r="M141" s="96">
        <f>L141/EERR!$D$2</f>
        <v>263.61581137309292</v>
      </c>
      <c r="N141" s="96">
        <f>SUMIF(Oct!$B$3:$B$115,A141,Oct!$V$3:$V$115)</f>
        <v>0</v>
      </c>
      <c r="O141" s="166">
        <f t="shared" si="5"/>
        <v>1</v>
      </c>
    </row>
    <row r="142" spans="1:18" x14ac:dyDescent="0.25">
      <c r="A142" s="335">
        <v>125</v>
      </c>
      <c r="B142" s="336" t="s">
        <v>1217</v>
      </c>
      <c r="C142" s="337" t="s">
        <v>234</v>
      </c>
      <c r="D142" s="337" t="s">
        <v>111</v>
      </c>
      <c r="E142" s="337" t="s">
        <v>112</v>
      </c>
      <c r="F142" s="337" t="s">
        <v>116</v>
      </c>
      <c r="G142" s="337" t="s">
        <v>928</v>
      </c>
      <c r="H142" s="337" t="s">
        <v>114</v>
      </c>
      <c r="I142" s="338"/>
      <c r="J142" s="338">
        <v>1140</v>
      </c>
      <c r="K142" s="337" t="s">
        <v>1218</v>
      </c>
      <c r="L142" s="96">
        <f>I142+J142*EERR!$D$2</f>
        <v>821940</v>
      </c>
      <c r="M142" s="96">
        <f>L142/EERR!$D$2</f>
        <v>1140</v>
      </c>
      <c r="N142" s="96">
        <f>SUMIF(Oct!$B$3:$B$115,A142,Oct!$V$3:$V$115)</f>
        <v>0</v>
      </c>
      <c r="O142" s="166">
        <f t="shared" si="5"/>
        <v>1</v>
      </c>
    </row>
    <row r="143" spans="1:18" x14ac:dyDescent="0.25">
      <c r="A143" s="335">
        <v>126</v>
      </c>
      <c r="B143" s="336" t="s">
        <v>1219</v>
      </c>
      <c r="C143" s="337" t="s">
        <v>233</v>
      </c>
      <c r="D143" s="337" t="s">
        <v>111</v>
      </c>
      <c r="E143" s="337" t="s">
        <v>115</v>
      </c>
      <c r="F143" s="337" t="s">
        <v>116</v>
      </c>
      <c r="G143" s="337" t="s">
        <v>928</v>
      </c>
      <c r="H143" s="337" t="s">
        <v>115</v>
      </c>
      <c r="I143" s="338">
        <v>4000</v>
      </c>
      <c r="J143" s="338"/>
      <c r="K143" s="337" t="s">
        <v>1220</v>
      </c>
      <c r="L143" s="96">
        <f>I143+J143*EERR!$D$2</f>
        <v>4000</v>
      </c>
      <c r="M143" s="96">
        <f>L143/EERR!$D$2</f>
        <v>5.547850208044383</v>
      </c>
      <c r="N143" s="96">
        <f>SUMIF(Oct!$B$3:$B$115,A143,Oct!$V$3:$V$115)</f>
        <v>0</v>
      </c>
      <c r="O143" s="166">
        <f t="shared" si="5"/>
        <v>1</v>
      </c>
    </row>
    <row r="144" spans="1:18" x14ac:dyDescent="0.25">
      <c r="A144" s="335">
        <v>127</v>
      </c>
      <c r="B144" s="336">
        <v>43770</v>
      </c>
      <c r="C144" s="337">
        <v>30975278</v>
      </c>
      <c r="D144" s="337"/>
      <c r="E144" s="337"/>
      <c r="F144" s="337" t="s">
        <v>117</v>
      </c>
      <c r="G144" s="337"/>
      <c r="H144" s="337"/>
      <c r="I144" s="338">
        <v>190067</v>
      </c>
      <c r="J144" s="338"/>
      <c r="K144" s="337">
        <v>78932</v>
      </c>
      <c r="L144" s="96">
        <f>I144+J144*EERR!$D$2</f>
        <v>190067</v>
      </c>
      <c r="M144" s="96">
        <f>L144/EERR!$D$2</f>
        <v>263.61581137309292</v>
      </c>
      <c r="N144" s="96">
        <f>SUMIF(Oct!$B$3:$B$115,A144,Oct!$V$3:$V$115)</f>
        <v>0</v>
      </c>
      <c r="O144" s="166">
        <f t="shared" si="5"/>
        <v>1</v>
      </c>
      <c r="Q144" s="166">
        <f>SUM(J2:J151)+Oct!L114</f>
        <v>49708.5</v>
      </c>
      <c r="R144" s="147">
        <f>Q144*EERR!D2</f>
        <v>35839828.5</v>
      </c>
    </row>
    <row r="145" spans="1:15" x14ac:dyDescent="0.25">
      <c r="A145" s="286"/>
      <c r="B145" s="287"/>
      <c r="C145" s="288"/>
      <c r="D145" s="288"/>
      <c r="E145" s="288"/>
      <c r="F145" s="288"/>
      <c r="G145" s="288"/>
      <c r="H145" s="288"/>
      <c r="I145" s="289"/>
      <c r="J145" s="289"/>
      <c r="K145" s="288"/>
      <c r="L145" s="96">
        <f>I145+J145*EERR!$D$2</f>
        <v>0</v>
      </c>
      <c r="M145" s="96">
        <f>L145/EERR!$D$2</f>
        <v>0</v>
      </c>
      <c r="N145" s="96">
        <f>SUMIF(Oct!$B$3:$B$115,A145,Oct!$V$3:$V$115)</f>
        <v>0</v>
      </c>
      <c r="O145" s="166">
        <f t="shared" si="5"/>
        <v>-127</v>
      </c>
    </row>
    <row r="146" spans="1:15" x14ac:dyDescent="0.25">
      <c r="A146" s="286"/>
      <c r="B146" s="287"/>
      <c r="C146" s="288"/>
      <c r="D146" s="288"/>
      <c r="E146" s="288"/>
      <c r="F146" s="288"/>
      <c r="G146" s="288"/>
      <c r="H146" s="288"/>
      <c r="I146" s="289"/>
      <c r="J146" s="289"/>
      <c r="K146" s="288"/>
      <c r="L146" s="96">
        <f>I146+J146*EERR!$D$2</f>
        <v>0</v>
      </c>
      <c r="M146" s="96">
        <f>L146/EERR!$D$2</f>
        <v>0</v>
      </c>
      <c r="N146" s="96">
        <f>SUMIF(Oct!$B$3:$B$115,A146,Oct!$V$3:$V$115)</f>
        <v>0</v>
      </c>
      <c r="O146" s="166">
        <f t="shared" si="5"/>
        <v>0</v>
      </c>
    </row>
    <row r="147" spans="1:15" x14ac:dyDescent="0.25">
      <c r="A147" s="286"/>
      <c r="B147" s="287"/>
      <c r="C147" s="288"/>
      <c r="D147" s="288"/>
      <c r="E147" s="288"/>
      <c r="F147" s="288"/>
      <c r="G147" s="288"/>
      <c r="H147" s="288"/>
      <c r="I147" s="289"/>
      <c r="J147" s="289"/>
      <c r="K147" s="288"/>
      <c r="L147" s="96">
        <f>I147+J147*EERR!$D$2</f>
        <v>0</v>
      </c>
      <c r="M147" s="96">
        <f>L147/EERR!$D$2</f>
        <v>0</v>
      </c>
      <c r="N147" s="96">
        <f>SUMIF(Oct!$B$3:$B$115,A147,Oct!$V$3:$V$115)</f>
        <v>0</v>
      </c>
      <c r="O147" s="166">
        <f t="shared" si="5"/>
        <v>0</v>
      </c>
    </row>
    <row r="148" spans="1:15" x14ac:dyDescent="0.25">
      <c r="A148" s="286"/>
      <c r="B148" s="287"/>
      <c r="C148" s="288"/>
      <c r="D148" s="288"/>
      <c r="E148" s="288"/>
      <c r="F148" s="288"/>
      <c r="G148" s="288"/>
      <c r="H148" s="288"/>
      <c r="I148" s="289"/>
      <c r="J148" s="289"/>
      <c r="K148" s="288"/>
      <c r="L148" s="96">
        <f>I148+J148*EERR!$D$2</f>
        <v>0</v>
      </c>
      <c r="M148" s="96">
        <f>L148/EERR!$D$2</f>
        <v>0</v>
      </c>
      <c r="N148" s="96">
        <f>SUMIF(Oct!$B$3:$B$115,A148,Oct!$V$3:$V$115)</f>
        <v>0</v>
      </c>
      <c r="O148" s="166">
        <f t="shared" si="5"/>
        <v>0</v>
      </c>
    </row>
    <row r="149" spans="1:15" x14ac:dyDescent="0.25">
      <c r="A149" s="286"/>
      <c r="B149" s="287"/>
      <c r="C149" s="288"/>
      <c r="D149" s="288"/>
      <c r="E149" s="288"/>
      <c r="F149" s="288"/>
      <c r="G149" s="288"/>
      <c r="H149" s="288"/>
      <c r="I149" s="289"/>
      <c r="J149" s="289"/>
      <c r="K149" s="288"/>
      <c r="L149" s="96">
        <f>I149+J149*EERR!$D$2</f>
        <v>0</v>
      </c>
      <c r="M149" s="96">
        <f>L149/EERR!$D$2</f>
        <v>0</v>
      </c>
      <c r="N149" s="96">
        <f>SUMIF(Oct!$B$3:$B$115,A149,Oct!$V$3:$V$115)</f>
        <v>0</v>
      </c>
      <c r="O149" s="166">
        <f t="shared" si="5"/>
        <v>0</v>
      </c>
    </row>
    <row r="150" spans="1:15" x14ac:dyDescent="0.25">
      <c r="A150" s="286"/>
      <c r="B150" s="287"/>
      <c r="C150" s="288"/>
      <c r="D150" s="288"/>
      <c r="E150" s="288"/>
      <c r="F150" s="288"/>
      <c r="G150" s="288"/>
      <c r="H150" s="288"/>
      <c r="I150" s="289"/>
      <c r="J150" s="289"/>
      <c r="K150" s="288"/>
      <c r="L150" s="96">
        <f>I150+J150*EERR!$D$2</f>
        <v>0</v>
      </c>
      <c r="M150" s="96">
        <f>L150/EERR!$D$2</f>
        <v>0</v>
      </c>
      <c r="N150" s="96">
        <f>SUMIF(Oct!$B$3:$B$115,A150,Oct!$V$3:$V$115)</f>
        <v>0</v>
      </c>
      <c r="O150" s="166">
        <f t="shared" si="5"/>
        <v>0</v>
      </c>
    </row>
    <row r="151" spans="1:15" x14ac:dyDescent="0.25">
      <c r="A151" s="286"/>
      <c r="B151" s="287"/>
      <c r="C151" s="288"/>
      <c r="D151" s="288"/>
      <c r="E151" s="288"/>
      <c r="F151" s="288"/>
      <c r="G151" s="288"/>
      <c r="H151" s="288"/>
      <c r="I151" s="289"/>
      <c r="J151" s="289"/>
      <c r="K151" s="288"/>
      <c r="L151" s="96">
        <f>I151+J151*EERR!$D$2</f>
        <v>0</v>
      </c>
      <c r="M151" s="96">
        <f>L151/EERR!$D$2</f>
        <v>0</v>
      </c>
      <c r="N151" s="96">
        <f>SUMIF(Oct!$B$3:$B$115,A151,Oct!$V$3:$V$115)</f>
        <v>0</v>
      </c>
      <c r="O151" s="166">
        <f t="shared" si="5"/>
        <v>0</v>
      </c>
    </row>
    <row r="152" spans="1:15" x14ac:dyDescent="0.25">
      <c r="A152" s="286"/>
      <c r="B152" s="287"/>
      <c r="C152" s="288"/>
      <c r="D152" s="288"/>
      <c r="E152" s="288"/>
      <c r="F152" s="288"/>
      <c r="G152" s="288"/>
      <c r="H152" s="288"/>
      <c r="I152" s="289"/>
      <c r="J152" s="289"/>
      <c r="K152" s="288"/>
      <c r="L152" s="96">
        <f>I152+J152*EERR!$D$2</f>
        <v>0</v>
      </c>
      <c r="M152" s="96">
        <f>L152/EERR!$D$2</f>
        <v>0</v>
      </c>
      <c r="N152" s="96">
        <f>SUMIF(Oct!$B$3:$B$115,A152,Oct!$V$3:$V$115)</f>
        <v>0</v>
      </c>
      <c r="O152" s="166">
        <f t="shared" si="5"/>
        <v>0</v>
      </c>
    </row>
    <row r="153" spans="1:15" x14ac:dyDescent="0.25">
      <c r="A153" s="286"/>
      <c r="B153" s="287"/>
      <c r="C153" s="288"/>
      <c r="D153" s="288"/>
      <c r="E153" s="288"/>
      <c r="F153" s="288"/>
      <c r="G153" s="288"/>
      <c r="H153" s="288"/>
      <c r="I153" s="289"/>
      <c r="J153" s="289"/>
      <c r="K153" s="288"/>
      <c r="L153" s="96">
        <f>I153+J153*EERR!$D$2</f>
        <v>0</v>
      </c>
      <c r="M153" s="96">
        <f>L153/EERR!$D$2</f>
        <v>0</v>
      </c>
      <c r="N153" s="96">
        <f>SUMIF(Oct!$B$3:$B$115,A153,Oct!$V$3:$V$115)</f>
        <v>0</v>
      </c>
      <c r="O153" s="166">
        <f t="shared" si="5"/>
        <v>0</v>
      </c>
    </row>
    <row r="154" spans="1:15" x14ac:dyDescent="0.25">
      <c r="A154" s="286"/>
      <c r="B154" s="287"/>
      <c r="C154" s="288"/>
      <c r="D154" s="288"/>
      <c r="E154" s="288"/>
      <c r="F154" s="288"/>
      <c r="G154" s="288"/>
      <c r="H154" s="288"/>
      <c r="I154" s="289"/>
      <c r="J154" s="289"/>
      <c r="K154" s="288"/>
      <c r="L154" s="96">
        <f>I154+J154*EERR!$D$2</f>
        <v>0</v>
      </c>
      <c r="M154" s="96">
        <f>L154/EERR!$D$2</f>
        <v>0</v>
      </c>
      <c r="N154" s="96">
        <f>SUMIF(Oct!$B$3:$B$115,A154,Oct!$V$3:$V$115)</f>
        <v>0</v>
      </c>
      <c r="O154" s="166">
        <f t="shared" si="5"/>
        <v>0</v>
      </c>
    </row>
    <row r="155" spans="1:15" x14ac:dyDescent="0.25">
      <c r="A155" s="286"/>
      <c r="B155" s="287"/>
      <c r="C155" s="288"/>
      <c r="D155" s="288"/>
      <c r="E155" s="288"/>
      <c r="F155" s="288"/>
      <c r="G155" s="288"/>
      <c r="H155" s="288"/>
      <c r="I155" s="289"/>
      <c r="J155" s="289"/>
      <c r="K155" s="288"/>
      <c r="L155" s="96">
        <f>I155+J155*EERR!$D$2</f>
        <v>0</v>
      </c>
      <c r="M155" s="96">
        <f>L155/EERR!$D$2</f>
        <v>0</v>
      </c>
      <c r="N155" s="96">
        <f>SUMIF(Oct!$B$3:$B$115,A155,Oct!$V$3:$V$115)</f>
        <v>0</v>
      </c>
      <c r="O155" s="166">
        <f t="shared" si="5"/>
        <v>0</v>
      </c>
    </row>
    <row r="156" spans="1:15" x14ac:dyDescent="0.25">
      <c r="A156" s="286"/>
      <c r="B156" s="287"/>
      <c r="C156" s="288"/>
      <c r="D156" s="288"/>
      <c r="E156" s="288"/>
      <c r="F156" s="288"/>
      <c r="G156" s="288"/>
      <c r="H156" s="288"/>
      <c r="I156" s="289"/>
      <c r="J156" s="289"/>
      <c r="K156" s="288"/>
      <c r="L156" s="96">
        <f>I156+J156*EERR!$D$2</f>
        <v>0</v>
      </c>
      <c r="M156" s="96">
        <f>L156/EERR!$D$2</f>
        <v>0</v>
      </c>
      <c r="N156" s="96">
        <f>SUMIF(Oct!$B$3:$B$115,A156,Oct!$V$3:$V$115)</f>
        <v>0</v>
      </c>
      <c r="O156" s="166">
        <f t="shared" si="5"/>
        <v>0</v>
      </c>
    </row>
    <row r="157" spans="1:15" x14ac:dyDescent="0.25">
      <c r="A157" s="286"/>
      <c r="B157" s="287"/>
      <c r="C157" s="288"/>
      <c r="D157" s="288"/>
      <c r="E157" s="288"/>
      <c r="F157" s="288"/>
      <c r="G157" s="288"/>
      <c r="H157" s="288"/>
      <c r="I157" s="289"/>
      <c r="J157" s="289"/>
      <c r="K157" s="288"/>
      <c r="L157" s="96">
        <f>I157+J157*EERR!$D$2</f>
        <v>0</v>
      </c>
      <c r="M157" s="96">
        <f>L157/EERR!$D$2</f>
        <v>0</v>
      </c>
      <c r="N157" s="96">
        <f>SUMIF(Oct!$B$3:$B$115,A157,Oct!$V$3:$V$115)</f>
        <v>0</v>
      </c>
      <c r="O157" s="166">
        <f t="shared" si="5"/>
        <v>0</v>
      </c>
    </row>
    <row r="158" spans="1:15" x14ac:dyDescent="0.25">
      <c r="A158" s="286"/>
      <c r="B158" s="287"/>
      <c r="C158" s="288"/>
      <c r="D158" s="288"/>
      <c r="E158" s="288"/>
      <c r="F158" s="288"/>
      <c r="G158" s="288"/>
      <c r="H158" s="288"/>
      <c r="I158" s="289"/>
      <c r="J158" s="289"/>
      <c r="K158" s="288"/>
      <c r="L158" s="96">
        <f>I158+J158*EERR!$D$2</f>
        <v>0</v>
      </c>
      <c r="M158" s="96">
        <f>L158/EERR!$D$2</f>
        <v>0</v>
      </c>
      <c r="N158" s="96">
        <f>SUMIF(Oct!$B$3:$B$115,A158,Oct!$V$3:$V$115)</f>
        <v>0</v>
      </c>
      <c r="O158" s="166">
        <f t="shared" si="5"/>
        <v>0</v>
      </c>
    </row>
    <row r="159" spans="1:15" x14ac:dyDescent="0.25">
      <c r="A159" s="286"/>
      <c r="B159" s="287"/>
      <c r="C159" s="288"/>
      <c r="D159" s="288"/>
      <c r="E159" s="288"/>
      <c r="F159" s="288"/>
      <c r="G159" s="288"/>
      <c r="H159" s="288"/>
      <c r="I159" s="289"/>
      <c r="J159" s="289"/>
      <c r="K159" s="288"/>
      <c r="L159" s="96">
        <f>I159+J159*EERR!$D$2</f>
        <v>0</v>
      </c>
      <c r="M159" s="96">
        <f>L159/EERR!$D$2</f>
        <v>0</v>
      </c>
      <c r="N159" s="96">
        <f>SUMIF(Oct!$B$3:$B$115,A159,Oct!$V$3:$V$115)</f>
        <v>0</v>
      </c>
      <c r="O159" s="166">
        <f t="shared" si="5"/>
        <v>0</v>
      </c>
    </row>
    <row r="160" spans="1:15" x14ac:dyDescent="0.25">
      <c r="A160" s="286"/>
      <c r="B160" s="287"/>
      <c r="C160" s="288"/>
      <c r="D160" s="288"/>
      <c r="E160" s="288"/>
      <c r="F160" s="288"/>
      <c r="G160" s="288"/>
      <c r="H160" s="288"/>
      <c r="I160" s="289"/>
      <c r="J160" s="289"/>
      <c r="K160" s="288"/>
      <c r="L160" s="96">
        <f>I160+J160*EERR!$D$2</f>
        <v>0</v>
      </c>
      <c r="M160" s="96">
        <f>L160/EERR!$D$2</f>
        <v>0</v>
      </c>
      <c r="N160" s="96">
        <f>SUMIF(Oct!$B$3:$B$115,A160,Oct!$V$3:$V$115)</f>
        <v>0</v>
      </c>
      <c r="O160" s="166">
        <f t="shared" si="5"/>
        <v>0</v>
      </c>
    </row>
    <row r="161" spans="1:15" x14ac:dyDescent="0.25">
      <c r="A161" s="286"/>
      <c r="B161" s="287"/>
      <c r="C161" s="288"/>
      <c r="D161" s="288"/>
      <c r="E161" s="288"/>
      <c r="F161" s="288"/>
      <c r="G161" s="288"/>
      <c r="H161" s="288"/>
      <c r="I161" s="289"/>
      <c r="J161" s="289"/>
      <c r="K161" s="288"/>
      <c r="L161" s="96">
        <f>I161+J161*EERR!$D$2</f>
        <v>0</v>
      </c>
      <c r="M161" s="96">
        <f>L161/EERR!$D$2</f>
        <v>0</v>
      </c>
      <c r="N161" s="96">
        <f>SUMIF(Oct!$B$3:$B$115,A161,Oct!$V$3:$V$115)</f>
        <v>0</v>
      </c>
      <c r="O161" s="166">
        <f t="shared" si="5"/>
        <v>0</v>
      </c>
    </row>
    <row r="162" spans="1:15" x14ac:dyDescent="0.25">
      <c r="A162" s="286"/>
      <c r="B162" s="287"/>
      <c r="C162" s="288"/>
      <c r="D162" s="288"/>
      <c r="E162" s="288"/>
      <c r="F162" s="288"/>
      <c r="G162" s="288"/>
      <c r="H162" s="288"/>
      <c r="I162" s="289"/>
      <c r="J162" s="289"/>
      <c r="K162" s="288"/>
      <c r="L162" s="96">
        <f>I162+J162*EERR!$D$2</f>
        <v>0</v>
      </c>
      <c r="M162" s="96">
        <f>L162/EERR!$D$2</f>
        <v>0</v>
      </c>
      <c r="N162" s="96">
        <f>SUMIF(Oct!$B$3:$B$115,A162,Oct!$V$3:$V$115)</f>
        <v>0</v>
      </c>
      <c r="O162" s="166">
        <f t="shared" si="5"/>
        <v>0</v>
      </c>
    </row>
    <row r="163" spans="1:15" x14ac:dyDescent="0.25">
      <c r="A163" s="286"/>
      <c r="B163" s="287"/>
      <c r="C163" s="288"/>
      <c r="D163" s="288"/>
      <c r="E163" s="288"/>
      <c r="F163" s="288"/>
      <c r="G163" s="288"/>
      <c r="H163" s="288"/>
      <c r="I163" s="289"/>
      <c r="J163" s="289"/>
      <c r="K163" s="288"/>
      <c r="L163" s="96">
        <f>I163+J163*EERR!$D$2</f>
        <v>0</v>
      </c>
      <c r="M163" s="96">
        <f>L163/EERR!$D$2</f>
        <v>0</v>
      </c>
      <c r="N163" s="96">
        <f>SUMIF(Oct!$B$3:$B$115,A163,Oct!$V$3:$V$115)</f>
        <v>0</v>
      </c>
      <c r="O163" s="166">
        <f t="shared" si="5"/>
        <v>0</v>
      </c>
    </row>
    <row r="164" spans="1:15" x14ac:dyDescent="0.25">
      <c r="A164" s="286"/>
      <c r="B164" s="287"/>
      <c r="C164" s="288"/>
      <c r="D164" s="288"/>
      <c r="E164" s="288"/>
      <c r="F164" s="288"/>
      <c r="G164" s="288"/>
      <c r="H164" s="288"/>
      <c r="I164" s="289"/>
      <c r="J164" s="289"/>
      <c r="K164" s="288"/>
      <c r="L164" s="96">
        <f>I164+J164*EERR!$D$2</f>
        <v>0</v>
      </c>
      <c r="M164" s="96">
        <f>L164/EERR!$D$2</f>
        <v>0</v>
      </c>
      <c r="N164" s="96">
        <f>SUMIF(Oct!$B$3:$B$115,A164,Oct!$V$3:$V$115)</f>
        <v>0</v>
      </c>
      <c r="O164" s="166">
        <f t="shared" si="5"/>
        <v>0</v>
      </c>
    </row>
    <row r="165" spans="1:15" x14ac:dyDescent="0.25">
      <c r="A165" s="286"/>
      <c r="B165" s="287"/>
      <c r="C165" s="288"/>
      <c r="D165" s="288"/>
      <c r="E165" s="288"/>
      <c r="F165" s="288"/>
      <c r="G165" s="288"/>
      <c r="H165" s="288"/>
      <c r="I165" s="289"/>
      <c r="J165" s="289"/>
      <c r="K165" s="288"/>
      <c r="L165" s="96">
        <f>I165+J165*EERR!$D$2</f>
        <v>0</v>
      </c>
      <c r="M165" s="96">
        <f>L165/EERR!$D$2</f>
        <v>0</v>
      </c>
      <c r="N165" s="96">
        <f>SUMIF(Oct!$B$3:$B$115,A165,Oct!$V$3:$V$115)</f>
        <v>0</v>
      </c>
      <c r="O165" s="166">
        <f t="shared" si="5"/>
        <v>0</v>
      </c>
    </row>
    <row r="166" spans="1:15" x14ac:dyDescent="0.25">
      <c r="A166" s="286"/>
      <c r="B166" s="287"/>
      <c r="C166" s="288"/>
      <c r="D166" s="288"/>
      <c r="E166" s="288"/>
      <c r="F166" s="288"/>
      <c r="G166" s="288"/>
      <c r="H166" s="288"/>
      <c r="I166" s="289"/>
      <c r="J166" s="289"/>
      <c r="K166" s="288"/>
      <c r="L166" s="96">
        <f>I166+J166*EERR!$D$2</f>
        <v>0</v>
      </c>
      <c r="M166" s="96">
        <f>L166/EERR!$D$2</f>
        <v>0</v>
      </c>
      <c r="N166" s="96">
        <f>SUMIF(Oct!$B$3:$B$115,A166,Oct!$V$3:$V$115)</f>
        <v>0</v>
      </c>
      <c r="O166" s="166">
        <f t="shared" si="5"/>
        <v>0</v>
      </c>
    </row>
    <row r="167" spans="1:15" x14ac:dyDescent="0.25">
      <c r="A167" s="286"/>
      <c r="B167" s="287"/>
      <c r="C167" s="288"/>
      <c r="D167" s="288"/>
      <c r="E167" s="288"/>
      <c r="F167" s="288"/>
      <c r="G167" s="288"/>
      <c r="H167" s="288"/>
      <c r="I167" s="289"/>
      <c r="J167" s="289"/>
      <c r="K167" s="288"/>
      <c r="L167" s="96">
        <f>I167+J167*EERR!$D$2</f>
        <v>0</v>
      </c>
      <c r="M167" s="96">
        <f>L167/EERR!$D$2</f>
        <v>0</v>
      </c>
      <c r="N167" s="96">
        <f>SUMIF(Oct!$B$3:$B$115,A167,Oct!$V$3:$V$115)</f>
        <v>0</v>
      </c>
      <c r="O167" s="166">
        <f t="shared" si="5"/>
        <v>0</v>
      </c>
    </row>
    <row r="168" spans="1:15" x14ac:dyDescent="0.25">
      <c r="A168" s="286"/>
      <c r="B168" s="287"/>
      <c r="C168" s="288"/>
      <c r="D168" s="288"/>
      <c r="E168" s="288"/>
      <c r="F168" s="288"/>
      <c r="G168" s="288"/>
      <c r="H168" s="288"/>
      <c r="I168" s="289"/>
      <c r="J168" s="289"/>
      <c r="K168" s="288"/>
      <c r="L168" s="96">
        <f>I168+J168*EERR!$D$2</f>
        <v>0</v>
      </c>
      <c r="M168" s="96">
        <f>L168/EERR!$D$2</f>
        <v>0</v>
      </c>
      <c r="N168" s="96">
        <f>SUMIF(Oct!$B$3:$B$115,A168,Oct!$V$3:$V$115)</f>
        <v>0</v>
      </c>
      <c r="O168" s="166">
        <f t="shared" si="5"/>
        <v>0</v>
      </c>
    </row>
    <row r="169" spans="1:15" x14ac:dyDescent="0.25">
      <c r="A169" s="286"/>
      <c r="B169" s="287"/>
      <c r="C169" s="288"/>
      <c r="D169" s="288"/>
      <c r="E169" s="288"/>
      <c r="F169" s="288"/>
      <c r="G169" s="288"/>
      <c r="H169" s="288"/>
      <c r="I169" s="289"/>
      <c r="J169" s="289"/>
      <c r="K169" s="288"/>
      <c r="L169" s="96">
        <f>I169+J169*EERR!$D$2</f>
        <v>0</v>
      </c>
      <c r="M169" s="96">
        <f>L169/EERR!$D$2</f>
        <v>0</v>
      </c>
      <c r="N169" s="96">
        <f>SUMIF(Oct!$B$3:$B$115,A169,Oct!$V$3:$V$115)</f>
        <v>0</v>
      </c>
      <c r="O169" s="166">
        <f t="shared" ref="O169:O187" si="6">+A169-A168</f>
        <v>0</v>
      </c>
    </row>
    <row r="170" spans="1:15" x14ac:dyDescent="0.25">
      <c r="A170" s="286"/>
      <c r="B170" s="287"/>
      <c r="C170" s="288"/>
      <c r="D170" s="288"/>
      <c r="E170" s="288"/>
      <c r="F170" s="288"/>
      <c r="G170" s="288"/>
      <c r="H170" s="288"/>
      <c r="I170" s="289"/>
      <c r="J170" s="289"/>
      <c r="K170" s="288"/>
      <c r="L170" s="96">
        <f>I170+J170*EERR!$D$2</f>
        <v>0</v>
      </c>
      <c r="M170" s="96">
        <f>L170/EERR!$D$2</f>
        <v>0</v>
      </c>
      <c r="N170" s="96">
        <f>SUMIF(Oct!$B$3:$B$115,A170,Oct!$V$3:$V$115)</f>
        <v>0</v>
      </c>
      <c r="O170" s="166">
        <f t="shared" si="6"/>
        <v>0</v>
      </c>
    </row>
    <row r="171" spans="1:15" x14ac:dyDescent="0.25">
      <c r="A171" s="286"/>
      <c r="B171" s="287"/>
      <c r="C171" s="288"/>
      <c r="D171" s="288"/>
      <c r="E171" s="288"/>
      <c r="F171" s="288"/>
      <c r="G171" s="288"/>
      <c r="H171" s="288"/>
      <c r="I171" s="289"/>
      <c r="J171" s="289"/>
      <c r="K171" s="288"/>
      <c r="L171" s="96">
        <f>I171+J171*EERR!$D$2</f>
        <v>0</v>
      </c>
      <c r="M171" s="96">
        <f>L171/EERR!$D$2</f>
        <v>0</v>
      </c>
      <c r="N171" s="96">
        <f>SUMIF(Oct!$B$3:$B$115,A171,Oct!$V$3:$V$115)</f>
        <v>0</v>
      </c>
      <c r="O171" s="166">
        <f t="shared" si="6"/>
        <v>0</v>
      </c>
    </row>
    <row r="172" spans="1:15" x14ac:dyDescent="0.25">
      <c r="A172" s="286"/>
      <c r="B172" s="287"/>
      <c r="C172" s="288"/>
      <c r="D172" s="288"/>
      <c r="E172" s="288"/>
      <c r="F172" s="288"/>
      <c r="G172" s="288"/>
      <c r="H172" s="288"/>
      <c r="I172" s="289"/>
      <c r="J172" s="289"/>
      <c r="K172" s="288"/>
      <c r="L172" s="96">
        <f>I172+J172*EERR!$D$2</f>
        <v>0</v>
      </c>
      <c r="M172" s="96">
        <f>L172/EERR!$D$2</f>
        <v>0</v>
      </c>
      <c r="N172" s="96">
        <f>SUMIF(Oct!$B$3:$B$115,A172,Oct!$V$3:$V$115)</f>
        <v>0</v>
      </c>
      <c r="O172" s="166">
        <f t="shared" si="6"/>
        <v>0</v>
      </c>
    </row>
    <row r="173" spans="1:15" x14ac:dyDescent="0.25">
      <c r="A173" s="108"/>
      <c r="B173" s="105"/>
      <c r="C173" s="94"/>
      <c r="D173" s="94"/>
      <c r="E173" s="94"/>
      <c r="F173" s="94"/>
      <c r="G173" s="94"/>
      <c r="H173" s="94"/>
      <c r="I173" s="95"/>
      <c r="J173" s="95"/>
      <c r="K173" s="94"/>
      <c r="L173" s="96">
        <f>I173+J173*EERR!$D$2</f>
        <v>0</v>
      </c>
      <c r="M173" s="96">
        <f>L173/EERR!$D$2</f>
        <v>0</v>
      </c>
      <c r="N173" s="96">
        <f>SUMIF(Oct!$B$3:$B$115,A173,Oct!$V$3:$V$115)</f>
        <v>0</v>
      </c>
      <c r="O173" s="166">
        <f t="shared" si="6"/>
        <v>0</v>
      </c>
    </row>
    <row r="174" spans="1:15" x14ac:dyDescent="0.25">
      <c r="A174" s="108"/>
      <c r="B174" s="105"/>
      <c r="C174" s="94"/>
      <c r="D174" s="94"/>
      <c r="E174" s="94"/>
      <c r="F174" s="94"/>
      <c r="G174" s="94"/>
      <c r="H174" s="94"/>
      <c r="I174" s="95"/>
      <c r="J174" s="95"/>
      <c r="K174" s="94"/>
      <c r="L174" s="96">
        <f>I174+J174*EERR!$D$2</f>
        <v>0</v>
      </c>
      <c r="M174" s="96">
        <f>L174/EERR!$D$2</f>
        <v>0</v>
      </c>
      <c r="N174" s="96">
        <f>SUMIF(Oct!$B$3:$B$115,A174,Oct!$V$3:$V$115)</f>
        <v>0</v>
      </c>
      <c r="O174" s="166">
        <f t="shared" si="6"/>
        <v>0</v>
      </c>
    </row>
    <row r="175" spans="1:15" x14ac:dyDescent="0.25">
      <c r="A175" s="108"/>
      <c r="B175" s="105"/>
      <c r="C175" s="94"/>
      <c r="D175" s="94"/>
      <c r="E175" s="94"/>
      <c r="F175" s="94"/>
      <c r="G175" s="94"/>
      <c r="H175" s="94"/>
      <c r="I175" s="95"/>
      <c r="J175" s="95"/>
      <c r="K175" s="94"/>
      <c r="L175" s="96">
        <f>I175+J175*EERR!$D$2</f>
        <v>0</v>
      </c>
      <c r="M175" s="96">
        <f>L175/EERR!$D$2</f>
        <v>0</v>
      </c>
      <c r="N175" s="96">
        <f>SUMIF(Oct!$B$3:$B$115,A175,Oct!$V$3:$V$115)</f>
        <v>0</v>
      </c>
      <c r="O175" s="166">
        <f t="shared" si="6"/>
        <v>0</v>
      </c>
    </row>
    <row r="176" spans="1:15" x14ac:dyDescent="0.25">
      <c r="A176" s="108"/>
      <c r="B176" s="105"/>
      <c r="C176" s="94"/>
      <c r="D176" s="94"/>
      <c r="E176" s="94"/>
      <c r="F176" s="94"/>
      <c r="G176" s="94"/>
      <c r="H176" s="94"/>
      <c r="I176" s="95"/>
      <c r="J176" s="95"/>
      <c r="K176" s="94"/>
      <c r="L176" s="96">
        <f>I176+J176*EERR!$D$2</f>
        <v>0</v>
      </c>
      <c r="M176" s="96">
        <f>L176/EERR!$D$2</f>
        <v>0</v>
      </c>
      <c r="N176" s="96">
        <f>SUMIF(Oct!$B$3:$B$115,A176,Oct!$V$3:$V$115)</f>
        <v>0</v>
      </c>
      <c r="O176" s="166">
        <f t="shared" si="6"/>
        <v>0</v>
      </c>
    </row>
    <row r="177" spans="1:18" x14ac:dyDescent="0.25">
      <c r="A177" s="108"/>
      <c r="B177" s="105"/>
      <c r="C177" s="94"/>
      <c r="D177" s="94"/>
      <c r="E177" s="94"/>
      <c r="F177" s="94"/>
      <c r="G177" s="94"/>
      <c r="H177" s="94"/>
      <c r="I177" s="95"/>
      <c r="J177" s="95"/>
      <c r="K177" s="94"/>
      <c r="L177" s="96">
        <f>I177+J177*EERR!$D$2</f>
        <v>0</v>
      </c>
      <c r="M177" s="96">
        <f>L177/EERR!$D$2</f>
        <v>0</v>
      </c>
      <c r="N177" s="96">
        <f>SUMIF(Oct!$B$3:$B$115,A177,Oct!$V$3:$V$115)</f>
        <v>0</v>
      </c>
      <c r="O177" s="166">
        <f t="shared" si="6"/>
        <v>0</v>
      </c>
    </row>
    <row r="178" spans="1:18" x14ac:dyDescent="0.25">
      <c r="A178" s="108"/>
      <c r="B178" s="105"/>
      <c r="C178" s="94"/>
      <c r="D178" s="94"/>
      <c r="E178" s="94"/>
      <c r="F178" s="94"/>
      <c r="G178" s="94"/>
      <c r="H178" s="94"/>
      <c r="I178" s="95"/>
      <c r="J178" s="95"/>
      <c r="K178" s="94"/>
      <c r="L178" s="96">
        <f>I178+J178*EERR!$D$2</f>
        <v>0</v>
      </c>
      <c r="M178" s="96">
        <f>L178/EERR!$D$2</f>
        <v>0</v>
      </c>
      <c r="N178" s="96">
        <f>SUMIF(Oct!$B$3:$B$115,A178,Oct!$V$3:$V$115)</f>
        <v>0</v>
      </c>
      <c r="O178" s="166">
        <f t="shared" si="6"/>
        <v>0</v>
      </c>
    </row>
    <row r="179" spans="1:18" x14ac:dyDescent="0.25">
      <c r="A179" s="108"/>
      <c r="B179" s="105"/>
      <c r="C179" s="94"/>
      <c r="D179" s="94"/>
      <c r="E179" s="94"/>
      <c r="F179" s="94"/>
      <c r="G179" s="94"/>
      <c r="H179" s="94"/>
      <c r="I179" s="95"/>
      <c r="J179" s="95"/>
      <c r="K179" s="94"/>
      <c r="L179" s="96">
        <f>I179+J179*EERR!$D$2</f>
        <v>0</v>
      </c>
      <c r="M179" s="96">
        <f>L179/EERR!$D$2</f>
        <v>0</v>
      </c>
      <c r="N179" s="96">
        <f>SUMIF(Oct!$B$3:$B$115,A179,Oct!$V$3:$V$115)</f>
        <v>0</v>
      </c>
      <c r="O179" s="166">
        <f t="shared" si="6"/>
        <v>0</v>
      </c>
    </row>
    <row r="180" spans="1:18" x14ac:dyDescent="0.25">
      <c r="A180" s="108"/>
      <c r="B180" s="105"/>
      <c r="C180" s="94"/>
      <c r="D180" s="94"/>
      <c r="E180" s="94"/>
      <c r="F180" s="94"/>
      <c r="G180" s="94"/>
      <c r="H180" s="94"/>
      <c r="I180" s="95"/>
      <c r="J180" s="95"/>
      <c r="K180" s="94"/>
      <c r="L180" s="96">
        <f>I180+J180*EERR!$D$2</f>
        <v>0</v>
      </c>
      <c r="M180" s="96">
        <f>L180/EERR!$D$2</f>
        <v>0</v>
      </c>
      <c r="N180" s="96">
        <f>SUMIF(Oct!$B$3:$B$115,A180,Oct!$V$3:$V$115)</f>
        <v>0</v>
      </c>
      <c r="O180" s="166">
        <f t="shared" si="6"/>
        <v>0</v>
      </c>
    </row>
    <row r="181" spans="1:18" x14ac:dyDescent="0.25">
      <c r="A181" s="108"/>
      <c r="B181" s="105"/>
      <c r="C181" s="94"/>
      <c r="D181" s="94"/>
      <c r="E181" s="94"/>
      <c r="F181" s="94"/>
      <c r="G181" s="94"/>
      <c r="H181" s="94"/>
      <c r="I181" s="95"/>
      <c r="J181" s="95"/>
      <c r="K181" s="94"/>
      <c r="L181" s="96">
        <f>I181+J181*EERR!$D$2</f>
        <v>0</v>
      </c>
      <c r="M181" s="96">
        <f>L181/EERR!$D$2</f>
        <v>0</v>
      </c>
      <c r="N181" s="96">
        <f>SUMIF(Oct!$B$3:$B$115,A181,Oct!$V$3:$V$115)</f>
        <v>0</v>
      </c>
      <c r="O181" s="166">
        <f t="shared" si="6"/>
        <v>0</v>
      </c>
    </row>
    <row r="182" spans="1:18" x14ac:dyDescent="0.25">
      <c r="A182" s="108"/>
      <c r="B182" s="105"/>
      <c r="C182" s="94"/>
      <c r="D182" s="94"/>
      <c r="E182" s="94"/>
      <c r="F182" s="94"/>
      <c r="G182" s="94"/>
      <c r="H182" s="94"/>
      <c r="I182" s="95"/>
      <c r="J182" s="95"/>
      <c r="K182" s="94"/>
      <c r="L182" s="96">
        <f>I182+J182*EERR!$D$2</f>
        <v>0</v>
      </c>
      <c r="M182" s="96">
        <f>L182/EERR!$D$2</f>
        <v>0</v>
      </c>
      <c r="N182" s="96">
        <f>SUMIF(Oct!$B$3:$B$115,A182,Oct!$V$3:$V$115)</f>
        <v>0</v>
      </c>
      <c r="O182" s="166">
        <f t="shared" si="6"/>
        <v>0</v>
      </c>
    </row>
    <row r="183" spans="1:18" x14ac:dyDescent="0.25">
      <c r="A183" s="108"/>
      <c r="B183" s="105"/>
      <c r="C183" s="94"/>
      <c r="D183" s="94"/>
      <c r="E183" s="94"/>
      <c r="F183" s="94"/>
      <c r="G183" s="94"/>
      <c r="H183" s="94"/>
      <c r="I183" s="95"/>
      <c r="J183" s="95"/>
      <c r="K183" s="94"/>
      <c r="L183" s="96">
        <f>I183+J183*EERR!$D$2</f>
        <v>0</v>
      </c>
      <c r="M183" s="96">
        <f>L183/EERR!$D$2</f>
        <v>0</v>
      </c>
      <c r="N183" s="96">
        <f>SUMIF(Oct!$B$3:$B$115,A183,Oct!$V$3:$V$115)</f>
        <v>0</v>
      </c>
      <c r="O183" s="166">
        <f t="shared" si="6"/>
        <v>0</v>
      </c>
    </row>
    <row r="184" spans="1:18" x14ac:dyDescent="0.25">
      <c r="A184" s="108"/>
      <c r="B184" s="105"/>
      <c r="C184" s="94"/>
      <c r="D184" s="94"/>
      <c r="E184" s="94"/>
      <c r="F184" s="94"/>
      <c r="G184" s="94"/>
      <c r="H184" s="94"/>
      <c r="I184" s="95"/>
      <c r="J184" s="95"/>
      <c r="K184" s="94"/>
      <c r="L184" s="96">
        <f>I184+J184*EERR!$D$2</f>
        <v>0</v>
      </c>
      <c r="M184" s="96">
        <f>L184/EERR!$D$2</f>
        <v>0</v>
      </c>
      <c r="N184" s="96">
        <f>SUMIF(Oct!$B$3:$B$115,A184,Oct!$V$3:$V$115)</f>
        <v>0</v>
      </c>
      <c r="O184" s="166">
        <f t="shared" si="6"/>
        <v>0</v>
      </c>
    </row>
    <row r="185" spans="1:18" x14ac:dyDescent="0.25">
      <c r="A185" s="108"/>
      <c r="B185" s="105"/>
      <c r="C185" s="94"/>
      <c r="D185" s="94"/>
      <c r="E185" s="94"/>
      <c r="F185" s="94"/>
      <c r="G185" s="94"/>
      <c r="H185" s="94"/>
      <c r="I185" s="95"/>
      <c r="J185" s="95"/>
      <c r="K185" s="94"/>
      <c r="L185" s="96">
        <f>I185+J185*EERR!$D$2</f>
        <v>0</v>
      </c>
      <c r="M185" s="96">
        <f>L185/EERR!$D$2</f>
        <v>0</v>
      </c>
      <c r="N185" s="96">
        <f>SUMIF(Oct!$B$3:$B$115,A185,Oct!$V$3:$V$115)</f>
        <v>0</v>
      </c>
      <c r="O185" s="166">
        <f t="shared" si="6"/>
        <v>0</v>
      </c>
    </row>
    <row r="186" spans="1:18" x14ac:dyDescent="0.25">
      <c r="A186" s="108"/>
      <c r="B186" s="105"/>
      <c r="C186" s="94"/>
      <c r="D186" s="94"/>
      <c r="E186" s="94"/>
      <c r="F186" s="94"/>
      <c r="G186" s="94"/>
      <c r="H186" s="94"/>
      <c r="I186" s="95"/>
      <c r="J186" s="95"/>
      <c r="K186" s="94"/>
      <c r="L186" s="96">
        <f>I186+J186*EERR!$D$2</f>
        <v>0</v>
      </c>
      <c r="M186" s="96">
        <f>L186/EERR!$D$2</f>
        <v>0</v>
      </c>
      <c r="N186" s="96">
        <f>SUMIF(Oct!$B$3:$B$115,A186,Oct!$V$3:$V$115)</f>
        <v>0</v>
      </c>
      <c r="O186" s="166">
        <f t="shared" si="6"/>
        <v>0</v>
      </c>
    </row>
    <row r="187" spans="1:18" x14ac:dyDescent="0.25">
      <c r="A187" s="167"/>
      <c r="B187" s="167"/>
      <c r="C187" s="167"/>
      <c r="D187" s="167"/>
      <c r="E187" s="167"/>
      <c r="F187" s="167"/>
      <c r="G187" s="167"/>
      <c r="H187" s="167"/>
      <c r="I187" s="168">
        <f>SUM(I2:I186)</f>
        <v>4503342</v>
      </c>
      <c r="J187" s="168">
        <f>SUM(J2:J186)</f>
        <v>45768.5</v>
      </c>
      <c r="K187" s="167"/>
      <c r="L187" s="96">
        <f>I187+J187*EERR!$D$2</f>
        <v>37502430.5</v>
      </c>
      <c r="M187" s="96">
        <f>L187/EERR!$D$2</f>
        <v>52014.466712898749</v>
      </c>
      <c r="N187" s="96">
        <f>SUMIF(Oct!$B$3:$B$115,A187,Oct!$V$3:$V$115)</f>
        <v>0</v>
      </c>
      <c r="O187" s="166">
        <f t="shared" si="6"/>
        <v>0</v>
      </c>
      <c r="P187" s="146"/>
      <c r="R187" s="53">
        <v>7096000</v>
      </c>
    </row>
    <row r="188" spans="1:18" x14ac:dyDescent="0.25">
      <c r="I188" s="166">
        <f>I187-I9</f>
        <v>4503342</v>
      </c>
      <c r="J188" s="53"/>
      <c r="L188" s="96">
        <f>I188+J188*EERR!$D$2</f>
        <v>4503342</v>
      </c>
      <c r="M188" s="96">
        <f>L188/EERR!$D$2</f>
        <v>6245.9667128987521</v>
      </c>
      <c r="N188" s="96">
        <f>SUMIF(Oct!$B$3:$B$115,A188,Oct!$V$3:$V$115)</f>
        <v>0</v>
      </c>
      <c r="O188" s="166">
        <f t="shared" ref="O188:O251" si="7">+A188-A187</f>
        <v>0</v>
      </c>
      <c r="P188" s="146"/>
      <c r="R188" s="53">
        <f>R187*0.19</f>
        <v>1348240</v>
      </c>
    </row>
    <row r="189" spans="1:18" x14ac:dyDescent="0.25">
      <c r="H189" s="53" t="s">
        <v>84</v>
      </c>
      <c r="I189" s="166">
        <f>I188*0.19</f>
        <v>855634.98</v>
      </c>
      <c r="J189" s="53"/>
      <c r="L189" s="96">
        <f>I189+J189*EERR!$D$2</f>
        <v>855634.98</v>
      </c>
      <c r="M189" s="96">
        <f>L189/EERR!$D$2</f>
        <v>1186.7336754507628</v>
      </c>
      <c r="N189" s="96">
        <f>SUMIF(Oct!$B$3:$B$115,A189,Oct!$V$3:$V$115)</f>
        <v>0</v>
      </c>
      <c r="O189" s="166">
        <f t="shared" si="7"/>
        <v>0</v>
      </c>
      <c r="Q189" s="169"/>
    </row>
    <row r="190" spans="1:18" x14ac:dyDescent="0.25">
      <c r="I190" s="53"/>
      <c r="J190" s="53"/>
      <c r="L190" s="96">
        <f>I190+J190*EERR!$D$2</f>
        <v>0</v>
      </c>
      <c r="M190" s="96">
        <f>L190/EERR!$D$2</f>
        <v>0</v>
      </c>
      <c r="N190" s="96">
        <f>SUMIF(Oct!$B$3:$B$115,A190,Oct!$V$3:$V$115)</f>
        <v>0</v>
      </c>
      <c r="O190" s="166">
        <f t="shared" si="7"/>
        <v>0</v>
      </c>
    </row>
    <row r="191" spans="1:18" x14ac:dyDescent="0.25">
      <c r="I191" s="53"/>
      <c r="J191" s="53"/>
      <c r="L191" s="96">
        <f>I191+J191*EERR!$D$2</f>
        <v>0</v>
      </c>
      <c r="M191" s="96">
        <f>L191/EERR!$D$2</f>
        <v>0</v>
      </c>
      <c r="N191" s="96">
        <f>SUMIF(Oct!$B$3:$B$115,A191,Oct!$V$3:$V$115)</f>
        <v>0</v>
      </c>
      <c r="O191" s="166">
        <f t="shared" si="7"/>
        <v>0</v>
      </c>
    </row>
    <row r="192" spans="1:18" x14ac:dyDescent="0.25">
      <c r="L192" s="96">
        <f>I192+J192*EERR!$D$2</f>
        <v>0</v>
      </c>
      <c r="M192" s="96">
        <f>L192/EERR!$D$2</f>
        <v>0</v>
      </c>
      <c r="N192" s="96">
        <f>SUMIF(Oct!$B$3:$B$115,A192,Oct!$V$3:$V$115)</f>
        <v>0</v>
      </c>
      <c r="O192" s="166">
        <f t="shared" si="7"/>
        <v>0</v>
      </c>
    </row>
    <row r="193" spans="1:16" x14ac:dyDescent="0.25">
      <c r="A193" s="133" t="s">
        <v>87</v>
      </c>
      <c r="B193" s="164" t="s">
        <v>88</v>
      </c>
      <c r="C193" s="133" t="s">
        <v>89</v>
      </c>
      <c r="D193" s="133" t="s">
        <v>90</v>
      </c>
      <c r="E193" s="133" t="s">
        <v>91</v>
      </c>
      <c r="F193" s="133" t="s">
        <v>92</v>
      </c>
      <c r="G193" s="133" t="s">
        <v>93</v>
      </c>
      <c r="H193" s="133" t="s">
        <v>94</v>
      </c>
      <c r="I193" s="135" t="s">
        <v>95</v>
      </c>
      <c r="J193" s="135" t="s">
        <v>96</v>
      </c>
      <c r="K193" s="133" t="s">
        <v>97</v>
      </c>
      <c r="L193" s="96" t="e">
        <f>I193+J193*EERR!$D$2</f>
        <v>#VALUE!</v>
      </c>
      <c r="M193" s="96" t="e">
        <f>L193/EERR!$D$2</f>
        <v>#VALUE!</v>
      </c>
      <c r="N193" s="96">
        <f>SUMIF(Oct!$B$3:$B$115,A193,Oct!$V$3:$V$115)</f>
        <v>0</v>
      </c>
      <c r="O193" s="166"/>
      <c r="P193" s="165" t="s">
        <v>74</v>
      </c>
    </row>
    <row r="194" spans="1:16" x14ac:dyDescent="0.25">
      <c r="A194" s="299">
        <v>1682</v>
      </c>
      <c r="B194" s="300" t="s">
        <v>379</v>
      </c>
      <c r="C194" s="301" t="s">
        <v>234</v>
      </c>
      <c r="D194" s="301" t="s">
        <v>111</v>
      </c>
      <c r="E194" s="301" t="s">
        <v>112</v>
      </c>
      <c r="F194" s="301" t="s">
        <v>116</v>
      </c>
      <c r="G194" s="301" t="s">
        <v>380</v>
      </c>
      <c r="H194" s="301" t="s">
        <v>114</v>
      </c>
      <c r="I194" s="298"/>
      <c r="J194" s="298">
        <v>410</v>
      </c>
      <c r="K194" s="301" t="s">
        <v>381</v>
      </c>
      <c r="L194" s="96">
        <f>I194+J194*EERR!$D$2</f>
        <v>295610</v>
      </c>
      <c r="M194" s="96">
        <f>L194/EERR!$D$2</f>
        <v>410</v>
      </c>
      <c r="N194" s="96">
        <f>SUMIF(Oct!$B$3:$B$115,A194,Oct!$V$3:$V$115)</f>
        <v>0</v>
      </c>
      <c r="O194" s="166"/>
    </row>
    <row r="195" spans="1:16" x14ac:dyDescent="0.25">
      <c r="A195" s="299">
        <v>1683</v>
      </c>
      <c r="B195" s="300" t="s">
        <v>382</v>
      </c>
      <c r="C195" s="301" t="s">
        <v>234</v>
      </c>
      <c r="D195" s="301" t="s">
        <v>111</v>
      </c>
      <c r="E195" s="301" t="s">
        <v>112</v>
      </c>
      <c r="F195" s="301" t="s">
        <v>117</v>
      </c>
      <c r="G195" s="301" t="s">
        <v>383</v>
      </c>
      <c r="H195" s="301" t="s">
        <v>114</v>
      </c>
      <c r="I195" s="298"/>
      <c r="J195" s="298">
        <v>220</v>
      </c>
      <c r="K195" s="301" t="s">
        <v>384</v>
      </c>
      <c r="L195" s="96">
        <f>I195+J195*EERR!$D$2</f>
        <v>158620</v>
      </c>
      <c r="M195" s="96">
        <f>L195/EERR!$D$2</f>
        <v>220</v>
      </c>
      <c r="N195" s="96">
        <f>SUMIF(Oct!$B$3:$B$115,A195,Oct!$V$3:$V$115)</f>
        <v>0</v>
      </c>
      <c r="O195" s="166">
        <f t="shared" si="7"/>
        <v>1</v>
      </c>
    </row>
    <row r="196" spans="1:16" x14ac:dyDescent="0.25">
      <c r="A196" s="299">
        <v>1684</v>
      </c>
      <c r="B196" s="300" t="s">
        <v>385</v>
      </c>
      <c r="C196" s="301" t="s">
        <v>234</v>
      </c>
      <c r="D196" s="301" t="s">
        <v>111</v>
      </c>
      <c r="E196" s="301" t="s">
        <v>112</v>
      </c>
      <c r="F196" s="301" t="s">
        <v>116</v>
      </c>
      <c r="G196" s="301" t="s">
        <v>386</v>
      </c>
      <c r="H196" s="301" t="s">
        <v>114</v>
      </c>
      <c r="I196" s="298"/>
      <c r="J196" s="298">
        <v>190</v>
      </c>
      <c r="K196" s="301" t="s">
        <v>387</v>
      </c>
      <c r="L196" s="96">
        <f>I196+J196*EERR!$D$2</f>
        <v>136990</v>
      </c>
      <c r="M196" s="96">
        <f>L196/EERR!$D$2</f>
        <v>190</v>
      </c>
      <c r="N196" s="96">
        <f>SUMIF(Oct!$B$3:$B$115,A196,Oct!$V$3:$V$115)</f>
        <v>958930</v>
      </c>
      <c r="O196" s="166">
        <f t="shared" si="7"/>
        <v>1</v>
      </c>
    </row>
    <row r="197" spans="1:16" x14ac:dyDescent="0.25">
      <c r="A197" s="299">
        <v>1685</v>
      </c>
      <c r="B197" s="300" t="s">
        <v>388</v>
      </c>
      <c r="C197" s="301" t="s">
        <v>234</v>
      </c>
      <c r="D197" s="301" t="s">
        <v>111</v>
      </c>
      <c r="E197" s="301" t="s">
        <v>112</v>
      </c>
      <c r="F197" s="301" t="s">
        <v>116</v>
      </c>
      <c r="G197" s="301" t="s">
        <v>345</v>
      </c>
      <c r="H197" s="301" t="s">
        <v>114</v>
      </c>
      <c r="I197" s="298"/>
      <c r="J197" s="298">
        <v>1100</v>
      </c>
      <c r="K197" s="301" t="s">
        <v>389</v>
      </c>
      <c r="L197" s="96">
        <f>I197+J197*EERR!$D$2</f>
        <v>793100</v>
      </c>
      <c r="M197" s="96">
        <f>L197/EERR!$D$2</f>
        <v>1100</v>
      </c>
      <c r="N197" s="96">
        <f>SUMIF(Oct!$B$3:$B$115,A197,Oct!$V$3:$V$115)</f>
        <v>0</v>
      </c>
      <c r="O197" s="166">
        <f t="shared" si="7"/>
        <v>1</v>
      </c>
    </row>
    <row r="198" spans="1:16" x14ac:dyDescent="0.25">
      <c r="A198" s="299">
        <v>1686</v>
      </c>
      <c r="B198" s="300" t="s">
        <v>390</v>
      </c>
      <c r="C198" s="301" t="s">
        <v>234</v>
      </c>
      <c r="D198" s="301" t="s">
        <v>111</v>
      </c>
      <c r="E198" s="301" t="s">
        <v>112</v>
      </c>
      <c r="F198" s="301" t="s">
        <v>117</v>
      </c>
      <c r="G198" s="301" t="s">
        <v>346</v>
      </c>
      <c r="H198" s="301" t="s">
        <v>114</v>
      </c>
      <c r="I198" s="298"/>
      <c r="J198" s="298">
        <v>480</v>
      </c>
      <c r="K198" s="301" t="s">
        <v>391</v>
      </c>
      <c r="L198" s="96">
        <f>I198+J198*EERR!$D$2</f>
        <v>346080</v>
      </c>
      <c r="M198" s="96">
        <f>L198/EERR!$D$2</f>
        <v>480</v>
      </c>
      <c r="N198" s="96">
        <f>SUMIF(Oct!$B$3:$B$115,A198,Oct!$V$3:$V$115)</f>
        <v>0</v>
      </c>
      <c r="O198" s="166">
        <f t="shared" si="7"/>
        <v>1</v>
      </c>
    </row>
    <row r="199" spans="1:16" x14ac:dyDescent="0.25">
      <c r="A199" s="299">
        <v>1687</v>
      </c>
      <c r="B199" s="300" t="s">
        <v>392</v>
      </c>
      <c r="C199" s="301" t="s">
        <v>234</v>
      </c>
      <c r="D199" s="301" t="s">
        <v>111</v>
      </c>
      <c r="E199" s="301" t="s">
        <v>112</v>
      </c>
      <c r="F199" s="301" t="s">
        <v>116</v>
      </c>
      <c r="G199" s="301" t="s">
        <v>393</v>
      </c>
      <c r="H199" s="301" t="s">
        <v>114</v>
      </c>
      <c r="I199" s="298"/>
      <c r="J199" s="298">
        <v>1300</v>
      </c>
      <c r="K199" s="301" t="s">
        <v>394</v>
      </c>
      <c r="L199" s="96">
        <f>I199+J199*EERR!$D$2</f>
        <v>937300</v>
      </c>
      <c r="M199" s="96">
        <f>L199/EERR!$D$2</f>
        <v>1300</v>
      </c>
      <c r="N199" s="96">
        <f>SUMIF(Oct!$B$3:$B$115,A199,Oct!$V$3:$V$115)</f>
        <v>0</v>
      </c>
      <c r="O199" s="166">
        <f t="shared" si="7"/>
        <v>1</v>
      </c>
    </row>
    <row r="200" spans="1:16" x14ac:dyDescent="0.25">
      <c r="A200" s="299">
        <v>1688</v>
      </c>
      <c r="B200" s="300" t="s">
        <v>395</v>
      </c>
      <c r="C200" s="301" t="s">
        <v>234</v>
      </c>
      <c r="D200" s="301" t="s">
        <v>111</v>
      </c>
      <c r="E200" s="301" t="s">
        <v>112</v>
      </c>
      <c r="F200" s="301" t="s">
        <v>116</v>
      </c>
      <c r="G200" s="301" t="s">
        <v>396</v>
      </c>
      <c r="H200" s="301" t="s">
        <v>114</v>
      </c>
      <c r="I200" s="298"/>
      <c r="J200" s="298">
        <v>220</v>
      </c>
      <c r="K200" s="301" t="s">
        <v>397</v>
      </c>
      <c r="L200" s="96">
        <f>I200+J200*EERR!$D$2</f>
        <v>158620</v>
      </c>
      <c r="M200" s="96">
        <f>L200/EERR!$D$2</f>
        <v>220</v>
      </c>
      <c r="N200" s="96">
        <f>SUMIF(Oct!$B$3:$B$115,A200,Oct!$V$3:$V$115)</f>
        <v>158620</v>
      </c>
      <c r="O200" s="166">
        <f t="shared" si="7"/>
        <v>1</v>
      </c>
    </row>
    <row r="201" spans="1:16" x14ac:dyDescent="0.25">
      <c r="A201" s="299">
        <v>1689</v>
      </c>
      <c r="B201" s="300" t="s">
        <v>398</v>
      </c>
      <c r="C201" s="301" t="s">
        <v>234</v>
      </c>
      <c r="D201" s="301" t="s">
        <v>111</v>
      </c>
      <c r="E201" s="301" t="s">
        <v>112</v>
      </c>
      <c r="F201" s="301" t="s">
        <v>116</v>
      </c>
      <c r="G201" s="301" t="s">
        <v>399</v>
      </c>
      <c r="H201" s="301" t="s">
        <v>114</v>
      </c>
      <c r="I201" s="298"/>
      <c r="J201" s="298">
        <v>220</v>
      </c>
      <c r="K201" s="301" t="s">
        <v>400</v>
      </c>
      <c r="L201" s="96">
        <f>I201+J201*EERR!$D$2</f>
        <v>158620</v>
      </c>
      <c r="M201" s="96">
        <f>L201/EERR!$D$2</f>
        <v>220</v>
      </c>
      <c r="N201" s="96">
        <f>SUMIF(Oct!$B$3:$B$115,A201,Oct!$V$3:$V$115)</f>
        <v>634480</v>
      </c>
      <c r="O201" s="166">
        <f t="shared" si="7"/>
        <v>1</v>
      </c>
    </row>
    <row r="202" spans="1:16" x14ac:dyDescent="0.25">
      <c r="A202" s="299">
        <v>1690</v>
      </c>
      <c r="B202" s="300" t="s">
        <v>401</v>
      </c>
      <c r="C202" s="301" t="s">
        <v>234</v>
      </c>
      <c r="D202" s="301" t="s">
        <v>111</v>
      </c>
      <c r="E202" s="301" t="s">
        <v>112</v>
      </c>
      <c r="F202" s="301" t="s">
        <v>117</v>
      </c>
      <c r="G202" s="301" t="s">
        <v>402</v>
      </c>
      <c r="H202" s="301" t="s">
        <v>114</v>
      </c>
      <c r="I202" s="298"/>
      <c r="J202" s="298">
        <v>220</v>
      </c>
      <c r="K202" s="301" t="s">
        <v>403</v>
      </c>
      <c r="L202" s="96">
        <f>I202+J202*EERR!$D$2</f>
        <v>158620</v>
      </c>
      <c r="M202" s="96">
        <f>L202/EERR!$D$2</f>
        <v>220</v>
      </c>
      <c r="N202" s="96">
        <f>SUMIF(Oct!$B$3:$B$115,A202,Oct!$V$3:$V$115)</f>
        <v>951720</v>
      </c>
      <c r="O202" s="166">
        <f t="shared" si="7"/>
        <v>1</v>
      </c>
    </row>
    <row r="203" spans="1:16" x14ac:dyDescent="0.25">
      <c r="A203" s="299">
        <v>1691</v>
      </c>
      <c r="B203" s="300" t="s">
        <v>404</v>
      </c>
      <c r="C203" s="301" t="s">
        <v>234</v>
      </c>
      <c r="D203" s="301" t="s">
        <v>111</v>
      </c>
      <c r="E203" s="301" t="s">
        <v>112</v>
      </c>
      <c r="F203" s="301" t="s">
        <v>117</v>
      </c>
      <c r="G203" s="301" t="s">
        <v>405</v>
      </c>
      <c r="H203" s="301" t="s">
        <v>114</v>
      </c>
      <c r="I203" s="298"/>
      <c r="J203" s="298">
        <v>300</v>
      </c>
      <c r="K203" s="301" t="s">
        <v>406</v>
      </c>
      <c r="L203" s="96">
        <f>I203+J203*EERR!$D$2</f>
        <v>216300</v>
      </c>
      <c r="M203" s="96">
        <f>L203/EERR!$D$2</f>
        <v>300</v>
      </c>
      <c r="N203" s="96">
        <f>SUMIF(Oct!$B$3:$B$115,A203,Oct!$V$3:$V$115)</f>
        <v>0</v>
      </c>
      <c r="O203" s="166">
        <f t="shared" si="7"/>
        <v>1</v>
      </c>
    </row>
    <row r="204" spans="1:16" x14ac:dyDescent="0.25">
      <c r="A204" s="299">
        <v>1692</v>
      </c>
      <c r="B204" s="300" t="s">
        <v>407</v>
      </c>
      <c r="C204" s="301" t="s">
        <v>234</v>
      </c>
      <c r="D204" s="301" t="s">
        <v>111</v>
      </c>
      <c r="E204" s="301" t="s">
        <v>112</v>
      </c>
      <c r="F204" s="301" t="s">
        <v>117</v>
      </c>
      <c r="G204" s="301" t="s">
        <v>408</v>
      </c>
      <c r="H204" s="301" t="s">
        <v>114</v>
      </c>
      <c r="I204" s="298"/>
      <c r="J204" s="298">
        <v>441</v>
      </c>
      <c r="K204" s="301" t="s">
        <v>409</v>
      </c>
      <c r="L204" s="96">
        <f>I204+J204*EERR!$D$2</f>
        <v>317961</v>
      </c>
      <c r="M204" s="96">
        <f>L204/EERR!$D$2</f>
        <v>441</v>
      </c>
      <c r="N204" s="96">
        <f>SUMIF(Oct!$B$3:$B$115,A204,Oct!$V$3:$V$115)</f>
        <v>0</v>
      </c>
      <c r="O204" s="166">
        <f t="shared" si="7"/>
        <v>1</v>
      </c>
    </row>
    <row r="205" spans="1:16" x14ac:dyDescent="0.25">
      <c r="A205" s="299">
        <v>1693</v>
      </c>
      <c r="B205" s="300" t="s">
        <v>410</v>
      </c>
      <c r="C205" s="301" t="s">
        <v>234</v>
      </c>
      <c r="D205" s="301" t="s">
        <v>111</v>
      </c>
      <c r="E205" s="301" t="s">
        <v>112</v>
      </c>
      <c r="F205" s="301" t="s">
        <v>117</v>
      </c>
      <c r="G205" s="301" t="s">
        <v>411</v>
      </c>
      <c r="H205" s="301" t="s">
        <v>114</v>
      </c>
      <c r="I205" s="298"/>
      <c r="J205" s="298">
        <v>300</v>
      </c>
      <c r="K205" s="301" t="s">
        <v>412</v>
      </c>
      <c r="L205" s="96">
        <f>I205+J205*EERR!$D$2</f>
        <v>216300</v>
      </c>
      <c r="M205" s="96">
        <f>L205/EERR!$D$2</f>
        <v>300</v>
      </c>
      <c r="N205" s="96">
        <f>SUMIF(Oct!$B$3:$B$115,A205,Oct!$V$3:$V$115)</f>
        <v>0</v>
      </c>
      <c r="O205" s="166">
        <f t="shared" si="7"/>
        <v>1</v>
      </c>
    </row>
    <row r="206" spans="1:16" x14ac:dyDescent="0.25">
      <c r="A206" s="299">
        <v>1694</v>
      </c>
      <c r="B206" s="300" t="s">
        <v>413</v>
      </c>
      <c r="C206" s="301" t="s">
        <v>234</v>
      </c>
      <c r="D206" s="301" t="s">
        <v>111</v>
      </c>
      <c r="E206" s="301" t="s">
        <v>112</v>
      </c>
      <c r="F206" s="301" t="s">
        <v>113</v>
      </c>
      <c r="G206" s="301" t="s">
        <v>359</v>
      </c>
      <c r="H206" s="301" t="s">
        <v>114</v>
      </c>
      <c r="I206" s="298"/>
      <c r="J206" s="298">
        <v>965</v>
      </c>
      <c r="K206" s="301" t="s">
        <v>414</v>
      </c>
      <c r="L206" s="96">
        <f>I206+J206*EERR!$D$2</f>
        <v>695765</v>
      </c>
      <c r="M206" s="96">
        <f>L206/EERR!$D$2</f>
        <v>965</v>
      </c>
      <c r="N206" s="96">
        <f>SUMIF(Oct!$B$3:$B$115,A206,Oct!$V$3:$V$115)</f>
        <v>0</v>
      </c>
      <c r="O206" s="166">
        <f t="shared" si="7"/>
        <v>1</v>
      </c>
    </row>
    <row r="207" spans="1:16" x14ac:dyDescent="0.25">
      <c r="A207" s="299">
        <v>1695</v>
      </c>
      <c r="B207" s="300" t="s">
        <v>415</v>
      </c>
      <c r="C207" s="301" t="s">
        <v>234</v>
      </c>
      <c r="D207" s="301" t="s">
        <v>111</v>
      </c>
      <c r="E207" s="301" t="s">
        <v>112</v>
      </c>
      <c r="F207" s="301" t="s">
        <v>116</v>
      </c>
      <c r="G207" s="301" t="s">
        <v>416</v>
      </c>
      <c r="H207" s="301" t="s">
        <v>114</v>
      </c>
      <c r="I207" s="298"/>
      <c r="J207" s="298">
        <v>220</v>
      </c>
      <c r="K207" s="301" t="s">
        <v>417</v>
      </c>
      <c r="L207" s="96">
        <f>I207+J207*EERR!$D$2</f>
        <v>158620</v>
      </c>
      <c r="M207" s="96">
        <f>L207/EERR!$D$2</f>
        <v>220</v>
      </c>
      <c r="N207" s="96">
        <f>SUMIF(Oct!$B$3:$B$115,A207,Oct!$V$3:$V$115)</f>
        <v>1268960</v>
      </c>
      <c r="O207" s="166">
        <f t="shared" si="7"/>
        <v>1</v>
      </c>
    </row>
    <row r="208" spans="1:16" x14ac:dyDescent="0.25">
      <c r="A208" s="299">
        <v>1696</v>
      </c>
      <c r="B208" s="300" t="s">
        <v>418</v>
      </c>
      <c r="C208" s="301" t="s">
        <v>234</v>
      </c>
      <c r="D208" s="301" t="s">
        <v>111</v>
      </c>
      <c r="E208" s="301" t="s">
        <v>112</v>
      </c>
      <c r="F208" s="301" t="s">
        <v>116</v>
      </c>
      <c r="G208" s="301" t="s">
        <v>419</v>
      </c>
      <c r="H208" s="301" t="s">
        <v>114</v>
      </c>
      <c r="I208" s="298"/>
      <c r="J208" s="298">
        <v>390</v>
      </c>
      <c r="K208" s="301" t="s">
        <v>420</v>
      </c>
      <c r="L208" s="96">
        <f>I208+J208*EERR!$D$2</f>
        <v>281190</v>
      </c>
      <c r="M208" s="96">
        <f>L208/EERR!$D$2</f>
        <v>390</v>
      </c>
      <c r="N208" s="96">
        <f>SUMIF(Oct!$B$3:$B$115,A208,Oct!$V$3:$V$115)</f>
        <v>0</v>
      </c>
      <c r="O208" s="166">
        <f t="shared" si="7"/>
        <v>1</v>
      </c>
    </row>
    <row r="209" spans="1:17" x14ac:dyDescent="0.25">
      <c r="A209" s="299">
        <v>1697</v>
      </c>
      <c r="B209" s="300" t="s">
        <v>421</v>
      </c>
      <c r="C209" s="301" t="s">
        <v>234</v>
      </c>
      <c r="D209" s="301" t="s">
        <v>111</v>
      </c>
      <c r="E209" s="301" t="s">
        <v>112</v>
      </c>
      <c r="F209" s="301" t="s">
        <v>117</v>
      </c>
      <c r="G209" s="301" t="s">
        <v>422</v>
      </c>
      <c r="H209" s="301" t="s">
        <v>114</v>
      </c>
      <c r="I209" s="298"/>
      <c r="J209" s="298">
        <v>250</v>
      </c>
      <c r="K209" s="301" t="s">
        <v>423</v>
      </c>
      <c r="L209" s="96">
        <f>I209+J209*EERR!$D$2</f>
        <v>180250</v>
      </c>
      <c r="M209" s="96">
        <f>L209/EERR!$D$2</f>
        <v>250</v>
      </c>
      <c r="N209" s="96">
        <f>SUMIF(Oct!$B$3:$B$115,A209,Oct!$V$3:$V$115)</f>
        <v>0</v>
      </c>
      <c r="O209" s="166">
        <f t="shared" si="7"/>
        <v>1</v>
      </c>
      <c r="Q209" s="53" t="s">
        <v>167</v>
      </c>
    </row>
    <row r="210" spans="1:17" x14ac:dyDescent="0.25">
      <c r="A210" s="299">
        <v>1698</v>
      </c>
      <c r="B210" s="300" t="s">
        <v>424</v>
      </c>
      <c r="C210" s="301" t="s">
        <v>234</v>
      </c>
      <c r="D210" s="301" t="s">
        <v>111</v>
      </c>
      <c r="E210" s="301" t="s">
        <v>112</v>
      </c>
      <c r="F210" s="301" t="s">
        <v>117</v>
      </c>
      <c r="G210" s="301" t="s">
        <v>422</v>
      </c>
      <c r="H210" s="301" t="s">
        <v>114</v>
      </c>
      <c r="I210" s="298"/>
      <c r="J210" s="298">
        <v>250</v>
      </c>
      <c r="K210" s="301" t="s">
        <v>425</v>
      </c>
      <c r="L210" s="96">
        <f>I210+J210*EERR!$D$2</f>
        <v>180250</v>
      </c>
      <c r="M210" s="96">
        <f>L210/EERR!$D$2</f>
        <v>250</v>
      </c>
      <c r="N210" s="96">
        <f>SUMIF(Oct!$B$3:$B$115,A210,Oct!$V$3:$V$115)</f>
        <v>0</v>
      </c>
      <c r="O210" s="166">
        <f t="shared" si="7"/>
        <v>1</v>
      </c>
    </row>
    <row r="211" spans="1:17" x14ac:dyDescent="0.25">
      <c r="A211" s="299">
        <v>1699</v>
      </c>
      <c r="B211" s="300" t="s">
        <v>426</v>
      </c>
      <c r="C211" s="301" t="s">
        <v>233</v>
      </c>
      <c r="D211" s="301" t="s">
        <v>111</v>
      </c>
      <c r="E211" s="301" t="s">
        <v>115</v>
      </c>
      <c r="F211" s="301" t="s">
        <v>117</v>
      </c>
      <c r="G211" s="301" t="s">
        <v>427</v>
      </c>
      <c r="H211" s="301" t="s">
        <v>115</v>
      </c>
      <c r="I211" s="298">
        <v>375945</v>
      </c>
      <c r="J211" s="298"/>
      <c r="K211" s="301" t="s">
        <v>428</v>
      </c>
      <c r="L211" s="96">
        <f>I211+J211*EERR!$D$2</f>
        <v>375945</v>
      </c>
      <c r="M211" s="96">
        <f>L211/EERR!$D$2</f>
        <v>521.42163661581139</v>
      </c>
      <c r="N211" s="96">
        <f>SUMIF(Oct!$B$3:$B$115,A211,Oct!$V$3:$V$115)</f>
        <v>647126</v>
      </c>
      <c r="O211" s="166">
        <f t="shared" si="7"/>
        <v>1</v>
      </c>
    </row>
    <row r="212" spans="1:17" x14ac:dyDescent="0.25">
      <c r="A212" s="299">
        <v>1700</v>
      </c>
      <c r="B212" s="300" t="s">
        <v>429</v>
      </c>
      <c r="C212" s="301" t="s">
        <v>233</v>
      </c>
      <c r="D212" s="301" t="s">
        <v>111</v>
      </c>
      <c r="E212" s="301" t="s">
        <v>115</v>
      </c>
      <c r="F212" s="301" t="s">
        <v>113</v>
      </c>
      <c r="G212" s="301" t="s">
        <v>430</v>
      </c>
      <c r="H212" s="301" t="s">
        <v>115</v>
      </c>
      <c r="I212" s="298">
        <v>205061</v>
      </c>
      <c r="J212" s="298"/>
      <c r="K212" s="301" t="s">
        <v>431</v>
      </c>
      <c r="L212" s="96">
        <f>I212+J212*EERR!$D$2</f>
        <v>205061</v>
      </c>
      <c r="M212" s="96">
        <f>L212/EERR!$D$2</f>
        <v>284.41192787794728</v>
      </c>
      <c r="N212" s="96">
        <f>SUMIF(Oct!$B$3:$B$115,A212,Oct!$V$3:$V$115)</f>
        <v>0</v>
      </c>
      <c r="O212" s="166">
        <f t="shared" si="7"/>
        <v>1</v>
      </c>
    </row>
    <row r="213" spans="1:17" x14ac:dyDescent="0.25">
      <c r="A213" s="299">
        <v>1701</v>
      </c>
      <c r="B213" s="300" t="s">
        <v>432</v>
      </c>
      <c r="C213" s="301" t="s">
        <v>234</v>
      </c>
      <c r="D213" s="301" t="s">
        <v>111</v>
      </c>
      <c r="E213" s="301" t="s">
        <v>112</v>
      </c>
      <c r="F213" s="301" t="s">
        <v>117</v>
      </c>
      <c r="G213" s="301" t="s">
        <v>433</v>
      </c>
      <c r="H213" s="301" t="s">
        <v>114</v>
      </c>
      <c r="I213" s="298"/>
      <c r="J213" s="298">
        <v>220</v>
      </c>
      <c r="K213" s="301" t="s">
        <v>434</v>
      </c>
      <c r="L213" s="96">
        <f>I213+J213*EERR!$D$2</f>
        <v>158620</v>
      </c>
      <c r="M213" s="96">
        <f>L213/EERR!$D$2</f>
        <v>220</v>
      </c>
      <c r="N213" s="96">
        <f>SUMIF(Oct!$B$3:$B$115,A213,Oct!$V$3:$V$115)</f>
        <v>0</v>
      </c>
      <c r="O213" s="166">
        <f t="shared" si="7"/>
        <v>1</v>
      </c>
    </row>
    <row r="214" spans="1:17" x14ac:dyDescent="0.25">
      <c r="A214" s="299">
        <v>1702</v>
      </c>
      <c r="B214" s="300" t="s">
        <v>435</v>
      </c>
      <c r="C214" s="301" t="s">
        <v>234</v>
      </c>
      <c r="D214" s="301" t="s">
        <v>111</v>
      </c>
      <c r="E214" s="301" t="s">
        <v>112</v>
      </c>
      <c r="F214" s="301" t="s">
        <v>116</v>
      </c>
      <c r="G214" s="301" t="s">
        <v>436</v>
      </c>
      <c r="H214" s="301" t="s">
        <v>114</v>
      </c>
      <c r="I214" s="298"/>
      <c r="J214" s="298">
        <v>190</v>
      </c>
      <c r="K214" s="301" t="s">
        <v>437</v>
      </c>
      <c r="L214" s="96">
        <f>I214+J214*EERR!$D$2</f>
        <v>136990</v>
      </c>
      <c r="M214" s="96">
        <f>L214/EERR!$D$2</f>
        <v>190</v>
      </c>
      <c r="N214" s="96">
        <f>SUMIF(Oct!$B$3:$B$115,A214,Oct!$V$3:$V$115)</f>
        <v>136990</v>
      </c>
      <c r="O214" s="166">
        <f t="shared" si="7"/>
        <v>1</v>
      </c>
    </row>
    <row r="215" spans="1:17" x14ac:dyDescent="0.25">
      <c r="A215" s="299">
        <v>1703</v>
      </c>
      <c r="B215" s="300" t="s">
        <v>438</v>
      </c>
      <c r="C215" s="301" t="s">
        <v>234</v>
      </c>
      <c r="D215" s="301" t="s">
        <v>111</v>
      </c>
      <c r="E215" s="301" t="s">
        <v>112</v>
      </c>
      <c r="F215" s="301" t="s">
        <v>116</v>
      </c>
      <c r="G215" s="301" t="s">
        <v>436</v>
      </c>
      <c r="H215" s="301" t="s">
        <v>114</v>
      </c>
      <c r="I215" s="298"/>
      <c r="J215" s="298">
        <v>190</v>
      </c>
      <c r="K215" s="301" t="s">
        <v>439</v>
      </c>
      <c r="L215" s="96">
        <f>I215+J215*EERR!$D$2</f>
        <v>136990</v>
      </c>
      <c r="M215" s="96">
        <f>L215/EERR!$D$2</f>
        <v>190</v>
      </c>
      <c r="N215" s="96">
        <f>SUMIF(Oct!$B$3:$B$115,A215,Oct!$V$3:$V$115)</f>
        <v>136990</v>
      </c>
      <c r="O215" s="166">
        <f t="shared" si="7"/>
        <v>1</v>
      </c>
    </row>
    <row r="216" spans="1:17" x14ac:dyDescent="0.25">
      <c r="A216" s="299">
        <v>1704</v>
      </c>
      <c r="B216" s="300" t="s">
        <v>440</v>
      </c>
      <c r="C216" s="301" t="s">
        <v>234</v>
      </c>
      <c r="D216" s="301" t="s">
        <v>111</v>
      </c>
      <c r="E216" s="301" t="s">
        <v>112</v>
      </c>
      <c r="F216" s="301" t="s">
        <v>113</v>
      </c>
      <c r="G216" s="301" t="s">
        <v>349</v>
      </c>
      <c r="H216" s="301" t="s">
        <v>114</v>
      </c>
      <c r="I216" s="298"/>
      <c r="J216" s="298">
        <v>195</v>
      </c>
      <c r="K216" s="301" t="s">
        <v>441</v>
      </c>
      <c r="L216" s="96">
        <f>I216+J216*EERR!$D$2</f>
        <v>140595</v>
      </c>
      <c r="M216" s="96">
        <f>L216/EERR!$D$2</f>
        <v>195</v>
      </c>
      <c r="N216" s="96">
        <f>SUMIF(Oct!$B$3:$B$115,A216,Oct!$V$3:$V$115)</f>
        <v>0</v>
      </c>
      <c r="O216" s="166">
        <f t="shared" si="7"/>
        <v>1</v>
      </c>
      <c r="Q216" s="53" t="s">
        <v>168</v>
      </c>
    </row>
    <row r="217" spans="1:17" x14ac:dyDescent="0.25">
      <c r="A217" s="299">
        <v>1705</v>
      </c>
      <c r="B217" s="300" t="s">
        <v>442</v>
      </c>
      <c r="C217" s="301" t="s">
        <v>234</v>
      </c>
      <c r="D217" s="301" t="s">
        <v>111</v>
      </c>
      <c r="E217" s="301" t="s">
        <v>112</v>
      </c>
      <c r="F217" s="301" t="s">
        <v>117</v>
      </c>
      <c r="G217" s="301" t="s">
        <v>422</v>
      </c>
      <c r="H217" s="301" t="s">
        <v>114</v>
      </c>
      <c r="I217" s="298"/>
      <c r="J217" s="298">
        <v>250</v>
      </c>
      <c r="K217" s="301" t="s">
        <v>443</v>
      </c>
      <c r="L217" s="96">
        <f>I217+J217*EERR!$D$2</f>
        <v>180250</v>
      </c>
      <c r="M217" s="96">
        <f>L217/EERR!$D$2</f>
        <v>250</v>
      </c>
      <c r="N217" s="96">
        <f>SUMIF(Oct!$B$3:$B$115,A217,Oct!$V$3:$V$115)</f>
        <v>0</v>
      </c>
      <c r="O217" s="166">
        <f t="shared" si="7"/>
        <v>1</v>
      </c>
    </row>
    <row r="218" spans="1:17" x14ac:dyDescent="0.25">
      <c r="A218" s="299">
        <v>1706</v>
      </c>
      <c r="B218" s="300" t="s">
        <v>444</v>
      </c>
      <c r="C218" s="301" t="s">
        <v>234</v>
      </c>
      <c r="D218" s="301" t="s">
        <v>111</v>
      </c>
      <c r="E218" s="301" t="s">
        <v>112</v>
      </c>
      <c r="F218" s="301" t="s">
        <v>116</v>
      </c>
      <c r="G218" s="301" t="s">
        <v>445</v>
      </c>
      <c r="H218" s="301" t="s">
        <v>114</v>
      </c>
      <c r="I218" s="298"/>
      <c r="J218" s="298">
        <v>820</v>
      </c>
      <c r="K218" s="301" t="s">
        <v>446</v>
      </c>
      <c r="L218" s="96">
        <f>I218+J218*EERR!$D$2</f>
        <v>591220</v>
      </c>
      <c r="M218" s="96">
        <f>L218/EERR!$D$2</f>
        <v>820</v>
      </c>
      <c r="N218" s="96">
        <f>SUMIF(Oct!$B$3:$B$115,A218,Oct!$V$3:$V$115)</f>
        <v>0</v>
      </c>
      <c r="O218" s="166">
        <f t="shared" si="7"/>
        <v>1</v>
      </c>
    </row>
    <row r="219" spans="1:17" x14ac:dyDescent="0.25">
      <c r="A219" s="299">
        <v>1707</v>
      </c>
      <c r="B219" s="300" t="s">
        <v>447</v>
      </c>
      <c r="C219" s="301" t="s">
        <v>234</v>
      </c>
      <c r="D219" s="301" t="s">
        <v>111</v>
      </c>
      <c r="E219" s="301" t="s">
        <v>112</v>
      </c>
      <c r="F219" s="301" t="s">
        <v>117</v>
      </c>
      <c r="G219" s="301" t="s">
        <v>448</v>
      </c>
      <c r="H219" s="301" t="s">
        <v>114</v>
      </c>
      <c r="I219" s="298"/>
      <c r="J219" s="298">
        <v>220</v>
      </c>
      <c r="K219" s="301" t="s">
        <v>449</v>
      </c>
      <c r="L219" s="96">
        <f>I219+J219*EERR!$D$2</f>
        <v>158620</v>
      </c>
      <c r="M219" s="96">
        <f>L219/EERR!$D$2</f>
        <v>220</v>
      </c>
      <c r="N219" s="96">
        <f>SUMIF(Oct!$B$3:$B$115,A219,Oct!$V$3:$V$115)</f>
        <v>475860</v>
      </c>
      <c r="O219" s="166">
        <f t="shared" si="7"/>
        <v>1</v>
      </c>
    </row>
    <row r="220" spans="1:17" x14ac:dyDescent="0.25">
      <c r="A220" s="299">
        <v>1708</v>
      </c>
      <c r="B220" s="300" t="s">
        <v>450</v>
      </c>
      <c r="C220" s="301" t="s">
        <v>234</v>
      </c>
      <c r="D220" s="301" t="s">
        <v>111</v>
      </c>
      <c r="E220" s="301" t="s">
        <v>112</v>
      </c>
      <c r="F220" s="301" t="s">
        <v>117</v>
      </c>
      <c r="G220" s="301" t="s">
        <v>451</v>
      </c>
      <c r="H220" s="301" t="s">
        <v>114</v>
      </c>
      <c r="I220" s="298"/>
      <c r="J220" s="298">
        <v>440</v>
      </c>
      <c r="K220" s="301" t="s">
        <v>452</v>
      </c>
      <c r="L220" s="96">
        <f>I220+J220*EERR!$D$2</f>
        <v>317240</v>
      </c>
      <c r="M220" s="96">
        <f>L220/EERR!$D$2</f>
        <v>440</v>
      </c>
      <c r="N220" s="96">
        <f>SUMIF(Oct!$B$3:$B$115,A220,Oct!$V$3:$V$115)</f>
        <v>317240</v>
      </c>
      <c r="O220" s="166">
        <f t="shared" si="7"/>
        <v>1</v>
      </c>
    </row>
    <row r="221" spans="1:17" x14ac:dyDescent="0.25">
      <c r="A221" s="299">
        <v>1709</v>
      </c>
      <c r="B221" s="300" t="s">
        <v>453</v>
      </c>
      <c r="C221" s="301" t="s">
        <v>234</v>
      </c>
      <c r="D221" s="301" t="s">
        <v>111</v>
      </c>
      <c r="E221" s="301" t="s">
        <v>112</v>
      </c>
      <c r="F221" s="301" t="s">
        <v>117</v>
      </c>
      <c r="G221" s="301" t="s">
        <v>411</v>
      </c>
      <c r="H221" s="301" t="s">
        <v>114</v>
      </c>
      <c r="I221" s="298"/>
      <c r="J221" s="298">
        <v>61.5</v>
      </c>
      <c r="K221" s="301" t="s">
        <v>454</v>
      </c>
      <c r="L221" s="96">
        <f>I221+J221*EERR!$D$2</f>
        <v>44341.5</v>
      </c>
      <c r="M221" s="96">
        <f>L221/EERR!$D$2</f>
        <v>61.5</v>
      </c>
      <c r="N221" s="96">
        <f>SUMIF(Oct!$B$3:$B$115,A221,Oct!$V$3:$V$115)</f>
        <v>0</v>
      </c>
      <c r="O221" s="166">
        <f t="shared" si="7"/>
        <v>1</v>
      </c>
    </row>
    <row r="222" spans="1:17" x14ac:dyDescent="0.25">
      <c r="A222" s="299">
        <v>1710</v>
      </c>
      <c r="B222" s="300" t="s">
        <v>455</v>
      </c>
      <c r="C222" s="301" t="s">
        <v>234</v>
      </c>
      <c r="D222" s="301" t="s">
        <v>111</v>
      </c>
      <c r="E222" s="301" t="s">
        <v>112</v>
      </c>
      <c r="F222" s="301" t="s">
        <v>117</v>
      </c>
      <c r="G222" s="301" t="s">
        <v>448</v>
      </c>
      <c r="H222" s="301" t="s">
        <v>114</v>
      </c>
      <c r="I222" s="298"/>
      <c r="J222" s="298">
        <v>220</v>
      </c>
      <c r="K222" s="301" t="s">
        <v>456</v>
      </c>
      <c r="L222" s="96">
        <f>I222+J222*EERR!$D$2</f>
        <v>158620</v>
      </c>
      <c r="M222" s="96">
        <f>L222/EERR!$D$2</f>
        <v>220</v>
      </c>
      <c r="N222" s="96">
        <f>SUMIF(Oct!$B$3:$B$115,A222,Oct!$V$3:$V$115)</f>
        <v>0</v>
      </c>
      <c r="O222" s="166">
        <f t="shared" si="7"/>
        <v>1</v>
      </c>
    </row>
    <row r="223" spans="1:17" x14ac:dyDescent="0.25">
      <c r="A223" s="299">
        <v>1710</v>
      </c>
      <c r="B223" s="300" t="s">
        <v>455</v>
      </c>
      <c r="C223" s="301" t="s">
        <v>234</v>
      </c>
      <c r="D223" s="301" t="s">
        <v>111</v>
      </c>
      <c r="E223" s="301" t="s">
        <v>457</v>
      </c>
      <c r="F223" s="301" t="s">
        <v>117</v>
      </c>
      <c r="G223" s="301" t="s">
        <v>448</v>
      </c>
      <c r="H223" s="301" t="s">
        <v>114</v>
      </c>
      <c r="I223" s="298"/>
      <c r="J223" s="298">
        <v>-220</v>
      </c>
      <c r="K223" s="301" t="s">
        <v>456</v>
      </c>
      <c r="L223" s="96">
        <f>I223+J223*EERR!$D$2</f>
        <v>-158620</v>
      </c>
      <c r="M223" s="96">
        <f>L223/EERR!$D$2</f>
        <v>-220</v>
      </c>
      <c r="N223" s="96">
        <f>SUMIF(Oct!$B$3:$B$115,A223,Oct!$V$3:$V$115)</f>
        <v>0</v>
      </c>
      <c r="O223" s="166">
        <f t="shared" si="7"/>
        <v>0</v>
      </c>
    </row>
    <row r="224" spans="1:17" x14ac:dyDescent="0.25">
      <c r="A224" s="299">
        <v>1711</v>
      </c>
      <c r="B224" s="300" t="s">
        <v>458</v>
      </c>
      <c r="C224" s="301" t="s">
        <v>234</v>
      </c>
      <c r="D224" s="301" t="s">
        <v>111</v>
      </c>
      <c r="E224" s="301" t="s">
        <v>112</v>
      </c>
      <c r="F224" s="301" t="s">
        <v>117</v>
      </c>
      <c r="G224" s="301" t="s">
        <v>451</v>
      </c>
      <c r="H224" s="301" t="s">
        <v>114</v>
      </c>
      <c r="I224" s="298"/>
      <c r="J224" s="298">
        <v>440</v>
      </c>
      <c r="K224" s="301" t="s">
        <v>459</v>
      </c>
      <c r="L224" s="96">
        <f>I224+J224*EERR!$D$2</f>
        <v>317240</v>
      </c>
      <c r="M224" s="96">
        <f>L224/EERR!$D$2</f>
        <v>440</v>
      </c>
      <c r="N224" s="96">
        <f>SUMIF(Oct!$B$3:$B$115,A224,Oct!$V$3:$V$115)</f>
        <v>0</v>
      </c>
      <c r="O224" s="166">
        <f t="shared" si="7"/>
        <v>1</v>
      </c>
    </row>
    <row r="225" spans="1:17" x14ac:dyDescent="0.25">
      <c r="A225" s="299">
        <v>1711</v>
      </c>
      <c r="B225" s="300" t="s">
        <v>458</v>
      </c>
      <c r="C225" s="301" t="s">
        <v>234</v>
      </c>
      <c r="D225" s="301" t="s">
        <v>111</v>
      </c>
      <c r="E225" s="301" t="s">
        <v>457</v>
      </c>
      <c r="F225" s="301" t="s">
        <v>117</v>
      </c>
      <c r="G225" s="301" t="s">
        <v>451</v>
      </c>
      <c r="H225" s="301" t="s">
        <v>114</v>
      </c>
      <c r="I225" s="298"/>
      <c r="J225" s="298">
        <v>-440</v>
      </c>
      <c r="K225" s="301" t="s">
        <v>459</v>
      </c>
      <c r="L225" s="96">
        <f>I225+J225*EERR!$D$2</f>
        <v>-317240</v>
      </c>
      <c r="M225" s="96">
        <f>L225/EERR!$D$2</f>
        <v>-440</v>
      </c>
      <c r="N225" s="96">
        <f>SUMIF(Oct!$B$3:$B$115,A225,Oct!$V$3:$V$115)</f>
        <v>0</v>
      </c>
      <c r="O225" s="166">
        <f t="shared" si="7"/>
        <v>0</v>
      </c>
    </row>
    <row r="226" spans="1:17" x14ac:dyDescent="0.25">
      <c r="A226" s="299">
        <v>1712</v>
      </c>
      <c r="B226" s="300" t="s">
        <v>460</v>
      </c>
      <c r="C226" s="301" t="s">
        <v>234</v>
      </c>
      <c r="D226" s="301" t="s">
        <v>111</v>
      </c>
      <c r="E226" s="301" t="s">
        <v>112</v>
      </c>
      <c r="F226" s="301" t="s">
        <v>116</v>
      </c>
      <c r="G226" s="301" t="s">
        <v>461</v>
      </c>
      <c r="H226" s="301" t="s">
        <v>114</v>
      </c>
      <c r="I226" s="298"/>
      <c r="J226" s="298">
        <v>220</v>
      </c>
      <c r="K226" s="301" t="s">
        <v>462</v>
      </c>
      <c r="L226" s="96">
        <f>I226+J226*EERR!$D$2</f>
        <v>158620</v>
      </c>
      <c r="M226" s="96">
        <f>L226/EERR!$D$2</f>
        <v>220</v>
      </c>
      <c r="N226" s="96">
        <f>SUMIF(Oct!$B$3:$B$115,A226,Oct!$V$3:$V$115)</f>
        <v>634480</v>
      </c>
      <c r="O226" s="166">
        <f t="shared" si="7"/>
        <v>1</v>
      </c>
    </row>
    <row r="227" spans="1:17" x14ac:dyDescent="0.25">
      <c r="A227" s="299">
        <v>1713</v>
      </c>
      <c r="B227" s="300" t="s">
        <v>463</v>
      </c>
      <c r="C227" s="301" t="s">
        <v>234</v>
      </c>
      <c r="D227" s="301" t="s">
        <v>111</v>
      </c>
      <c r="E227" s="301" t="s">
        <v>112</v>
      </c>
      <c r="F227" s="301" t="s">
        <v>117</v>
      </c>
      <c r="G227" s="301" t="s">
        <v>464</v>
      </c>
      <c r="H227" s="301" t="s">
        <v>114</v>
      </c>
      <c r="I227" s="298"/>
      <c r="J227" s="298">
        <v>209</v>
      </c>
      <c r="K227" s="301" t="s">
        <v>465</v>
      </c>
      <c r="L227" s="96">
        <f>I227+J227*EERR!$D$2</f>
        <v>150689</v>
      </c>
      <c r="M227" s="96">
        <f>L227/EERR!$D$2</f>
        <v>209</v>
      </c>
      <c r="N227" s="96">
        <f>SUMIF(Oct!$B$3:$B$115,A227,Oct!$V$3:$V$115)</f>
        <v>904134</v>
      </c>
      <c r="O227" s="166">
        <f t="shared" si="7"/>
        <v>1</v>
      </c>
    </row>
    <row r="228" spans="1:17" x14ac:dyDescent="0.25">
      <c r="A228" s="299">
        <v>1714</v>
      </c>
      <c r="B228" s="300" t="s">
        <v>466</v>
      </c>
      <c r="C228" s="301" t="s">
        <v>234</v>
      </c>
      <c r="D228" s="301" t="s">
        <v>111</v>
      </c>
      <c r="E228" s="301" t="s">
        <v>112</v>
      </c>
      <c r="F228" s="301" t="s">
        <v>116</v>
      </c>
      <c r="G228" s="301" t="s">
        <v>467</v>
      </c>
      <c r="H228" s="301" t="s">
        <v>114</v>
      </c>
      <c r="I228" s="298"/>
      <c r="J228" s="298">
        <v>900</v>
      </c>
      <c r="K228" s="301" t="s">
        <v>468</v>
      </c>
      <c r="L228" s="96">
        <f>I228+J228*EERR!$D$2</f>
        <v>648900</v>
      </c>
      <c r="M228" s="96">
        <f>L228/EERR!$D$2</f>
        <v>900</v>
      </c>
      <c r="N228" s="96">
        <f>SUMIF(Oct!$B$3:$B$115,A228,Oct!$V$3:$V$115)</f>
        <v>0</v>
      </c>
      <c r="O228" s="166">
        <f t="shared" si="7"/>
        <v>1</v>
      </c>
    </row>
    <row r="229" spans="1:17" x14ac:dyDescent="0.25">
      <c r="A229" s="299">
        <v>1715</v>
      </c>
      <c r="B229" s="300" t="s">
        <v>469</v>
      </c>
      <c r="C229" s="301" t="s">
        <v>233</v>
      </c>
      <c r="D229" s="301" t="s">
        <v>111</v>
      </c>
      <c r="E229" s="301" t="s">
        <v>115</v>
      </c>
      <c r="F229" s="301" t="s">
        <v>117</v>
      </c>
      <c r="G229" s="301" t="s">
        <v>470</v>
      </c>
      <c r="H229" s="301" t="s">
        <v>115</v>
      </c>
      <c r="I229" s="298">
        <v>159821</v>
      </c>
      <c r="J229" s="298"/>
      <c r="K229" s="301" t="s">
        <v>471</v>
      </c>
      <c r="L229" s="96">
        <f>I229+J229*EERR!$D$2</f>
        <v>159821</v>
      </c>
      <c r="M229" s="96">
        <f>L229/EERR!$D$2</f>
        <v>221.66574202496534</v>
      </c>
      <c r="N229" s="96">
        <f>SUMIF(Oct!$B$3:$B$115,A229,Oct!$V$3:$V$115)</f>
        <v>0</v>
      </c>
      <c r="O229" s="166">
        <f t="shared" si="7"/>
        <v>1</v>
      </c>
    </row>
    <row r="230" spans="1:17" x14ac:dyDescent="0.25">
      <c r="A230" s="299">
        <v>1716</v>
      </c>
      <c r="B230" s="300" t="s">
        <v>472</v>
      </c>
      <c r="C230" s="301" t="s">
        <v>233</v>
      </c>
      <c r="D230" s="301" t="s">
        <v>111</v>
      </c>
      <c r="E230" s="301" t="s">
        <v>115</v>
      </c>
      <c r="F230" s="301" t="s">
        <v>113</v>
      </c>
      <c r="G230" s="301" t="s">
        <v>359</v>
      </c>
      <c r="H230" s="301" t="s">
        <v>115</v>
      </c>
      <c r="I230" s="298">
        <v>3000</v>
      </c>
      <c r="J230" s="298"/>
      <c r="K230" s="301" t="s">
        <v>473</v>
      </c>
      <c r="L230" s="96">
        <f>I230+J230*EERR!$D$2</f>
        <v>3000</v>
      </c>
      <c r="M230" s="96">
        <f>L230/EERR!$D$2</f>
        <v>4.160887656033287</v>
      </c>
      <c r="N230" s="96">
        <f>SUMIF(Oct!$B$3:$B$115,A230,Oct!$V$3:$V$115)</f>
        <v>0</v>
      </c>
      <c r="O230" s="166">
        <f t="shared" si="7"/>
        <v>1</v>
      </c>
    </row>
    <row r="231" spans="1:17" x14ac:dyDescent="0.25">
      <c r="A231" s="299">
        <v>1717</v>
      </c>
      <c r="B231" s="300" t="s">
        <v>474</v>
      </c>
      <c r="C231" s="301" t="s">
        <v>234</v>
      </c>
      <c r="D231" s="301" t="s">
        <v>111</v>
      </c>
      <c r="E231" s="301" t="s">
        <v>112</v>
      </c>
      <c r="F231" s="301" t="s">
        <v>113</v>
      </c>
      <c r="G231" s="301" t="s">
        <v>475</v>
      </c>
      <c r="H231" s="301" t="s">
        <v>114</v>
      </c>
      <c r="I231" s="298"/>
      <c r="J231" s="298">
        <v>209</v>
      </c>
      <c r="K231" s="301" t="s">
        <v>324</v>
      </c>
      <c r="L231" s="96">
        <f>I231+J231*EERR!$D$2</f>
        <v>150689</v>
      </c>
      <c r="M231" s="96">
        <f>L231/EERR!$D$2</f>
        <v>209</v>
      </c>
      <c r="N231" s="96">
        <f>SUMIF(Oct!$B$3:$B$115,A231,Oct!$V$3:$V$115)</f>
        <v>452067</v>
      </c>
      <c r="O231" s="166">
        <f t="shared" si="7"/>
        <v>1</v>
      </c>
    </row>
    <row r="232" spans="1:17" x14ac:dyDescent="0.25">
      <c r="A232" s="299">
        <v>1718</v>
      </c>
      <c r="B232" s="300" t="s">
        <v>476</v>
      </c>
      <c r="C232" s="301" t="s">
        <v>233</v>
      </c>
      <c r="D232" s="301" t="s">
        <v>111</v>
      </c>
      <c r="E232" s="301" t="s">
        <v>115</v>
      </c>
      <c r="F232" s="301" t="s">
        <v>117</v>
      </c>
      <c r="G232" s="301" t="s">
        <v>477</v>
      </c>
      <c r="H232" s="301" t="s">
        <v>115</v>
      </c>
      <c r="I232" s="298">
        <v>187187</v>
      </c>
      <c r="J232" s="298"/>
      <c r="K232" s="301" t="s">
        <v>478</v>
      </c>
      <c r="L232" s="96">
        <f>I232+J232*EERR!$D$2</f>
        <v>187187</v>
      </c>
      <c r="M232" s="96">
        <f>L232/EERR!$D$2</f>
        <v>259.621359223301</v>
      </c>
      <c r="N232" s="96">
        <f>SUMIF(Oct!$B$3:$B$115,A232,Oct!$V$3:$V$115)</f>
        <v>565227</v>
      </c>
      <c r="O232" s="166">
        <f t="shared" si="7"/>
        <v>1</v>
      </c>
    </row>
    <row r="233" spans="1:17" x14ac:dyDescent="0.25">
      <c r="A233" s="299">
        <v>1719</v>
      </c>
      <c r="B233" s="300" t="s">
        <v>479</v>
      </c>
      <c r="C233" s="301" t="s">
        <v>234</v>
      </c>
      <c r="D233" s="301" t="s">
        <v>111</v>
      </c>
      <c r="E233" s="301" t="s">
        <v>112</v>
      </c>
      <c r="F233" s="301" t="s">
        <v>117</v>
      </c>
      <c r="G233" s="301" t="s">
        <v>480</v>
      </c>
      <c r="H233" s="301" t="s">
        <v>114</v>
      </c>
      <c r="I233" s="298"/>
      <c r="J233" s="298">
        <v>220</v>
      </c>
      <c r="K233" s="301" t="s">
        <v>481</v>
      </c>
      <c r="L233" s="96">
        <f>I233+J233*EERR!$D$2</f>
        <v>158620</v>
      </c>
      <c r="M233" s="96">
        <f>L233/EERR!$D$2</f>
        <v>220</v>
      </c>
      <c r="N233" s="96">
        <f>SUMIF(Oct!$B$3:$B$115,A233,Oct!$V$3:$V$115)</f>
        <v>0</v>
      </c>
      <c r="O233" s="166">
        <f t="shared" si="7"/>
        <v>1</v>
      </c>
    </row>
    <row r="234" spans="1:17" x14ac:dyDescent="0.25">
      <c r="A234" s="299">
        <v>1720</v>
      </c>
      <c r="B234" s="300" t="s">
        <v>482</v>
      </c>
      <c r="C234" s="301" t="s">
        <v>233</v>
      </c>
      <c r="D234" s="301" t="s">
        <v>111</v>
      </c>
      <c r="E234" s="301" t="s">
        <v>115</v>
      </c>
      <c r="F234" s="301" t="s">
        <v>116</v>
      </c>
      <c r="G234" s="301" t="s">
        <v>483</v>
      </c>
      <c r="H234" s="301" t="s">
        <v>115</v>
      </c>
      <c r="I234" s="298">
        <v>187187</v>
      </c>
      <c r="J234" s="298"/>
      <c r="K234" s="301" t="s">
        <v>484</v>
      </c>
      <c r="L234" s="96">
        <f>I234+J234*EERR!$D$2</f>
        <v>187187</v>
      </c>
      <c r="M234" s="96">
        <f>L234/EERR!$D$2</f>
        <v>259.621359223301</v>
      </c>
      <c r="N234" s="96">
        <f>SUMIF(Oct!$B$3:$B$115,A234,Oct!$V$3:$V$115)</f>
        <v>565227</v>
      </c>
      <c r="O234" s="166">
        <f t="shared" si="7"/>
        <v>1</v>
      </c>
    </row>
    <row r="235" spans="1:17" x14ac:dyDescent="0.25">
      <c r="A235" s="299">
        <v>1721</v>
      </c>
      <c r="B235" s="300" t="s">
        <v>485</v>
      </c>
      <c r="C235" s="301" t="s">
        <v>234</v>
      </c>
      <c r="D235" s="301" t="s">
        <v>111</v>
      </c>
      <c r="E235" s="301" t="s">
        <v>112</v>
      </c>
      <c r="F235" s="301" t="s">
        <v>117</v>
      </c>
      <c r="G235" s="301" t="s">
        <v>486</v>
      </c>
      <c r="H235" s="301" t="s">
        <v>114</v>
      </c>
      <c r="I235" s="298"/>
      <c r="J235" s="298">
        <v>190</v>
      </c>
      <c r="K235" s="301" t="s">
        <v>487</v>
      </c>
      <c r="L235" s="96">
        <f>I235+J235*EERR!$D$2</f>
        <v>136990</v>
      </c>
      <c r="M235" s="96">
        <f>L235/EERR!$D$2</f>
        <v>190</v>
      </c>
      <c r="N235" s="96">
        <f>SUMIF(Oct!$B$3:$B$115,A235,Oct!$V$3:$V$115)</f>
        <v>136990</v>
      </c>
      <c r="O235" s="166">
        <f t="shared" si="7"/>
        <v>1</v>
      </c>
    </row>
    <row r="236" spans="1:17" x14ac:dyDescent="0.25">
      <c r="A236" s="299">
        <v>1722</v>
      </c>
      <c r="B236" s="300" t="s">
        <v>488</v>
      </c>
      <c r="C236" s="301" t="s">
        <v>234</v>
      </c>
      <c r="D236" s="301" t="s">
        <v>111</v>
      </c>
      <c r="E236" s="301" t="s">
        <v>112</v>
      </c>
      <c r="F236" s="301" t="s">
        <v>117</v>
      </c>
      <c r="G236" s="301" t="s">
        <v>489</v>
      </c>
      <c r="H236" s="301" t="s">
        <v>114</v>
      </c>
      <c r="I236" s="298"/>
      <c r="J236" s="298">
        <v>190</v>
      </c>
      <c r="K236" s="301" t="s">
        <v>490</v>
      </c>
      <c r="L236" s="96">
        <f>I236+J236*EERR!$D$2</f>
        <v>136990</v>
      </c>
      <c r="M236" s="96">
        <f>L236/EERR!$D$2</f>
        <v>190</v>
      </c>
      <c r="N236" s="96">
        <f>SUMIF(Oct!$B$3:$B$115,A236,Oct!$V$3:$V$115)</f>
        <v>136990</v>
      </c>
      <c r="O236" s="166">
        <f t="shared" si="7"/>
        <v>1</v>
      </c>
      <c r="Q236" s="209">
        <v>1</v>
      </c>
    </row>
    <row r="237" spans="1:17" x14ac:dyDescent="0.25">
      <c r="A237" s="299">
        <v>1723</v>
      </c>
      <c r="B237" s="300" t="s">
        <v>491</v>
      </c>
      <c r="C237" s="301" t="s">
        <v>233</v>
      </c>
      <c r="D237" s="301" t="s">
        <v>111</v>
      </c>
      <c r="E237" s="301" t="s">
        <v>115</v>
      </c>
      <c r="F237" s="301" t="s">
        <v>117</v>
      </c>
      <c r="G237" s="301" t="s">
        <v>492</v>
      </c>
      <c r="H237" s="301" t="s">
        <v>115</v>
      </c>
      <c r="I237" s="298">
        <v>157080</v>
      </c>
      <c r="J237" s="298"/>
      <c r="K237" s="301" t="s">
        <v>493</v>
      </c>
      <c r="L237" s="96">
        <f>I237+J237*EERR!$D$2</f>
        <v>157080</v>
      </c>
      <c r="M237" s="96">
        <f>L237/EERR!$D$2</f>
        <v>217.86407766990291</v>
      </c>
      <c r="N237" s="96">
        <f>SUMIF(Oct!$B$3:$B$115,A237,Oct!$V$3:$V$115)</f>
        <v>0</v>
      </c>
      <c r="O237" s="166">
        <f t="shared" si="7"/>
        <v>1</v>
      </c>
    </row>
    <row r="238" spans="1:17" x14ac:dyDescent="0.25">
      <c r="A238" s="340">
        <v>1723</v>
      </c>
      <c r="B238" s="341" t="s">
        <v>491</v>
      </c>
      <c r="C238" s="342" t="s">
        <v>233</v>
      </c>
      <c r="D238" s="342" t="s">
        <v>111</v>
      </c>
      <c r="E238" s="342" t="s">
        <v>494</v>
      </c>
      <c r="F238" s="342" t="s">
        <v>117</v>
      </c>
      <c r="G238" s="342" t="s">
        <v>492</v>
      </c>
      <c r="H238" s="342" t="s">
        <v>115</v>
      </c>
      <c r="I238" s="343">
        <v>-157080</v>
      </c>
      <c r="J238" s="343"/>
      <c r="K238" s="342" t="s">
        <v>493</v>
      </c>
      <c r="L238" s="96">
        <f>I238+J238*EERR!$D$2</f>
        <v>-157080</v>
      </c>
      <c r="M238" s="96">
        <f>L238/EERR!$D$2</f>
        <v>-217.86407766990291</v>
      </c>
      <c r="N238" s="96">
        <f>SUMIF(Oct!$B$3:$B$115,A238,Oct!$V$3:$V$115)</f>
        <v>0</v>
      </c>
      <c r="O238" s="332">
        <f t="shared" si="7"/>
        <v>0</v>
      </c>
    </row>
    <row r="239" spans="1:17" x14ac:dyDescent="0.25">
      <c r="A239" s="299">
        <v>1724</v>
      </c>
      <c r="B239" s="300" t="s">
        <v>495</v>
      </c>
      <c r="C239" s="301" t="s">
        <v>233</v>
      </c>
      <c r="D239" s="301" t="s">
        <v>111</v>
      </c>
      <c r="E239" s="301" t="s">
        <v>115</v>
      </c>
      <c r="F239" s="301" t="s">
        <v>116</v>
      </c>
      <c r="G239" s="301" t="s">
        <v>496</v>
      </c>
      <c r="H239" s="301" t="s">
        <v>115</v>
      </c>
      <c r="I239" s="298">
        <v>157080</v>
      </c>
      <c r="J239" s="298"/>
      <c r="K239" s="301" t="s">
        <v>497</v>
      </c>
      <c r="L239" s="96">
        <f>I239+J239*EERR!$D$2</f>
        <v>157080</v>
      </c>
      <c r="M239" s="96">
        <f>L239/EERR!$D$2</f>
        <v>217.86407766990291</v>
      </c>
      <c r="N239" s="96">
        <f>SUMIF(Oct!$B$3:$B$115,A239,Oct!$V$3:$V$115)</f>
        <v>0</v>
      </c>
      <c r="O239" s="166">
        <f t="shared" si="7"/>
        <v>1</v>
      </c>
    </row>
    <row r="240" spans="1:17" x14ac:dyDescent="0.25">
      <c r="A240" s="340">
        <v>1724</v>
      </c>
      <c r="B240" s="341" t="s">
        <v>495</v>
      </c>
      <c r="C240" s="342" t="s">
        <v>233</v>
      </c>
      <c r="D240" s="342" t="s">
        <v>111</v>
      </c>
      <c r="E240" s="342" t="s">
        <v>494</v>
      </c>
      <c r="F240" s="342" t="s">
        <v>116</v>
      </c>
      <c r="G240" s="342" t="s">
        <v>496</v>
      </c>
      <c r="H240" s="342" t="s">
        <v>115</v>
      </c>
      <c r="I240" s="343">
        <v>-157080</v>
      </c>
      <c r="J240" s="343"/>
      <c r="K240" s="342" t="s">
        <v>497</v>
      </c>
      <c r="L240" s="96">
        <f>I240+J240*EERR!$D$2</f>
        <v>-157080</v>
      </c>
      <c r="M240" s="96">
        <f>L240/EERR!$D$2</f>
        <v>-217.86407766990291</v>
      </c>
      <c r="N240" s="96">
        <f>SUMIF(Oct!$B$3:$B$115,A240,Oct!$V$3:$V$115)</f>
        <v>0</v>
      </c>
      <c r="O240" s="332">
        <f t="shared" si="7"/>
        <v>0</v>
      </c>
    </row>
    <row r="241" spans="1:16" x14ac:dyDescent="0.25">
      <c r="A241" s="299">
        <v>1725</v>
      </c>
      <c r="B241" s="300" t="s">
        <v>498</v>
      </c>
      <c r="C241" s="301" t="s">
        <v>233</v>
      </c>
      <c r="D241" s="301" t="s">
        <v>111</v>
      </c>
      <c r="E241" s="301" t="s">
        <v>115</v>
      </c>
      <c r="F241" s="301" t="s">
        <v>116</v>
      </c>
      <c r="G241" s="301" t="s">
        <v>496</v>
      </c>
      <c r="H241" s="301" t="s">
        <v>115</v>
      </c>
      <c r="I241" s="298">
        <v>186325</v>
      </c>
      <c r="J241" s="298"/>
      <c r="K241" s="301" t="s">
        <v>499</v>
      </c>
      <c r="L241" s="96">
        <f>I241+J241*EERR!$D$2</f>
        <v>186325</v>
      </c>
      <c r="M241" s="96">
        <f>L241/EERR!$D$2</f>
        <v>258.42579750346738</v>
      </c>
      <c r="N241" s="96">
        <f>SUMIF(Oct!$B$3:$B$115,A241,Oct!$V$3:$V$115)</f>
        <v>469030</v>
      </c>
      <c r="O241" s="166">
        <f t="shared" si="7"/>
        <v>1</v>
      </c>
    </row>
    <row r="242" spans="1:16" x14ac:dyDescent="0.25">
      <c r="A242" s="299">
        <v>1726</v>
      </c>
      <c r="B242" s="300" t="s">
        <v>500</v>
      </c>
      <c r="C242" s="301" t="s">
        <v>233</v>
      </c>
      <c r="D242" s="301" t="s">
        <v>111</v>
      </c>
      <c r="E242" s="301" t="s">
        <v>115</v>
      </c>
      <c r="F242" s="301" t="s">
        <v>117</v>
      </c>
      <c r="G242" s="301" t="s">
        <v>492</v>
      </c>
      <c r="H242" s="301" t="s">
        <v>115</v>
      </c>
      <c r="I242" s="298">
        <v>186325</v>
      </c>
      <c r="J242" s="298"/>
      <c r="K242" s="301" t="s">
        <v>501</v>
      </c>
      <c r="L242" s="96">
        <f>I242+J242*EERR!$D$2</f>
        <v>186325</v>
      </c>
      <c r="M242" s="96">
        <f>L242/EERR!$D$2</f>
        <v>258.42579750346738</v>
      </c>
      <c r="N242" s="96">
        <f>SUMIF(Oct!$B$3:$B$115,A242,Oct!$V$3:$V$115)</f>
        <v>375868</v>
      </c>
      <c r="O242" s="166">
        <f t="shared" si="7"/>
        <v>1</v>
      </c>
    </row>
    <row r="243" spans="1:16" x14ac:dyDescent="0.25">
      <c r="A243" s="299">
        <v>1727</v>
      </c>
      <c r="B243" s="300" t="s">
        <v>502</v>
      </c>
      <c r="C243" s="301" t="s">
        <v>234</v>
      </c>
      <c r="D243" s="301" t="s">
        <v>111</v>
      </c>
      <c r="E243" s="301" t="s">
        <v>112</v>
      </c>
      <c r="F243" s="301" t="s">
        <v>117</v>
      </c>
      <c r="G243" s="301" t="s">
        <v>503</v>
      </c>
      <c r="H243" s="301" t="s">
        <v>114</v>
      </c>
      <c r="I243" s="298"/>
      <c r="J243" s="298">
        <v>440</v>
      </c>
      <c r="K243" s="301" t="s">
        <v>504</v>
      </c>
      <c r="L243" s="96">
        <f>I243+J243*EERR!$D$2</f>
        <v>317240</v>
      </c>
      <c r="M243" s="96">
        <f>L243/EERR!$D$2</f>
        <v>440</v>
      </c>
      <c r="N243" s="96">
        <f>SUMIF(Oct!$B$3:$B$115,A243,Oct!$V$3:$V$115)</f>
        <v>1903440</v>
      </c>
      <c r="O243" s="166">
        <f t="shared" si="7"/>
        <v>1</v>
      </c>
    </row>
    <row r="244" spans="1:16" x14ac:dyDescent="0.25">
      <c r="A244" s="299">
        <v>1728</v>
      </c>
      <c r="B244" s="300" t="s">
        <v>505</v>
      </c>
      <c r="C244" s="301" t="s">
        <v>234</v>
      </c>
      <c r="D244" s="301" t="s">
        <v>111</v>
      </c>
      <c r="E244" s="301" t="s">
        <v>112</v>
      </c>
      <c r="F244" s="301" t="s">
        <v>117</v>
      </c>
      <c r="G244" s="301" t="s">
        <v>506</v>
      </c>
      <c r="H244" s="301" t="s">
        <v>114</v>
      </c>
      <c r="I244" s="298"/>
      <c r="J244" s="298">
        <v>220</v>
      </c>
      <c r="K244" s="301" t="s">
        <v>507</v>
      </c>
      <c r="L244" s="96">
        <f>I244+J244*EERR!$D$2</f>
        <v>158620</v>
      </c>
      <c r="M244" s="96">
        <f>L244/EERR!$D$2</f>
        <v>220</v>
      </c>
      <c r="N244" s="96">
        <f>SUMIF(Oct!$B$3:$B$115,A244,Oct!$V$3:$V$115)</f>
        <v>158620</v>
      </c>
      <c r="O244" s="166">
        <f t="shared" si="7"/>
        <v>1</v>
      </c>
    </row>
    <row r="245" spans="1:16" x14ac:dyDescent="0.25">
      <c r="A245" s="299">
        <v>1729</v>
      </c>
      <c r="B245" s="300" t="s">
        <v>508</v>
      </c>
      <c r="C245" s="301" t="s">
        <v>234</v>
      </c>
      <c r="D245" s="301" t="s">
        <v>111</v>
      </c>
      <c r="E245" s="301" t="s">
        <v>112</v>
      </c>
      <c r="F245" s="301" t="s">
        <v>116</v>
      </c>
      <c r="G245" s="301" t="s">
        <v>350</v>
      </c>
      <c r="H245" s="301" t="s">
        <v>114</v>
      </c>
      <c r="I245" s="298"/>
      <c r="J245" s="298">
        <v>720</v>
      </c>
      <c r="K245" s="301" t="s">
        <v>509</v>
      </c>
      <c r="L245" s="96">
        <f>I245+J245*EERR!$D$2</f>
        <v>519120</v>
      </c>
      <c r="M245" s="96">
        <f>L245/EERR!$D$2</f>
        <v>720</v>
      </c>
      <c r="N245" s="96">
        <f>SUMIF(Oct!$B$3:$B$115,A245,Oct!$V$3:$V$115)</f>
        <v>0</v>
      </c>
      <c r="O245" s="166">
        <f t="shared" si="7"/>
        <v>1</v>
      </c>
    </row>
    <row r="246" spans="1:16" x14ac:dyDescent="0.25">
      <c r="A246" s="299">
        <v>1730</v>
      </c>
      <c r="B246" s="300" t="s">
        <v>510</v>
      </c>
      <c r="C246" s="301" t="s">
        <v>233</v>
      </c>
      <c r="D246" s="301" t="s">
        <v>111</v>
      </c>
      <c r="E246" s="301" t="s">
        <v>115</v>
      </c>
      <c r="F246" s="301" t="s">
        <v>116</v>
      </c>
      <c r="G246" s="301" t="s">
        <v>352</v>
      </c>
      <c r="H246" s="301" t="s">
        <v>115</v>
      </c>
      <c r="I246" s="298">
        <v>331367</v>
      </c>
      <c r="J246" s="298"/>
      <c r="K246" s="301" t="s">
        <v>511</v>
      </c>
      <c r="L246" s="96">
        <f>I246+J246*EERR!$D$2</f>
        <v>331367</v>
      </c>
      <c r="M246" s="96">
        <f>L246/EERR!$D$2</f>
        <v>459.59361997226074</v>
      </c>
      <c r="N246" s="96">
        <f>SUMIF(Oct!$B$3:$B$115,A246,Oct!$V$3:$V$115)</f>
        <v>0</v>
      </c>
      <c r="O246" s="166">
        <f t="shared" si="7"/>
        <v>1</v>
      </c>
    </row>
    <row r="247" spans="1:16" x14ac:dyDescent="0.25">
      <c r="A247" s="299">
        <v>1731</v>
      </c>
      <c r="B247" s="300" t="s">
        <v>512</v>
      </c>
      <c r="C247" s="301" t="s">
        <v>234</v>
      </c>
      <c r="D247" s="301" t="s">
        <v>111</v>
      </c>
      <c r="E247" s="301" t="s">
        <v>112</v>
      </c>
      <c r="F247" s="301" t="s">
        <v>117</v>
      </c>
      <c r="G247" s="301" t="s">
        <v>513</v>
      </c>
      <c r="H247" s="301" t="s">
        <v>114</v>
      </c>
      <c r="I247" s="298"/>
      <c r="J247" s="298">
        <v>1140</v>
      </c>
      <c r="K247" s="301" t="s">
        <v>514</v>
      </c>
      <c r="L247" s="96">
        <f>I247+J247*EERR!$D$2</f>
        <v>821940</v>
      </c>
      <c r="M247" s="96">
        <f>L247/EERR!$D$2</f>
        <v>1140</v>
      </c>
      <c r="N247" s="96">
        <f>SUMIF(Oct!$B$3:$B$115,A247,Oct!$V$3:$V$115)</f>
        <v>0</v>
      </c>
      <c r="O247" s="166">
        <f t="shared" si="7"/>
        <v>1</v>
      </c>
    </row>
    <row r="248" spans="1:16" x14ac:dyDescent="0.25">
      <c r="A248" s="299">
        <v>1732</v>
      </c>
      <c r="B248" s="300" t="s">
        <v>515</v>
      </c>
      <c r="C248" s="301" t="s">
        <v>233</v>
      </c>
      <c r="D248" s="301" t="s">
        <v>111</v>
      </c>
      <c r="E248" s="301" t="s">
        <v>115</v>
      </c>
      <c r="F248" s="301" t="s">
        <v>117</v>
      </c>
      <c r="G248" s="301" t="s">
        <v>358</v>
      </c>
      <c r="H248" s="301" t="s">
        <v>115</v>
      </c>
      <c r="I248" s="298">
        <v>168232</v>
      </c>
      <c r="J248" s="298"/>
      <c r="K248" s="301" t="s">
        <v>516</v>
      </c>
      <c r="L248" s="96">
        <f>I248+J248*EERR!$D$2</f>
        <v>168232</v>
      </c>
      <c r="M248" s="96">
        <f>L248/EERR!$D$2</f>
        <v>233.33148404993065</v>
      </c>
      <c r="N248" s="96">
        <f>SUMIF(Oct!$B$3:$B$115,A248,Oct!$V$3:$V$115)</f>
        <v>0</v>
      </c>
      <c r="O248" s="166">
        <f t="shared" si="7"/>
        <v>1</v>
      </c>
    </row>
    <row r="249" spans="1:16" x14ac:dyDescent="0.25">
      <c r="A249" s="299">
        <v>1733</v>
      </c>
      <c r="B249" s="300" t="s">
        <v>517</v>
      </c>
      <c r="C249" s="301" t="s">
        <v>233</v>
      </c>
      <c r="D249" s="301" t="s">
        <v>111</v>
      </c>
      <c r="E249" s="301" t="s">
        <v>115</v>
      </c>
      <c r="F249" s="301" t="s">
        <v>325</v>
      </c>
      <c r="G249" s="301" t="s">
        <v>518</v>
      </c>
      <c r="H249" s="301" t="s">
        <v>326</v>
      </c>
      <c r="I249" s="298">
        <v>159821</v>
      </c>
      <c r="J249" s="298"/>
      <c r="K249" s="301" t="s">
        <v>519</v>
      </c>
      <c r="L249" s="96">
        <f>I249+J249*EERR!$D$2</f>
        <v>159821</v>
      </c>
      <c r="M249" s="96">
        <f>L249/EERR!$D$2</f>
        <v>221.66574202496534</v>
      </c>
      <c r="N249" s="96">
        <f>SUMIF(Oct!$B$3:$B$115,A249,Oct!$V$3:$V$115)</f>
        <v>0</v>
      </c>
      <c r="O249" s="166">
        <f t="shared" si="7"/>
        <v>1</v>
      </c>
    </row>
    <row r="250" spans="1:16" x14ac:dyDescent="0.25">
      <c r="A250" s="299">
        <v>1734</v>
      </c>
      <c r="B250" s="300" t="s">
        <v>520</v>
      </c>
      <c r="C250" s="301" t="s">
        <v>233</v>
      </c>
      <c r="D250" s="301" t="s">
        <v>111</v>
      </c>
      <c r="E250" s="301" t="s">
        <v>115</v>
      </c>
      <c r="F250" s="301" t="s">
        <v>117</v>
      </c>
      <c r="G250" s="301" t="s">
        <v>355</v>
      </c>
      <c r="H250" s="301" t="s">
        <v>115</v>
      </c>
      <c r="I250" s="298">
        <v>456550</v>
      </c>
      <c r="J250" s="298"/>
      <c r="K250" s="301" t="s">
        <v>521</v>
      </c>
      <c r="L250" s="96">
        <f>I250+J250*EERR!$D$2</f>
        <v>456550</v>
      </c>
      <c r="M250" s="96">
        <f>L250/EERR!$D$2</f>
        <v>633.21775312066575</v>
      </c>
      <c r="N250" s="96">
        <f>SUMIF(Oct!$B$3:$B$115,A250,Oct!$V$3:$V$115)</f>
        <v>0</v>
      </c>
      <c r="O250" s="166">
        <f t="shared" si="7"/>
        <v>1</v>
      </c>
    </row>
    <row r="251" spans="1:16" x14ac:dyDescent="0.25">
      <c r="A251" s="299">
        <v>1735</v>
      </c>
      <c r="B251" s="300" t="s">
        <v>522</v>
      </c>
      <c r="C251" s="301" t="s">
        <v>233</v>
      </c>
      <c r="D251" s="301" t="s">
        <v>111</v>
      </c>
      <c r="E251" s="301" t="s">
        <v>115</v>
      </c>
      <c r="F251" s="301" t="s">
        <v>116</v>
      </c>
      <c r="G251" s="301" t="s">
        <v>523</v>
      </c>
      <c r="H251" s="301" t="s">
        <v>115</v>
      </c>
      <c r="I251" s="298">
        <v>159150</v>
      </c>
      <c r="J251" s="298"/>
      <c r="K251" s="301" t="s">
        <v>524</v>
      </c>
      <c r="L251" s="96">
        <f>I251+J251*EERR!$D$2</f>
        <v>159150</v>
      </c>
      <c r="M251" s="96">
        <f>L251/EERR!$D$2</f>
        <v>220.73509015256587</v>
      </c>
      <c r="N251" s="96">
        <f>SUMIF(Oct!$B$3:$B$115,A251,Oct!$V$3:$V$115)</f>
        <v>0</v>
      </c>
      <c r="O251" s="166">
        <f t="shared" si="7"/>
        <v>1</v>
      </c>
    </row>
    <row r="252" spans="1:16" x14ac:dyDescent="0.25">
      <c r="A252" s="299">
        <v>1736</v>
      </c>
      <c r="B252" s="300" t="s">
        <v>525</v>
      </c>
      <c r="C252" s="301" t="s">
        <v>234</v>
      </c>
      <c r="D252" s="301" t="s">
        <v>111</v>
      </c>
      <c r="E252" s="301" t="s">
        <v>112</v>
      </c>
      <c r="F252" s="301" t="s">
        <v>117</v>
      </c>
      <c r="G252" s="301" t="s">
        <v>526</v>
      </c>
      <c r="H252" s="301" t="s">
        <v>114</v>
      </c>
      <c r="I252" s="298"/>
      <c r="J252" s="298">
        <v>220</v>
      </c>
      <c r="K252" s="301" t="s">
        <v>527</v>
      </c>
      <c r="L252" s="96">
        <f>I252+J252*EERR!$D$2</f>
        <v>158620</v>
      </c>
      <c r="M252" s="96">
        <f>L252/EERR!$D$2</f>
        <v>220</v>
      </c>
      <c r="N252" s="96">
        <f>SUMIF(Oct!$B$3:$B$115,A252,Oct!$V$3:$V$115)</f>
        <v>951720</v>
      </c>
      <c r="O252" s="166">
        <f t="shared" ref="O252:O315" si="8">+A252-A251</f>
        <v>1</v>
      </c>
    </row>
    <row r="253" spans="1:16" x14ac:dyDescent="0.25">
      <c r="A253" s="299">
        <v>1737</v>
      </c>
      <c r="B253" s="300" t="s">
        <v>528</v>
      </c>
      <c r="C253" s="301" t="s">
        <v>234</v>
      </c>
      <c r="D253" s="301" t="s">
        <v>111</v>
      </c>
      <c r="E253" s="301" t="s">
        <v>112</v>
      </c>
      <c r="F253" s="301" t="s">
        <v>117</v>
      </c>
      <c r="G253" s="301" t="s">
        <v>529</v>
      </c>
      <c r="H253" s="301" t="s">
        <v>114</v>
      </c>
      <c r="I253" s="298"/>
      <c r="J253" s="298">
        <v>209</v>
      </c>
      <c r="K253" s="301" t="s">
        <v>530</v>
      </c>
      <c r="L253" s="96">
        <f>I253+J253*EERR!$D$2</f>
        <v>150689</v>
      </c>
      <c r="M253" s="96">
        <f>L253/EERR!$D$2</f>
        <v>209</v>
      </c>
      <c r="N253" s="96">
        <f>SUMIF(Oct!$B$3:$B$115,A253,Oct!$V$3:$V$115)</f>
        <v>753445</v>
      </c>
      <c r="O253" s="166">
        <f t="shared" si="8"/>
        <v>1</v>
      </c>
    </row>
    <row r="254" spans="1:16" x14ac:dyDescent="0.25">
      <c r="A254" s="299">
        <v>1738</v>
      </c>
      <c r="B254" s="300" t="s">
        <v>528</v>
      </c>
      <c r="C254" s="301" t="s">
        <v>234</v>
      </c>
      <c r="D254" s="301" t="s">
        <v>111</v>
      </c>
      <c r="E254" s="301" t="s">
        <v>112</v>
      </c>
      <c r="F254" s="301" t="s">
        <v>116</v>
      </c>
      <c r="G254" s="301" t="s">
        <v>531</v>
      </c>
      <c r="H254" s="301" t="s">
        <v>114</v>
      </c>
      <c r="I254" s="298"/>
      <c r="J254" s="298">
        <v>220</v>
      </c>
      <c r="K254" s="301" t="s">
        <v>532</v>
      </c>
      <c r="L254" s="96">
        <f>I254+J254*EERR!$D$2</f>
        <v>158620</v>
      </c>
      <c r="M254" s="96">
        <f>L254/EERR!$D$2</f>
        <v>220</v>
      </c>
      <c r="N254" s="96">
        <f>SUMIF(Oct!$B$3:$B$115,A254,Oct!$V$3:$V$115)</f>
        <v>634480</v>
      </c>
      <c r="O254" s="166">
        <f t="shared" si="8"/>
        <v>1</v>
      </c>
      <c r="P254" s="53" t="s">
        <v>243</v>
      </c>
    </row>
    <row r="255" spans="1:16" x14ac:dyDescent="0.25">
      <c r="A255" s="299">
        <v>1739</v>
      </c>
      <c r="B255" s="300" t="s">
        <v>533</v>
      </c>
      <c r="C255" s="301" t="s">
        <v>233</v>
      </c>
      <c r="D255" s="301" t="s">
        <v>111</v>
      </c>
      <c r="E255" s="301" t="s">
        <v>115</v>
      </c>
      <c r="F255" s="301" t="s">
        <v>116</v>
      </c>
      <c r="G255" s="301" t="s">
        <v>523</v>
      </c>
      <c r="H255" s="301" t="s">
        <v>115</v>
      </c>
      <c r="I255" s="298">
        <v>701705</v>
      </c>
      <c r="J255" s="298"/>
      <c r="K255" s="301" t="s">
        <v>534</v>
      </c>
      <c r="L255" s="96">
        <f>I255+J255*EERR!$D$2</f>
        <v>701705</v>
      </c>
      <c r="M255" s="96">
        <f>L255/EERR!$D$2</f>
        <v>973.2385575589459</v>
      </c>
      <c r="N255" s="96">
        <f>SUMIF(Oct!$B$3:$B$115,A255,Oct!$V$3:$V$115)</f>
        <v>0</v>
      </c>
      <c r="O255" s="166">
        <f t="shared" si="8"/>
        <v>1</v>
      </c>
    </row>
    <row r="256" spans="1:16" x14ac:dyDescent="0.25">
      <c r="A256" s="299">
        <v>1740</v>
      </c>
      <c r="B256" s="300" t="s">
        <v>535</v>
      </c>
      <c r="C256" s="301" t="s">
        <v>233</v>
      </c>
      <c r="D256" s="301" t="s">
        <v>111</v>
      </c>
      <c r="E256" s="301" t="s">
        <v>115</v>
      </c>
      <c r="F256" s="301" t="s">
        <v>117</v>
      </c>
      <c r="G256" s="301" t="s">
        <v>355</v>
      </c>
      <c r="H256" s="301" t="s">
        <v>115</v>
      </c>
      <c r="I256" s="298">
        <v>79956</v>
      </c>
      <c r="J256" s="298"/>
      <c r="K256" s="301" t="s">
        <v>536</v>
      </c>
      <c r="L256" s="96">
        <f>I256+J256*EERR!$D$2</f>
        <v>79956</v>
      </c>
      <c r="M256" s="96">
        <f>L256/EERR!$D$2</f>
        <v>110.89597780859917</v>
      </c>
      <c r="N256" s="96">
        <f>SUMIF(Oct!$B$3:$B$115,A256,Oct!$V$3:$V$115)</f>
        <v>0</v>
      </c>
      <c r="O256" s="166">
        <f t="shared" si="8"/>
        <v>1</v>
      </c>
    </row>
    <row r="257" spans="1:15" x14ac:dyDescent="0.25">
      <c r="A257" s="299">
        <v>1741</v>
      </c>
      <c r="B257" s="300" t="s">
        <v>537</v>
      </c>
      <c r="C257" s="301" t="s">
        <v>234</v>
      </c>
      <c r="D257" s="301" t="s">
        <v>111</v>
      </c>
      <c r="E257" s="301" t="s">
        <v>112</v>
      </c>
      <c r="F257" s="301" t="s">
        <v>117</v>
      </c>
      <c r="G257" s="301" t="s">
        <v>538</v>
      </c>
      <c r="H257" s="301" t="s">
        <v>114</v>
      </c>
      <c r="I257" s="298"/>
      <c r="J257" s="298">
        <v>240</v>
      </c>
      <c r="K257" s="301" t="s">
        <v>539</v>
      </c>
      <c r="L257" s="96">
        <f>I257+J257*EERR!$D$2</f>
        <v>173040</v>
      </c>
      <c r="M257" s="96">
        <f>L257/EERR!$D$2</f>
        <v>240</v>
      </c>
      <c r="N257" s="96">
        <f>SUMIF(Oct!$B$3:$B$115,A257,Oct!$V$3:$V$115)</f>
        <v>0</v>
      </c>
      <c r="O257" s="166">
        <f t="shared" si="8"/>
        <v>1</v>
      </c>
    </row>
    <row r="258" spans="1:15" x14ac:dyDescent="0.25">
      <c r="A258" s="299">
        <v>1742</v>
      </c>
      <c r="B258" s="300" t="s">
        <v>540</v>
      </c>
      <c r="C258" s="301" t="s">
        <v>234</v>
      </c>
      <c r="D258" s="301" t="s">
        <v>111</v>
      </c>
      <c r="E258" s="301" t="s">
        <v>112</v>
      </c>
      <c r="F258" s="301" t="s">
        <v>116</v>
      </c>
      <c r="G258" s="301" t="s">
        <v>541</v>
      </c>
      <c r="H258" s="301" t="s">
        <v>114</v>
      </c>
      <c r="I258" s="298"/>
      <c r="J258" s="298">
        <v>480</v>
      </c>
      <c r="K258" s="301" t="s">
        <v>542</v>
      </c>
      <c r="L258" s="96">
        <f>I258+J258*EERR!$D$2</f>
        <v>346080</v>
      </c>
      <c r="M258" s="96">
        <f>L258/EERR!$D$2</f>
        <v>480</v>
      </c>
      <c r="N258" s="96">
        <f>SUMIF(Oct!$B$3:$B$115,A258,Oct!$V$3:$V$115)</f>
        <v>0</v>
      </c>
      <c r="O258" s="166">
        <f t="shared" si="8"/>
        <v>1</v>
      </c>
    </row>
    <row r="259" spans="1:15" x14ac:dyDescent="0.25">
      <c r="A259" s="299">
        <v>1743</v>
      </c>
      <c r="B259" s="300" t="s">
        <v>543</v>
      </c>
      <c r="C259" s="301" t="s">
        <v>233</v>
      </c>
      <c r="D259" s="301" t="s">
        <v>111</v>
      </c>
      <c r="E259" s="301" t="s">
        <v>115</v>
      </c>
      <c r="F259" s="301" t="s">
        <v>325</v>
      </c>
      <c r="G259" s="301" t="s">
        <v>544</v>
      </c>
      <c r="H259" s="301" t="s">
        <v>326</v>
      </c>
      <c r="I259" s="298">
        <v>6000</v>
      </c>
      <c r="J259" s="298"/>
      <c r="K259" s="301" t="s">
        <v>545</v>
      </c>
      <c r="L259" s="96">
        <f>I259+J259*EERR!$D$2</f>
        <v>6000</v>
      </c>
      <c r="M259" s="96">
        <f>L259/EERR!$D$2</f>
        <v>8.3217753120665741</v>
      </c>
      <c r="N259" s="96">
        <f>SUMIF(Oct!$B$3:$B$115,A259,Oct!$V$3:$V$115)</f>
        <v>0</v>
      </c>
      <c r="O259" s="166">
        <f t="shared" si="8"/>
        <v>1</v>
      </c>
    </row>
    <row r="260" spans="1:15" x14ac:dyDescent="0.25">
      <c r="A260" s="299">
        <v>1744</v>
      </c>
      <c r="B260" s="300" t="s">
        <v>546</v>
      </c>
      <c r="C260" s="301" t="s">
        <v>234</v>
      </c>
      <c r="D260" s="301" t="s">
        <v>111</v>
      </c>
      <c r="E260" s="301" t="s">
        <v>112</v>
      </c>
      <c r="F260" s="301" t="s">
        <v>113</v>
      </c>
      <c r="G260" s="301" t="s">
        <v>547</v>
      </c>
      <c r="H260" s="301" t="s">
        <v>114</v>
      </c>
      <c r="I260" s="298"/>
      <c r="J260" s="298">
        <v>220</v>
      </c>
      <c r="K260" s="301" t="s">
        <v>323</v>
      </c>
      <c r="L260" s="96">
        <f>I260+J260*EERR!$D$2</f>
        <v>158620</v>
      </c>
      <c r="M260" s="96">
        <f>L260/EERR!$D$2</f>
        <v>220</v>
      </c>
      <c r="N260" s="96">
        <f>SUMIF(Oct!$B$3:$B$115,A260,Oct!$V$3:$V$115)</f>
        <v>475860</v>
      </c>
      <c r="O260" s="166">
        <f t="shared" si="8"/>
        <v>1</v>
      </c>
    </row>
    <row r="261" spans="1:15" x14ac:dyDescent="0.25">
      <c r="A261" s="299">
        <v>1745</v>
      </c>
      <c r="B261" s="300" t="s">
        <v>548</v>
      </c>
      <c r="C261" s="301" t="s">
        <v>234</v>
      </c>
      <c r="D261" s="301" t="s">
        <v>111</v>
      </c>
      <c r="E261" s="301" t="s">
        <v>112</v>
      </c>
      <c r="F261" s="301" t="s">
        <v>113</v>
      </c>
      <c r="G261" s="301" t="s">
        <v>549</v>
      </c>
      <c r="H261" s="301" t="s">
        <v>114</v>
      </c>
      <c r="I261" s="298"/>
      <c r="J261" s="298">
        <v>220</v>
      </c>
      <c r="K261" s="301" t="s">
        <v>323</v>
      </c>
      <c r="L261" s="96">
        <f>I261+J261*EERR!$D$2</f>
        <v>158620</v>
      </c>
      <c r="M261" s="96">
        <f>L261/EERR!$D$2</f>
        <v>220</v>
      </c>
      <c r="N261" s="96">
        <f>SUMIF(Oct!$B$3:$B$115,A261,Oct!$V$3:$V$115)</f>
        <v>475860</v>
      </c>
      <c r="O261" s="166">
        <f t="shared" si="8"/>
        <v>1</v>
      </c>
    </row>
    <row r="262" spans="1:15" x14ac:dyDescent="0.25">
      <c r="A262" s="299">
        <v>1746</v>
      </c>
      <c r="B262" s="300" t="s">
        <v>550</v>
      </c>
      <c r="C262" s="301" t="s">
        <v>234</v>
      </c>
      <c r="D262" s="301" t="s">
        <v>111</v>
      </c>
      <c r="E262" s="301" t="s">
        <v>112</v>
      </c>
      <c r="F262" s="301" t="s">
        <v>113</v>
      </c>
      <c r="G262" s="301" t="s">
        <v>549</v>
      </c>
      <c r="H262" s="301" t="s">
        <v>114</v>
      </c>
      <c r="I262" s="298"/>
      <c r="J262" s="298">
        <v>220</v>
      </c>
      <c r="K262" s="301" t="s">
        <v>323</v>
      </c>
      <c r="L262" s="96">
        <f>I262+J262*EERR!$D$2</f>
        <v>158620</v>
      </c>
      <c r="M262" s="96">
        <f>L262/EERR!$D$2</f>
        <v>220</v>
      </c>
      <c r="N262" s="96">
        <f>SUMIF(Oct!$B$3:$B$115,A262,Oct!$V$3:$V$115)</f>
        <v>0</v>
      </c>
      <c r="O262" s="166">
        <f t="shared" si="8"/>
        <v>1</v>
      </c>
    </row>
    <row r="263" spans="1:15" x14ac:dyDescent="0.25">
      <c r="A263" s="299">
        <v>1747</v>
      </c>
      <c r="B263" s="300" t="s">
        <v>551</v>
      </c>
      <c r="C263" s="301" t="s">
        <v>234</v>
      </c>
      <c r="D263" s="301" t="s">
        <v>111</v>
      </c>
      <c r="E263" s="301" t="s">
        <v>112</v>
      </c>
      <c r="F263" s="301" t="s">
        <v>116</v>
      </c>
      <c r="G263" s="301" t="s">
        <v>552</v>
      </c>
      <c r="H263" s="301" t="s">
        <v>114</v>
      </c>
      <c r="I263" s="298"/>
      <c r="J263" s="298">
        <v>413.25</v>
      </c>
      <c r="K263" s="301" t="s">
        <v>553</v>
      </c>
      <c r="L263" s="96">
        <f>I263+J263*EERR!$D$2</f>
        <v>297953.25</v>
      </c>
      <c r="M263" s="96">
        <f>L263/EERR!$D$2</f>
        <v>413.25</v>
      </c>
      <c r="N263" s="96">
        <f>SUMIF(Oct!$B$3:$B$115,A263,Oct!$V$3:$V$115)</f>
        <v>0</v>
      </c>
      <c r="O263" s="166">
        <f t="shared" si="8"/>
        <v>1</v>
      </c>
    </row>
    <row r="264" spans="1:15" x14ac:dyDescent="0.25">
      <c r="A264" s="299">
        <v>1748</v>
      </c>
      <c r="B264" s="300" t="s">
        <v>554</v>
      </c>
      <c r="C264" s="301" t="s">
        <v>233</v>
      </c>
      <c r="D264" s="301" t="s">
        <v>111</v>
      </c>
      <c r="E264" s="301" t="s">
        <v>115</v>
      </c>
      <c r="F264" s="301" t="s">
        <v>325</v>
      </c>
      <c r="G264" s="301" t="s">
        <v>555</v>
      </c>
      <c r="H264" s="301" t="s">
        <v>326</v>
      </c>
      <c r="I264" s="298">
        <v>406123</v>
      </c>
      <c r="J264" s="298"/>
      <c r="K264" s="301" t="s">
        <v>556</v>
      </c>
      <c r="L264" s="96">
        <f>I264+J264*EERR!$D$2</f>
        <v>406123</v>
      </c>
      <c r="M264" s="96">
        <f>L264/EERR!$D$2</f>
        <v>563.27739251040225</v>
      </c>
      <c r="N264" s="96">
        <f>SUMIF(Oct!$B$3:$B$115,A264,Oct!$V$3:$V$115)</f>
        <v>0</v>
      </c>
      <c r="O264" s="166">
        <f t="shared" si="8"/>
        <v>1</v>
      </c>
    </row>
    <row r="265" spans="1:15" x14ac:dyDescent="0.25">
      <c r="A265" s="299">
        <v>1749</v>
      </c>
      <c r="B265" s="300" t="s">
        <v>557</v>
      </c>
      <c r="C265" s="301" t="s">
        <v>233</v>
      </c>
      <c r="D265" s="301" t="s">
        <v>111</v>
      </c>
      <c r="E265" s="301" t="s">
        <v>115</v>
      </c>
      <c r="F265" s="301" t="s">
        <v>116</v>
      </c>
      <c r="G265" s="301" t="s">
        <v>350</v>
      </c>
      <c r="H265" s="301" t="s">
        <v>115</v>
      </c>
      <c r="I265" s="298">
        <v>6000</v>
      </c>
      <c r="J265" s="298"/>
      <c r="K265" s="301" t="s">
        <v>558</v>
      </c>
      <c r="L265" s="96">
        <f>I265+J265*EERR!$D$2</f>
        <v>6000</v>
      </c>
      <c r="M265" s="96">
        <f>L265/EERR!$D$2</f>
        <v>8.3217753120665741</v>
      </c>
      <c r="N265" s="96">
        <f>SUMIF(Oct!$B$3:$B$115,A265,Oct!$V$3:$V$115)</f>
        <v>0</v>
      </c>
      <c r="O265" s="166">
        <f t="shared" si="8"/>
        <v>1</v>
      </c>
    </row>
    <row r="266" spans="1:15" x14ac:dyDescent="0.25">
      <c r="A266" s="299">
        <v>1750</v>
      </c>
      <c r="B266" s="300" t="s">
        <v>559</v>
      </c>
      <c r="C266" s="301" t="s">
        <v>234</v>
      </c>
      <c r="D266" s="301" t="s">
        <v>111</v>
      </c>
      <c r="E266" s="301" t="s">
        <v>112</v>
      </c>
      <c r="F266" s="301" t="s">
        <v>116</v>
      </c>
      <c r="G266" s="301" t="s">
        <v>361</v>
      </c>
      <c r="H266" s="301" t="s">
        <v>114</v>
      </c>
      <c r="I266" s="298"/>
      <c r="J266" s="298">
        <v>720</v>
      </c>
      <c r="K266" s="301" t="s">
        <v>560</v>
      </c>
      <c r="L266" s="96">
        <f>I266+J266*EERR!$D$2</f>
        <v>519120</v>
      </c>
      <c r="M266" s="96">
        <f>L266/EERR!$D$2</f>
        <v>720</v>
      </c>
      <c r="N266" s="96">
        <f>SUMIF(Oct!$B$3:$B$115,A266,Oct!$V$3:$V$115)</f>
        <v>0</v>
      </c>
      <c r="O266" s="166">
        <f t="shared" si="8"/>
        <v>1</v>
      </c>
    </row>
    <row r="267" spans="1:15" x14ac:dyDescent="0.25">
      <c r="A267" s="299">
        <v>1751</v>
      </c>
      <c r="B267" s="300" t="s">
        <v>561</v>
      </c>
      <c r="C267" s="301" t="s">
        <v>233</v>
      </c>
      <c r="D267" s="301" t="s">
        <v>111</v>
      </c>
      <c r="E267" s="301" t="s">
        <v>115</v>
      </c>
      <c r="F267" s="301" t="s">
        <v>117</v>
      </c>
      <c r="G267" s="301" t="s">
        <v>351</v>
      </c>
      <c r="H267" s="301" t="s">
        <v>115</v>
      </c>
      <c r="I267" s="298">
        <v>6000</v>
      </c>
      <c r="J267" s="298"/>
      <c r="K267" s="301" t="s">
        <v>562</v>
      </c>
      <c r="L267" s="96">
        <f>I267+J267*EERR!$D$2</f>
        <v>6000</v>
      </c>
      <c r="M267" s="96">
        <f>L267/EERR!$D$2</f>
        <v>8.3217753120665741</v>
      </c>
      <c r="N267" s="96">
        <f>SUMIF(Oct!$B$3:$B$115,A267,Oct!$V$3:$V$115)</f>
        <v>0</v>
      </c>
      <c r="O267" s="166">
        <f t="shared" si="8"/>
        <v>1</v>
      </c>
    </row>
    <row r="268" spans="1:15" x14ac:dyDescent="0.25">
      <c r="A268" s="299">
        <v>1752</v>
      </c>
      <c r="B268" s="300" t="s">
        <v>563</v>
      </c>
      <c r="C268" s="301" t="s">
        <v>234</v>
      </c>
      <c r="D268" s="301" t="s">
        <v>111</v>
      </c>
      <c r="E268" s="301" t="s">
        <v>112</v>
      </c>
      <c r="F268" s="301" t="s">
        <v>116</v>
      </c>
      <c r="G268" s="301" t="s">
        <v>564</v>
      </c>
      <c r="H268" s="301" t="s">
        <v>114</v>
      </c>
      <c r="I268" s="298"/>
      <c r="J268" s="298">
        <v>220</v>
      </c>
      <c r="K268" s="301" t="s">
        <v>565</v>
      </c>
      <c r="L268" s="96">
        <f>I268+J268*EERR!$D$2</f>
        <v>158620</v>
      </c>
      <c r="M268" s="96">
        <f>L268/EERR!$D$2</f>
        <v>220</v>
      </c>
      <c r="N268" s="96">
        <f>SUMIF(Oct!$B$3:$B$115,A268,Oct!$V$3:$V$115)</f>
        <v>1268960</v>
      </c>
      <c r="O268" s="166">
        <f t="shared" si="8"/>
        <v>1</v>
      </c>
    </row>
    <row r="269" spans="1:15" x14ac:dyDescent="0.25">
      <c r="A269" s="299">
        <v>1753</v>
      </c>
      <c r="B269" s="300" t="s">
        <v>566</v>
      </c>
      <c r="C269" s="301" t="s">
        <v>234</v>
      </c>
      <c r="D269" s="301" t="s">
        <v>111</v>
      </c>
      <c r="E269" s="301" t="s">
        <v>112</v>
      </c>
      <c r="F269" s="301" t="s">
        <v>117</v>
      </c>
      <c r="G269" s="301" t="s">
        <v>567</v>
      </c>
      <c r="H269" s="301" t="s">
        <v>114</v>
      </c>
      <c r="I269" s="298"/>
      <c r="J269" s="298">
        <v>660</v>
      </c>
      <c r="K269" s="301" t="s">
        <v>568</v>
      </c>
      <c r="L269" s="96">
        <f>I269+J269*EERR!$D$2</f>
        <v>475860</v>
      </c>
      <c r="M269" s="96">
        <f>L269/EERR!$D$2</f>
        <v>660</v>
      </c>
      <c r="N269" s="96">
        <f>SUMIF(Oct!$B$3:$B$115,A269,Oct!$V$3:$V$115)</f>
        <v>2982056</v>
      </c>
      <c r="O269" s="166">
        <f t="shared" si="8"/>
        <v>1</v>
      </c>
    </row>
    <row r="270" spans="1:15" x14ac:dyDescent="0.25">
      <c r="A270" s="299">
        <v>1754</v>
      </c>
      <c r="B270" s="300" t="s">
        <v>569</v>
      </c>
      <c r="C270" s="301" t="s">
        <v>234</v>
      </c>
      <c r="D270" s="301" t="s">
        <v>111</v>
      </c>
      <c r="E270" s="301" t="s">
        <v>112</v>
      </c>
      <c r="F270" s="301" t="s">
        <v>116</v>
      </c>
      <c r="G270" s="301" t="s">
        <v>570</v>
      </c>
      <c r="H270" s="301" t="s">
        <v>114</v>
      </c>
      <c r="I270" s="298"/>
      <c r="J270" s="298">
        <v>220</v>
      </c>
      <c r="K270" s="301" t="s">
        <v>571</v>
      </c>
      <c r="L270" s="96">
        <f>I270+J270*EERR!$D$2</f>
        <v>158620</v>
      </c>
      <c r="M270" s="96">
        <f>L270/EERR!$D$2</f>
        <v>220</v>
      </c>
      <c r="N270" s="96">
        <f>SUMIF(Oct!$B$3:$B$115,A270,Oct!$V$3:$V$115)</f>
        <v>0</v>
      </c>
      <c r="O270" s="166">
        <f t="shared" si="8"/>
        <v>1</v>
      </c>
    </row>
    <row r="271" spans="1:15" x14ac:dyDescent="0.25">
      <c r="A271" s="299">
        <v>1755</v>
      </c>
      <c r="B271" s="300" t="s">
        <v>572</v>
      </c>
      <c r="C271" s="301" t="s">
        <v>234</v>
      </c>
      <c r="D271" s="301" t="s">
        <v>111</v>
      </c>
      <c r="E271" s="301" t="s">
        <v>112</v>
      </c>
      <c r="F271" s="301" t="s">
        <v>117</v>
      </c>
      <c r="G271" s="301" t="s">
        <v>573</v>
      </c>
      <c r="H271" s="301" t="s">
        <v>114</v>
      </c>
      <c r="I271" s="298"/>
      <c r="J271" s="298">
        <v>220</v>
      </c>
      <c r="K271" s="301" t="s">
        <v>574</v>
      </c>
      <c r="L271" s="96">
        <f>I271+J271*EERR!$D$2</f>
        <v>158620</v>
      </c>
      <c r="M271" s="96">
        <f>L271/EERR!$D$2</f>
        <v>220</v>
      </c>
      <c r="N271" s="96">
        <f>SUMIF(Oct!$B$3:$B$115,A271,Oct!$V$3:$V$115)</f>
        <v>951720</v>
      </c>
      <c r="O271" s="166">
        <f t="shared" si="8"/>
        <v>1</v>
      </c>
    </row>
    <row r="272" spans="1:15" x14ac:dyDescent="0.25">
      <c r="A272" s="299">
        <v>1756</v>
      </c>
      <c r="B272" s="300" t="s">
        <v>575</v>
      </c>
      <c r="C272" s="301" t="s">
        <v>234</v>
      </c>
      <c r="D272" s="301" t="s">
        <v>111</v>
      </c>
      <c r="E272" s="301" t="s">
        <v>112</v>
      </c>
      <c r="F272" s="301" t="s">
        <v>117</v>
      </c>
      <c r="G272" s="301" t="s">
        <v>576</v>
      </c>
      <c r="H272" s="301" t="s">
        <v>114</v>
      </c>
      <c r="I272" s="298"/>
      <c r="J272" s="298">
        <v>195</v>
      </c>
      <c r="K272" s="301" t="s">
        <v>577</v>
      </c>
      <c r="L272" s="96">
        <f>I272+J272*EERR!$D$2</f>
        <v>140595</v>
      </c>
      <c r="M272" s="96">
        <f>L272/EERR!$D$2</f>
        <v>195</v>
      </c>
      <c r="N272" s="96">
        <f>SUMIF(Oct!$B$3:$B$115,A272,Oct!$V$3:$V$115)</f>
        <v>0</v>
      </c>
      <c r="O272" s="166">
        <f t="shared" si="8"/>
        <v>1</v>
      </c>
    </row>
    <row r="273" spans="1:19" x14ac:dyDescent="0.25">
      <c r="A273" s="299">
        <v>1757</v>
      </c>
      <c r="B273" s="300" t="s">
        <v>578</v>
      </c>
      <c r="C273" s="301" t="s">
        <v>234</v>
      </c>
      <c r="D273" s="301" t="s">
        <v>111</v>
      </c>
      <c r="E273" s="301" t="s">
        <v>112</v>
      </c>
      <c r="F273" s="301" t="s">
        <v>117</v>
      </c>
      <c r="G273" s="301" t="s">
        <v>356</v>
      </c>
      <c r="H273" s="301" t="s">
        <v>114</v>
      </c>
      <c r="I273" s="298"/>
      <c r="J273" s="298">
        <v>541.5</v>
      </c>
      <c r="K273" s="301" t="s">
        <v>579</v>
      </c>
      <c r="L273" s="96">
        <f>I273+J273*EERR!$D$2</f>
        <v>390421.5</v>
      </c>
      <c r="M273" s="96">
        <f>L273/EERR!$D$2</f>
        <v>541.5</v>
      </c>
      <c r="N273" s="96">
        <f>SUMIF(Oct!$B$3:$B$115,A273,Oct!$V$3:$V$115)</f>
        <v>0</v>
      </c>
      <c r="O273" s="166">
        <f t="shared" si="8"/>
        <v>1</v>
      </c>
    </row>
    <row r="274" spans="1:19" x14ac:dyDescent="0.25">
      <c r="A274" s="299">
        <v>1758</v>
      </c>
      <c r="B274" s="300" t="s">
        <v>580</v>
      </c>
      <c r="C274" s="301" t="s">
        <v>233</v>
      </c>
      <c r="D274" s="301" t="s">
        <v>111</v>
      </c>
      <c r="E274" s="301" t="s">
        <v>115</v>
      </c>
      <c r="F274" s="301" t="s">
        <v>117</v>
      </c>
      <c r="G274" s="301" t="s">
        <v>354</v>
      </c>
      <c r="H274" s="301" t="s">
        <v>348</v>
      </c>
      <c r="I274" s="298">
        <v>608328</v>
      </c>
      <c r="J274" s="298"/>
      <c r="K274" s="301" t="s">
        <v>581</v>
      </c>
      <c r="L274" s="96">
        <f>I274+J274*EERR!$D$2</f>
        <v>608328</v>
      </c>
      <c r="M274" s="96">
        <f>L274/EERR!$D$2</f>
        <v>843.72815533980588</v>
      </c>
      <c r="N274" s="96">
        <f>SUMIF(Oct!$B$3:$B$115,A274,Oct!$V$3:$V$115)</f>
        <v>0</v>
      </c>
      <c r="O274" s="166">
        <f t="shared" si="8"/>
        <v>1</v>
      </c>
      <c r="R274" s="53" t="s">
        <v>168</v>
      </c>
      <c r="S274" s="53" t="s">
        <v>169</v>
      </c>
    </row>
    <row r="275" spans="1:19" x14ac:dyDescent="0.25">
      <c r="A275" s="299">
        <v>1759</v>
      </c>
      <c r="B275" s="300" t="s">
        <v>582</v>
      </c>
      <c r="C275" s="301" t="s">
        <v>233</v>
      </c>
      <c r="D275" s="301" t="s">
        <v>111</v>
      </c>
      <c r="E275" s="301" t="s">
        <v>115</v>
      </c>
      <c r="F275" s="301" t="s">
        <v>116</v>
      </c>
      <c r="G275" s="301" t="s">
        <v>523</v>
      </c>
      <c r="H275" s="301" t="s">
        <v>115</v>
      </c>
      <c r="I275" s="298">
        <v>3000</v>
      </c>
      <c r="J275" s="298"/>
      <c r="K275" s="301" t="s">
        <v>583</v>
      </c>
      <c r="L275" s="96">
        <f>I275+J275*EERR!$D$2</f>
        <v>3000</v>
      </c>
      <c r="M275" s="96">
        <f>L275/EERR!$D$2</f>
        <v>4.160887656033287</v>
      </c>
      <c r="N275" s="96">
        <f>SUMIF(Oct!$B$3:$B$115,A275,Oct!$V$3:$V$115)</f>
        <v>0</v>
      </c>
      <c r="O275" s="166">
        <f t="shared" si="8"/>
        <v>1</v>
      </c>
    </row>
    <row r="276" spans="1:19" x14ac:dyDescent="0.25">
      <c r="A276" s="299">
        <v>1760</v>
      </c>
      <c r="B276" s="300" t="s">
        <v>584</v>
      </c>
      <c r="C276" s="301" t="s">
        <v>234</v>
      </c>
      <c r="D276" s="301" t="s">
        <v>111</v>
      </c>
      <c r="E276" s="301" t="s">
        <v>112</v>
      </c>
      <c r="F276" s="301" t="s">
        <v>116</v>
      </c>
      <c r="G276" s="301" t="s">
        <v>365</v>
      </c>
      <c r="H276" s="301" t="s">
        <v>114</v>
      </c>
      <c r="I276" s="298"/>
      <c r="J276" s="298">
        <v>480</v>
      </c>
      <c r="K276" s="301" t="s">
        <v>585</v>
      </c>
      <c r="L276" s="96">
        <f>I276+J276*EERR!$D$2</f>
        <v>346080</v>
      </c>
      <c r="M276" s="96">
        <f>L276/EERR!$D$2</f>
        <v>480</v>
      </c>
      <c r="N276" s="96">
        <f>SUMIF(Oct!$B$3:$B$115,A276,Oct!$V$3:$V$115)</f>
        <v>0</v>
      </c>
      <c r="O276" s="166">
        <f t="shared" si="8"/>
        <v>1</v>
      </c>
    </row>
    <row r="277" spans="1:19" x14ac:dyDescent="0.25">
      <c r="A277" s="299">
        <v>1761</v>
      </c>
      <c r="B277" s="300" t="s">
        <v>586</v>
      </c>
      <c r="C277" s="301" t="s">
        <v>234</v>
      </c>
      <c r="D277" s="301" t="s">
        <v>111</v>
      </c>
      <c r="E277" s="301" t="s">
        <v>112</v>
      </c>
      <c r="F277" s="301" t="s">
        <v>116</v>
      </c>
      <c r="G277" s="301" t="s">
        <v>357</v>
      </c>
      <c r="H277" s="301" t="s">
        <v>114</v>
      </c>
      <c r="I277" s="298"/>
      <c r="J277" s="298">
        <v>460</v>
      </c>
      <c r="K277" s="301" t="s">
        <v>587</v>
      </c>
      <c r="L277" s="96">
        <f>I277+J277*EERR!$D$2</f>
        <v>331660</v>
      </c>
      <c r="M277" s="96">
        <f>L277/EERR!$D$2</f>
        <v>460</v>
      </c>
      <c r="N277" s="96">
        <f>SUMIF(Oct!$B$3:$B$115,A277,Oct!$V$3:$V$115)</f>
        <v>0</v>
      </c>
      <c r="O277" s="166">
        <f t="shared" si="8"/>
        <v>1</v>
      </c>
    </row>
    <row r="278" spans="1:19" x14ac:dyDescent="0.25">
      <c r="A278" s="299">
        <v>1762</v>
      </c>
      <c r="B278" s="300" t="s">
        <v>588</v>
      </c>
      <c r="C278" s="301" t="s">
        <v>234</v>
      </c>
      <c r="D278" s="301" t="s">
        <v>111</v>
      </c>
      <c r="E278" s="301" t="s">
        <v>112</v>
      </c>
      <c r="F278" s="301" t="s">
        <v>117</v>
      </c>
      <c r="G278" s="301" t="s">
        <v>589</v>
      </c>
      <c r="H278" s="301" t="s">
        <v>114</v>
      </c>
      <c r="I278" s="298"/>
      <c r="J278" s="298">
        <v>460</v>
      </c>
      <c r="K278" s="301" t="s">
        <v>590</v>
      </c>
      <c r="L278" s="96">
        <f>I278+J278*EERR!$D$2</f>
        <v>331660</v>
      </c>
      <c r="M278" s="96">
        <f>L278/EERR!$D$2</f>
        <v>460</v>
      </c>
      <c r="N278" s="96">
        <f>SUMIF(Oct!$B$3:$B$115,A278,Oct!$V$3:$V$115)</f>
        <v>0</v>
      </c>
      <c r="O278" s="166">
        <f t="shared" si="8"/>
        <v>1</v>
      </c>
    </row>
    <row r="279" spans="1:19" x14ac:dyDescent="0.25">
      <c r="A279" s="299">
        <v>1763</v>
      </c>
      <c r="B279" s="300" t="s">
        <v>591</v>
      </c>
      <c r="C279" s="301" t="s">
        <v>234</v>
      </c>
      <c r="D279" s="301" t="s">
        <v>111</v>
      </c>
      <c r="E279" s="301" t="s">
        <v>112</v>
      </c>
      <c r="F279" s="301" t="s">
        <v>113</v>
      </c>
      <c r="G279" s="301" t="s">
        <v>592</v>
      </c>
      <c r="H279" s="301" t="s">
        <v>114</v>
      </c>
      <c r="I279" s="298"/>
      <c r="J279" s="298">
        <v>220</v>
      </c>
      <c r="K279" s="301" t="s">
        <v>593</v>
      </c>
      <c r="L279" s="96">
        <f>I279+J279*EERR!$D$2</f>
        <v>158620</v>
      </c>
      <c r="M279" s="96">
        <f>L279/EERR!$D$2</f>
        <v>220</v>
      </c>
      <c r="N279" s="96">
        <f>SUMIF(Oct!$B$3:$B$115,A279,Oct!$V$3:$V$115)</f>
        <v>317240</v>
      </c>
      <c r="O279" s="166">
        <f t="shared" si="8"/>
        <v>1</v>
      </c>
    </row>
    <row r="280" spans="1:19" x14ac:dyDescent="0.25">
      <c r="A280" s="299">
        <v>1764</v>
      </c>
      <c r="B280" s="300" t="s">
        <v>594</v>
      </c>
      <c r="C280" s="301" t="s">
        <v>234</v>
      </c>
      <c r="D280" s="301" t="s">
        <v>111</v>
      </c>
      <c r="E280" s="301" t="s">
        <v>112</v>
      </c>
      <c r="F280" s="301" t="s">
        <v>113</v>
      </c>
      <c r="G280" s="301" t="s">
        <v>363</v>
      </c>
      <c r="H280" s="301" t="s">
        <v>114</v>
      </c>
      <c r="I280" s="298"/>
      <c r="J280" s="298">
        <v>480</v>
      </c>
      <c r="K280" s="301" t="s">
        <v>595</v>
      </c>
      <c r="L280" s="96">
        <f>I280+J280*EERR!$D$2</f>
        <v>346080</v>
      </c>
      <c r="M280" s="96">
        <f>L280/EERR!$D$2</f>
        <v>480</v>
      </c>
      <c r="N280" s="96">
        <f>SUMIF(Oct!$B$3:$B$115,A280,Oct!$V$3:$V$115)</f>
        <v>0</v>
      </c>
      <c r="O280" s="166">
        <f t="shared" si="8"/>
        <v>1</v>
      </c>
    </row>
    <row r="281" spans="1:19" x14ac:dyDescent="0.25">
      <c r="A281" s="299">
        <v>1765</v>
      </c>
      <c r="B281" s="300" t="s">
        <v>596</v>
      </c>
      <c r="C281" s="301" t="s">
        <v>234</v>
      </c>
      <c r="D281" s="301" t="s">
        <v>111</v>
      </c>
      <c r="E281" s="301" t="s">
        <v>112</v>
      </c>
      <c r="F281" s="301" t="s">
        <v>117</v>
      </c>
      <c r="G281" s="301" t="s">
        <v>526</v>
      </c>
      <c r="H281" s="301" t="s">
        <v>114</v>
      </c>
      <c r="I281" s="298"/>
      <c r="J281" s="298">
        <v>220</v>
      </c>
      <c r="K281" s="301" t="s">
        <v>597</v>
      </c>
      <c r="L281" s="96">
        <f>I281+J281*EERR!$D$2</f>
        <v>158620</v>
      </c>
      <c r="M281" s="96">
        <f>L281/EERR!$D$2</f>
        <v>220</v>
      </c>
      <c r="N281" s="96">
        <f>SUMIF(Oct!$B$3:$B$115,A281,Oct!$V$3:$V$115)</f>
        <v>158620</v>
      </c>
      <c r="O281" s="166">
        <f t="shared" si="8"/>
        <v>1</v>
      </c>
    </row>
    <row r="282" spans="1:19" x14ac:dyDescent="0.25">
      <c r="A282" s="299">
        <v>1766</v>
      </c>
      <c r="B282" s="300" t="s">
        <v>598</v>
      </c>
      <c r="C282" s="301" t="s">
        <v>233</v>
      </c>
      <c r="D282" s="301" t="s">
        <v>111</v>
      </c>
      <c r="E282" s="301" t="s">
        <v>115</v>
      </c>
      <c r="F282" s="301" t="s">
        <v>116</v>
      </c>
      <c r="G282" s="301" t="s">
        <v>599</v>
      </c>
      <c r="H282" s="301" t="s">
        <v>115</v>
      </c>
      <c r="I282" s="298">
        <v>202776</v>
      </c>
      <c r="J282" s="298"/>
      <c r="K282" s="301" t="s">
        <v>600</v>
      </c>
      <c r="L282" s="96">
        <f>I282+J282*EERR!$D$2</f>
        <v>202776</v>
      </c>
      <c r="M282" s="96">
        <f>L282/EERR!$D$2</f>
        <v>281.24271844660194</v>
      </c>
      <c r="N282" s="96">
        <f>SUMIF(Oct!$B$3:$B$115,A282,Oct!$V$3:$V$115)</f>
        <v>0</v>
      </c>
      <c r="O282" s="166">
        <f t="shared" si="8"/>
        <v>1</v>
      </c>
    </row>
    <row r="283" spans="1:19" x14ac:dyDescent="0.25">
      <c r="A283" s="299">
        <v>1767</v>
      </c>
      <c r="B283" s="300" t="s">
        <v>601</v>
      </c>
      <c r="C283" s="301" t="s">
        <v>234</v>
      </c>
      <c r="D283" s="301" t="s">
        <v>111</v>
      </c>
      <c r="E283" s="301" t="s">
        <v>112</v>
      </c>
      <c r="F283" s="301" t="s">
        <v>116</v>
      </c>
      <c r="G283" s="301" t="s">
        <v>602</v>
      </c>
      <c r="H283" s="301" t="s">
        <v>114</v>
      </c>
      <c r="I283" s="298"/>
      <c r="J283" s="298">
        <v>240</v>
      </c>
      <c r="K283" s="301" t="s">
        <v>603</v>
      </c>
      <c r="L283" s="96">
        <f>I283+J283*EERR!$D$2</f>
        <v>173040</v>
      </c>
      <c r="M283" s="96">
        <f>L283/EERR!$D$2</f>
        <v>240</v>
      </c>
      <c r="N283" s="96">
        <f>SUMIF(Oct!$B$3:$B$115,A283,Oct!$V$3:$V$115)</f>
        <v>0</v>
      </c>
      <c r="O283" s="166">
        <f t="shared" si="8"/>
        <v>1</v>
      </c>
    </row>
    <row r="284" spans="1:19" x14ac:dyDescent="0.25">
      <c r="A284" s="299">
        <v>1768</v>
      </c>
      <c r="B284" s="300" t="s">
        <v>604</v>
      </c>
      <c r="C284" s="301" t="s">
        <v>234</v>
      </c>
      <c r="D284" s="301" t="s">
        <v>111</v>
      </c>
      <c r="E284" s="301" t="s">
        <v>112</v>
      </c>
      <c r="F284" s="301" t="s">
        <v>117</v>
      </c>
      <c r="G284" s="301" t="s">
        <v>605</v>
      </c>
      <c r="H284" s="301" t="s">
        <v>114</v>
      </c>
      <c r="I284" s="298"/>
      <c r="J284" s="298">
        <v>900</v>
      </c>
      <c r="K284" s="301" t="s">
        <v>606</v>
      </c>
      <c r="L284" s="96">
        <f>I284+J284*EERR!$D$2</f>
        <v>648900</v>
      </c>
      <c r="M284" s="96">
        <f>L284/EERR!$D$2</f>
        <v>900</v>
      </c>
      <c r="N284" s="96">
        <f>SUMIF(Oct!$B$3:$B$115,A284,Oct!$V$3:$V$115)</f>
        <v>0</v>
      </c>
      <c r="O284" s="166">
        <f t="shared" si="8"/>
        <v>1</v>
      </c>
    </row>
    <row r="285" spans="1:19" x14ac:dyDescent="0.25">
      <c r="A285" s="299">
        <v>1769</v>
      </c>
      <c r="B285" s="300" t="s">
        <v>607</v>
      </c>
      <c r="C285" s="301" t="s">
        <v>234</v>
      </c>
      <c r="D285" s="301" t="s">
        <v>111</v>
      </c>
      <c r="E285" s="301" t="s">
        <v>112</v>
      </c>
      <c r="F285" s="301" t="s">
        <v>116</v>
      </c>
      <c r="G285" s="301" t="s">
        <v>608</v>
      </c>
      <c r="H285" s="301" t="s">
        <v>114</v>
      </c>
      <c r="I285" s="298"/>
      <c r="J285" s="298">
        <v>220</v>
      </c>
      <c r="K285" s="301" t="s">
        <v>609</v>
      </c>
      <c r="L285" s="96">
        <f>I285+J285*EERR!$D$2</f>
        <v>158620</v>
      </c>
      <c r="M285" s="96">
        <f>L285/EERR!$D$2</f>
        <v>220</v>
      </c>
      <c r="N285" s="96">
        <f>SUMIF(Oct!$B$3:$B$115,A285,Oct!$V$3:$V$115)</f>
        <v>0</v>
      </c>
      <c r="O285" s="166">
        <f t="shared" si="8"/>
        <v>1</v>
      </c>
    </row>
    <row r="286" spans="1:19" x14ac:dyDescent="0.25">
      <c r="A286" s="340">
        <v>1769</v>
      </c>
      <c r="B286" s="341" t="s">
        <v>607</v>
      </c>
      <c r="C286" s="342" t="s">
        <v>234</v>
      </c>
      <c r="D286" s="342" t="s">
        <v>111</v>
      </c>
      <c r="E286" s="342" t="s">
        <v>457</v>
      </c>
      <c r="F286" s="342" t="s">
        <v>116</v>
      </c>
      <c r="G286" s="342" t="s">
        <v>608</v>
      </c>
      <c r="H286" s="342" t="s">
        <v>114</v>
      </c>
      <c r="I286" s="343"/>
      <c r="J286" s="343">
        <v>-220</v>
      </c>
      <c r="K286" s="342" t="s">
        <v>609</v>
      </c>
      <c r="L286" s="96">
        <f>I286+J286*EERR!$D$2</f>
        <v>-158620</v>
      </c>
      <c r="M286" s="96">
        <f>L286/EERR!$D$2</f>
        <v>-220</v>
      </c>
      <c r="N286" s="96">
        <f>SUMIF(Oct!$B$3:$B$115,A286,Oct!$V$3:$V$115)</f>
        <v>0</v>
      </c>
      <c r="O286" s="166">
        <f t="shared" si="8"/>
        <v>0</v>
      </c>
    </row>
    <row r="287" spans="1:19" x14ac:dyDescent="0.25">
      <c r="A287" s="299">
        <v>1770</v>
      </c>
      <c r="B287" s="300" t="s">
        <v>610</v>
      </c>
      <c r="C287" s="301" t="s">
        <v>234</v>
      </c>
      <c r="D287" s="301" t="s">
        <v>111</v>
      </c>
      <c r="E287" s="301" t="s">
        <v>112</v>
      </c>
      <c r="F287" s="301" t="s">
        <v>117</v>
      </c>
      <c r="G287" s="301" t="s">
        <v>611</v>
      </c>
      <c r="H287" s="301" t="s">
        <v>114</v>
      </c>
      <c r="I287" s="298"/>
      <c r="J287" s="298">
        <v>209</v>
      </c>
      <c r="K287" s="301" t="s">
        <v>612</v>
      </c>
      <c r="L287" s="96">
        <f>I287+J287*EERR!$D$2</f>
        <v>150689</v>
      </c>
      <c r="M287" s="96">
        <f>L287/EERR!$D$2</f>
        <v>209</v>
      </c>
      <c r="N287" s="96">
        <f>SUMIF(Oct!$B$3:$B$115,A287,Oct!$V$3:$V$115)</f>
        <v>753445</v>
      </c>
      <c r="O287" s="166">
        <f t="shared" si="8"/>
        <v>1</v>
      </c>
      <c r="Q287" s="53" t="s">
        <v>199</v>
      </c>
    </row>
    <row r="288" spans="1:19" x14ac:dyDescent="0.25">
      <c r="A288" s="299">
        <v>1771</v>
      </c>
      <c r="B288" s="300" t="s">
        <v>613</v>
      </c>
      <c r="C288" s="301" t="s">
        <v>234</v>
      </c>
      <c r="D288" s="301" t="s">
        <v>111</v>
      </c>
      <c r="E288" s="301" t="s">
        <v>112</v>
      </c>
      <c r="F288" s="301" t="s">
        <v>117</v>
      </c>
      <c r="G288" s="301" t="s">
        <v>614</v>
      </c>
      <c r="H288" s="301" t="s">
        <v>114</v>
      </c>
      <c r="I288" s="298"/>
      <c r="J288" s="298">
        <v>220</v>
      </c>
      <c r="K288" s="301" t="s">
        <v>615</v>
      </c>
      <c r="L288" s="96">
        <f>I288+J288*EERR!$D$2</f>
        <v>158620</v>
      </c>
      <c r="M288" s="96">
        <f>L288/EERR!$D$2</f>
        <v>220</v>
      </c>
      <c r="N288" s="96">
        <f>SUMIF(Oct!$B$3:$B$115,A288,Oct!$V$3:$V$115)</f>
        <v>0</v>
      </c>
      <c r="O288" s="166">
        <f t="shared" si="8"/>
        <v>1</v>
      </c>
    </row>
    <row r="289" spans="1:16" x14ac:dyDescent="0.25">
      <c r="A289" s="299">
        <v>1772</v>
      </c>
      <c r="B289" s="300" t="s">
        <v>616</v>
      </c>
      <c r="C289" s="301" t="s">
        <v>234</v>
      </c>
      <c r="D289" s="301" t="s">
        <v>111</v>
      </c>
      <c r="E289" s="301" t="s">
        <v>112</v>
      </c>
      <c r="F289" s="301" t="s">
        <v>116</v>
      </c>
      <c r="G289" s="301" t="s">
        <v>617</v>
      </c>
      <c r="H289" s="301" t="s">
        <v>114</v>
      </c>
      <c r="I289" s="298"/>
      <c r="J289" s="298">
        <v>220</v>
      </c>
      <c r="K289" s="301" t="s">
        <v>618</v>
      </c>
      <c r="L289" s="96">
        <f>I289+J289*EERR!$D$2</f>
        <v>158620</v>
      </c>
      <c r="M289" s="96">
        <f>L289/EERR!$D$2</f>
        <v>220</v>
      </c>
      <c r="N289" s="96">
        <f>SUMIF(Oct!$B$3:$B$115,A289,Oct!$V$3:$V$115)</f>
        <v>793100</v>
      </c>
      <c r="O289" s="166">
        <f t="shared" si="8"/>
        <v>1</v>
      </c>
    </row>
    <row r="290" spans="1:16" x14ac:dyDescent="0.25">
      <c r="A290" s="299">
        <v>1773</v>
      </c>
      <c r="B290" s="300" t="s">
        <v>619</v>
      </c>
      <c r="C290" s="301" t="s">
        <v>234</v>
      </c>
      <c r="D290" s="301" t="s">
        <v>111</v>
      </c>
      <c r="E290" s="301" t="s">
        <v>112</v>
      </c>
      <c r="F290" s="301" t="s">
        <v>116</v>
      </c>
      <c r="G290" s="301" t="s">
        <v>620</v>
      </c>
      <c r="H290" s="301" t="s">
        <v>114</v>
      </c>
      <c r="I290" s="298"/>
      <c r="J290" s="298">
        <v>220</v>
      </c>
      <c r="K290" s="301" t="s">
        <v>621</v>
      </c>
      <c r="L290" s="96">
        <f>I290+J290*EERR!$D$2</f>
        <v>158620</v>
      </c>
      <c r="M290" s="96">
        <f>L290/EERR!$D$2</f>
        <v>220</v>
      </c>
      <c r="N290" s="96">
        <f>SUMIF(Oct!$B$3:$B$115,A290,Oct!$V$3:$V$115)</f>
        <v>0</v>
      </c>
      <c r="O290" s="166">
        <f t="shared" si="8"/>
        <v>1</v>
      </c>
    </row>
    <row r="291" spans="1:16" x14ac:dyDescent="0.25">
      <c r="A291" s="340">
        <v>1773</v>
      </c>
      <c r="B291" s="341" t="s">
        <v>619</v>
      </c>
      <c r="C291" s="342" t="s">
        <v>234</v>
      </c>
      <c r="D291" s="342" t="s">
        <v>111</v>
      </c>
      <c r="E291" s="342" t="s">
        <v>457</v>
      </c>
      <c r="F291" s="342" t="s">
        <v>116</v>
      </c>
      <c r="G291" s="342" t="s">
        <v>620</v>
      </c>
      <c r="H291" s="342" t="s">
        <v>114</v>
      </c>
      <c r="I291" s="343"/>
      <c r="J291" s="343">
        <v>-220</v>
      </c>
      <c r="K291" s="342" t="s">
        <v>621</v>
      </c>
      <c r="L291" s="96">
        <f>I291+J291*EERR!$D$2</f>
        <v>-158620</v>
      </c>
      <c r="M291" s="96">
        <f>L291/EERR!$D$2</f>
        <v>-220</v>
      </c>
      <c r="N291" s="96">
        <f>SUMIF(Oct!$B$3:$B$115,A291,Oct!$V$3:$V$115)</f>
        <v>0</v>
      </c>
      <c r="O291" s="166">
        <f t="shared" si="8"/>
        <v>0</v>
      </c>
    </row>
    <row r="292" spans="1:16" x14ac:dyDescent="0.25">
      <c r="A292" s="299">
        <v>1774</v>
      </c>
      <c r="B292" s="300" t="s">
        <v>622</v>
      </c>
      <c r="C292" s="301" t="s">
        <v>234</v>
      </c>
      <c r="D292" s="301" t="s">
        <v>111</v>
      </c>
      <c r="E292" s="301" t="s">
        <v>112</v>
      </c>
      <c r="F292" s="301" t="s">
        <v>113</v>
      </c>
      <c r="G292" s="301" t="s">
        <v>623</v>
      </c>
      <c r="H292" s="301" t="s">
        <v>114</v>
      </c>
      <c r="I292" s="298"/>
      <c r="J292" s="298">
        <v>209</v>
      </c>
      <c r="K292" s="301" t="s">
        <v>624</v>
      </c>
      <c r="L292" s="96">
        <f>I292+J292*EERR!$D$2</f>
        <v>150689</v>
      </c>
      <c r="M292" s="96">
        <f>L292/EERR!$D$2</f>
        <v>209</v>
      </c>
      <c r="N292" s="96">
        <f>SUMIF(Oct!$B$3:$B$115,A292,Oct!$V$3:$V$115)</f>
        <v>150689</v>
      </c>
      <c r="O292" s="166">
        <f t="shared" si="8"/>
        <v>1</v>
      </c>
    </row>
    <row r="293" spans="1:16" x14ac:dyDescent="0.25">
      <c r="A293" s="299">
        <v>1775</v>
      </c>
      <c r="B293" s="300" t="s">
        <v>625</v>
      </c>
      <c r="C293" s="301" t="s">
        <v>234</v>
      </c>
      <c r="D293" s="301" t="s">
        <v>111</v>
      </c>
      <c r="E293" s="301" t="s">
        <v>112</v>
      </c>
      <c r="F293" s="301" t="s">
        <v>113</v>
      </c>
      <c r="G293" s="301" t="s">
        <v>623</v>
      </c>
      <c r="H293" s="301" t="s">
        <v>114</v>
      </c>
      <c r="I293" s="298"/>
      <c r="J293" s="298">
        <v>220</v>
      </c>
      <c r="K293" s="301" t="s">
        <v>626</v>
      </c>
      <c r="L293" s="96">
        <f>I293+J293*EERR!$D$2</f>
        <v>158620</v>
      </c>
      <c r="M293" s="96">
        <f>L293/EERR!$D$2</f>
        <v>220</v>
      </c>
      <c r="N293" s="96">
        <f>SUMIF(Oct!$B$3:$B$115,A293,Oct!$V$3:$V$115)</f>
        <v>475860</v>
      </c>
      <c r="O293" s="166">
        <f t="shared" si="8"/>
        <v>1</v>
      </c>
    </row>
    <row r="294" spans="1:16" x14ac:dyDescent="0.25">
      <c r="A294" s="299">
        <v>1776</v>
      </c>
      <c r="B294" s="300" t="s">
        <v>627</v>
      </c>
      <c r="C294" s="301" t="s">
        <v>234</v>
      </c>
      <c r="D294" s="301" t="s">
        <v>111</v>
      </c>
      <c r="E294" s="301" t="s">
        <v>112</v>
      </c>
      <c r="F294" s="301" t="s">
        <v>113</v>
      </c>
      <c r="G294" s="301" t="s">
        <v>628</v>
      </c>
      <c r="H294" s="301" t="s">
        <v>114</v>
      </c>
      <c r="I294" s="298"/>
      <c r="J294" s="298">
        <v>190</v>
      </c>
      <c r="K294" s="301" t="s">
        <v>629</v>
      </c>
      <c r="L294" s="96">
        <f>I294+J294*EERR!$D$2</f>
        <v>136990</v>
      </c>
      <c r="M294" s="96">
        <f>L294/EERR!$D$2</f>
        <v>190</v>
      </c>
      <c r="N294" s="96">
        <f>SUMIF(Oct!$B$3:$B$115,A294,Oct!$V$3:$V$115)</f>
        <v>547960</v>
      </c>
      <c r="O294" s="166">
        <f t="shared" si="8"/>
        <v>1</v>
      </c>
    </row>
    <row r="295" spans="1:16" x14ac:dyDescent="0.25">
      <c r="A295" s="299">
        <v>1777</v>
      </c>
      <c r="B295" s="300" t="s">
        <v>630</v>
      </c>
      <c r="C295" s="301" t="s">
        <v>234</v>
      </c>
      <c r="D295" s="301" t="s">
        <v>111</v>
      </c>
      <c r="E295" s="301" t="s">
        <v>112</v>
      </c>
      <c r="F295" s="301" t="s">
        <v>113</v>
      </c>
      <c r="G295" s="301" t="s">
        <v>631</v>
      </c>
      <c r="H295" s="301" t="s">
        <v>114</v>
      </c>
      <c r="I295" s="298"/>
      <c r="J295" s="298">
        <v>220</v>
      </c>
      <c r="K295" s="301" t="s">
        <v>353</v>
      </c>
      <c r="L295" s="96">
        <f>I295+J295*EERR!$D$2</f>
        <v>158620</v>
      </c>
      <c r="M295" s="96">
        <f>L295/EERR!$D$2</f>
        <v>220</v>
      </c>
      <c r="N295" s="96">
        <f>SUMIF(Oct!$B$3:$B$115,A295,Oct!$V$3:$V$115)</f>
        <v>188902</v>
      </c>
      <c r="O295" s="166">
        <f t="shared" si="8"/>
        <v>1</v>
      </c>
    </row>
    <row r="296" spans="1:16" x14ac:dyDescent="0.25">
      <c r="A296" s="299">
        <v>1778</v>
      </c>
      <c r="B296" s="300" t="s">
        <v>632</v>
      </c>
      <c r="C296" s="301" t="s">
        <v>234</v>
      </c>
      <c r="D296" s="301" t="s">
        <v>111</v>
      </c>
      <c r="E296" s="301" t="s">
        <v>112</v>
      </c>
      <c r="F296" s="301" t="s">
        <v>116</v>
      </c>
      <c r="G296" s="301" t="s">
        <v>633</v>
      </c>
      <c r="H296" s="301" t="s">
        <v>114</v>
      </c>
      <c r="I296" s="298"/>
      <c r="J296" s="298">
        <v>220</v>
      </c>
      <c r="K296" s="301" t="s">
        <v>634</v>
      </c>
      <c r="L296" s="96">
        <f>I296+J296*EERR!$D$2</f>
        <v>158620</v>
      </c>
      <c r="M296" s="96">
        <f>L296/EERR!$D$2</f>
        <v>220</v>
      </c>
      <c r="N296" s="96">
        <f>SUMIF(Oct!$B$3:$B$115,A296,Oct!$V$3:$V$115)</f>
        <v>475860</v>
      </c>
      <c r="O296" s="166">
        <f t="shared" si="8"/>
        <v>1</v>
      </c>
    </row>
    <row r="297" spans="1:16" x14ac:dyDescent="0.25">
      <c r="A297" s="299">
        <v>1779</v>
      </c>
      <c r="B297" s="300" t="s">
        <v>635</v>
      </c>
      <c r="C297" s="301" t="s">
        <v>234</v>
      </c>
      <c r="D297" s="301" t="s">
        <v>111</v>
      </c>
      <c r="E297" s="301" t="s">
        <v>112</v>
      </c>
      <c r="F297" s="301" t="s">
        <v>117</v>
      </c>
      <c r="G297" s="301" t="s">
        <v>636</v>
      </c>
      <c r="H297" s="301" t="s">
        <v>114</v>
      </c>
      <c r="I297" s="298"/>
      <c r="J297" s="298">
        <v>880</v>
      </c>
      <c r="K297" s="301" t="s">
        <v>637</v>
      </c>
      <c r="L297" s="96">
        <f>I297+J297*EERR!$D$2</f>
        <v>634480</v>
      </c>
      <c r="M297" s="96">
        <f>L297/EERR!$D$2</f>
        <v>880</v>
      </c>
      <c r="N297" s="96">
        <f>SUMIF(Oct!$B$3:$B$115,A297,Oct!$V$3:$V$115)</f>
        <v>0</v>
      </c>
      <c r="O297" s="166">
        <f t="shared" si="8"/>
        <v>1</v>
      </c>
    </row>
    <row r="298" spans="1:16" x14ac:dyDescent="0.25">
      <c r="A298" s="299">
        <v>1780</v>
      </c>
      <c r="B298" s="300" t="s">
        <v>638</v>
      </c>
      <c r="C298" s="301" t="s">
        <v>234</v>
      </c>
      <c r="D298" s="301" t="s">
        <v>111</v>
      </c>
      <c r="E298" s="301" t="s">
        <v>112</v>
      </c>
      <c r="F298" s="301" t="s">
        <v>116</v>
      </c>
      <c r="G298" s="301" t="s">
        <v>639</v>
      </c>
      <c r="H298" s="301" t="s">
        <v>114</v>
      </c>
      <c r="I298" s="298"/>
      <c r="J298" s="298">
        <v>194.75</v>
      </c>
      <c r="K298" s="301" t="s">
        <v>640</v>
      </c>
      <c r="L298" s="96">
        <f>I298+J298*EERR!$D$2</f>
        <v>140414.75</v>
      </c>
      <c r="M298" s="96">
        <f>L298/EERR!$D$2</f>
        <v>194.75</v>
      </c>
      <c r="N298" s="96">
        <f>SUMIF(Oct!$B$3:$B$115,A298,Oct!$V$3:$V$115)</f>
        <v>0</v>
      </c>
      <c r="O298" s="166">
        <f t="shared" si="8"/>
        <v>1</v>
      </c>
    </row>
    <row r="299" spans="1:16" x14ac:dyDescent="0.25">
      <c r="A299" s="299">
        <v>1781</v>
      </c>
      <c r="B299" s="300" t="s">
        <v>641</v>
      </c>
      <c r="C299" s="301" t="s">
        <v>234</v>
      </c>
      <c r="D299" s="301" t="s">
        <v>111</v>
      </c>
      <c r="E299" s="301" t="s">
        <v>112</v>
      </c>
      <c r="F299" s="301" t="s">
        <v>116</v>
      </c>
      <c r="G299" s="301" t="s">
        <v>642</v>
      </c>
      <c r="H299" s="301" t="s">
        <v>114</v>
      </c>
      <c r="I299" s="298"/>
      <c r="J299" s="298">
        <v>220</v>
      </c>
      <c r="K299" s="301" t="s">
        <v>643</v>
      </c>
      <c r="L299" s="96">
        <f>I299+J299*EERR!$D$2</f>
        <v>158620</v>
      </c>
      <c r="M299" s="96">
        <f>L299/EERR!$D$2</f>
        <v>220</v>
      </c>
      <c r="N299" s="96">
        <f>SUMIF(Oct!$B$3:$B$115,A299,Oct!$V$3:$V$115)</f>
        <v>188902</v>
      </c>
      <c r="O299" s="166">
        <f t="shared" si="8"/>
        <v>1</v>
      </c>
    </row>
    <row r="300" spans="1:16" x14ac:dyDescent="0.25">
      <c r="A300" s="299">
        <v>1782</v>
      </c>
      <c r="B300" s="300" t="s">
        <v>644</v>
      </c>
      <c r="C300" s="301" t="s">
        <v>234</v>
      </c>
      <c r="D300" s="301" t="s">
        <v>111</v>
      </c>
      <c r="E300" s="301" t="s">
        <v>112</v>
      </c>
      <c r="F300" s="301" t="s">
        <v>117</v>
      </c>
      <c r="G300" s="301" t="s">
        <v>576</v>
      </c>
      <c r="H300" s="301" t="s">
        <v>114</v>
      </c>
      <c r="I300" s="298"/>
      <c r="J300" s="298">
        <v>415</v>
      </c>
      <c r="K300" s="301" t="s">
        <v>645</v>
      </c>
      <c r="L300" s="96">
        <f>I300+J300*EERR!$D$2</f>
        <v>299215</v>
      </c>
      <c r="M300" s="96">
        <f>L300/EERR!$D$2</f>
        <v>415</v>
      </c>
      <c r="N300" s="96">
        <f>SUMIF(Oct!$B$3:$B$115,A300,Oct!$V$3:$V$115)</f>
        <v>0</v>
      </c>
      <c r="O300" s="166">
        <f t="shared" si="8"/>
        <v>1</v>
      </c>
    </row>
    <row r="301" spans="1:16" ht="15.75" x14ac:dyDescent="0.25">
      <c r="A301" s="299">
        <v>1783</v>
      </c>
      <c r="B301" s="300" t="s">
        <v>646</v>
      </c>
      <c r="C301" s="301" t="s">
        <v>234</v>
      </c>
      <c r="D301" s="301" t="s">
        <v>111</v>
      </c>
      <c r="E301" s="301" t="s">
        <v>112</v>
      </c>
      <c r="F301" s="301" t="s">
        <v>113</v>
      </c>
      <c r="G301" s="301" t="s">
        <v>364</v>
      </c>
      <c r="H301" s="301" t="s">
        <v>114</v>
      </c>
      <c r="I301" s="298"/>
      <c r="J301" s="298">
        <v>415</v>
      </c>
      <c r="K301" s="301" t="s">
        <v>647</v>
      </c>
      <c r="L301" s="96">
        <f>I301+J301*EERR!$D$2</f>
        <v>299215</v>
      </c>
      <c r="M301" s="96">
        <f>L301/EERR!$D$2</f>
        <v>415</v>
      </c>
      <c r="N301" s="96">
        <f>SUMIF(Oct!$B$3:$B$115,A301,Oct!$V$3:$V$115)</f>
        <v>0</v>
      </c>
      <c r="O301" s="166">
        <f t="shared" si="8"/>
        <v>1</v>
      </c>
      <c r="P301" s="285" t="s">
        <v>296</v>
      </c>
    </row>
    <row r="302" spans="1:16" ht="15.75" x14ac:dyDescent="0.25">
      <c r="A302" s="299">
        <v>1784</v>
      </c>
      <c r="B302" s="300" t="s">
        <v>648</v>
      </c>
      <c r="C302" s="301" t="s">
        <v>234</v>
      </c>
      <c r="D302" s="301" t="s">
        <v>111</v>
      </c>
      <c r="E302" s="301" t="s">
        <v>112</v>
      </c>
      <c r="F302" s="301" t="s">
        <v>117</v>
      </c>
      <c r="G302" s="301" t="s">
        <v>649</v>
      </c>
      <c r="H302" s="301" t="s">
        <v>114</v>
      </c>
      <c r="I302" s="298"/>
      <c r="J302" s="298">
        <v>220</v>
      </c>
      <c r="K302" s="301" t="s">
        <v>650</v>
      </c>
      <c r="L302" s="96">
        <f>I302+J302*EERR!$D$2</f>
        <v>158620</v>
      </c>
      <c r="M302" s="96">
        <f>L302/EERR!$D$2</f>
        <v>220</v>
      </c>
      <c r="N302" s="96">
        <f>SUMIF(Oct!$B$3:$B$115,A302,Oct!$V$3:$V$115)</f>
        <v>951720</v>
      </c>
      <c r="O302" s="166">
        <f t="shared" si="8"/>
        <v>1</v>
      </c>
      <c r="P302" s="285"/>
    </row>
    <row r="303" spans="1:16" x14ac:dyDescent="0.25">
      <c r="A303" s="299">
        <v>1785</v>
      </c>
      <c r="B303" s="300" t="s">
        <v>651</v>
      </c>
      <c r="C303" s="301" t="s">
        <v>234</v>
      </c>
      <c r="D303" s="301" t="s">
        <v>111</v>
      </c>
      <c r="E303" s="301" t="s">
        <v>112</v>
      </c>
      <c r="F303" s="301" t="s">
        <v>113</v>
      </c>
      <c r="G303" s="301" t="s">
        <v>652</v>
      </c>
      <c r="H303" s="301" t="s">
        <v>114</v>
      </c>
      <c r="I303" s="298"/>
      <c r="J303" s="298">
        <v>1966.5</v>
      </c>
      <c r="K303" s="301" t="s">
        <v>653</v>
      </c>
      <c r="L303" s="96">
        <f>I303+J303*EERR!$D$2</f>
        <v>1417846.5</v>
      </c>
      <c r="M303" s="96">
        <f>L303/EERR!$D$2</f>
        <v>1966.5</v>
      </c>
      <c r="N303" s="96">
        <f>SUMIF(Oct!$B$3:$B$115,A303,Oct!$V$3:$V$115)</f>
        <v>1417846.5</v>
      </c>
      <c r="O303" s="166">
        <f t="shared" si="8"/>
        <v>1</v>
      </c>
    </row>
    <row r="304" spans="1:16" x14ac:dyDescent="0.25">
      <c r="A304" s="299">
        <v>1786</v>
      </c>
      <c r="B304" s="300" t="s">
        <v>654</v>
      </c>
      <c r="C304" s="301" t="s">
        <v>234</v>
      </c>
      <c r="D304" s="301" t="s">
        <v>111</v>
      </c>
      <c r="E304" s="301" t="s">
        <v>112</v>
      </c>
      <c r="F304" s="301" t="s">
        <v>117</v>
      </c>
      <c r="G304" s="301" t="s">
        <v>362</v>
      </c>
      <c r="H304" s="301" t="s">
        <v>114</v>
      </c>
      <c r="I304" s="298"/>
      <c r="J304" s="298">
        <v>440</v>
      </c>
      <c r="K304" s="301" t="s">
        <v>655</v>
      </c>
      <c r="L304" s="96">
        <f>I304+J304*EERR!$D$2</f>
        <v>317240</v>
      </c>
      <c r="M304" s="96">
        <f>L304/EERR!$D$2</f>
        <v>440</v>
      </c>
      <c r="N304" s="96">
        <f>SUMIF(Oct!$B$3:$B$115,A304,Oct!$V$3:$V$115)</f>
        <v>0</v>
      </c>
      <c r="O304" s="166">
        <f t="shared" si="8"/>
        <v>1</v>
      </c>
    </row>
    <row r="305" spans="1:17" x14ac:dyDescent="0.25">
      <c r="A305" s="299">
        <v>1787</v>
      </c>
      <c r="B305" s="300" t="s">
        <v>656</v>
      </c>
      <c r="C305" s="301" t="s">
        <v>234</v>
      </c>
      <c r="D305" s="301" t="s">
        <v>111</v>
      </c>
      <c r="E305" s="301" t="s">
        <v>112</v>
      </c>
      <c r="F305" s="301" t="s">
        <v>117</v>
      </c>
      <c r="G305" s="301" t="s">
        <v>657</v>
      </c>
      <c r="H305" s="301" t="s">
        <v>114</v>
      </c>
      <c r="I305" s="298"/>
      <c r="J305" s="298">
        <v>220</v>
      </c>
      <c r="K305" s="301" t="s">
        <v>658</v>
      </c>
      <c r="L305" s="96">
        <f>I305+J305*EERR!$D$2</f>
        <v>158620</v>
      </c>
      <c r="M305" s="96">
        <f>L305/EERR!$D$2</f>
        <v>220</v>
      </c>
      <c r="N305" s="96">
        <f>SUMIF(Oct!$B$3:$B$115,A305,Oct!$V$3:$V$115)</f>
        <v>0</v>
      </c>
      <c r="O305" s="166">
        <f t="shared" si="8"/>
        <v>1</v>
      </c>
    </row>
    <row r="306" spans="1:17" x14ac:dyDescent="0.25">
      <c r="A306" s="299">
        <v>1788</v>
      </c>
      <c r="B306" s="300" t="s">
        <v>659</v>
      </c>
      <c r="C306" s="301" t="s">
        <v>234</v>
      </c>
      <c r="D306" s="301" t="s">
        <v>111</v>
      </c>
      <c r="E306" s="301" t="s">
        <v>112</v>
      </c>
      <c r="F306" s="301" t="s">
        <v>116</v>
      </c>
      <c r="G306" s="301" t="s">
        <v>660</v>
      </c>
      <c r="H306" s="301" t="s">
        <v>114</v>
      </c>
      <c r="I306" s="298"/>
      <c r="J306" s="298">
        <v>209</v>
      </c>
      <c r="K306" s="301" t="s">
        <v>661</v>
      </c>
      <c r="L306" s="96">
        <f>I306+J306*EERR!$D$2</f>
        <v>150689</v>
      </c>
      <c r="M306" s="96">
        <f>L306/EERR!$D$2</f>
        <v>209</v>
      </c>
      <c r="N306" s="96">
        <f>SUMIF(Oct!$B$3:$B$115,A306,Oct!$V$3:$V$115)</f>
        <v>0</v>
      </c>
      <c r="O306" s="166">
        <f t="shared" si="8"/>
        <v>1</v>
      </c>
    </row>
    <row r="307" spans="1:17" x14ac:dyDescent="0.25">
      <c r="A307" s="299">
        <v>1789</v>
      </c>
      <c r="B307" s="300" t="s">
        <v>662</v>
      </c>
      <c r="C307" s="301" t="s">
        <v>234</v>
      </c>
      <c r="D307" s="301" t="s">
        <v>111</v>
      </c>
      <c r="E307" s="301" t="s">
        <v>112</v>
      </c>
      <c r="F307" s="301" t="s">
        <v>117</v>
      </c>
      <c r="G307" s="301" t="s">
        <v>611</v>
      </c>
      <c r="H307" s="301" t="s">
        <v>114</v>
      </c>
      <c r="I307" s="298"/>
      <c r="J307" s="298">
        <v>209</v>
      </c>
      <c r="K307" s="301" t="s">
        <v>663</v>
      </c>
      <c r="L307" s="96">
        <f>I307+J307*EERR!$D$2</f>
        <v>150689</v>
      </c>
      <c r="M307" s="96">
        <f>L307/EERR!$D$2</f>
        <v>209</v>
      </c>
      <c r="N307" s="96">
        <f>SUMIF(Oct!$B$3:$B$115,A307,Oct!$V$3:$V$115)</f>
        <v>150689</v>
      </c>
      <c r="O307" s="166">
        <f t="shared" si="8"/>
        <v>1</v>
      </c>
    </row>
    <row r="308" spans="1:17" x14ac:dyDescent="0.25">
      <c r="A308" s="299">
        <v>1790</v>
      </c>
      <c r="B308" s="300" t="s">
        <v>664</v>
      </c>
      <c r="C308" s="301" t="s">
        <v>234</v>
      </c>
      <c r="D308" s="301" t="s">
        <v>111</v>
      </c>
      <c r="E308" s="301" t="s">
        <v>112</v>
      </c>
      <c r="F308" s="301" t="s">
        <v>113</v>
      </c>
      <c r="G308" s="301" t="s">
        <v>665</v>
      </c>
      <c r="H308" s="301" t="s">
        <v>114</v>
      </c>
      <c r="I308" s="298"/>
      <c r="J308" s="298">
        <v>220</v>
      </c>
      <c r="K308" s="301" t="s">
        <v>441</v>
      </c>
      <c r="L308" s="96">
        <f>I308+J308*EERR!$D$2</f>
        <v>158620</v>
      </c>
      <c r="M308" s="96">
        <f>L308/EERR!$D$2</f>
        <v>220</v>
      </c>
      <c r="N308" s="96">
        <f>SUMIF(Oct!$B$3:$B$115,A308,Oct!$V$3:$V$115)</f>
        <v>793100</v>
      </c>
      <c r="O308" s="166">
        <f t="shared" si="8"/>
        <v>1</v>
      </c>
    </row>
    <row r="309" spans="1:17" x14ac:dyDescent="0.25">
      <c r="A309" s="299">
        <v>1791</v>
      </c>
      <c r="B309" s="300" t="s">
        <v>666</v>
      </c>
      <c r="C309" s="301" t="s">
        <v>234</v>
      </c>
      <c r="D309" s="301" t="s">
        <v>111</v>
      </c>
      <c r="E309" s="301" t="s">
        <v>112</v>
      </c>
      <c r="F309" s="301" t="s">
        <v>117</v>
      </c>
      <c r="G309" s="301" t="s">
        <v>667</v>
      </c>
      <c r="H309" s="301" t="s">
        <v>114</v>
      </c>
      <c r="I309" s="298"/>
      <c r="J309" s="298">
        <v>418</v>
      </c>
      <c r="K309" s="301" t="s">
        <v>668</v>
      </c>
      <c r="L309" s="96">
        <f>I309+J309*EERR!$D$2</f>
        <v>301378</v>
      </c>
      <c r="M309" s="96">
        <f>L309/EERR!$D$2</f>
        <v>418</v>
      </c>
      <c r="N309" s="96">
        <f>SUMIF(Oct!$B$3:$B$115,A309,Oct!$V$3:$V$115)</f>
        <v>0</v>
      </c>
      <c r="O309" s="166">
        <f t="shared" si="8"/>
        <v>1</v>
      </c>
    </row>
    <row r="310" spans="1:17" x14ac:dyDescent="0.25">
      <c r="A310" s="299">
        <v>1792</v>
      </c>
      <c r="B310" s="300" t="s">
        <v>669</v>
      </c>
      <c r="C310" s="301" t="s">
        <v>234</v>
      </c>
      <c r="D310" s="301" t="s">
        <v>111</v>
      </c>
      <c r="E310" s="301" t="s">
        <v>112</v>
      </c>
      <c r="F310" s="301" t="s">
        <v>117</v>
      </c>
      <c r="G310" s="301" t="s">
        <v>433</v>
      </c>
      <c r="H310" s="301" t="s">
        <v>114</v>
      </c>
      <c r="I310" s="298"/>
      <c r="J310" s="298">
        <v>220</v>
      </c>
      <c r="K310" s="301" t="s">
        <v>670</v>
      </c>
      <c r="L310" s="96">
        <f>I310+J310*EERR!$D$2</f>
        <v>158620</v>
      </c>
      <c r="M310" s="96">
        <f>L310/EERR!$D$2</f>
        <v>220</v>
      </c>
      <c r="N310" s="96">
        <f>SUMIF(Oct!$B$3:$B$115,A310,Oct!$V$3:$V$115)</f>
        <v>0</v>
      </c>
      <c r="O310" s="166">
        <f t="shared" si="8"/>
        <v>1</v>
      </c>
    </row>
    <row r="311" spans="1:17" x14ac:dyDescent="0.25">
      <c r="A311" s="299">
        <v>1793</v>
      </c>
      <c r="B311" s="300" t="s">
        <v>671</v>
      </c>
      <c r="C311" s="301" t="s">
        <v>234</v>
      </c>
      <c r="D311" s="301" t="s">
        <v>111</v>
      </c>
      <c r="E311" s="301" t="s">
        <v>112</v>
      </c>
      <c r="F311" s="301" t="s">
        <v>117</v>
      </c>
      <c r="G311" s="301" t="s">
        <v>672</v>
      </c>
      <c r="H311" s="301" t="s">
        <v>114</v>
      </c>
      <c r="I311" s="298"/>
      <c r="J311" s="298">
        <v>220</v>
      </c>
      <c r="K311" s="301" t="s">
        <v>673</v>
      </c>
      <c r="L311" s="96">
        <f>I311+J311*EERR!$D$2</f>
        <v>158620</v>
      </c>
      <c r="M311" s="96">
        <f>L311/EERR!$D$2</f>
        <v>220</v>
      </c>
      <c r="N311" s="96">
        <f>SUMIF(Oct!$B$3:$B$115,A311,Oct!$V$3:$V$115)</f>
        <v>0</v>
      </c>
      <c r="O311" s="166">
        <f t="shared" si="8"/>
        <v>1</v>
      </c>
    </row>
    <row r="312" spans="1:17" x14ac:dyDescent="0.25">
      <c r="A312" s="299">
        <v>1794</v>
      </c>
      <c r="B312" s="300" t="s">
        <v>674</v>
      </c>
      <c r="C312" s="301" t="s">
        <v>233</v>
      </c>
      <c r="D312" s="301" t="s">
        <v>111</v>
      </c>
      <c r="E312" s="301" t="s">
        <v>115</v>
      </c>
      <c r="F312" s="301" t="s">
        <v>117</v>
      </c>
      <c r="G312" s="301" t="s">
        <v>675</v>
      </c>
      <c r="H312" s="301" t="s">
        <v>115</v>
      </c>
      <c r="I312" s="298">
        <v>180563</v>
      </c>
      <c r="J312" s="298"/>
      <c r="K312" s="301" t="s">
        <v>676</v>
      </c>
      <c r="L312" s="96">
        <f>I312+J312*EERR!$D$2</f>
        <v>180563</v>
      </c>
      <c r="M312" s="96">
        <f>L312/EERR!$D$2</f>
        <v>250.43411927877946</v>
      </c>
      <c r="N312" s="96">
        <f>SUMIF(Oct!$B$3:$B$115,A312,Oct!$V$3:$V$115)</f>
        <v>0</v>
      </c>
      <c r="O312" s="166">
        <f t="shared" si="8"/>
        <v>1</v>
      </c>
    </row>
    <row r="313" spans="1:17" x14ac:dyDescent="0.25">
      <c r="A313" s="299">
        <v>1795</v>
      </c>
      <c r="B313" s="300" t="s">
        <v>677</v>
      </c>
      <c r="C313" s="301" t="s">
        <v>234</v>
      </c>
      <c r="D313" s="301" t="s">
        <v>111</v>
      </c>
      <c r="E313" s="301" t="s">
        <v>112</v>
      </c>
      <c r="F313" s="301" t="s">
        <v>116</v>
      </c>
      <c r="G313" s="301" t="s">
        <v>678</v>
      </c>
      <c r="H313" s="301" t="s">
        <v>114</v>
      </c>
      <c r="I313" s="298"/>
      <c r="J313" s="298">
        <v>220</v>
      </c>
      <c r="K313" s="301" t="s">
        <v>679</v>
      </c>
      <c r="L313" s="96">
        <f>I313+J313*EERR!$D$2</f>
        <v>158620</v>
      </c>
      <c r="M313" s="96">
        <f>L313/EERR!$D$2</f>
        <v>220</v>
      </c>
      <c r="N313" s="96">
        <f>SUMIF(Oct!$B$3:$B$115,A313,Oct!$V$3:$V$115)</f>
        <v>807520</v>
      </c>
      <c r="O313" s="166">
        <f t="shared" si="8"/>
        <v>1</v>
      </c>
    </row>
    <row r="314" spans="1:17" x14ac:dyDescent="0.25">
      <c r="A314" s="299">
        <v>1796</v>
      </c>
      <c r="B314" s="300" t="s">
        <v>680</v>
      </c>
      <c r="C314" s="301" t="s">
        <v>234</v>
      </c>
      <c r="D314" s="301" t="s">
        <v>111</v>
      </c>
      <c r="E314" s="301" t="s">
        <v>112</v>
      </c>
      <c r="F314" s="301" t="s">
        <v>113</v>
      </c>
      <c r="G314" s="301" t="s">
        <v>681</v>
      </c>
      <c r="H314" s="301" t="s">
        <v>114</v>
      </c>
      <c r="I314" s="298"/>
      <c r="J314" s="298">
        <v>220</v>
      </c>
      <c r="K314" s="301" t="s">
        <v>682</v>
      </c>
      <c r="L314" s="96">
        <f>I314+J314*EERR!$D$2</f>
        <v>158620</v>
      </c>
      <c r="M314" s="96">
        <f>L314/EERR!$D$2</f>
        <v>220</v>
      </c>
      <c r="N314" s="96">
        <f>SUMIF(Oct!$B$3:$B$115,A314,Oct!$V$3:$V$115)</f>
        <v>0</v>
      </c>
      <c r="O314" s="166">
        <f t="shared" si="8"/>
        <v>1</v>
      </c>
    </row>
    <row r="315" spans="1:17" x14ac:dyDescent="0.25">
      <c r="A315" s="299">
        <v>1797</v>
      </c>
      <c r="B315" s="300" t="s">
        <v>683</v>
      </c>
      <c r="C315" s="301" t="s">
        <v>234</v>
      </c>
      <c r="D315" s="301" t="s">
        <v>111</v>
      </c>
      <c r="E315" s="301" t="s">
        <v>112</v>
      </c>
      <c r="F315" s="301" t="s">
        <v>117</v>
      </c>
      <c r="G315" s="301" t="s">
        <v>684</v>
      </c>
      <c r="H315" s="301" t="s">
        <v>114</v>
      </c>
      <c r="I315" s="298"/>
      <c r="J315" s="298">
        <v>190</v>
      </c>
      <c r="K315" s="301" t="s">
        <v>685</v>
      </c>
      <c r="L315" s="96">
        <f>I315+J315*EERR!$D$2</f>
        <v>136990</v>
      </c>
      <c r="M315" s="96">
        <f>L315/EERR!$D$2</f>
        <v>190</v>
      </c>
      <c r="N315" s="96">
        <f>SUMIF(Oct!$B$3:$B$115,A315,Oct!$V$3:$V$115)</f>
        <v>136990</v>
      </c>
      <c r="O315" s="166">
        <f t="shared" si="8"/>
        <v>1</v>
      </c>
    </row>
    <row r="316" spans="1:17" x14ac:dyDescent="0.25">
      <c r="A316" s="299">
        <v>1798</v>
      </c>
      <c r="B316" s="300" t="s">
        <v>686</v>
      </c>
      <c r="C316" s="301" t="s">
        <v>234</v>
      </c>
      <c r="D316" s="301" t="s">
        <v>111</v>
      </c>
      <c r="E316" s="301" t="s">
        <v>112</v>
      </c>
      <c r="F316" s="301" t="s">
        <v>116</v>
      </c>
      <c r="G316" s="301" t="s">
        <v>687</v>
      </c>
      <c r="H316" s="301" t="s">
        <v>114</v>
      </c>
      <c r="I316" s="298"/>
      <c r="J316" s="298">
        <v>440</v>
      </c>
      <c r="K316" s="301" t="s">
        <v>688</v>
      </c>
      <c r="L316" s="96">
        <f>I316+J316*EERR!$D$2</f>
        <v>317240</v>
      </c>
      <c r="M316" s="96">
        <f>L316/EERR!$D$2</f>
        <v>440</v>
      </c>
      <c r="N316" s="96">
        <f>SUMIF(Oct!$B$3:$B$115,A316,Oct!$V$3:$V$115)</f>
        <v>0</v>
      </c>
      <c r="O316" s="166">
        <f t="shared" ref="O316:O329" si="9">+A316-A315</f>
        <v>1</v>
      </c>
    </row>
    <row r="317" spans="1:17" x14ac:dyDescent="0.25">
      <c r="A317" s="299">
        <v>1799</v>
      </c>
      <c r="B317" s="300" t="s">
        <v>689</v>
      </c>
      <c r="C317" s="301" t="s">
        <v>234</v>
      </c>
      <c r="D317" s="301" t="s">
        <v>111</v>
      </c>
      <c r="E317" s="301" t="s">
        <v>112</v>
      </c>
      <c r="F317" s="301" t="s">
        <v>117</v>
      </c>
      <c r="G317" s="301" t="s">
        <v>576</v>
      </c>
      <c r="H317" s="301" t="s">
        <v>114</v>
      </c>
      <c r="I317" s="298"/>
      <c r="J317" s="298">
        <v>660</v>
      </c>
      <c r="K317" s="301" t="s">
        <v>690</v>
      </c>
      <c r="L317" s="96">
        <f>I317+J317*EERR!$D$2</f>
        <v>475860</v>
      </c>
      <c r="M317" s="96">
        <f>L317/EERR!$D$2</f>
        <v>660</v>
      </c>
      <c r="N317" s="96">
        <f>SUMIF(Oct!$B$3:$B$115,A317,Oct!$V$3:$V$115)</f>
        <v>0</v>
      </c>
      <c r="O317" s="166">
        <f t="shared" si="9"/>
        <v>1</v>
      </c>
    </row>
    <row r="318" spans="1:17" x14ac:dyDescent="0.25">
      <c r="A318" s="299">
        <v>1800</v>
      </c>
      <c r="B318" s="300" t="s">
        <v>691</v>
      </c>
      <c r="C318" s="301" t="s">
        <v>234</v>
      </c>
      <c r="D318" s="301" t="s">
        <v>111</v>
      </c>
      <c r="E318" s="301" t="s">
        <v>112</v>
      </c>
      <c r="F318" s="301" t="s">
        <v>117</v>
      </c>
      <c r="G318" s="301" t="s">
        <v>672</v>
      </c>
      <c r="H318" s="301" t="s">
        <v>114</v>
      </c>
      <c r="I318" s="298"/>
      <c r="J318" s="298">
        <v>220</v>
      </c>
      <c r="K318" s="301" t="s">
        <v>692</v>
      </c>
      <c r="L318" s="96">
        <f>I318+J318*EERR!$D$2</f>
        <v>158620</v>
      </c>
      <c r="M318" s="96">
        <f>L318/EERR!$D$2</f>
        <v>220</v>
      </c>
      <c r="N318" s="96">
        <f>SUMIF(Oct!$B$3:$B$115,A318,Oct!$V$3:$V$115)</f>
        <v>0</v>
      </c>
      <c r="O318" s="166">
        <f t="shared" si="9"/>
        <v>1</v>
      </c>
    </row>
    <row r="319" spans="1:17" x14ac:dyDescent="0.25">
      <c r="A319" s="299">
        <v>1801</v>
      </c>
      <c r="B319" s="300" t="s">
        <v>722</v>
      </c>
      <c r="C319" s="301" t="s">
        <v>233</v>
      </c>
      <c r="D319" s="301" t="s">
        <v>111</v>
      </c>
      <c r="E319" s="301" t="s">
        <v>115</v>
      </c>
      <c r="F319" s="301" t="s">
        <v>117</v>
      </c>
      <c r="G319" s="301" t="s">
        <v>433</v>
      </c>
      <c r="H319" s="301" t="s">
        <v>115</v>
      </c>
      <c r="I319" s="298">
        <v>6000</v>
      </c>
      <c r="J319" s="298">
        <v>0</v>
      </c>
      <c r="K319" s="301" t="s">
        <v>723</v>
      </c>
      <c r="L319" s="96">
        <f>I319+J319*EERR!$D$2</f>
        <v>6000</v>
      </c>
      <c r="M319" s="96">
        <f>L319/EERR!$D$2</f>
        <v>8.3217753120665741</v>
      </c>
      <c r="N319" s="96">
        <f>SUMIF(Oct!$B$3:$B$115,A319,Oct!$V$3:$V$115)</f>
        <v>0</v>
      </c>
      <c r="O319" s="166">
        <f t="shared" si="9"/>
        <v>1</v>
      </c>
      <c r="Q319" s="223" t="str">
        <f t="shared" ref="Q319:Q323" si="10">CONCATENATE(MID(B319,1,2),"-",MID(B319,4,2),"-",MID(B319,7,4))</f>
        <v>27-09-2019</v>
      </c>
    </row>
    <row r="320" spans="1:17" x14ac:dyDescent="0.25">
      <c r="A320" s="299">
        <v>1802</v>
      </c>
      <c r="B320" s="300" t="s">
        <v>693</v>
      </c>
      <c r="C320" s="301" t="s">
        <v>234</v>
      </c>
      <c r="D320" s="301" t="s">
        <v>111</v>
      </c>
      <c r="E320" s="301" t="s">
        <v>112</v>
      </c>
      <c r="F320" s="301" t="s">
        <v>117</v>
      </c>
      <c r="G320" s="301" t="s">
        <v>366</v>
      </c>
      <c r="H320" s="301" t="s">
        <v>114</v>
      </c>
      <c r="I320" s="298"/>
      <c r="J320" s="298">
        <v>418</v>
      </c>
      <c r="K320" s="301" t="s">
        <v>694</v>
      </c>
      <c r="L320" s="96">
        <f>I320+J320*EERR!$D$2</f>
        <v>301378</v>
      </c>
      <c r="M320" s="96">
        <f>L320/EERR!$D$2</f>
        <v>418</v>
      </c>
      <c r="N320" s="96">
        <f>SUMIF(Oct!$B$3:$B$115,A320,Oct!$V$3:$V$115)</f>
        <v>0</v>
      </c>
      <c r="O320" s="166">
        <f t="shared" si="9"/>
        <v>1</v>
      </c>
      <c r="Q320" s="223" t="str">
        <f t="shared" si="10"/>
        <v>28-09-2019</v>
      </c>
    </row>
    <row r="321" spans="1:17" x14ac:dyDescent="0.25">
      <c r="A321" s="299">
        <v>1803</v>
      </c>
      <c r="B321" s="300" t="s">
        <v>695</v>
      </c>
      <c r="C321" s="301" t="s">
        <v>234</v>
      </c>
      <c r="D321" s="301" t="s">
        <v>111</v>
      </c>
      <c r="E321" s="301" t="s">
        <v>112</v>
      </c>
      <c r="F321" s="301" t="s">
        <v>116</v>
      </c>
      <c r="G321" s="301" t="s">
        <v>696</v>
      </c>
      <c r="H321" s="301" t="s">
        <v>114</v>
      </c>
      <c r="I321" s="298"/>
      <c r="J321" s="298">
        <v>220</v>
      </c>
      <c r="K321" s="301" t="s">
        <v>697</v>
      </c>
      <c r="L321" s="96">
        <f>I321+J321*EERR!$D$2</f>
        <v>158620</v>
      </c>
      <c r="M321" s="96">
        <f>L321/EERR!$D$2</f>
        <v>220</v>
      </c>
      <c r="N321" s="96">
        <f>SUMIF(Oct!$B$3:$B$115,A321,Oct!$V$3:$V$115)</f>
        <v>1168020</v>
      </c>
      <c r="O321" s="166">
        <f t="shared" si="9"/>
        <v>1</v>
      </c>
      <c r="Q321" s="223" t="str">
        <f t="shared" si="10"/>
        <v>28-09-2019</v>
      </c>
    </row>
    <row r="322" spans="1:17" x14ac:dyDescent="0.25">
      <c r="A322" s="299">
        <v>1804</v>
      </c>
      <c r="B322" s="300" t="s">
        <v>698</v>
      </c>
      <c r="C322" s="301" t="s">
        <v>234</v>
      </c>
      <c r="D322" s="301" t="s">
        <v>111</v>
      </c>
      <c r="E322" s="301" t="s">
        <v>112</v>
      </c>
      <c r="F322" s="301" t="s">
        <v>116</v>
      </c>
      <c r="G322" s="301" t="s">
        <v>699</v>
      </c>
      <c r="H322" s="301" t="s">
        <v>114</v>
      </c>
      <c r="I322" s="298"/>
      <c r="J322" s="298">
        <v>440</v>
      </c>
      <c r="K322" s="301" t="s">
        <v>700</v>
      </c>
      <c r="L322" s="96">
        <f>I322+J322*EERR!$D$2</f>
        <v>317240</v>
      </c>
      <c r="M322" s="96">
        <f>L322/EERR!$D$2</f>
        <v>440</v>
      </c>
      <c r="N322" s="96">
        <f>SUMIF(Oct!$B$3:$B$115,A322,Oct!$V$3:$V$115)</f>
        <v>0</v>
      </c>
      <c r="O322" s="166">
        <f t="shared" si="9"/>
        <v>1</v>
      </c>
      <c r="Q322" s="223" t="str">
        <f t="shared" si="10"/>
        <v>28-09-2019</v>
      </c>
    </row>
    <row r="323" spans="1:17" x14ac:dyDescent="0.25">
      <c r="A323" s="299">
        <v>1805</v>
      </c>
      <c r="B323" s="300" t="s">
        <v>701</v>
      </c>
      <c r="C323" s="301" t="s">
        <v>234</v>
      </c>
      <c r="D323" s="301" t="s">
        <v>111</v>
      </c>
      <c r="E323" s="301" t="s">
        <v>112</v>
      </c>
      <c r="F323" s="301" t="s">
        <v>116</v>
      </c>
      <c r="G323" s="301" t="s">
        <v>702</v>
      </c>
      <c r="H323" s="301" t="s">
        <v>114</v>
      </c>
      <c r="I323" s="298"/>
      <c r="J323" s="298">
        <v>660</v>
      </c>
      <c r="K323" s="301" t="s">
        <v>703</v>
      </c>
      <c r="L323" s="96">
        <f>I323+J323*EERR!$D$2</f>
        <v>475860</v>
      </c>
      <c r="M323" s="96">
        <f>L323/EERR!$D$2</f>
        <v>660</v>
      </c>
      <c r="N323" s="96">
        <f>SUMIF(Oct!$B$3:$B$115,A323,Oct!$V$3:$V$115)</f>
        <v>0</v>
      </c>
      <c r="O323" s="166">
        <f t="shared" si="9"/>
        <v>1</v>
      </c>
      <c r="Q323" s="223" t="str">
        <f t="shared" si="10"/>
        <v>28-09-2019</v>
      </c>
    </row>
    <row r="324" spans="1:17" x14ac:dyDescent="0.25">
      <c r="A324" s="299">
        <v>1806</v>
      </c>
      <c r="B324" s="300" t="s">
        <v>704</v>
      </c>
      <c r="C324" s="301" t="s">
        <v>234</v>
      </c>
      <c r="D324" s="301" t="s">
        <v>111</v>
      </c>
      <c r="E324" s="301" t="s">
        <v>112</v>
      </c>
      <c r="F324" s="301" t="s">
        <v>117</v>
      </c>
      <c r="G324" s="301" t="s">
        <v>367</v>
      </c>
      <c r="H324" s="301" t="s">
        <v>114</v>
      </c>
      <c r="I324" s="298"/>
      <c r="J324" s="298">
        <v>880</v>
      </c>
      <c r="K324" s="301" t="s">
        <v>705</v>
      </c>
      <c r="L324" s="96">
        <f>I324+J324*EERR!$D$2</f>
        <v>634480</v>
      </c>
      <c r="M324" s="96">
        <f>L324/EERR!$D$2</f>
        <v>880</v>
      </c>
      <c r="N324" s="96">
        <f>SUMIF(Oct!$B$3:$B$115,A324,Oct!$V$3:$V$115)</f>
        <v>0</v>
      </c>
      <c r="O324" s="166">
        <f t="shared" si="9"/>
        <v>1</v>
      </c>
      <c r="Q324" s="223" t="str">
        <f>CONCATENATE(MID(B324,1,2),"-",MID(B324,4,2),"-",MID(B324,7,4))</f>
        <v>28-09-2019</v>
      </c>
    </row>
    <row r="325" spans="1:17" x14ac:dyDescent="0.25">
      <c r="A325" s="299">
        <v>1807</v>
      </c>
      <c r="B325" s="300" t="s">
        <v>706</v>
      </c>
      <c r="C325" s="301" t="s">
        <v>234</v>
      </c>
      <c r="D325" s="301" t="s">
        <v>111</v>
      </c>
      <c r="E325" s="301" t="s">
        <v>112</v>
      </c>
      <c r="F325" s="301" t="s">
        <v>116</v>
      </c>
      <c r="G325" s="301" t="s">
        <v>369</v>
      </c>
      <c r="H325" s="301" t="s">
        <v>114</v>
      </c>
      <c r="I325" s="298"/>
      <c r="J325" s="298">
        <v>660</v>
      </c>
      <c r="K325" s="301" t="s">
        <v>707</v>
      </c>
      <c r="L325" s="96">
        <f>I325+J325*EERR!$D$2</f>
        <v>475860</v>
      </c>
      <c r="M325" s="96">
        <f>L325/EERR!$D$2</f>
        <v>660</v>
      </c>
      <c r="N325" s="96">
        <f>SUMIF(Oct!$B$3:$B$115,A325,Oct!$V$3:$V$115)</f>
        <v>0</v>
      </c>
      <c r="O325" s="166">
        <f t="shared" si="9"/>
        <v>1</v>
      </c>
    </row>
    <row r="326" spans="1:17" x14ac:dyDescent="0.25">
      <c r="A326" s="299">
        <v>1808</v>
      </c>
      <c r="B326" s="300" t="s">
        <v>708</v>
      </c>
      <c r="C326" s="301" t="s">
        <v>234</v>
      </c>
      <c r="D326" s="301" t="s">
        <v>111</v>
      </c>
      <c r="E326" s="301" t="s">
        <v>112</v>
      </c>
      <c r="F326" s="301" t="s">
        <v>117</v>
      </c>
      <c r="G326" s="301" t="s">
        <v>347</v>
      </c>
      <c r="H326" s="301" t="s">
        <v>114</v>
      </c>
      <c r="I326" s="298"/>
      <c r="J326" s="298">
        <v>38</v>
      </c>
      <c r="K326" s="301" t="s">
        <v>709</v>
      </c>
      <c r="L326" s="96">
        <f>I326+J326*EERR!$D$2</f>
        <v>27398</v>
      </c>
      <c r="M326" s="96">
        <f>L326/EERR!$D$2</f>
        <v>38</v>
      </c>
      <c r="N326" s="96">
        <f>SUMIF(Oct!$B$3:$B$115,A326,Oct!$V$3:$V$115)</f>
        <v>0</v>
      </c>
      <c r="O326" s="166">
        <f t="shared" si="9"/>
        <v>1</v>
      </c>
    </row>
    <row r="327" spans="1:17" x14ac:dyDescent="0.25">
      <c r="A327" s="299">
        <v>1809</v>
      </c>
      <c r="B327" s="300" t="s">
        <v>710</v>
      </c>
      <c r="C327" s="301" t="s">
        <v>234</v>
      </c>
      <c r="D327" s="301" t="s">
        <v>111</v>
      </c>
      <c r="E327" s="301" t="s">
        <v>112</v>
      </c>
      <c r="F327" s="301" t="s">
        <v>116</v>
      </c>
      <c r="G327" s="301" t="s">
        <v>368</v>
      </c>
      <c r="H327" s="301" t="s">
        <v>114</v>
      </c>
      <c r="I327" s="298"/>
      <c r="J327" s="298">
        <v>42</v>
      </c>
      <c r="K327" s="301" t="s">
        <v>711</v>
      </c>
      <c r="L327" s="96">
        <f>I327+J327*EERR!$D$2</f>
        <v>30282</v>
      </c>
      <c r="M327" s="96">
        <f>L327/EERR!$D$2</f>
        <v>42</v>
      </c>
      <c r="N327" s="96">
        <f>SUMIF(Oct!$B$3:$B$115,A327,Oct!$V$3:$V$115)</f>
        <v>0</v>
      </c>
      <c r="O327" s="166">
        <f t="shared" si="9"/>
        <v>1</v>
      </c>
    </row>
    <row r="328" spans="1:17" x14ac:dyDescent="0.25">
      <c r="A328" s="299">
        <v>1810</v>
      </c>
      <c r="B328" s="300" t="s">
        <v>712</v>
      </c>
      <c r="C328" s="301" t="s">
        <v>234</v>
      </c>
      <c r="D328" s="301" t="s">
        <v>111</v>
      </c>
      <c r="E328" s="301" t="s">
        <v>112</v>
      </c>
      <c r="F328" s="301" t="s">
        <v>116</v>
      </c>
      <c r="G328" s="301" t="s">
        <v>713</v>
      </c>
      <c r="H328" s="301" t="s">
        <v>114</v>
      </c>
      <c r="I328" s="298"/>
      <c r="J328" s="298">
        <v>220</v>
      </c>
      <c r="K328" s="301" t="s">
        <v>714</v>
      </c>
      <c r="L328" s="96">
        <f>I328+J328*EERR!$D$2</f>
        <v>158620</v>
      </c>
      <c r="M328" s="96">
        <f>L328/EERR!$D$2</f>
        <v>220</v>
      </c>
      <c r="N328" s="96">
        <f>SUMIF(Oct!$B$3:$B$115,A328,Oct!$V$3:$V$115)</f>
        <v>836360</v>
      </c>
      <c r="O328" s="166">
        <f t="shared" si="9"/>
        <v>1</v>
      </c>
    </row>
    <row r="329" spans="1:17" x14ac:dyDescent="0.25">
      <c r="A329" s="299">
        <v>1811</v>
      </c>
      <c r="B329" s="300" t="s">
        <v>716</v>
      </c>
      <c r="C329" s="301" t="s">
        <v>234</v>
      </c>
      <c r="D329" s="301" t="s">
        <v>111</v>
      </c>
      <c r="E329" s="301" t="s">
        <v>112</v>
      </c>
      <c r="F329" s="301" t="s">
        <v>116</v>
      </c>
      <c r="G329" s="301" t="s">
        <v>380</v>
      </c>
      <c r="H329" s="301" t="s">
        <v>114</v>
      </c>
      <c r="I329" s="298"/>
      <c r="J329" s="298">
        <v>410</v>
      </c>
      <c r="K329" s="301" t="s">
        <v>715</v>
      </c>
      <c r="L329" s="96">
        <f>I329+J329*EERR!$D$2</f>
        <v>295610</v>
      </c>
      <c r="M329" s="96">
        <f>L329/EERR!$D$2</f>
        <v>410</v>
      </c>
      <c r="N329" s="96">
        <f>SUMIF(Oct!$B$3:$B$115,A329,Oct!$V$3:$V$115)</f>
        <v>0</v>
      </c>
      <c r="O329" s="166">
        <f t="shared" si="9"/>
        <v>1</v>
      </c>
    </row>
    <row r="330" spans="1:17" x14ac:dyDescent="0.25">
      <c r="A330" s="299">
        <v>1812</v>
      </c>
      <c r="B330" s="300">
        <v>43738.665277777778</v>
      </c>
      <c r="C330" s="301" t="s">
        <v>233</v>
      </c>
      <c r="D330" s="301" t="s">
        <v>111</v>
      </c>
      <c r="E330" s="301" t="s">
        <v>115</v>
      </c>
      <c r="F330" s="301" t="s">
        <v>325</v>
      </c>
      <c r="G330" s="301" t="s">
        <v>717</v>
      </c>
      <c r="H330" s="301" t="s">
        <v>115</v>
      </c>
      <c r="I330" s="298">
        <v>722254</v>
      </c>
      <c r="J330" s="298"/>
      <c r="K330" s="301" t="s">
        <v>718</v>
      </c>
      <c r="L330" s="96">
        <f>I330+J330*EERR!$D$2</f>
        <v>722254</v>
      </c>
      <c r="M330" s="96">
        <f>L330/EERR!$D$2</f>
        <v>1001.7392510402219</v>
      </c>
      <c r="N330" s="96">
        <f>SUMIF(Oct!$B$3:$B$115,A330,Oct!$V$3:$V$115)</f>
        <v>0</v>
      </c>
      <c r="O330" s="166">
        <f t="shared" ref="O330:O361" si="11">+A330-A329</f>
        <v>1</v>
      </c>
    </row>
    <row r="331" spans="1:17" x14ac:dyDescent="0.25">
      <c r="A331" s="299"/>
      <c r="B331" s="300"/>
      <c r="C331" s="301"/>
      <c r="D331" s="301"/>
      <c r="E331" s="301"/>
      <c r="F331" s="301"/>
      <c r="G331" s="301"/>
      <c r="H331" s="301"/>
      <c r="I331" s="298"/>
      <c r="J331" s="298"/>
      <c r="K331" s="301"/>
      <c r="L331" s="96">
        <f>I331+J331*EERR!$D$2</f>
        <v>0</v>
      </c>
      <c r="M331" s="96">
        <f>L331/EERR!$D$2</f>
        <v>0</v>
      </c>
      <c r="N331" s="96">
        <f>SUMIF(Oct!$B$3:$B$115,A331,Oct!$V$3:$V$115)</f>
        <v>0</v>
      </c>
      <c r="O331" s="166">
        <f t="shared" si="11"/>
        <v>-1812</v>
      </c>
    </row>
    <row r="332" spans="1:17" x14ac:dyDescent="0.25">
      <c r="A332" s="299"/>
      <c r="B332" s="300"/>
      <c r="C332" s="301"/>
      <c r="D332" s="301"/>
      <c r="E332" s="301"/>
      <c r="F332" s="301"/>
      <c r="G332" s="301"/>
      <c r="H332" s="301"/>
      <c r="I332" s="298"/>
      <c r="J332" s="298"/>
      <c r="K332" s="301"/>
      <c r="L332" s="96">
        <f>I332+J332*EERR!$D$2</f>
        <v>0</v>
      </c>
      <c r="M332" s="96">
        <f>L332/EERR!$D$2</f>
        <v>0</v>
      </c>
      <c r="N332" s="96">
        <f>SUMIF(Oct!$B$3:$B$115,A332,Oct!$V$3:$V$115)</f>
        <v>0</v>
      </c>
      <c r="O332" s="166">
        <f t="shared" si="11"/>
        <v>0</v>
      </c>
    </row>
    <row r="333" spans="1:17" x14ac:dyDescent="0.25">
      <c r="A333" s="286">
        <v>1322</v>
      </c>
      <c r="B333" s="287" t="s">
        <v>1221</v>
      </c>
      <c r="C333" s="288" t="s">
        <v>234</v>
      </c>
      <c r="D333" s="288" t="s">
        <v>111</v>
      </c>
      <c r="E333" s="288" t="s">
        <v>112</v>
      </c>
      <c r="F333" s="288" t="s">
        <v>116</v>
      </c>
      <c r="G333" s="288" t="s">
        <v>1222</v>
      </c>
      <c r="H333" s="288" t="s">
        <v>114</v>
      </c>
      <c r="I333" s="289"/>
      <c r="J333" s="289">
        <v>220</v>
      </c>
      <c r="K333" s="288" t="s">
        <v>1223</v>
      </c>
      <c r="L333" s="96">
        <f>I333+J333*EERR!$D$2</f>
        <v>158620</v>
      </c>
      <c r="M333" s="96">
        <f>L333/EERR!$D$2</f>
        <v>220</v>
      </c>
      <c r="N333" s="96">
        <f>SUMIF(Oct!$B$3:$B$115,A333,Oct!$V$3:$V$115)</f>
        <v>158620</v>
      </c>
      <c r="O333" s="166">
        <f t="shared" si="11"/>
        <v>1322</v>
      </c>
    </row>
    <row r="334" spans="1:17" x14ac:dyDescent="0.25">
      <c r="A334" s="286">
        <v>1578</v>
      </c>
      <c r="B334" s="287" t="s">
        <v>340</v>
      </c>
      <c r="C334" s="288" t="s">
        <v>233</v>
      </c>
      <c r="D334" s="288" t="s">
        <v>111</v>
      </c>
      <c r="E334" s="288" t="s">
        <v>115</v>
      </c>
      <c r="F334" s="288" t="s">
        <v>117</v>
      </c>
      <c r="G334" s="288" t="s">
        <v>341</v>
      </c>
      <c r="H334" s="288" t="s">
        <v>115</v>
      </c>
      <c r="I334" s="289">
        <v>191280</v>
      </c>
      <c r="J334" s="289"/>
      <c r="K334" s="288" t="s">
        <v>342</v>
      </c>
      <c r="L334" s="96">
        <f>I334+J334*EERR!$D$2</f>
        <v>191280</v>
      </c>
      <c r="M334" s="96">
        <f>L334/EERR!$D$2</f>
        <v>265.2981969486824</v>
      </c>
      <c r="N334" s="96">
        <f>SUMIF(Oct!$B$3:$B$115,A334,Oct!$V$3:$V$115)</f>
        <v>579539</v>
      </c>
      <c r="O334" s="166">
        <f t="shared" si="11"/>
        <v>256</v>
      </c>
    </row>
    <row r="335" spans="1:17" x14ac:dyDescent="0.25">
      <c r="A335" s="286">
        <v>1579</v>
      </c>
      <c r="B335" s="287" t="s">
        <v>343</v>
      </c>
      <c r="C335" s="288" t="s">
        <v>233</v>
      </c>
      <c r="D335" s="288" t="s">
        <v>111</v>
      </c>
      <c r="E335" s="288" t="s">
        <v>115</v>
      </c>
      <c r="F335" s="288" t="s">
        <v>117</v>
      </c>
      <c r="G335" s="288" t="s">
        <v>341</v>
      </c>
      <c r="H335" s="288" t="s">
        <v>115</v>
      </c>
      <c r="I335" s="289">
        <v>191280</v>
      </c>
      <c r="J335" s="289"/>
      <c r="K335" s="288" t="s">
        <v>344</v>
      </c>
      <c r="L335" s="96">
        <f>I335+J335*EERR!$D$2</f>
        <v>191280</v>
      </c>
      <c r="M335" s="96">
        <f>L335/EERR!$D$2</f>
        <v>265.2981969486824</v>
      </c>
      <c r="N335" s="96">
        <f>SUMIF(Oct!$B$3:$B$115,A335,Oct!$V$3:$V$115)</f>
        <v>0</v>
      </c>
      <c r="O335" s="166">
        <f t="shared" si="11"/>
        <v>1</v>
      </c>
    </row>
    <row r="336" spans="1:17" x14ac:dyDescent="0.25">
      <c r="A336" s="299"/>
      <c r="B336" s="300"/>
      <c r="C336" s="301"/>
      <c r="D336" s="301"/>
      <c r="E336" s="301"/>
      <c r="F336" s="301"/>
      <c r="G336" s="301"/>
      <c r="H336" s="301"/>
      <c r="I336" s="298"/>
      <c r="J336" s="298"/>
      <c r="K336" s="301"/>
      <c r="L336" s="96">
        <f>I336+J336*EERR!$D$2</f>
        <v>0</v>
      </c>
      <c r="M336" s="96">
        <f>L336/EERR!$D$2</f>
        <v>0</v>
      </c>
      <c r="N336" s="96">
        <f>SUMIF(Oct!$B$3:$B$115,A336,Oct!$V$3:$V$115)</f>
        <v>0</v>
      </c>
      <c r="O336" s="166">
        <f t="shared" si="11"/>
        <v>-1579</v>
      </c>
    </row>
    <row r="337" spans="1:15" x14ac:dyDescent="0.25">
      <c r="A337" s="299"/>
      <c r="B337" s="300"/>
      <c r="C337" s="301"/>
      <c r="D337" s="301"/>
      <c r="E337" s="301"/>
      <c r="F337" s="301"/>
      <c r="G337" s="301"/>
      <c r="H337" s="301"/>
      <c r="I337" s="298"/>
      <c r="J337" s="298"/>
      <c r="K337" s="301"/>
      <c r="L337" s="96">
        <f>I337+J337*EERR!$D$2</f>
        <v>0</v>
      </c>
      <c r="M337" s="96">
        <f>L337/EERR!$D$2</f>
        <v>0</v>
      </c>
      <c r="N337" s="96">
        <f>SUMIF(Oct!$B$3:$B$115,A337,Oct!$V$3:$V$115)</f>
        <v>0</v>
      </c>
      <c r="O337" s="166">
        <f t="shared" si="11"/>
        <v>0</v>
      </c>
    </row>
    <row r="338" spans="1:15" x14ac:dyDescent="0.25">
      <c r="A338" s="299"/>
      <c r="B338" s="300"/>
      <c r="C338" s="301"/>
      <c r="D338" s="301"/>
      <c r="E338" s="301"/>
      <c r="F338" s="301"/>
      <c r="G338" s="301"/>
      <c r="H338" s="301"/>
      <c r="I338" s="298"/>
      <c r="J338" s="298"/>
      <c r="K338" s="301"/>
      <c r="L338" s="96">
        <f>I338+J338*EERR!$D$2</f>
        <v>0</v>
      </c>
      <c r="M338" s="96">
        <f>L338/EERR!$D$2</f>
        <v>0</v>
      </c>
      <c r="N338" s="96">
        <f>SUMIF(Oct!$B$3:$B$115,A338,Oct!$V$3:$V$115)</f>
        <v>0</v>
      </c>
      <c r="O338" s="166">
        <f t="shared" si="11"/>
        <v>0</v>
      </c>
    </row>
    <row r="339" spans="1:15" x14ac:dyDescent="0.25">
      <c r="A339" s="299"/>
      <c r="B339" s="300"/>
      <c r="C339" s="301"/>
      <c r="D339" s="301"/>
      <c r="E339" s="301"/>
      <c r="F339" s="301"/>
      <c r="G339" s="301"/>
      <c r="H339" s="301"/>
      <c r="I339" s="298"/>
      <c r="J339" s="298"/>
      <c r="K339" s="301"/>
      <c r="L339" s="96">
        <f>I339+J339*EERR!$D$2</f>
        <v>0</v>
      </c>
      <c r="M339" s="96">
        <f>L339/EERR!$D$2</f>
        <v>0</v>
      </c>
      <c r="N339" s="96">
        <f>SUMIF(Oct!$B$3:$B$115,A339,Oct!$V$3:$V$115)</f>
        <v>0</v>
      </c>
      <c r="O339" s="166">
        <f t="shared" si="11"/>
        <v>0</v>
      </c>
    </row>
    <row r="340" spans="1:15" x14ac:dyDescent="0.25">
      <c r="A340" s="299"/>
      <c r="B340" s="300"/>
      <c r="C340" s="301"/>
      <c r="D340" s="301"/>
      <c r="E340" s="301"/>
      <c r="F340" s="301"/>
      <c r="G340" s="301"/>
      <c r="H340" s="301"/>
      <c r="I340" s="298"/>
      <c r="J340" s="298"/>
      <c r="K340" s="301"/>
      <c r="L340" s="96">
        <f>I340+J340*EERR!$D$2</f>
        <v>0</v>
      </c>
      <c r="M340" s="96">
        <f>L340/EERR!$D$2</f>
        <v>0</v>
      </c>
      <c r="N340" s="96">
        <f>SUMIF(Oct!$B$3:$B$115,A340,Oct!$V$3:$V$115)</f>
        <v>0</v>
      </c>
      <c r="O340" s="166">
        <f t="shared" si="11"/>
        <v>0</v>
      </c>
    </row>
    <row r="341" spans="1:15" x14ac:dyDescent="0.25">
      <c r="A341" s="299"/>
      <c r="B341" s="300"/>
      <c r="C341" s="301"/>
      <c r="D341" s="301"/>
      <c r="E341" s="301"/>
      <c r="F341" s="301"/>
      <c r="G341" s="301"/>
      <c r="H341" s="301"/>
      <c r="I341" s="298"/>
      <c r="J341" s="298"/>
      <c r="K341" s="301"/>
      <c r="L341" s="96">
        <f>I341+J341*EERR!$D$2</f>
        <v>0</v>
      </c>
      <c r="M341" s="96">
        <f>L341/EERR!$D$2</f>
        <v>0</v>
      </c>
      <c r="N341" s="96">
        <f>SUMIF(Oct!$B$3:$B$115,A341,Oct!$V$3:$V$115)</f>
        <v>0</v>
      </c>
      <c r="O341" s="166">
        <f t="shared" si="11"/>
        <v>0</v>
      </c>
    </row>
    <row r="342" spans="1:15" x14ac:dyDescent="0.25">
      <c r="A342" s="299"/>
      <c r="B342" s="300"/>
      <c r="C342" s="301"/>
      <c r="D342" s="301"/>
      <c r="E342" s="301"/>
      <c r="F342" s="301"/>
      <c r="G342" s="301"/>
      <c r="H342" s="301"/>
      <c r="I342" s="298"/>
      <c r="J342" s="298"/>
      <c r="K342" s="301"/>
      <c r="L342" s="96">
        <f>I342+J342*EERR!$D$2</f>
        <v>0</v>
      </c>
      <c r="M342" s="96">
        <f>L342/EERR!$D$2</f>
        <v>0</v>
      </c>
      <c r="N342" s="96">
        <f>SUMIF(Oct!$B$3:$B$115,A342,Oct!$V$3:$V$115)</f>
        <v>0</v>
      </c>
      <c r="O342" s="166">
        <f t="shared" si="11"/>
        <v>0</v>
      </c>
    </row>
    <row r="343" spans="1:15" x14ac:dyDescent="0.25">
      <c r="A343" s="299"/>
      <c r="B343" s="300"/>
      <c r="C343" s="301"/>
      <c r="D343" s="301"/>
      <c r="E343" s="301"/>
      <c r="F343" s="301"/>
      <c r="G343" s="301"/>
      <c r="H343" s="301"/>
      <c r="I343" s="298"/>
      <c r="J343" s="298"/>
      <c r="K343" s="301"/>
      <c r="L343" s="96">
        <f>I343+J343*EERR!$D$2</f>
        <v>0</v>
      </c>
      <c r="M343" s="96">
        <f>L343/EERR!$D$2</f>
        <v>0</v>
      </c>
      <c r="N343" s="96">
        <f>SUMIF(Oct!$B$3:$B$115,A343,Oct!$V$3:$V$115)</f>
        <v>0</v>
      </c>
      <c r="O343" s="166">
        <f t="shared" si="11"/>
        <v>0</v>
      </c>
    </row>
    <row r="344" spans="1:15" x14ac:dyDescent="0.25">
      <c r="A344" s="299"/>
      <c r="B344" s="300"/>
      <c r="C344" s="301"/>
      <c r="D344" s="301"/>
      <c r="E344" s="301"/>
      <c r="F344" s="301"/>
      <c r="G344" s="301"/>
      <c r="H344" s="301"/>
      <c r="I344" s="298"/>
      <c r="J344" s="298"/>
      <c r="K344" s="301"/>
      <c r="L344" s="96">
        <f>I344+J344*EERR!$D$2</f>
        <v>0</v>
      </c>
      <c r="M344" s="96">
        <f>L344/EERR!$D$2</f>
        <v>0</v>
      </c>
      <c r="N344" s="96">
        <f>SUMIF(Oct!$B$3:$B$115,A344,Oct!$V$3:$V$115)</f>
        <v>0</v>
      </c>
      <c r="O344" s="166">
        <f t="shared" si="11"/>
        <v>0</v>
      </c>
    </row>
    <row r="345" spans="1:15" x14ac:dyDescent="0.25">
      <c r="A345" s="299"/>
      <c r="B345" s="300"/>
      <c r="C345" s="301"/>
      <c r="D345" s="301"/>
      <c r="E345" s="301"/>
      <c r="F345" s="301"/>
      <c r="G345" s="301"/>
      <c r="H345" s="301"/>
      <c r="I345" s="298"/>
      <c r="J345" s="298"/>
      <c r="K345" s="301"/>
      <c r="L345" s="96">
        <f>I345+J345*EERR!$D$2</f>
        <v>0</v>
      </c>
      <c r="M345" s="96">
        <f>L345/EERR!$D$2</f>
        <v>0</v>
      </c>
      <c r="N345" s="96">
        <f>SUMIF(Oct!$B$3:$B$115,A345,Oct!$V$3:$V$115)</f>
        <v>0</v>
      </c>
      <c r="O345" s="166">
        <f t="shared" si="11"/>
        <v>0</v>
      </c>
    </row>
    <row r="346" spans="1:15" x14ac:dyDescent="0.25">
      <c r="A346" s="299"/>
      <c r="B346" s="300"/>
      <c r="C346" s="301"/>
      <c r="D346" s="301"/>
      <c r="E346" s="301"/>
      <c r="F346" s="301"/>
      <c r="G346" s="301"/>
      <c r="H346" s="301"/>
      <c r="I346" s="298"/>
      <c r="J346" s="298"/>
      <c r="K346" s="301"/>
      <c r="L346" s="96">
        <f>I346+J346*EERR!$D$2</f>
        <v>0</v>
      </c>
      <c r="M346" s="96">
        <f>L346/EERR!$D$2</f>
        <v>0</v>
      </c>
      <c r="N346" s="96">
        <f>SUMIF(Oct!$B$3:$B$115,A346,Oct!$V$3:$V$115)</f>
        <v>0</v>
      </c>
      <c r="O346" s="166">
        <f t="shared" si="11"/>
        <v>0</v>
      </c>
    </row>
    <row r="347" spans="1:15" x14ac:dyDescent="0.25">
      <c r="A347" s="299"/>
      <c r="B347" s="300"/>
      <c r="C347" s="301"/>
      <c r="D347" s="301"/>
      <c r="E347" s="301"/>
      <c r="F347" s="301"/>
      <c r="G347" s="301"/>
      <c r="H347" s="301"/>
      <c r="I347" s="298"/>
      <c r="J347" s="298"/>
      <c r="K347" s="301"/>
      <c r="L347" s="96">
        <f>I347+J347*EERR!$D$2</f>
        <v>0</v>
      </c>
      <c r="M347" s="96">
        <f>L347/EERR!$D$2</f>
        <v>0</v>
      </c>
      <c r="N347" s="96">
        <f>SUMIF(Oct!$B$3:$B$115,A347,Oct!$V$3:$V$115)</f>
        <v>0</v>
      </c>
      <c r="O347" s="166">
        <f t="shared" si="11"/>
        <v>0</v>
      </c>
    </row>
    <row r="348" spans="1:15" x14ac:dyDescent="0.25">
      <c r="A348" s="299"/>
      <c r="B348" s="300"/>
      <c r="C348" s="301"/>
      <c r="D348" s="301"/>
      <c r="E348" s="301"/>
      <c r="F348" s="301"/>
      <c r="G348" s="301"/>
      <c r="H348" s="301"/>
      <c r="I348" s="298"/>
      <c r="J348" s="298"/>
      <c r="K348" s="301"/>
      <c r="L348" s="96">
        <f>I348+J348*EERR!$D$2</f>
        <v>0</v>
      </c>
      <c r="M348" s="96">
        <f>L348/EERR!$D$2</f>
        <v>0</v>
      </c>
      <c r="N348" s="96">
        <f>SUMIF(Oct!$B$3:$B$115,A348,Oct!$V$3:$V$115)</f>
        <v>0</v>
      </c>
      <c r="O348" s="166">
        <f t="shared" si="11"/>
        <v>0</v>
      </c>
    </row>
    <row r="349" spans="1:15" x14ac:dyDescent="0.25">
      <c r="A349" s="299"/>
      <c r="B349" s="300"/>
      <c r="C349" s="301"/>
      <c r="D349" s="301"/>
      <c r="E349" s="301"/>
      <c r="F349" s="301"/>
      <c r="G349" s="301"/>
      <c r="H349" s="301"/>
      <c r="I349" s="298"/>
      <c r="J349" s="298"/>
      <c r="K349" s="301"/>
      <c r="L349" s="96">
        <f>I349+J349*EERR!$D$2</f>
        <v>0</v>
      </c>
      <c r="M349" s="96">
        <f>L349/EERR!$D$2</f>
        <v>0</v>
      </c>
      <c r="N349" s="96">
        <f>SUMIF(Oct!$B$3:$B$115,A349,Oct!$V$3:$V$115)</f>
        <v>0</v>
      </c>
      <c r="O349" s="166">
        <f t="shared" si="11"/>
        <v>0</v>
      </c>
    </row>
    <row r="350" spans="1:15" x14ac:dyDescent="0.25">
      <c r="A350" s="299"/>
      <c r="B350" s="300"/>
      <c r="C350" s="301"/>
      <c r="D350" s="301"/>
      <c r="E350" s="301"/>
      <c r="F350" s="301"/>
      <c r="G350" s="301"/>
      <c r="H350" s="301"/>
      <c r="I350" s="298"/>
      <c r="J350" s="298"/>
      <c r="K350" s="301"/>
      <c r="L350" s="96">
        <f>I350+J350*EERR!$D$2</f>
        <v>0</v>
      </c>
      <c r="M350" s="96">
        <f>L350/EERR!$D$2</f>
        <v>0</v>
      </c>
      <c r="N350" s="96">
        <f>SUMIF(Oct!$B$3:$B$115,A350,Oct!$V$3:$V$115)</f>
        <v>0</v>
      </c>
      <c r="O350" s="166">
        <f t="shared" si="11"/>
        <v>0</v>
      </c>
    </row>
    <row r="351" spans="1:15" x14ac:dyDescent="0.25">
      <c r="A351" s="299"/>
      <c r="B351" s="300"/>
      <c r="C351" s="301"/>
      <c r="D351" s="301"/>
      <c r="E351" s="301"/>
      <c r="F351" s="301"/>
      <c r="G351" s="301"/>
      <c r="H351" s="301"/>
      <c r="I351" s="298"/>
      <c r="J351" s="298"/>
      <c r="K351" s="301"/>
      <c r="L351" s="96">
        <f>I351+J351*EERR!$D$2</f>
        <v>0</v>
      </c>
      <c r="M351" s="96">
        <f>L351/EERR!$D$2</f>
        <v>0</v>
      </c>
      <c r="N351" s="96">
        <f>SUMIF(Oct!$B$3:$B$115,A351,Oct!$V$3:$V$115)</f>
        <v>0</v>
      </c>
      <c r="O351" s="166">
        <f t="shared" si="11"/>
        <v>0</v>
      </c>
    </row>
    <row r="352" spans="1:15" x14ac:dyDescent="0.25">
      <c r="A352" s="299"/>
      <c r="B352" s="300"/>
      <c r="C352" s="301"/>
      <c r="D352" s="301"/>
      <c r="E352" s="301"/>
      <c r="F352" s="301"/>
      <c r="G352" s="301"/>
      <c r="H352" s="301"/>
      <c r="I352" s="298"/>
      <c r="J352" s="298"/>
      <c r="K352" s="301"/>
      <c r="L352" s="96">
        <f>I352+J352*EERR!$D$2</f>
        <v>0</v>
      </c>
      <c r="M352" s="96">
        <f>L352/EERR!$D$2</f>
        <v>0</v>
      </c>
      <c r="N352" s="96">
        <f>SUMIF(Oct!$B$3:$B$115,A352,Oct!$V$3:$V$115)</f>
        <v>0</v>
      </c>
      <c r="O352" s="166">
        <f t="shared" si="11"/>
        <v>0</v>
      </c>
    </row>
    <row r="353" spans="1:15" x14ac:dyDescent="0.25">
      <c r="A353" s="196"/>
      <c r="B353" s="197"/>
      <c r="C353" s="198"/>
      <c r="D353" s="198"/>
      <c r="E353" s="198"/>
      <c r="F353" s="198"/>
      <c r="G353" s="198"/>
      <c r="H353" s="198"/>
      <c r="I353" s="199"/>
      <c r="J353" s="199"/>
      <c r="K353" s="198"/>
      <c r="L353" s="96">
        <f>I353+J353*EERR!$D$2</f>
        <v>0</v>
      </c>
      <c r="M353" s="96">
        <f>L353/EERR!$D$2</f>
        <v>0</v>
      </c>
      <c r="N353" s="96">
        <f>SUMIF(Oct!$B$3:$B$115,A353,Oct!$V$3:$V$115)</f>
        <v>0</v>
      </c>
      <c r="O353" s="166">
        <f t="shared" si="11"/>
        <v>0</v>
      </c>
    </row>
    <row r="354" spans="1:15" x14ac:dyDescent="0.25">
      <c r="A354" s="196"/>
      <c r="B354" s="197"/>
      <c r="C354" s="198"/>
      <c r="D354" s="198"/>
      <c r="E354" s="198"/>
      <c r="F354" s="198"/>
      <c r="G354" s="198"/>
      <c r="H354" s="198"/>
      <c r="I354" s="199"/>
      <c r="J354" s="199"/>
      <c r="K354" s="198"/>
      <c r="L354" s="96">
        <f>I354+J354*EERR!$D$2</f>
        <v>0</v>
      </c>
      <c r="M354" s="96">
        <f>L354/EERR!$D$2</f>
        <v>0</v>
      </c>
      <c r="N354" s="96">
        <f>SUMIF(Oct!$B$3:$B$115,A354,Oct!$V$3:$V$115)</f>
        <v>0</v>
      </c>
      <c r="O354" s="166">
        <f t="shared" si="11"/>
        <v>0</v>
      </c>
    </row>
    <row r="355" spans="1:15" x14ac:dyDescent="0.25">
      <c r="A355" s="196"/>
      <c r="B355" s="197"/>
      <c r="C355" s="198"/>
      <c r="D355" s="198"/>
      <c r="E355" s="198"/>
      <c r="F355" s="198"/>
      <c r="G355" s="198"/>
      <c r="H355" s="198"/>
      <c r="I355" s="199"/>
      <c r="J355" s="199"/>
      <c r="K355" s="198"/>
      <c r="L355" s="96">
        <f>I355+J355*EERR!$D$2</f>
        <v>0</v>
      </c>
      <c r="M355" s="96">
        <f>L355/EERR!$D$2</f>
        <v>0</v>
      </c>
      <c r="N355" s="96">
        <f>SUMIF(Oct!$B$3:$B$115,A355,Oct!$V$3:$V$115)</f>
        <v>0</v>
      </c>
      <c r="O355" s="166">
        <f t="shared" si="11"/>
        <v>0</v>
      </c>
    </row>
    <row r="356" spans="1:15" x14ac:dyDescent="0.25">
      <c r="A356" s="196"/>
      <c r="B356" s="197"/>
      <c r="C356" s="198"/>
      <c r="D356" s="198"/>
      <c r="E356" s="198"/>
      <c r="F356" s="198"/>
      <c r="G356" s="198"/>
      <c r="H356" s="198"/>
      <c r="I356" s="199"/>
      <c r="J356" s="199"/>
      <c r="K356" s="198"/>
      <c r="L356" s="96">
        <f>I356+J356*EERR!$D$2</f>
        <v>0</v>
      </c>
      <c r="M356" s="96">
        <f>L356/EERR!$D$2</f>
        <v>0</v>
      </c>
      <c r="N356" s="96">
        <f>SUMIF(Oct!$B$3:$B$115,A356,Oct!$V$3:$V$115)</f>
        <v>0</v>
      </c>
      <c r="O356" s="166">
        <f t="shared" si="11"/>
        <v>0</v>
      </c>
    </row>
    <row r="357" spans="1:15" x14ac:dyDescent="0.25">
      <c r="A357" s="196"/>
      <c r="B357" s="197"/>
      <c r="C357" s="198"/>
      <c r="D357" s="198"/>
      <c r="E357" s="198"/>
      <c r="F357" s="198"/>
      <c r="G357" s="198"/>
      <c r="H357" s="198"/>
      <c r="I357" s="199"/>
      <c r="J357" s="199"/>
      <c r="K357" s="198"/>
      <c r="L357" s="96">
        <f>I357+J357*EERR!$D$2</f>
        <v>0</v>
      </c>
      <c r="M357" s="96">
        <f>L357/EERR!$D$2</f>
        <v>0</v>
      </c>
      <c r="N357" s="96">
        <f>SUMIF(Oct!$B$3:$B$115,A357,Oct!$V$3:$V$115)</f>
        <v>0</v>
      </c>
      <c r="O357" s="166">
        <f t="shared" si="11"/>
        <v>0</v>
      </c>
    </row>
    <row r="358" spans="1:15" x14ac:dyDescent="0.25">
      <c r="A358" s="196"/>
      <c r="B358" s="197"/>
      <c r="C358" s="198"/>
      <c r="D358" s="198"/>
      <c r="E358" s="198"/>
      <c r="F358" s="198"/>
      <c r="G358" s="198"/>
      <c r="H358" s="198"/>
      <c r="I358" s="199"/>
      <c r="J358" s="199"/>
      <c r="K358" s="198"/>
      <c r="L358" s="96">
        <f>I358+J358*EERR!$D$2</f>
        <v>0</v>
      </c>
      <c r="M358" s="96">
        <f>L358/EERR!$D$2</f>
        <v>0</v>
      </c>
      <c r="N358" s="96">
        <f>SUMIF(Oct!$B$3:$B$115,A358,Oct!$V$3:$V$115)</f>
        <v>0</v>
      </c>
      <c r="O358" s="166">
        <f t="shared" si="11"/>
        <v>0</v>
      </c>
    </row>
    <row r="359" spans="1:15" x14ac:dyDescent="0.25">
      <c r="A359" s="196"/>
      <c r="B359" s="197"/>
      <c r="C359" s="198"/>
      <c r="D359" s="198"/>
      <c r="E359" s="198"/>
      <c r="F359" s="198"/>
      <c r="G359" s="198"/>
      <c r="H359" s="198"/>
      <c r="I359" s="199"/>
      <c r="J359" s="199"/>
      <c r="K359" s="198"/>
      <c r="L359" s="96">
        <f>I359+J359*EERR!$D$2</f>
        <v>0</v>
      </c>
      <c r="M359" s="96">
        <f>L359/EERR!$D$2</f>
        <v>0</v>
      </c>
      <c r="N359" s="96">
        <f>SUMIF(Oct!$B$3:$B$115,A359,Oct!$V$3:$V$115)</f>
        <v>0</v>
      </c>
      <c r="O359" s="166">
        <f t="shared" si="11"/>
        <v>0</v>
      </c>
    </row>
    <row r="360" spans="1:15" x14ac:dyDescent="0.25">
      <c r="A360" s="196"/>
      <c r="B360" s="197"/>
      <c r="C360" s="198"/>
      <c r="D360" s="198"/>
      <c r="E360" s="198"/>
      <c r="F360" s="198"/>
      <c r="G360" s="198"/>
      <c r="H360" s="198"/>
      <c r="I360" s="199"/>
      <c r="J360" s="199"/>
      <c r="K360" s="198"/>
      <c r="L360" s="96">
        <f>I360+J360*EERR!$D$2</f>
        <v>0</v>
      </c>
      <c r="M360" s="96">
        <f>L360/EERR!$D$2</f>
        <v>0</v>
      </c>
      <c r="N360" s="96">
        <f>SUMIF(Oct!$B$3:$B$115,A360,Oct!$V$3:$V$115)</f>
        <v>0</v>
      </c>
      <c r="O360" s="166">
        <f t="shared" si="11"/>
        <v>0</v>
      </c>
    </row>
    <row r="361" spans="1:15" x14ac:dyDescent="0.25">
      <c r="A361" s="196"/>
      <c r="B361" s="197"/>
      <c r="C361" s="198"/>
      <c r="D361" s="198"/>
      <c r="E361" s="198"/>
      <c r="F361" s="198"/>
      <c r="G361" s="198"/>
      <c r="H361" s="198"/>
      <c r="I361" s="199"/>
      <c r="J361" s="199"/>
      <c r="K361" s="198"/>
      <c r="L361" s="96">
        <f>I361+J361*EERR!$D$2</f>
        <v>0</v>
      </c>
      <c r="M361" s="96">
        <f>L361/EERR!$D$2</f>
        <v>0</v>
      </c>
      <c r="N361" s="96">
        <f>SUMIF(Oct!$B$3:$B$115,A361,Oct!$V$3:$V$115)</f>
        <v>0</v>
      </c>
      <c r="O361" s="166">
        <f t="shared" si="11"/>
        <v>0</v>
      </c>
    </row>
    <row r="362" spans="1:15" x14ac:dyDescent="0.25">
      <c r="A362" s="108"/>
      <c r="B362" s="105"/>
      <c r="C362" s="94"/>
      <c r="D362" s="94"/>
      <c r="E362" s="94"/>
      <c r="F362" s="94"/>
      <c r="G362" s="94"/>
      <c r="H362" s="94"/>
      <c r="I362" s="95"/>
      <c r="J362" s="95"/>
      <c r="K362" s="94"/>
      <c r="L362" s="152"/>
      <c r="M362" s="96"/>
      <c r="N362" s="96"/>
    </row>
    <row r="363" spans="1:15" x14ac:dyDescent="0.25">
      <c r="A363" s="108"/>
      <c r="B363" s="105"/>
      <c r="C363" s="94"/>
      <c r="D363" s="94"/>
      <c r="E363" s="94"/>
      <c r="F363" s="94"/>
      <c r="G363" s="94"/>
      <c r="H363" s="94"/>
      <c r="I363" s="95"/>
      <c r="J363" s="95"/>
      <c r="K363" s="94"/>
      <c r="L363" s="152"/>
      <c r="M363" s="96"/>
      <c r="N363" s="96"/>
    </row>
    <row r="364" spans="1:15" x14ac:dyDescent="0.25">
      <c r="A364" s="108"/>
      <c r="B364" s="105"/>
      <c r="C364" s="94"/>
      <c r="D364" s="94"/>
      <c r="E364" s="94"/>
      <c r="F364" s="94"/>
      <c r="G364" s="94"/>
      <c r="H364" s="94"/>
      <c r="I364" s="95"/>
      <c r="J364" s="95"/>
      <c r="K364" s="94"/>
      <c r="L364" s="152"/>
      <c r="M364" s="96"/>
      <c r="N364" s="96"/>
    </row>
    <row r="365" spans="1:15" x14ac:dyDescent="0.25">
      <c r="A365" s="108"/>
      <c r="B365" s="105"/>
      <c r="C365" s="94"/>
      <c r="D365" s="94"/>
      <c r="E365" s="94"/>
      <c r="F365" s="94"/>
      <c r="G365" s="94"/>
      <c r="H365" s="94"/>
      <c r="I365" s="95"/>
      <c r="J365" s="95"/>
      <c r="K365" s="94"/>
      <c r="L365" s="152"/>
      <c r="M365" s="96"/>
      <c r="N365" s="96"/>
    </row>
    <row r="366" spans="1:15" x14ac:dyDescent="0.25">
      <c r="A366" s="108"/>
      <c r="B366" s="105"/>
      <c r="C366" s="94"/>
      <c r="D366" s="94"/>
      <c r="E366" s="94"/>
      <c r="F366" s="94"/>
      <c r="G366" s="94"/>
      <c r="H366" s="94"/>
      <c r="I366" s="95"/>
      <c r="J366" s="95"/>
      <c r="K366" s="94"/>
      <c r="L366" s="152"/>
      <c r="M366" s="96"/>
      <c r="N366" s="96"/>
    </row>
    <row r="367" spans="1:15" x14ac:dyDescent="0.25">
      <c r="A367" s="108"/>
      <c r="B367" s="105"/>
      <c r="C367" s="94"/>
      <c r="D367" s="94"/>
      <c r="E367" s="94"/>
      <c r="F367" s="94"/>
      <c r="G367" s="94"/>
      <c r="H367" s="94"/>
      <c r="I367" s="95"/>
      <c r="J367" s="95"/>
      <c r="K367" s="94"/>
      <c r="L367" s="152"/>
      <c r="M367" s="96"/>
      <c r="N367" s="96"/>
    </row>
    <row r="368" spans="1:15" x14ac:dyDescent="0.25">
      <c r="A368" s="108"/>
      <c r="B368" s="105"/>
      <c r="C368" s="94"/>
      <c r="D368" s="94"/>
      <c r="E368" s="94"/>
      <c r="F368" s="94"/>
      <c r="G368" s="94"/>
      <c r="H368" s="94"/>
      <c r="I368" s="95"/>
      <c r="J368" s="95"/>
      <c r="K368" s="94"/>
      <c r="L368" s="152"/>
      <c r="M368" s="96"/>
      <c r="N368" s="96"/>
    </row>
    <row r="369" spans="1:21" x14ac:dyDescent="0.25">
      <c r="A369" s="108"/>
      <c r="B369" s="105"/>
      <c r="C369" s="94"/>
      <c r="D369" s="94"/>
      <c r="E369" s="94"/>
      <c r="F369" s="94"/>
      <c r="G369" s="94"/>
      <c r="H369" s="94"/>
      <c r="I369" s="95"/>
      <c r="J369" s="95"/>
      <c r="K369" s="94"/>
      <c r="L369" s="152"/>
      <c r="M369" s="96"/>
      <c r="N369" s="96"/>
    </row>
    <row r="370" spans="1:21" x14ac:dyDescent="0.25">
      <c r="A370" s="108"/>
      <c r="B370" s="105"/>
      <c r="C370" s="94"/>
      <c r="D370" s="94"/>
      <c r="E370" s="94"/>
      <c r="F370" s="94"/>
      <c r="G370" s="94"/>
      <c r="H370" s="94"/>
      <c r="I370" s="95"/>
      <c r="J370" s="95"/>
      <c r="K370" s="94"/>
      <c r="L370" s="152"/>
      <c r="M370" s="96"/>
      <c r="N370" s="96"/>
    </row>
    <row r="371" spans="1:21" x14ac:dyDescent="0.25">
      <c r="A371" s="108"/>
      <c r="B371" s="105"/>
      <c r="C371" s="94"/>
      <c r="D371" s="94"/>
      <c r="E371" s="94"/>
      <c r="F371" s="94"/>
      <c r="G371" s="94"/>
      <c r="H371" s="94"/>
      <c r="I371" s="95"/>
      <c r="J371" s="95"/>
      <c r="K371" s="94"/>
      <c r="L371" s="152"/>
      <c r="M371" s="96"/>
      <c r="N371" s="96"/>
    </row>
    <row r="372" spans="1:21" x14ac:dyDescent="0.25">
      <c r="A372" s="108"/>
      <c r="B372" s="105"/>
      <c r="C372" s="94"/>
      <c r="D372" s="94"/>
      <c r="E372" s="94"/>
      <c r="F372" s="94"/>
      <c r="G372" s="94"/>
      <c r="H372" s="94"/>
      <c r="I372" s="95"/>
      <c r="J372" s="95"/>
      <c r="K372" s="94"/>
      <c r="L372" s="152"/>
      <c r="M372" s="96"/>
      <c r="N372" s="96"/>
    </row>
    <row r="373" spans="1:21" x14ac:dyDescent="0.25">
      <c r="A373" s="108"/>
      <c r="B373" s="105"/>
      <c r="C373" s="94"/>
      <c r="D373" s="94"/>
      <c r="E373" s="94"/>
      <c r="F373" s="94"/>
      <c r="G373" s="94"/>
      <c r="H373" s="94"/>
      <c r="I373" s="95"/>
      <c r="J373" s="95"/>
      <c r="K373" s="94"/>
      <c r="L373" s="152"/>
      <c r="M373" s="96"/>
      <c r="N373" s="96"/>
    </row>
    <row r="374" spans="1:21" x14ac:dyDescent="0.25">
      <c r="A374" s="108"/>
      <c r="B374" s="105"/>
      <c r="C374" s="94"/>
      <c r="D374" s="94"/>
      <c r="E374" s="94"/>
      <c r="F374" s="94"/>
      <c r="G374" s="94"/>
      <c r="H374" s="94"/>
      <c r="I374" s="95"/>
      <c r="J374" s="95"/>
      <c r="K374" s="94"/>
      <c r="L374" s="152"/>
      <c r="M374" s="96"/>
      <c r="N374" s="96"/>
    </row>
    <row r="375" spans="1:21" x14ac:dyDescent="0.25">
      <c r="A375" s="108"/>
      <c r="B375" s="105"/>
      <c r="C375" s="94"/>
      <c r="D375" s="94"/>
      <c r="E375" s="94"/>
      <c r="F375" s="94"/>
      <c r="G375" s="94"/>
      <c r="H375" s="94"/>
      <c r="I375" s="95"/>
      <c r="J375" s="95"/>
      <c r="K375" s="94"/>
      <c r="L375" s="152"/>
      <c r="M375" s="96"/>
      <c r="N375" s="96"/>
    </row>
    <row r="376" spans="1:21" x14ac:dyDescent="0.25">
      <c r="A376" s="108"/>
      <c r="B376" s="105"/>
      <c r="C376" s="94"/>
      <c r="D376" s="94"/>
      <c r="E376" s="94"/>
      <c r="F376" s="94"/>
      <c r="G376" s="94"/>
      <c r="H376" s="94"/>
      <c r="I376" s="95"/>
      <c r="J376" s="95"/>
      <c r="K376" s="94"/>
      <c r="L376" s="152"/>
      <c r="M376" s="96"/>
      <c r="N376" s="96"/>
    </row>
    <row r="377" spans="1:21" x14ac:dyDescent="0.25">
      <c r="A377" s="108"/>
      <c r="B377" s="105"/>
      <c r="C377" s="94"/>
      <c r="D377" s="94"/>
      <c r="E377" s="94"/>
      <c r="F377" s="94"/>
      <c r="G377" s="94"/>
      <c r="H377" s="94"/>
      <c r="I377" s="95"/>
      <c r="J377" s="95"/>
      <c r="K377" s="94"/>
      <c r="L377" s="152"/>
      <c r="M377" s="96"/>
      <c r="N377" s="96"/>
    </row>
    <row r="378" spans="1:21" x14ac:dyDescent="0.25">
      <c r="A378" s="108"/>
      <c r="B378" s="105"/>
      <c r="C378" s="94"/>
      <c r="D378" s="94"/>
      <c r="E378" s="94"/>
      <c r="F378" s="94"/>
      <c r="G378" s="94"/>
      <c r="H378" s="94"/>
      <c r="I378" s="95"/>
      <c r="J378" s="95"/>
      <c r="K378" s="94"/>
      <c r="L378" s="152"/>
      <c r="M378" s="96"/>
      <c r="N378" s="96"/>
    </row>
    <row r="379" spans="1:21" x14ac:dyDescent="0.25">
      <c r="A379" s="108"/>
      <c r="B379" s="105"/>
      <c r="C379" s="94"/>
      <c r="D379" s="94"/>
      <c r="E379" s="94"/>
      <c r="F379" s="94"/>
      <c r="G379" s="94"/>
      <c r="H379" s="94"/>
      <c r="I379" s="95"/>
      <c r="J379" s="95"/>
      <c r="K379" s="94"/>
      <c r="L379" s="152"/>
      <c r="M379" s="96"/>
      <c r="N379" s="96"/>
    </row>
    <row r="380" spans="1:21" x14ac:dyDescent="0.25">
      <c r="A380" s="108"/>
      <c r="B380" s="105"/>
      <c r="C380" s="94"/>
      <c r="D380" s="94"/>
      <c r="E380" s="94"/>
      <c r="F380" s="94"/>
      <c r="G380" s="94"/>
      <c r="H380" s="94"/>
      <c r="I380" s="95"/>
      <c r="J380" s="95"/>
      <c r="K380" s="94"/>
      <c r="L380" s="152"/>
      <c r="M380" s="96"/>
      <c r="N380" s="96"/>
    </row>
    <row r="381" spans="1:21" x14ac:dyDescent="0.25">
      <c r="A381" s="200"/>
      <c r="B381" s="201"/>
      <c r="C381" s="202"/>
      <c r="D381" s="202"/>
      <c r="E381" s="202"/>
      <c r="F381" s="202"/>
      <c r="G381" s="202"/>
      <c r="H381" s="202"/>
      <c r="I381" s="203"/>
      <c r="J381" s="203"/>
      <c r="K381" s="202"/>
      <c r="L381" s="152"/>
      <c r="M381" s="96"/>
      <c r="N381" s="96"/>
    </row>
    <row r="382" spans="1:21" x14ac:dyDescent="0.25">
      <c r="A382" s="200"/>
      <c r="B382" s="201"/>
      <c r="C382" s="202"/>
      <c r="D382" s="202"/>
      <c r="E382" s="202"/>
      <c r="F382" s="202"/>
      <c r="G382" s="202"/>
      <c r="H382" s="202"/>
      <c r="I382" s="203"/>
      <c r="J382" s="203"/>
      <c r="K382" s="202"/>
      <c r="L382" s="152"/>
      <c r="M382" s="96"/>
      <c r="N382" s="96"/>
    </row>
    <row r="383" spans="1:21" x14ac:dyDescent="0.25">
      <c r="A383" s="200"/>
      <c r="B383" s="201"/>
      <c r="C383" s="202"/>
      <c r="D383" s="202"/>
      <c r="E383" s="202"/>
      <c r="F383" s="202"/>
      <c r="G383" s="202"/>
      <c r="H383" s="202"/>
      <c r="I383" s="203"/>
      <c r="J383" s="203"/>
      <c r="K383" s="202"/>
      <c r="L383" s="152"/>
      <c r="M383" s="96"/>
      <c r="N383" s="96"/>
    </row>
    <row r="384" spans="1:21" x14ac:dyDescent="0.25">
      <c r="A384" s="200"/>
      <c r="B384" s="201"/>
      <c r="C384" s="202"/>
      <c r="D384" s="202"/>
      <c r="E384" s="202"/>
      <c r="F384" s="202"/>
      <c r="G384" s="202"/>
      <c r="H384" s="202"/>
      <c r="I384" s="203"/>
      <c r="J384" s="203"/>
      <c r="K384" s="202"/>
      <c r="L384" s="152"/>
      <c r="M384" s="96"/>
      <c r="N384" s="96"/>
      <c r="U384" s="53" t="s">
        <v>200</v>
      </c>
    </row>
    <row r="385" spans="1:14" x14ac:dyDescent="0.25">
      <c r="A385" s="108"/>
      <c r="B385" s="105"/>
      <c r="C385" s="94"/>
      <c r="D385" s="94"/>
      <c r="E385" s="94"/>
      <c r="F385" s="94"/>
      <c r="G385" s="94"/>
      <c r="H385" s="94"/>
      <c r="I385" s="95"/>
      <c r="J385" s="95"/>
      <c r="K385" s="94"/>
      <c r="L385" s="152">
        <f>I385+J385*EERR!$D$2</f>
        <v>0</v>
      </c>
      <c r="M385" s="96">
        <f>L385/EERR!$D$2</f>
        <v>0</v>
      </c>
      <c r="N385" s="96" t="e">
        <f>SUMIF(Oct!#REF!,A385,Oct!$T$3:$T$115)+SUMIF(Oct!$B$3:$B$115,A385,Oct!$T$3:$T$115)</f>
        <v>#REF!</v>
      </c>
    </row>
    <row r="386" spans="1:14" x14ac:dyDescent="0.25">
      <c r="A386" s="108"/>
      <c r="B386" s="105"/>
      <c r="C386" s="94"/>
      <c r="D386" s="94"/>
      <c r="E386" s="94"/>
      <c r="F386" s="94"/>
      <c r="G386" s="94"/>
      <c r="H386" s="94"/>
      <c r="I386" s="95"/>
      <c r="J386" s="95"/>
      <c r="K386" s="94"/>
      <c r="L386" s="152">
        <f>I386+J386*EERR!$D$2</f>
        <v>0</v>
      </c>
      <c r="M386" s="96">
        <f>L386/EERR!$D$2</f>
        <v>0</v>
      </c>
      <c r="N386" s="96" t="e">
        <f>SUMIF(Oct!#REF!,A386,Oct!$T$3:$T$115)+SUMIF(Oct!$B$3:$B$115,A386,Oct!$T$3:$T$115)</f>
        <v>#REF!</v>
      </c>
    </row>
    <row r="387" spans="1:14" x14ac:dyDescent="0.25">
      <c r="A387" s="108"/>
      <c r="B387" s="105"/>
      <c r="C387" s="94"/>
      <c r="D387" s="94"/>
      <c r="E387" s="94"/>
      <c r="F387" s="94"/>
      <c r="G387" s="94"/>
      <c r="H387" s="94"/>
      <c r="I387" s="95"/>
      <c r="J387" s="95"/>
      <c r="K387" s="94"/>
      <c r="L387" s="152">
        <f>I387+J387*EERR!$D$2</f>
        <v>0</v>
      </c>
      <c r="M387" s="96">
        <f>L387/EERR!$D$2</f>
        <v>0</v>
      </c>
      <c r="N387" s="96" t="e">
        <f>SUMIF(Oct!#REF!,A387,Oct!$T$3:$T$115)+SUMIF(Oct!$B$3:$B$115,A387,Oct!$T$3:$T$115)</f>
        <v>#REF!</v>
      </c>
    </row>
    <row r="388" spans="1:14" x14ac:dyDescent="0.25">
      <c r="A388" s="108"/>
      <c r="B388" s="105"/>
      <c r="C388" s="94"/>
      <c r="D388" s="94"/>
      <c r="E388" s="94"/>
      <c r="F388" s="94"/>
      <c r="G388" s="94"/>
      <c r="H388" s="94"/>
      <c r="I388" s="95"/>
      <c r="J388" s="95"/>
      <c r="K388" s="94"/>
      <c r="L388" s="152">
        <f>I388+J388*EERR!$D$2</f>
        <v>0</v>
      </c>
      <c r="M388" s="96">
        <f>L388/EERR!$D$2</f>
        <v>0</v>
      </c>
      <c r="N388" s="96" t="e">
        <f>SUMIF(Oct!#REF!,A388,Oct!$T$3:$T$115)+SUMIF(Oct!$B$3:$B$115,A388,Oct!$T$3:$T$115)</f>
        <v>#REF!</v>
      </c>
    </row>
    <row r="389" spans="1:14" x14ac:dyDescent="0.25">
      <c r="A389" s="108"/>
      <c r="B389" s="105"/>
      <c r="C389" s="94"/>
      <c r="D389" s="94"/>
      <c r="E389" s="94"/>
      <c r="F389" s="94"/>
      <c r="G389" s="94"/>
      <c r="H389" s="94"/>
      <c r="I389" s="95">
        <f>SUM(I194:I388)</f>
        <v>6077236</v>
      </c>
      <c r="J389" s="95">
        <f>SUM(J194:J388)</f>
        <v>37732.5</v>
      </c>
      <c r="K389" s="94"/>
      <c r="L389" s="152">
        <f>I389+J389*EERR!$D$2</f>
        <v>33282368.5</v>
      </c>
      <c r="M389" s="96">
        <f>L389/EERR!$D$2</f>
        <v>46161.398751733701</v>
      </c>
      <c r="N389" s="96" t="e">
        <f>SUMIF(Oct!#REF!,A389,Oct!$T$3:$T$115)+SUMIF(Oct!$B$3:$B$115,A389,Oct!$T$3:$T$115)</f>
        <v>#REF!</v>
      </c>
    </row>
    <row r="393" spans="1:14" x14ac:dyDescent="0.25">
      <c r="A393" s="146"/>
      <c r="B393" s="146"/>
      <c r="C393" s="146"/>
      <c r="D393" s="146"/>
      <c r="E393" s="146"/>
      <c r="F393" s="146"/>
      <c r="G393" s="146"/>
      <c r="H393" s="146"/>
      <c r="I393" s="170"/>
      <c r="J393" s="170"/>
      <c r="K393" s="146"/>
      <c r="L393" s="170">
        <f>Oct!L116</f>
        <v>0</v>
      </c>
      <c r="M393" s="146"/>
      <c r="N393" s="146"/>
    </row>
    <row r="394" spans="1:14" x14ac:dyDescent="0.25">
      <c r="A394" s="146"/>
      <c r="B394" s="171"/>
      <c r="C394" s="146"/>
      <c r="D394" s="146"/>
      <c r="E394" s="146"/>
      <c r="F394" s="146"/>
      <c r="G394" s="146"/>
      <c r="H394" s="146"/>
      <c r="I394" s="170"/>
      <c r="J394" s="170"/>
      <c r="K394" s="146"/>
      <c r="L394" s="147" t="e">
        <f>SUM(L187:L393)</f>
        <v>#VALUE!</v>
      </c>
    </row>
    <row r="395" spans="1:14" x14ac:dyDescent="0.25">
      <c r="A395" s="146"/>
      <c r="B395" s="171"/>
      <c r="C395" s="146"/>
      <c r="D395" s="146"/>
      <c r="E395" s="146"/>
      <c r="F395" s="146"/>
      <c r="G395" s="146"/>
      <c r="H395" s="146"/>
      <c r="I395" s="170"/>
      <c r="J395" s="170"/>
      <c r="K395" s="146"/>
    </row>
    <row r="396" spans="1:14" x14ac:dyDescent="0.25">
      <c r="A396" s="172"/>
      <c r="B396" s="172"/>
      <c r="C396" s="172"/>
      <c r="D396" s="172"/>
      <c r="E396" s="172"/>
      <c r="F396" s="172"/>
      <c r="G396" s="172" t="s">
        <v>98</v>
      </c>
      <c r="H396" s="172"/>
      <c r="I396" s="173">
        <f>I187</f>
        <v>4503342</v>
      </c>
      <c r="J396" s="173">
        <f>J187</f>
        <v>45768.5</v>
      </c>
      <c r="K396" s="172"/>
      <c r="L396" s="147">
        <v>51431551.622000001</v>
      </c>
    </row>
    <row r="397" spans="1:14" x14ac:dyDescent="0.25">
      <c r="A397" s="172"/>
      <c r="B397" s="172"/>
      <c r="C397" s="172"/>
      <c r="D397" s="172"/>
      <c r="E397" s="172"/>
      <c r="F397" s="172"/>
      <c r="G397" s="172" t="s">
        <v>99</v>
      </c>
      <c r="H397" s="172"/>
      <c r="I397" s="174"/>
      <c r="J397" s="174"/>
      <c r="K397" s="172"/>
    </row>
    <row r="398" spans="1:14" x14ac:dyDescent="0.25">
      <c r="A398" s="172"/>
      <c r="B398" s="172"/>
      <c r="C398" s="172"/>
      <c r="D398" s="172"/>
      <c r="E398" s="172"/>
      <c r="F398" s="172"/>
      <c r="G398" s="172"/>
      <c r="H398" s="172"/>
      <c r="K398" s="147"/>
    </row>
    <row r="399" spans="1:14" x14ac:dyDescent="0.25">
      <c r="A399" s="172"/>
      <c r="B399" s="172"/>
      <c r="C399" s="172"/>
      <c r="D399" s="172"/>
      <c r="E399" s="172"/>
      <c r="F399" s="172"/>
      <c r="G399" s="172"/>
      <c r="H399" s="172"/>
      <c r="I399" s="175"/>
      <c r="J399" s="175"/>
      <c r="K399" s="172"/>
    </row>
    <row r="400" spans="1:14" x14ac:dyDescent="0.25">
      <c r="A400" s="133" t="s">
        <v>87</v>
      </c>
      <c r="B400" s="172"/>
      <c r="C400" s="172"/>
      <c r="D400" s="172"/>
      <c r="E400" s="172"/>
      <c r="F400" s="172"/>
      <c r="G400" s="172"/>
      <c r="H400" s="172"/>
      <c r="I400" s="175"/>
      <c r="J400" s="175"/>
      <c r="K400" s="172"/>
    </row>
    <row r="401" spans="1:11" x14ac:dyDescent="0.25">
      <c r="A401" s="94"/>
      <c r="B401" s="172"/>
      <c r="C401" s="172"/>
      <c r="D401" s="172"/>
      <c r="E401" s="172"/>
      <c r="F401" s="172"/>
      <c r="G401" s="172"/>
      <c r="H401" s="172"/>
      <c r="I401" s="175"/>
      <c r="J401" s="175"/>
      <c r="K401" s="172"/>
    </row>
    <row r="402" spans="1:11" x14ac:dyDescent="0.25">
      <c r="A402" s="94"/>
      <c r="B402" s="172"/>
      <c r="C402" s="172"/>
      <c r="D402" s="172"/>
      <c r="E402" s="172"/>
      <c r="F402" s="172"/>
      <c r="G402" s="172"/>
      <c r="H402" s="172"/>
      <c r="I402" s="175"/>
      <c r="J402" s="175"/>
      <c r="K402" s="172"/>
    </row>
    <row r="403" spans="1:11" x14ac:dyDescent="0.25">
      <c r="A403" s="94"/>
      <c r="B403" s="172"/>
      <c r="C403" s="172"/>
      <c r="D403" s="172"/>
      <c r="E403" s="172"/>
      <c r="F403" s="172"/>
      <c r="G403" s="172"/>
      <c r="H403" s="172"/>
      <c r="I403" s="175"/>
      <c r="J403" s="175"/>
      <c r="K403" s="172"/>
    </row>
    <row r="404" spans="1:11" x14ac:dyDescent="0.25">
      <c r="A404" s="94"/>
      <c r="B404" s="172"/>
      <c r="C404" s="172"/>
      <c r="D404" s="172"/>
      <c r="E404" s="172"/>
      <c r="F404" s="172"/>
      <c r="G404" s="172"/>
      <c r="H404" s="172"/>
      <c r="I404" s="175"/>
      <c r="J404" s="175"/>
      <c r="K404" s="172"/>
    </row>
    <row r="405" spans="1:11" x14ac:dyDescent="0.25">
      <c r="A405" s="94"/>
    </row>
    <row r="406" spans="1:11" x14ac:dyDescent="0.25">
      <c r="A406" s="94"/>
    </row>
    <row r="407" spans="1:11" x14ac:dyDescent="0.25">
      <c r="A407" s="94"/>
    </row>
    <row r="408" spans="1:11" x14ac:dyDescent="0.25">
      <c r="A408" s="94"/>
    </row>
    <row r="409" spans="1:11" x14ac:dyDescent="0.25">
      <c r="A409" s="94"/>
    </row>
    <row r="410" spans="1:11" x14ac:dyDescent="0.25">
      <c r="A410" s="94"/>
    </row>
    <row r="411" spans="1:11" x14ac:dyDescent="0.25">
      <c r="A411" s="94"/>
    </row>
    <row r="412" spans="1:11" x14ac:dyDescent="0.25">
      <c r="A412" s="94"/>
    </row>
    <row r="413" spans="1:11" x14ac:dyDescent="0.25">
      <c r="A413" s="94"/>
    </row>
    <row r="414" spans="1:11" x14ac:dyDescent="0.25">
      <c r="A414" s="94"/>
    </row>
    <row r="415" spans="1:11" x14ac:dyDescent="0.25">
      <c r="A415" s="94"/>
    </row>
  </sheetData>
  <autoFilter ref="A1:S361"/>
  <sortState ref="A194:N330">
    <sortCondition ref="A194:A330"/>
  </sortState>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6">
    <pageSetUpPr fitToPage="1"/>
  </sheetPr>
  <dimension ref="A1:AI206"/>
  <sheetViews>
    <sheetView topLeftCell="A138" zoomScale="85" zoomScaleNormal="85" workbookViewId="0">
      <selection activeCell="H157" sqref="H157:H174"/>
    </sheetView>
  </sheetViews>
  <sheetFormatPr baseColWidth="10" defaultRowHeight="14.25" x14ac:dyDescent="0.2"/>
  <cols>
    <col min="1" max="1" width="3.85546875" style="18" customWidth="1"/>
    <col min="2" max="2" width="18.7109375" style="18" customWidth="1"/>
    <col min="3" max="3" width="20.28515625" style="18" customWidth="1"/>
    <col min="4" max="4" width="39.7109375" style="18" customWidth="1"/>
    <col min="5" max="5" width="26.42578125" style="18" customWidth="1"/>
    <col min="6" max="6" width="15" style="18" customWidth="1"/>
    <col min="7" max="7" width="15.7109375" style="18" customWidth="1"/>
    <col min="8" max="8" width="14.85546875" style="18" customWidth="1"/>
    <col min="9" max="9" width="24" style="40" customWidth="1"/>
    <col min="10" max="10" width="30.85546875" style="40" customWidth="1"/>
    <col min="11" max="11" width="35" style="18" customWidth="1"/>
    <col min="12" max="12" width="23.42578125" style="18" customWidth="1"/>
    <col min="13" max="13" width="18.140625" style="18" customWidth="1"/>
    <col min="14" max="14" width="7.28515625" style="18" customWidth="1"/>
    <col min="15" max="15" width="13.28515625" style="91" customWidth="1"/>
    <col min="16" max="16" width="11.5703125" style="40" customWidth="1"/>
    <col min="17" max="17" width="18" style="40" customWidth="1"/>
    <col min="18" max="18" width="11.140625" style="40" customWidth="1"/>
    <col min="19" max="19" width="15.42578125" style="92" customWidth="1"/>
    <col min="20" max="20" width="11.140625" style="92" customWidth="1"/>
    <col min="21" max="21" width="11.140625" style="40" customWidth="1"/>
    <col min="22" max="22" width="40.28515625" style="40" customWidth="1"/>
    <col min="23" max="23" width="29.7109375" style="40" customWidth="1"/>
    <col min="24" max="232" width="9.140625" style="18" customWidth="1"/>
    <col min="233" max="233" width="3.85546875" style="18" customWidth="1"/>
    <col min="234" max="235" width="23.28515625" style="18" customWidth="1"/>
    <col min="236" max="236" width="39" style="18" customWidth="1"/>
    <col min="237" max="237" width="19.7109375" style="18" customWidth="1"/>
    <col min="238" max="241" width="15.7109375" style="18" customWidth="1"/>
    <col min="242" max="488" width="9.140625" style="18" customWidth="1"/>
    <col min="489" max="489" width="3.85546875" style="18" customWidth="1"/>
    <col min="490" max="491" width="23.28515625" style="18" customWidth="1"/>
    <col min="492" max="492" width="39" style="18" customWidth="1"/>
    <col min="493" max="493" width="19.7109375" style="18" customWidth="1"/>
    <col min="494" max="497" width="15.7109375" style="18" customWidth="1"/>
    <col min="498" max="744" width="9.140625" style="18" customWidth="1"/>
    <col min="745" max="745" width="3.85546875" style="18" customWidth="1"/>
    <col min="746" max="747" width="23.28515625" style="18" customWidth="1"/>
    <col min="748" max="748" width="39" style="18" customWidth="1"/>
    <col min="749" max="749" width="19.7109375" style="18" customWidth="1"/>
    <col min="750" max="753" width="15.7109375" style="18" customWidth="1"/>
    <col min="754" max="1000" width="9.140625" style="18" customWidth="1"/>
    <col min="1001" max="1001" width="3.85546875" style="18" customWidth="1"/>
    <col min="1002" max="1003" width="23.28515625" style="18" customWidth="1"/>
    <col min="1004" max="1004" width="39" style="18" customWidth="1"/>
    <col min="1005" max="1005" width="19.7109375" style="18" customWidth="1"/>
    <col min="1006" max="1009" width="15.7109375" style="18" customWidth="1"/>
    <col min="1010" max="1256" width="9.140625" style="18" customWidth="1"/>
    <col min="1257" max="1257" width="3.85546875" style="18" customWidth="1"/>
    <col min="1258" max="1259" width="23.28515625" style="18" customWidth="1"/>
    <col min="1260" max="1260" width="39" style="18" customWidth="1"/>
    <col min="1261" max="1261" width="19.7109375" style="18" customWidth="1"/>
    <col min="1262" max="1265" width="15.7109375" style="18" customWidth="1"/>
    <col min="1266" max="1512" width="9.140625" style="18" customWidth="1"/>
    <col min="1513" max="1513" width="3.85546875" style="18" customWidth="1"/>
    <col min="1514" max="1515" width="23.28515625" style="18" customWidth="1"/>
    <col min="1516" max="1516" width="39" style="18" customWidth="1"/>
    <col min="1517" max="1517" width="19.7109375" style="18" customWidth="1"/>
    <col min="1518" max="1521" width="15.7109375" style="18" customWidth="1"/>
    <col min="1522" max="1768" width="9.140625" style="18" customWidth="1"/>
    <col min="1769" max="1769" width="3.85546875" style="18" customWidth="1"/>
    <col min="1770" max="1771" width="23.28515625" style="18" customWidth="1"/>
    <col min="1772" max="1772" width="39" style="18" customWidth="1"/>
    <col min="1773" max="1773" width="19.7109375" style="18" customWidth="1"/>
    <col min="1774" max="1777" width="15.7109375" style="18" customWidth="1"/>
    <col min="1778" max="2024" width="9.140625" style="18" customWidth="1"/>
    <col min="2025" max="2025" width="3.85546875" style="18" customWidth="1"/>
    <col min="2026" max="2027" width="23.28515625" style="18" customWidth="1"/>
    <col min="2028" max="2028" width="39" style="18" customWidth="1"/>
    <col min="2029" max="2029" width="19.7109375" style="18" customWidth="1"/>
    <col min="2030" max="2033" width="15.7109375" style="18" customWidth="1"/>
    <col min="2034" max="2280" width="9.140625" style="18" customWidth="1"/>
    <col min="2281" max="2281" width="3.85546875" style="18" customWidth="1"/>
    <col min="2282" max="2283" width="23.28515625" style="18" customWidth="1"/>
    <col min="2284" max="2284" width="39" style="18" customWidth="1"/>
    <col min="2285" max="2285" width="19.7109375" style="18" customWidth="1"/>
    <col min="2286" max="2289" width="15.7109375" style="18" customWidth="1"/>
    <col min="2290" max="2536" width="9.140625" style="18" customWidth="1"/>
    <col min="2537" max="2537" width="3.85546875" style="18" customWidth="1"/>
    <col min="2538" max="2539" width="23.28515625" style="18" customWidth="1"/>
    <col min="2540" max="2540" width="39" style="18" customWidth="1"/>
    <col min="2541" max="2541" width="19.7109375" style="18" customWidth="1"/>
    <col min="2542" max="2545" width="15.7109375" style="18" customWidth="1"/>
    <col min="2546" max="2792" width="9.140625" style="18" customWidth="1"/>
    <col min="2793" max="2793" width="3.85546875" style="18" customWidth="1"/>
    <col min="2794" max="2795" width="23.28515625" style="18" customWidth="1"/>
    <col min="2796" max="2796" width="39" style="18" customWidth="1"/>
    <col min="2797" max="2797" width="19.7109375" style="18" customWidth="1"/>
    <col min="2798" max="2801" width="15.7109375" style="18" customWidth="1"/>
    <col min="2802" max="3048" width="9.140625" style="18" customWidth="1"/>
    <col min="3049" max="3049" width="3.85546875" style="18" customWidth="1"/>
    <col min="3050" max="3051" width="23.28515625" style="18" customWidth="1"/>
    <col min="3052" max="3052" width="39" style="18" customWidth="1"/>
    <col min="3053" max="3053" width="19.7109375" style="18" customWidth="1"/>
    <col min="3054" max="3057" width="15.7109375" style="18" customWidth="1"/>
    <col min="3058" max="3304" width="9.140625" style="18" customWidth="1"/>
    <col min="3305" max="3305" width="3.85546875" style="18" customWidth="1"/>
    <col min="3306" max="3307" width="23.28515625" style="18" customWidth="1"/>
    <col min="3308" max="3308" width="39" style="18" customWidth="1"/>
    <col min="3309" max="3309" width="19.7109375" style="18" customWidth="1"/>
    <col min="3310" max="3313" width="15.7109375" style="18" customWidth="1"/>
    <col min="3314" max="3560" width="9.140625" style="18" customWidth="1"/>
    <col min="3561" max="3561" width="3.85546875" style="18" customWidth="1"/>
    <col min="3562" max="3563" width="23.28515625" style="18" customWidth="1"/>
    <col min="3564" max="3564" width="39" style="18" customWidth="1"/>
    <col min="3565" max="3565" width="19.7109375" style="18" customWidth="1"/>
    <col min="3566" max="3569" width="15.7109375" style="18" customWidth="1"/>
    <col min="3570" max="3816" width="9.140625" style="18" customWidth="1"/>
    <col min="3817" max="3817" width="3.85546875" style="18" customWidth="1"/>
    <col min="3818" max="3819" width="23.28515625" style="18" customWidth="1"/>
    <col min="3820" max="3820" width="39" style="18" customWidth="1"/>
    <col min="3821" max="3821" width="19.7109375" style="18" customWidth="1"/>
    <col min="3822" max="3825" width="15.7109375" style="18" customWidth="1"/>
    <col min="3826" max="4072" width="9.140625" style="18" customWidth="1"/>
    <col min="4073" max="4073" width="3.85546875" style="18" customWidth="1"/>
    <col min="4074" max="4075" width="23.28515625" style="18" customWidth="1"/>
    <col min="4076" max="4076" width="39" style="18" customWidth="1"/>
    <col min="4077" max="4077" width="19.7109375" style="18" customWidth="1"/>
    <col min="4078" max="4081" width="15.7109375" style="18" customWidth="1"/>
    <col min="4082" max="4328" width="9.140625" style="18" customWidth="1"/>
    <col min="4329" max="4329" width="3.85546875" style="18" customWidth="1"/>
    <col min="4330" max="4331" width="23.28515625" style="18" customWidth="1"/>
    <col min="4332" max="4332" width="39" style="18" customWidth="1"/>
    <col min="4333" max="4333" width="19.7109375" style="18" customWidth="1"/>
    <col min="4334" max="4337" width="15.7109375" style="18" customWidth="1"/>
    <col min="4338" max="4584" width="9.140625" style="18" customWidth="1"/>
    <col min="4585" max="4585" width="3.85546875" style="18" customWidth="1"/>
    <col min="4586" max="4587" width="23.28515625" style="18" customWidth="1"/>
    <col min="4588" max="4588" width="39" style="18" customWidth="1"/>
    <col min="4589" max="4589" width="19.7109375" style="18" customWidth="1"/>
    <col min="4590" max="4593" width="15.7109375" style="18" customWidth="1"/>
    <col min="4594" max="4840" width="9.140625" style="18" customWidth="1"/>
    <col min="4841" max="4841" width="3.85546875" style="18" customWidth="1"/>
    <col min="4842" max="4843" width="23.28515625" style="18" customWidth="1"/>
    <col min="4844" max="4844" width="39" style="18" customWidth="1"/>
    <col min="4845" max="4845" width="19.7109375" style="18" customWidth="1"/>
    <col min="4846" max="4849" width="15.7109375" style="18" customWidth="1"/>
    <col min="4850" max="5096" width="9.140625" style="18" customWidth="1"/>
    <col min="5097" max="5097" width="3.85546875" style="18" customWidth="1"/>
    <col min="5098" max="5099" width="23.28515625" style="18" customWidth="1"/>
    <col min="5100" max="5100" width="39" style="18" customWidth="1"/>
    <col min="5101" max="5101" width="19.7109375" style="18" customWidth="1"/>
    <col min="5102" max="5105" width="15.7109375" style="18" customWidth="1"/>
    <col min="5106" max="5352" width="9.140625" style="18" customWidth="1"/>
    <col min="5353" max="5353" width="3.85546875" style="18" customWidth="1"/>
    <col min="5354" max="5355" width="23.28515625" style="18" customWidth="1"/>
    <col min="5356" max="5356" width="39" style="18" customWidth="1"/>
    <col min="5357" max="5357" width="19.7109375" style="18" customWidth="1"/>
    <col min="5358" max="5361" width="15.7109375" style="18" customWidth="1"/>
    <col min="5362" max="5608" width="9.140625" style="18" customWidth="1"/>
    <col min="5609" max="5609" width="3.85546875" style="18" customWidth="1"/>
    <col min="5610" max="5611" width="23.28515625" style="18" customWidth="1"/>
    <col min="5612" max="5612" width="39" style="18" customWidth="1"/>
    <col min="5613" max="5613" width="19.7109375" style="18" customWidth="1"/>
    <col min="5614" max="5617" width="15.7109375" style="18" customWidth="1"/>
    <col min="5618" max="5864" width="9.140625" style="18" customWidth="1"/>
    <col min="5865" max="5865" width="3.85546875" style="18" customWidth="1"/>
    <col min="5866" max="5867" width="23.28515625" style="18" customWidth="1"/>
    <col min="5868" max="5868" width="39" style="18" customWidth="1"/>
    <col min="5869" max="5869" width="19.7109375" style="18" customWidth="1"/>
    <col min="5870" max="5873" width="15.7109375" style="18" customWidth="1"/>
    <col min="5874" max="6120" width="9.140625" style="18" customWidth="1"/>
    <col min="6121" max="6121" width="3.85546875" style="18" customWidth="1"/>
    <col min="6122" max="6123" width="23.28515625" style="18" customWidth="1"/>
    <col min="6124" max="6124" width="39" style="18" customWidth="1"/>
    <col min="6125" max="6125" width="19.7109375" style="18" customWidth="1"/>
    <col min="6126" max="6129" width="15.7109375" style="18" customWidth="1"/>
    <col min="6130" max="6376" width="9.140625" style="18" customWidth="1"/>
    <col min="6377" max="6377" width="3.85546875" style="18" customWidth="1"/>
    <col min="6378" max="6379" width="23.28515625" style="18" customWidth="1"/>
    <col min="6380" max="6380" width="39" style="18" customWidth="1"/>
    <col min="6381" max="6381" width="19.7109375" style="18" customWidth="1"/>
    <col min="6382" max="6385" width="15.7109375" style="18" customWidth="1"/>
    <col min="6386" max="6632" width="9.140625" style="18" customWidth="1"/>
    <col min="6633" max="6633" width="3.85546875" style="18" customWidth="1"/>
    <col min="6634" max="6635" width="23.28515625" style="18" customWidth="1"/>
    <col min="6636" max="6636" width="39" style="18" customWidth="1"/>
    <col min="6637" max="6637" width="19.7109375" style="18" customWidth="1"/>
    <col min="6638" max="6641" width="15.7109375" style="18" customWidth="1"/>
    <col min="6642" max="6888" width="9.140625" style="18" customWidth="1"/>
    <col min="6889" max="6889" width="3.85546875" style="18" customWidth="1"/>
    <col min="6890" max="6891" width="23.28515625" style="18" customWidth="1"/>
    <col min="6892" max="6892" width="39" style="18" customWidth="1"/>
    <col min="6893" max="6893" width="19.7109375" style="18" customWidth="1"/>
    <col min="6894" max="6897" width="15.7109375" style="18" customWidth="1"/>
    <col min="6898" max="7144" width="9.140625" style="18" customWidth="1"/>
    <col min="7145" max="7145" width="3.85546875" style="18" customWidth="1"/>
    <col min="7146" max="7147" width="23.28515625" style="18" customWidth="1"/>
    <col min="7148" max="7148" width="39" style="18" customWidth="1"/>
    <col min="7149" max="7149" width="19.7109375" style="18" customWidth="1"/>
    <col min="7150" max="7153" width="15.7109375" style="18" customWidth="1"/>
    <col min="7154" max="7400" width="9.140625" style="18" customWidth="1"/>
    <col min="7401" max="7401" width="3.85546875" style="18" customWidth="1"/>
    <col min="7402" max="7403" width="23.28515625" style="18" customWidth="1"/>
    <col min="7404" max="7404" width="39" style="18" customWidth="1"/>
    <col min="7405" max="7405" width="19.7109375" style="18" customWidth="1"/>
    <col min="7406" max="7409" width="15.7109375" style="18" customWidth="1"/>
    <col min="7410" max="7656" width="9.140625" style="18" customWidth="1"/>
    <col min="7657" max="7657" width="3.85546875" style="18" customWidth="1"/>
    <col min="7658" max="7659" width="23.28515625" style="18" customWidth="1"/>
    <col min="7660" max="7660" width="39" style="18" customWidth="1"/>
    <col min="7661" max="7661" width="19.7109375" style="18" customWidth="1"/>
    <col min="7662" max="7665" width="15.7109375" style="18" customWidth="1"/>
    <col min="7666" max="7912" width="9.140625" style="18" customWidth="1"/>
    <col min="7913" max="7913" width="3.85546875" style="18" customWidth="1"/>
    <col min="7914" max="7915" width="23.28515625" style="18" customWidth="1"/>
    <col min="7916" max="7916" width="39" style="18" customWidth="1"/>
    <col min="7917" max="7917" width="19.7109375" style="18" customWidth="1"/>
    <col min="7918" max="7921" width="15.7109375" style="18" customWidth="1"/>
    <col min="7922" max="8168" width="9.140625" style="18" customWidth="1"/>
    <col min="8169" max="8169" width="3.85546875" style="18" customWidth="1"/>
    <col min="8170" max="8171" width="23.28515625" style="18" customWidth="1"/>
    <col min="8172" max="8172" width="39" style="18" customWidth="1"/>
    <col min="8173" max="8173" width="19.7109375" style="18" customWidth="1"/>
    <col min="8174" max="8177" width="15.7109375" style="18" customWidth="1"/>
    <col min="8178" max="8424" width="9.140625" style="18" customWidth="1"/>
    <col min="8425" max="8425" width="3.85546875" style="18" customWidth="1"/>
    <col min="8426" max="8427" width="23.28515625" style="18" customWidth="1"/>
    <col min="8428" max="8428" width="39" style="18" customWidth="1"/>
    <col min="8429" max="8429" width="19.7109375" style="18" customWidth="1"/>
    <col min="8430" max="8433" width="15.7109375" style="18" customWidth="1"/>
    <col min="8434" max="8680" width="9.140625" style="18" customWidth="1"/>
    <col min="8681" max="8681" width="3.85546875" style="18" customWidth="1"/>
    <col min="8682" max="8683" width="23.28515625" style="18" customWidth="1"/>
    <col min="8684" max="8684" width="39" style="18" customWidth="1"/>
    <col min="8685" max="8685" width="19.7109375" style="18" customWidth="1"/>
    <col min="8686" max="8689" width="15.7109375" style="18" customWidth="1"/>
    <col min="8690" max="8936" width="9.140625" style="18" customWidth="1"/>
    <col min="8937" max="8937" width="3.85546875" style="18" customWidth="1"/>
    <col min="8938" max="8939" width="23.28515625" style="18" customWidth="1"/>
    <col min="8940" max="8940" width="39" style="18" customWidth="1"/>
    <col min="8941" max="8941" width="19.7109375" style="18" customWidth="1"/>
    <col min="8942" max="8945" width="15.7109375" style="18" customWidth="1"/>
    <col min="8946" max="9192" width="9.140625" style="18" customWidth="1"/>
    <col min="9193" max="9193" width="3.85546875" style="18" customWidth="1"/>
    <col min="9194" max="9195" width="23.28515625" style="18" customWidth="1"/>
    <col min="9196" max="9196" width="39" style="18" customWidth="1"/>
    <col min="9197" max="9197" width="19.7109375" style="18" customWidth="1"/>
    <col min="9198" max="9201" width="15.7109375" style="18" customWidth="1"/>
    <col min="9202" max="9448" width="9.140625" style="18" customWidth="1"/>
    <col min="9449" max="9449" width="3.85546875" style="18" customWidth="1"/>
    <col min="9450" max="9451" width="23.28515625" style="18" customWidth="1"/>
    <col min="9452" max="9452" width="39" style="18" customWidth="1"/>
    <col min="9453" max="9453" width="19.7109375" style="18" customWidth="1"/>
    <col min="9454" max="9457" width="15.7109375" style="18" customWidth="1"/>
    <col min="9458" max="9704" width="9.140625" style="18" customWidth="1"/>
    <col min="9705" max="9705" width="3.85546875" style="18" customWidth="1"/>
    <col min="9706" max="9707" width="23.28515625" style="18" customWidth="1"/>
    <col min="9708" max="9708" width="39" style="18" customWidth="1"/>
    <col min="9709" max="9709" width="19.7109375" style="18" customWidth="1"/>
    <col min="9710" max="9713" width="15.7109375" style="18" customWidth="1"/>
    <col min="9714" max="9960" width="9.140625" style="18" customWidth="1"/>
    <col min="9961" max="9961" width="3.85546875" style="18" customWidth="1"/>
    <col min="9962" max="9963" width="23.28515625" style="18" customWidth="1"/>
    <col min="9964" max="9964" width="39" style="18" customWidth="1"/>
    <col min="9965" max="9965" width="19.7109375" style="18" customWidth="1"/>
    <col min="9966" max="9969" width="15.7109375" style="18" customWidth="1"/>
    <col min="9970" max="10216" width="9.140625" style="18" customWidth="1"/>
    <col min="10217" max="10217" width="3.85546875" style="18" customWidth="1"/>
    <col min="10218" max="10219" width="23.28515625" style="18" customWidth="1"/>
    <col min="10220" max="10220" width="39" style="18" customWidth="1"/>
    <col min="10221" max="10221" width="19.7109375" style="18" customWidth="1"/>
    <col min="10222" max="10225" width="15.7109375" style="18" customWidth="1"/>
    <col min="10226" max="10472" width="9.140625" style="18" customWidth="1"/>
    <col min="10473" max="10473" width="3.85546875" style="18" customWidth="1"/>
    <col min="10474" max="10475" width="23.28515625" style="18" customWidth="1"/>
    <col min="10476" max="10476" width="39" style="18" customWidth="1"/>
    <col min="10477" max="10477" width="19.7109375" style="18" customWidth="1"/>
    <col min="10478" max="10481" width="15.7109375" style="18" customWidth="1"/>
    <col min="10482" max="10728" width="9.140625" style="18" customWidth="1"/>
    <col min="10729" max="10729" width="3.85546875" style="18" customWidth="1"/>
    <col min="10730" max="10731" width="23.28515625" style="18" customWidth="1"/>
    <col min="10732" max="10732" width="39" style="18" customWidth="1"/>
    <col min="10733" max="10733" width="19.7109375" style="18" customWidth="1"/>
    <col min="10734" max="10737" width="15.7109375" style="18" customWidth="1"/>
    <col min="10738" max="10984" width="9.140625" style="18" customWidth="1"/>
    <col min="10985" max="10985" width="3.85546875" style="18" customWidth="1"/>
    <col min="10986" max="10987" width="23.28515625" style="18" customWidth="1"/>
    <col min="10988" max="10988" width="39" style="18" customWidth="1"/>
    <col min="10989" max="10989" width="19.7109375" style="18" customWidth="1"/>
    <col min="10990" max="10993" width="15.7109375" style="18" customWidth="1"/>
    <col min="10994" max="11240" width="9.140625" style="18" customWidth="1"/>
    <col min="11241" max="11241" width="3.85546875" style="18" customWidth="1"/>
    <col min="11242" max="11243" width="23.28515625" style="18" customWidth="1"/>
    <col min="11244" max="11244" width="39" style="18" customWidth="1"/>
    <col min="11245" max="11245" width="19.7109375" style="18" customWidth="1"/>
    <col min="11246" max="11249" width="15.7109375" style="18" customWidth="1"/>
    <col min="11250" max="11496" width="9.140625" style="18" customWidth="1"/>
    <col min="11497" max="11497" width="3.85546875" style="18" customWidth="1"/>
    <col min="11498" max="11499" width="23.28515625" style="18" customWidth="1"/>
    <col min="11500" max="11500" width="39" style="18" customWidth="1"/>
    <col min="11501" max="11501" width="19.7109375" style="18" customWidth="1"/>
    <col min="11502" max="11505" width="15.7109375" style="18" customWidth="1"/>
    <col min="11506" max="11752" width="9.140625" style="18" customWidth="1"/>
    <col min="11753" max="11753" width="3.85546875" style="18" customWidth="1"/>
    <col min="11754" max="11755" width="23.28515625" style="18" customWidth="1"/>
    <col min="11756" max="11756" width="39" style="18" customWidth="1"/>
    <col min="11757" max="11757" width="19.7109375" style="18" customWidth="1"/>
    <col min="11758" max="11761" width="15.7109375" style="18" customWidth="1"/>
    <col min="11762" max="12008" width="9.140625" style="18" customWidth="1"/>
    <col min="12009" max="12009" width="3.85546875" style="18" customWidth="1"/>
    <col min="12010" max="12011" width="23.28515625" style="18" customWidth="1"/>
    <col min="12012" max="12012" width="39" style="18" customWidth="1"/>
    <col min="12013" max="12013" width="19.7109375" style="18" customWidth="1"/>
    <col min="12014" max="12017" width="15.7109375" style="18" customWidth="1"/>
    <col min="12018" max="12264" width="9.140625" style="18" customWidth="1"/>
    <col min="12265" max="12265" width="3.85546875" style="18" customWidth="1"/>
    <col min="12266" max="12267" width="23.28515625" style="18" customWidth="1"/>
    <col min="12268" max="12268" width="39" style="18" customWidth="1"/>
    <col min="12269" max="12269" width="19.7109375" style="18" customWidth="1"/>
    <col min="12270" max="12273" width="15.7109375" style="18" customWidth="1"/>
    <col min="12274" max="12520" width="9.140625" style="18" customWidth="1"/>
    <col min="12521" max="12521" width="3.85546875" style="18" customWidth="1"/>
    <col min="12522" max="12523" width="23.28515625" style="18" customWidth="1"/>
    <col min="12524" max="12524" width="39" style="18" customWidth="1"/>
    <col min="12525" max="12525" width="19.7109375" style="18" customWidth="1"/>
    <col min="12526" max="12529" width="15.7109375" style="18" customWidth="1"/>
    <col min="12530" max="12776" width="9.140625" style="18" customWidth="1"/>
    <col min="12777" max="12777" width="3.85546875" style="18" customWidth="1"/>
    <col min="12778" max="12779" width="23.28515625" style="18" customWidth="1"/>
    <col min="12780" max="12780" width="39" style="18" customWidth="1"/>
    <col min="12781" max="12781" width="19.7109375" style="18" customWidth="1"/>
    <col min="12782" max="12785" width="15.7109375" style="18" customWidth="1"/>
    <col min="12786" max="13032" width="9.140625" style="18" customWidth="1"/>
    <col min="13033" max="13033" width="3.85546875" style="18" customWidth="1"/>
    <col min="13034" max="13035" width="23.28515625" style="18" customWidth="1"/>
    <col min="13036" max="13036" width="39" style="18" customWidth="1"/>
    <col min="13037" max="13037" width="19.7109375" style="18" customWidth="1"/>
    <col min="13038" max="13041" width="15.7109375" style="18" customWidth="1"/>
    <col min="13042" max="13288" width="9.140625" style="18" customWidth="1"/>
    <col min="13289" max="13289" width="3.85546875" style="18" customWidth="1"/>
    <col min="13290" max="13291" width="23.28515625" style="18" customWidth="1"/>
    <col min="13292" max="13292" width="39" style="18" customWidth="1"/>
    <col min="13293" max="13293" width="19.7109375" style="18" customWidth="1"/>
    <col min="13294" max="13297" width="15.7109375" style="18" customWidth="1"/>
    <col min="13298" max="13544" width="9.140625" style="18" customWidth="1"/>
    <col min="13545" max="13545" width="3.85546875" style="18" customWidth="1"/>
    <col min="13546" max="13547" width="23.28515625" style="18" customWidth="1"/>
    <col min="13548" max="13548" width="39" style="18" customWidth="1"/>
    <col min="13549" max="13549" width="19.7109375" style="18" customWidth="1"/>
    <col min="13550" max="13553" width="15.7109375" style="18" customWidth="1"/>
    <col min="13554" max="13800" width="9.140625" style="18" customWidth="1"/>
    <col min="13801" max="13801" width="3.85546875" style="18" customWidth="1"/>
    <col min="13802" max="13803" width="23.28515625" style="18" customWidth="1"/>
    <col min="13804" max="13804" width="39" style="18" customWidth="1"/>
    <col min="13805" max="13805" width="19.7109375" style="18" customWidth="1"/>
    <col min="13806" max="13809" width="15.7109375" style="18" customWidth="1"/>
    <col min="13810" max="14056" width="9.140625" style="18" customWidth="1"/>
    <col min="14057" max="14057" width="3.85546875" style="18" customWidth="1"/>
    <col min="14058" max="14059" width="23.28515625" style="18" customWidth="1"/>
    <col min="14060" max="14060" width="39" style="18" customWidth="1"/>
    <col min="14061" max="14061" width="19.7109375" style="18" customWidth="1"/>
    <col min="14062" max="14065" width="15.7109375" style="18" customWidth="1"/>
    <col min="14066" max="14312" width="9.140625" style="18" customWidth="1"/>
    <col min="14313" max="14313" width="3.85546875" style="18" customWidth="1"/>
    <col min="14314" max="14315" width="23.28515625" style="18" customWidth="1"/>
    <col min="14316" max="14316" width="39" style="18" customWidth="1"/>
    <col min="14317" max="14317" width="19.7109375" style="18" customWidth="1"/>
    <col min="14318" max="14321" width="15.7109375" style="18" customWidth="1"/>
    <col min="14322" max="14568" width="9.140625" style="18" customWidth="1"/>
    <col min="14569" max="14569" width="3.85546875" style="18" customWidth="1"/>
    <col min="14570" max="14571" width="23.28515625" style="18" customWidth="1"/>
    <col min="14572" max="14572" width="39" style="18" customWidth="1"/>
    <col min="14573" max="14573" width="19.7109375" style="18" customWidth="1"/>
    <col min="14574" max="14577" width="15.7109375" style="18" customWidth="1"/>
    <col min="14578" max="14824" width="9.140625" style="18" customWidth="1"/>
    <col min="14825" max="14825" width="3.85546875" style="18" customWidth="1"/>
    <col min="14826" max="14827" width="23.28515625" style="18" customWidth="1"/>
    <col min="14828" max="14828" width="39" style="18" customWidth="1"/>
    <col min="14829" max="14829" width="19.7109375" style="18" customWidth="1"/>
    <col min="14830" max="14833" width="15.7109375" style="18" customWidth="1"/>
    <col min="14834" max="15080" width="9.140625" style="18" customWidth="1"/>
    <col min="15081" max="15081" width="3.85546875" style="18" customWidth="1"/>
    <col min="15082" max="15083" width="23.28515625" style="18" customWidth="1"/>
    <col min="15084" max="15084" width="39" style="18" customWidth="1"/>
    <col min="15085" max="15085" width="19.7109375" style="18" customWidth="1"/>
    <col min="15086" max="15089" width="15.7109375" style="18" customWidth="1"/>
    <col min="15090" max="15336" width="9.140625" style="18" customWidth="1"/>
    <col min="15337" max="15337" width="3.85546875" style="18" customWidth="1"/>
    <col min="15338" max="15339" width="23.28515625" style="18" customWidth="1"/>
    <col min="15340" max="15340" width="39" style="18" customWidth="1"/>
    <col min="15341" max="15341" width="19.7109375" style="18" customWidth="1"/>
    <col min="15342" max="15345" width="15.7109375" style="18" customWidth="1"/>
    <col min="15346" max="15592" width="9.140625" style="18" customWidth="1"/>
    <col min="15593" max="15593" width="3.85546875" style="18" customWidth="1"/>
    <col min="15594" max="15595" width="23.28515625" style="18" customWidth="1"/>
    <col min="15596" max="15596" width="39" style="18" customWidth="1"/>
    <col min="15597" max="15597" width="19.7109375" style="18" customWidth="1"/>
    <col min="15598" max="15601" width="15.7109375" style="18" customWidth="1"/>
    <col min="15602" max="15848" width="9.140625" style="18" customWidth="1"/>
    <col min="15849" max="15849" width="3.85546875" style="18" customWidth="1"/>
    <col min="15850" max="15851" width="23.28515625" style="18" customWidth="1"/>
    <col min="15852" max="15852" width="39" style="18" customWidth="1"/>
    <col min="15853" max="15853" width="19.7109375" style="18" customWidth="1"/>
    <col min="15854" max="15857" width="15.7109375" style="18" customWidth="1"/>
    <col min="15858" max="16104" width="9.140625" style="18" customWidth="1"/>
    <col min="16105" max="16105" width="3.85546875" style="18" customWidth="1"/>
    <col min="16106" max="16107" width="23.28515625" style="18" customWidth="1"/>
    <col min="16108" max="16108" width="39" style="18" customWidth="1"/>
    <col min="16109" max="16109" width="19.7109375" style="18" customWidth="1"/>
    <col min="16110" max="16113" width="15.7109375" style="18" customWidth="1"/>
    <col min="16114" max="16384" width="9.140625" style="18" customWidth="1"/>
  </cols>
  <sheetData>
    <row r="1" spans="1:25" x14ac:dyDescent="0.2">
      <c r="A1" s="26"/>
      <c r="M1" s="130"/>
      <c r="N1" s="52"/>
      <c r="O1" s="114" t="s">
        <v>102</v>
      </c>
      <c r="P1" s="115"/>
      <c r="Q1" s="115"/>
      <c r="R1" s="115"/>
      <c r="S1" s="116"/>
      <c r="T1" s="116"/>
      <c r="U1" s="115"/>
      <c r="V1" s="115"/>
      <c r="W1" s="115"/>
    </row>
    <row r="2" spans="1:25" ht="18" customHeight="1" x14ac:dyDescent="0.25">
      <c r="A2" s="26"/>
      <c r="B2" s="54" t="s">
        <v>5</v>
      </c>
      <c r="C2" s="54" t="s">
        <v>25</v>
      </c>
      <c r="D2" s="54" t="s">
        <v>26</v>
      </c>
      <c r="E2" s="54" t="s">
        <v>27</v>
      </c>
      <c r="F2" s="54" t="s">
        <v>28</v>
      </c>
      <c r="G2" s="54" t="s">
        <v>29</v>
      </c>
      <c r="H2" s="54" t="s">
        <v>46</v>
      </c>
      <c r="I2" s="55" t="s">
        <v>36</v>
      </c>
      <c r="J2" s="55" t="s">
        <v>155</v>
      </c>
      <c r="K2" s="55" t="s">
        <v>103</v>
      </c>
      <c r="L2" s="103"/>
      <c r="M2" s="130"/>
      <c r="N2" s="97"/>
      <c r="O2" s="189" t="s">
        <v>5</v>
      </c>
      <c r="P2" s="189" t="s">
        <v>180</v>
      </c>
      <c r="Q2" s="189" t="s">
        <v>181</v>
      </c>
      <c r="R2" s="189" t="s">
        <v>182</v>
      </c>
      <c r="S2" s="189" t="s">
        <v>183</v>
      </c>
      <c r="T2" s="189" t="s">
        <v>100</v>
      </c>
      <c r="U2" s="189" t="s">
        <v>59</v>
      </c>
      <c r="V2" s="189" t="s">
        <v>184</v>
      </c>
      <c r="W2" s="189" t="s">
        <v>185</v>
      </c>
    </row>
    <row r="3" spans="1:25" ht="18" customHeight="1" x14ac:dyDescent="0.3">
      <c r="A3" s="26"/>
      <c r="B3" s="144" t="s">
        <v>1224</v>
      </c>
      <c r="C3" s="145" t="s">
        <v>123</v>
      </c>
      <c r="D3" s="145" t="s">
        <v>127</v>
      </c>
      <c r="E3" s="145" t="s">
        <v>150</v>
      </c>
      <c r="F3" s="145">
        <v>2600000</v>
      </c>
      <c r="G3" s="145">
        <v>0</v>
      </c>
      <c r="H3" s="145">
        <v>13743775</v>
      </c>
      <c r="I3" s="176" t="s">
        <v>173</v>
      </c>
      <c r="J3" s="129" t="str">
        <f>IFERROR(VLOOKUP(-F3,$T$3:$W$50,4,FALSE),"")</f>
        <v xml:space="preserve"> </v>
      </c>
      <c r="K3" s="129" t="str">
        <f>IFERROR(VLOOKUP(-F3,$T$3:$W$50,3,FALSE),"")</f>
        <v>SOCIEDAD HOTELERA ZAMORA RAMIREZ HERMANOS LIM</v>
      </c>
      <c r="L3" s="155"/>
      <c r="M3" s="97"/>
      <c r="N3" s="97"/>
      <c r="O3" s="210" t="s">
        <v>1224</v>
      </c>
      <c r="P3" s="211" t="s">
        <v>1279</v>
      </c>
      <c r="Q3" s="211" t="s">
        <v>164</v>
      </c>
      <c r="R3" s="211" t="s">
        <v>147</v>
      </c>
      <c r="S3" s="212" t="s">
        <v>219</v>
      </c>
      <c r="T3" s="258">
        <v>-2600000</v>
      </c>
      <c r="U3" s="211" t="s">
        <v>144</v>
      </c>
      <c r="V3" s="211" t="s">
        <v>165</v>
      </c>
      <c r="W3" s="213" t="s">
        <v>179</v>
      </c>
      <c r="X3" s="312"/>
      <c r="Y3" s="312"/>
    </row>
    <row r="4" spans="1:25" ht="18" customHeight="1" x14ac:dyDescent="0.3">
      <c r="A4" s="26"/>
      <c r="B4" s="144" t="s">
        <v>1224</v>
      </c>
      <c r="C4" s="145" t="s">
        <v>123</v>
      </c>
      <c r="D4" s="145" t="s">
        <v>128</v>
      </c>
      <c r="E4" s="145" t="s">
        <v>150</v>
      </c>
      <c r="F4" s="145">
        <v>0</v>
      </c>
      <c r="G4" s="145">
        <v>5000000</v>
      </c>
      <c r="H4" s="145">
        <v>16343775</v>
      </c>
      <c r="I4" s="176" t="s">
        <v>135</v>
      </c>
      <c r="J4" s="129" t="str">
        <f t="shared" ref="J4:J67" si="0">IFERROR(VLOOKUP(-F4,$T$3:$W$50,4,FALSE),"")</f>
        <v/>
      </c>
      <c r="K4" s="129" t="str">
        <f t="shared" ref="K4:K67" si="1">IFERROR(VLOOKUP(-F4,$T$3:$W$50,3,FALSE),"")</f>
        <v/>
      </c>
      <c r="L4" s="155"/>
      <c r="M4" s="97"/>
      <c r="N4" s="97"/>
      <c r="O4" s="214" t="s">
        <v>1224</v>
      </c>
      <c r="P4" s="211" t="s">
        <v>1280</v>
      </c>
      <c r="Q4" s="211" t="s">
        <v>297</v>
      </c>
      <c r="R4" s="211" t="s">
        <v>145</v>
      </c>
      <c r="S4" s="212" t="s">
        <v>298</v>
      </c>
      <c r="T4" s="258">
        <v>-133511</v>
      </c>
      <c r="U4" s="211" t="s">
        <v>144</v>
      </c>
      <c r="V4" s="211" t="s">
        <v>299</v>
      </c>
      <c r="W4" s="213" t="s">
        <v>1281</v>
      </c>
      <c r="X4" s="312"/>
      <c r="Y4" s="312"/>
    </row>
    <row r="5" spans="1:25" ht="18" customHeight="1" x14ac:dyDescent="0.3">
      <c r="A5" s="26"/>
      <c r="B5" s="144" t="s">
        <v>1224</v>
      </c>
      <c r="C5" s="145" t="s">
        <v>123</v>
      </c>
      <c r="D5" s="145" t="s">
        <v>128</v>
      </c>
      <c r="E5" s="145" t="s">
        <v>150</v>
      </c>
      <c r="F5" s="145">
        <v>0</v>
      </c>
      <c r="G5" s="145">
        <v>5000000</v>
      </c>
      <c r="H5" s="145">
        <v>11343775</v>
      </c>
      <c r="I5" s="176" t="s">
        <v>135</v>
      </c>
      <c r="J5" s="129" t="str">
        <f t="shared" si="0"/>
        <v/>
      </c>
      <c r="K5" s="129" t="str">
        <f t="shared" si="1"/>
        <v/>
      </c>
      <c r="L5" s="155"/>
      <c r="M5" s="97"/>
      <c r="N5" s="97"/>
      <c r="O5" s="214" t="s">
        <v>1225</v>
      </c>
      <c r="P5" s="211" t="s">
        <v>1282</v>
      </c>
      <c r="Q5" s="211" t="s">
        <v>266</v>
      </c>
      <c r="R5" s="211" t="s">
        <v>147</v>
      </c>
      <c r="S5" s="212" t="s">
        <v>267</v>
      </c>
      <c r="T5" s="258">
        <v>-2000</v>
      </c>
      <c r="U5" s="211" t="s">
        <v>144</v>
      </c>
      <c r="V5" s="211" t="s">
        <v>268</v>
      </c>
      <c r="W5" s="213" t="s">
        <v>1283</v>
      </c>
      <c r="X5" s="312"/>
      <c r="Y5" s="312"/>
    </row>
    <row r="6" spans="1:25" ht="18" customHeight="1" x14ac:dyDescent="0.3">
      <c r="A6" s="26"/>
      <c r="B6" s="144" t="s">
        <v>1224</v>
      </c>
      <c r="C6" s="145" t="s">
        <v>123</v>
      </c>
      <c r="D6" s="145" t="s">
        <v>128</v>
      </c>
      <c r="E6" s="145" t="s">
        <v>150</v>
      </c>
      <c r="F6" s="145">
        <v>0</v>
      </c>
      <c r="G6" s="145">
        <v>5000000</v>
      </c>
      <c r="H6" s="145">
        <v>6343775</v>
      </c>
      <c r="I6" s="176" t="s">
        <v>135</v>
      </c>
      <c r="J6" s="129" t="str">
        <f t="shared" si="0"/>
        <v/>
      </c>
      <c r="K6" s="129" t="str">
        <f t="shared" si="1"/>
        <v/>
      </c>
      <c r="L6" s="155"/>
      <c r="M6" s="97"/>
      <c r="N6" s="97"/>
      <c r="O6" s="214" t="s">
        <v>1226</v>
      </c>
      <c r="P6" s="211" t="s">
        <v>1284</v>
      </c>
      <c r="Q6" s="211" t="s">
        <v>148</v>
      </c>
      <c r="R6" s="211" t="s">
        <v>145</v>
      </c>
      <c r="S6" s="212" t="s">
        <v>227</v>
      </c>
      <c r="T6" s="258">
        <v>-5000000</v>
      </c>
      <c r="U6" s="211" t="s">
        <v>144</v>
      </c>
      <c r="V6" s="211" t="s">
        <v>228</v>
      </c>
      <c r="W6" s="213" t="s">
        <v>1285</v>
      </c>
      <c r="X6" s="312"/>
      <c r="Y6" s="312"/>
    </row>
    <row r="7" spans="1:25" s="85" customFormat="1" ht="18" customHeight="1" x14ac:dyDescent="0.3">
      <c r="A7" s="26"/>
      <c r="B7" s="144" t="s">
        <v>1224</v>
      </c>
      <c r="C7" s="145" t="s">
        <v>123</v>
      </c>
      <c r="D7" s="145" t="s">
        <v>124</v>
      </c>
      <c r="E7" s="145" t="s">
        <v>150</v>
      </c>
      <c r="F7" s="145">
        <v>133511</v>
      </c>
      <c r="G7" s="145">
        <v>0</v>
      </c>
      <c r="H7" s="145">
        <v>1343775</v>
      </c>
      <c r="I7" s="176" t="s">
        <v>175</v>
      </c>
      <c r="J7" s="129" t="str">
        <f t="shared" si="0"/>
        <v>Fact 709174</v>
      </c>
      <c r="K7" s="129" t="str">
        <f t="shared" si="1"/>
        <v xml:space="preserve">Acepta.com                                   </v>
      </c>
      <c r="L7" s="155"/>
      <c r="M7" s="97"/>
      <c r="N7" s="97"/>
      <c r="O7" s="214" t="s">
        <v>1226</v>
      </c>
      <c r="P7" s="211" t="s">
        <v>1286</v>
      </c>
      <c r="Q7" s="211" t="s">
        <v>148</v>
      </c>
      <c r="R7" s="211" t="s">
        <v>145</v>
      </c>
      <c r="S7" s="212" t="s">
        <v>227</v>
      </c>
      <c r="T7" s="258">
        <v>-2200000</v>
      </c>
      <c r="U7" s="211" t="s">
        <v>144</v>
      </c>
      <c r="V7" s="211" t="s">
        <v>228</v>
      </c>
      <c r="W7" s="213" t="s">
        <v>1287</v>
      </c>
      <c r="X7" s="312"/>
      <c r="Y7" s="312"/>
    </row>
    <row r="8" spans="1:25" ht="18" customHeight="1" x14ac:dyDescent="0.3">
      <c r="A8" s="26"/>
      <c r="B8" s="144" t="s">
        <v>1225</v>
      </c>
      <c r="C8" s="145" t="s">
        <v>123</v>
      </c>
      <c r="D8" s="145" t="s">
        <v>127</v>
      </c>
      <c r="E8" s="145" t="s">
        <v>150</v>
      </c>
      <c r="F8" s="145">
        <v>2000</v>
      </c>
      <c r="G8" s="145">
        <v>0</v>
      </c>
      <c r="H8" s="145">
        <v>13741775</v>
      </c>
      <c r="I8" s="176" t="s">
        <v>176</v>
      </c>
      <c r="J8" s="129" t="str">
        <f t="shared" si="0"/>
        <v>Pendiente Factura 14.756</v>
      </c>
      <c r="K8" s="129" t="str">
        <f t="shared" si="1"/>
        <v xml:space="preserve">CESPA Ltda                                   </v>
      </c>
      <c r="L8" s="155"/>
      <c r="M8" s="97"/>
      <c r="N8" s="97"/>
      <c r="O8" s="210" t="s">
        <v>1288</v>
      </c>
      <c r="P8" s="211" t="s">
        <v>1289</v>
      </c>
      <c r="Q8" s="211" t="s">
        <v>327</v>
      </c>
      <c r="R8" s="211" t="s">
        <v>295</v>
      </c>
      <c r="S8" s="212" t="s">
        <v>328</v>
      </c>
      <c r="T8" s="258">
        <v>-185744</v>
      </c>
      <c r="U8" s="211" t="s">
        <v>144</v>
      </c>
      <c r="V8" s="211" t="s">
        <v>329</v>
      </c>
      <c r="W8" s="213" t="s">
        <v>1290</v>
      </c>
      <c r="X8" s="312"/>
      <c r="Y8" s="312"/>
    </row>
    <row r="9" spans="1:25" ht="18" customHeight="1" x14ac:dyDescent="0.3">
      <c r="A9" s="26"/>
      <c r="B9" s="144" t="s">
        <v>1226</v>
      </c>
      <c r="C9" s="145" t="s">
        <v>123</v>
      </c>
      <c r="D9" s="145" t="s">
        <v>124</v>
      </c>
      <c r="E9" s="145" t="s">
        <v>150</v>
      </c>
      <c r="F9" s="145">
        <v>2200000</v>
      </c>
      <c r="G9" s="145">
        <v>0</v>
      </c>
      <c r="H9" s="145">
        <v>6541775</v>
      </c>
      <c r="I9" s="176" t="s">
        <v>30</v>
      </c>
      <c r="J9" s="129" t="str">
        <f t="shared" si="0"/>
        <v>Finiquitoi2</v>
      </c>
      <c r="K9" s="129" t="str">
        <f t="shared" si="1"/>
        <v xml:space="preserve">Mara Jose Paez Zumaran                       </v>
      </c>
      <c r="L9" s="155"/>
      <c r="M9" s="97"/>
      <c r="N9" s="97"/>
      <c r="O9" s="210" t="s">
        <v>1288</v>
      </c>
      <c r="P9" s="211" t="s">
        <v>1291</v>
      </c>
      <c r="Q9" s="211" t="s">
        <v>313</v>
      </c>
      <c r="R9" s="211" t="s">
        <v>145</v>
      </c>
      <c r="S9" s="212" t="s">
        <v>314</v>
      </c>
      <c r="T9" s="258">
        <v>-270451</v>
      </c>
      <c r="U9" s="211" t="s">
        <v>144</v>
      </c>
      <c r="V9" s="211" t="s">
        <v>315</v>
      </c>
      <c r="W9" s="213" t="s">
        <v>1292</v>
      </c>
      <c r="X9" s="312"/>
      <c r="Y9" s="312"/>
    </row>
    <row r="10" spans="1:25" ht="18" customHeight="1" x14ac:dyDescent="0.3">
      <c r="A10" s="26"/>
      <c r="B10" s="144" t="s">
        <v>1226</v>
      </c>
      <c r="C10" s="145" t="s">
        <v>123</v>
      </c>
      <c r="D10" s="145" t="s">
        <v>124</v>
      </c>
      <c r="E10" s="145" t="s">
        <v>150</v>
      </c>
      <c r="F10" s="145">
        <v>5000000</v>
      </c>
      <c r="G10" s="145">
        <v>0</v>
      </c>
      <c r="H10" s="145">
        <v>8741775</v>
      </c>
      <c r="I10" s="176" t="s">
        <v>30</v>
      </c>
      <c r="J10" s="129" t="str">
        <f t="shared" si="0"/>
        <v>Finiquito1</v>
      </c>
      <c r="K10" s="129" t="str">
        <f t="shared" si="1"/>
        <v xml:space="preserve">Mara Jose Paez Zumaran                       </v>
      </c>
      <c r="L10" s="155"/>
      <c r="M10" s="97"/>
      <c r="N10" s="97"/>
      <c r="O10" s="210" t="s">
        <v>1288</v>
      </c>
      <c r="P10" s="211" t="s">
        <v>1293</v>
      </c>
      <c r="Q10" s="211" t="s">
        <v>288</v>
      </c>
      <c r="R10" s="211" t="s">
        <v>147</v>
      </c>
      <c r="S10" s="212" t="s">
        <v>289</v>
      </c>
      <c r="T10" s="258">
        <v>-28743</v>
      </c>
      <c r="U10" s="211" t="s">
        <v>144</v>
      </c>
      <c r="V10" s="211" t="s">
        <v>290</v>
      </c>
      <c r="W10" s="213" t="s">
        <v>1294</v>
      </c>
      <c r="X10" s="312"/>
      <c r="Y10" s="312"/>
    </row>
    <row r="11" spans="1:25" ht="18" customHeight="1" x14ac:dyDescent="0.3">
      <c r="A11" s="26"/>
      <c r="B11" s="144" t="s">
        <v>1227</v>
      </c>
      <c r="C11" s="145" t="s">
        <v>123</v>
      </c>
      <c r="D11" s="145" t="s">
        <v>128</v>
      </c>
      <c r="E11" s="145" t="s">
        <v>150</v>
      </c>
      <c r="F11" s="145">
        <v>0</v>
      </c>
      <c r="G11" s="145">
        <v>21181</v>
      </c>
      <c r="H11" s="145">
        <v>6148954</v>
      </c>
      <c r="I11" s="176" t="s">
        <v>177</v>
      </c>
      <c r="J11" s="129" t="str">
        <f t="shared" si="0"/>
        <v/>
      </c>
      <c r="K11" s="129" t="str">
        <f t="shared" si="1"/>
        <v/>
      </c>
      <c r="L11" s="155"/>
      <c r="M11" s="97"/>
      <c r="N11" s="97"/>
      <c r="O11" s="210" t="s">
        <v>1288</v>
      </c>
      <c r="P11" s="211" t="s">
        <v>1295</v>
      </c>
      <c r="Q11" s="211" t="s">
        <v>1296</v>
      </c>
      <c r="R11" s="211" t="s">
        <v>145</v>
      </c>
      <c r="S11" s="212" t="s">
        <v>1297</v>
      </c>
      <c r="T11" s="258">
        <v>-179064</v>
      </c>
      <c r="U11" s="211" t="s">
        <v>144</v>
      </c>
      <c r="V11" s="211" t="s">
        <v>1298</v>
      </c>
      <c r="W11" s="213" t="s">
        <v>1299</v>
      </c>
      <c r="X11" s="312"/>
      <c r="Y11" s="312"/>
    </row>
    <row r="12" spans="1:25" ht="18" customHeight="1" x14ac:dyDescent="0.3">
      <c r="A12" s="26"/>
      <c r="B12" s="144" t="s">
        <v>1227</v>
      </c>
      <c r="C12" s="145" t="s">
        <v>123</v>
      </c>
      <c r="D12" s="145" t="s">
        <v>128</v>
      </c>
      <c r="E12" s="145" t="s">
        <v>150</v>
      </c>
      <c r="F12" s="145">
        <v>0</v>
      </c>
      <c r="G12" s="145">
        <v>250000</v>
      </c>
      <c r="H12" s="145">
        <v>6127773</v>
      </c>
      <c r="I12" s="176" t="s">
        <v>177</v>
      </c>
      <c r="J12" s="129" t="str">
        <f t="shared" si="0"/>
        <v/>
      </c>
      <c r="K12" s="129" t="str">
        <f t="shared" si="1"/>
        <v/>
      </c>
      <c r="L12" s="155"/>
      <c r="M12" s="97"/>
      <c r="N12" s="97"/>
      <c r="O12" s="210" t="s">
        <v>1227</v>
      </c>
      <c r="P12" s="211" t="s">
        <v>1300</v>
      </c>
      <c r="Q12" s="211" t="s">
        <v>1301</v>
      </c>
      <c r="R12" s="211" t="s">
        <v>306</v>
      </c>
      <c r="S12" s="212" t="s">
        <v>1302</v>
      </c>
      <c r="T12" s="258">
        <v>-137046</v>
      </c>
      <c r="U12" s="211" t="s">
        <v>144</v>
      </c>
      <c r="V12" s="211" t="s">
        <v>1303</v>
      </c>
      <c r="W12" s="213" t="s">
        <v>1304</v>
      </c>
      <c r="X12" s="312"/>
      <c r="Y12" s="312"/>
    </row>
    <row r="13" spans="1:25" ht="18" customHeight="1" x14ac:dyDescent="0.3">
      <c r="A13" s="26"/>
      <c r="B13" s="144" t="s">
        <v>1227</v>
      </c>
      <c r="C13" s="145" t="s">
        <v>123</v>
      </c>
      <c r="D13" s="145" t="s">
        <v>124</v>
      </c>
      <c r="E13" s="145" t="s">
        <v>150</v>
      </c>
      <c r="F13" s="145">
        <v>185744</v>
      </c>
      <c r="G13" s="145">
        <v>0</v>
      </c>
      <c r="H13" s="145">
        <v>5877773</v>
      </c>
      <c r="I13" s="176" t="s">
        <v>176</v>
      </c>
      <c r="J13" s="129" t="str">
        <f t="shared" si="0"/>
        <v>Factura 9091139</v>
      </c>
      <c r="K13" s="129" t="str">
        <f t="shared" si="1"/>
        <v xml:space="preserve">GASCO GLP S.A                                </v>
      </c>
      <c r="L13" s="155"/>
      <c r="M13" s="97"/>
      <c r="N13" s="97"/>
      <c r="O13" s="210" t="s">
        <v>1229</v>
      </c>
      <c r="P13" s="211" t="s">
        <v>1305</v>
      </c>
      <c r="Q13" s="211" t="s">
        <v>291</v>
      </c>
      <c r="R13" s="211" t="s">
        <v>292</v>
      </c>
      <c r="S13" s="212" t="s">
        <v>293</v>
      </c>
      <c r="T13" s="258">
        <v>-3624595</v>
      </c>
      <c r="U13" s="211" t="s">
        <v>144</v>
      </c>
      <c r="V13" s="211" t="s">
        <v>294</v>
      </c>
      <c r="W13" s="213" t="s">
        <v>1306</v>
      </c>
      <c r="X13" s="312"/>
      <c r="Y13" s="312"/>
    </row>
    <row r="14" spans="1:25" ht="18" customHeight="1" x14ac:dyDescent="0.3">
      <c r="A14" s="26"/>
      <c r="B14" s="144" t="s">
        <v>1227</v>
      </c>
      <c r="C14" s="145" t="s">
        <v>123</v>
      </c>
      <c r="D14" s="145" t="s">
        <v>124</v>
      </c>
      <c r="E14" s="145" t="s">
        <v>150</v>
      </c>
      <c r="F14" s="257">
        <v>179064</v>
      </c>
      <c r="G14" s="145">
        <v>0</v>
      </c>
      <c r="H14" s="145">
        <v>6063517</v>
      </c>
      <c r="I14" s="176" t="s">
        <v>8</v>
      </c>
      <c r="J14" s="129" t="str">
        <f t="shared" si="0"/>
        <v>fact 1507369</v>
      </c>
      <c r="K14" s="129" t="str">
        <f t="shared" si="1"/>
        <v xml:space="preserve">ECOLAB                                       </v>
      </c>
      <c r="L14" s="155"/>
      <c r="M14" s="97"/>
      <c r="N14" s="97"/>
      <c r="O14" s="210" t="s">
        <v>1229</v>
      </c>
      <c r="P14" s="211" t="s">
        <v>1307</v>
      </c>
      <c r="Q14" s="211" t="s">
        <v>253</v>
      </c>
      <c r="R14" s="211" t="s">
        <v>254</v>
      </c>
      <c r="S14" s="212" t="s">
        <v>255</v>
      </c>
      <c r="T14" s="258">
        <v>-883790</v>
      </c>
      <c r="U14" s="211" t="s">
        <v>144</v>
      </c>
      <c r="V14" s="211" t="s">
        <v>256</v>
      </c>
      <c r="W14" s="213" t="s">
        <v>1308</v>
      </c>
      <c r="X14" s="312"/>
      <c r="Y14" s="312"/>
    </row>
    <row r="15" spans="1:25" ht="18" customHeight="1" x14ac:dyDescent="0.3">
      <c r="A15" s="26"/>
      <c r="B15" s="144" t="s">
        <v>1227</v>
      </c>
      <c r="C15" s="145" t="s">
        <v>123</v>
      </c>
      <c r="D15" s="145" t="s">
        <v>124</v>
      </c>
      <c r="E15" s="145" t="s">
        <v>150</v>
      </c>
      <c r="F15" s="257">
        <v>270451</v>
      </c>
      <c r="G15" s="145">
        <v>0</v>
      </c>
      <c r="H15" s="145">
        <v>6242581</v>
      </c>
      <c r="I15" s="176" t="s">
        <v>8</v>
      </c>
      <c r="J15" s="129" t="str">
        <f t="shared" si="0"/>
        <v>fact 1671,1552</v>
      </c>
      <c r="K15" s="129" t="str">
        <f t="shared" si="1"/>
        <v xml:space="preserve">MIGUEL ANGEL NIEVAS                          </v>
      </c>
      <c r="L15" s="155"/>
      <c r="M15" s="97"/>
      <c r="N15" s="97"/>
      <c r="O15" s="210" t="s">
        <v>1231</v>
      </c>
      <c r="P15" s="211" t="s">
        <v>1309</v>
      </c>
      <c r="Q15" s="211" t="s">
        <v>201</v>
      </c>
      <c r="R15" s="211" t="s">
        <v>146</v>
      </c>
      <c r="S15" s="212" t="s">
        <v>220</v>
      </c>
      <c r="T15" s="258">
        <v>-200000</v>
      </c>
      <c r="U15" s="211" t="s">
        <v>144</v>
      </c>
      <c r="V15" s="211" t="s">
        <v>236</v>
      </c>
      <c r="W15" s="213" t="s">
        <v>1310</v>
      </c>
      <c r="X15" s="312"/>
      <c r="Y15" s="312"/>
    </row>
    <row r="16" spans="1:25" ht="18" customHeight="1" x14ac:dyDescent="0.3">
      <c r="A16" s="26"/>
      <c r="B16" s="144" t="s">
        <v>1227</v>
      </c>
      <c r="C16" s="145" t="s">
        <v>123</v>
      </c>
      <c r="D16" s="145" t="s">
        <v>127</v>
      </c>
      <c r="E16" s="145" t="s">
        <v>150</v>
      </c>
      <c r="F16" s="257">
        <v>28743</v>
      </c>
      <c r="G16" s="145">
        <v>0</v>
      </c>
      <c r="H16" s="145">
        <v>6513032</v>
      </c>
      <c r="I16" s="176" t="s">
        <v>8</v>
      </c>
      <c r="J16" s="129" t="str">
        <f t="shared" si="0"/>
        <v>Fact 8969, 9014,9298</v>
      </c>
      <c r="K16" s="129" t="str">
        <f t="shared" si="1"/>
        <v xml:space="preserve">Panaderia La Franchuteria                    </v>
      </c>
      <c r="L16" s="155"/>
      <c r="M16" s="97"/>
      <c r="N16" s="97"/>
      <c r="O16" s="210" t="s">
        <v>1231</v>
      </c>
      <c r="P16" s="211" t="s">
        <v>1311</v>
      </c>
      <c r="Q16" s="211" t="s">
        <v>237</v>
      </c>
      <c r="R16" s="211" t="s">
        <v>146</v>
      </c>
      <c r="S16" s="212" t="s">
        <v>238</v>
      </c>
      <c r="T16" s="258">
        <v>-150000</v>
      </c>
      <c r="U16" s="211" t="s">
        <v>144</v>
      </c>
      <c r="V16" s="211" t="s">
        <v>239</v>
      </c>
      <c r="W16" s="213" t="s">
        <v>1310</v>
      </c>
      <c r="X16" s="312"/>
      <c r="Y16" s="312"/>
    </row>
    <row r="17" spans="1:25" ht="18" customHeight="1" x14ac:dyDescent="0.3">
      <c r="A17" s="26"/>
      <c r="B17" s="144" t="s">
        <v>1228</v>
      </c>
      <c r="C17" s="145" t="s">
        <v>125</v>
      </c>
      <c r="D17" s="145" t="s">
        <v>126</v>
      </c>
      <c r="E17" s="145" t="s">
        <v>150</v>
      </c>
      <c r="F17" s="257">
        <v>11799</v>
      </c>
      <c r="G17" s="145">
        <v>0</v>
      </c>
      <c r="H17" s="145">
        <v>1633849</v>
      </c>
      <c r="I17" s="176" t="s">
        <v>172</v>
      </c>
      <c r="J17" s="129" t="str">
        <f t="shared" si="0"/>
        <v/>
      </c>
      <c r="K17" s="129" t="str">
        <f t="shared" si="1"/>
        <v/>
      </c>
      <c r="L17" s="14"/>
      <c r="M17" s="97"/>
      <c r="N17" s="97"/>
      <c r="O17" s="210" t="s">
        <v>1231</v>
      </c>
      <c r="P17" s="211" t="s">
        <v>1312</v>
      </c>
      <c r="Q17" s="211" t="s">
        <v>303</v>
      </c>
      <c r="R17" s="211" t="s">
        <v>146</v>
      </c>
      <c r="S17" s="212" t="s">
        <v>304</v>
      </c>
      <c r="T17" s="258">
        <v>-100000</v>
      </c>
      <c r="U17" s="211" t="s">
        <v>144</v>
      </c>
      <c r="V17" s="211" t="s">
        <v>305</v>
      </c>
      <c r="W17" s="213" t="s">
        <v>1310</v>
      </c>
      <c r="X17" s="312"/>
      <c r="Y17" s="312"/>
    </row>
    <row r="18" spans="1:25" ht="18" customHeight="1" x14ac:dyDescent="0.3">
      <c r="A18" s="26"/>
      <c r="B18" s="144" t="s">
        <v>1228</v>
      </c>
      <c r="C18" s="145" t="s">
        <v>123</v>
      </c>
      <c r="D18" s="145" t="s">
        <v>124</v>
      </c>
      <c r="E18" s="145" t="s">
        <v>150</v>
      </c>
      <c r="F18" s="257">
        <v>137046</v>
      </c>
      <c r="G18" s="145">
        <v>0</v>
      </c>
      <c r="H18" s="145">
        <v>1645648</v>
      </c>
      <c r="I18" s="176" t="s">
        <v>175</v>
      </c>
      <c r="J18" s="129" t="str">
        <f t="shared" si="0"/>
        <v>Pasaje Stgo Calama- Finiquito</v>
      </c>
      <c r="K18" s="129" t="str">
        <f t="shared" si="1"/>
        <v xml:space="preserve">Sergio Zamora                                </v>
      </c>
      <c r="L18" s="155"/>
      <c r="M18" s="97"/>
      <c r="N18" s="97"/>
      <c r="O18" s="210" t="s">
        <v>1232</v>
      </c>
      <c r="P18" s="211" t="s">
        <v>1313</v>
      </c>
      <c r="Q18" s="211" t="s">
        <v>288</v>
      </c>
      <c r="R18" s="211" t="s">
        <v>147</v>
      </c>
      <c r="S18" s="212" t="s">
        <v>289</v>
      </c>
      <c r="T18" s="258">
        <v>-41088</v>
      </c>
      <c r="U18" s="211" t="s">
        <v>144</v>
      </c>
      <c r="V18" s="211" t="s">
        <v>290</v>
      </c>
      <c r="W18" s="213" t="s">
        <v>1314</v>
      </c>
      <c r="X18" s="312"/>
      <c r="Y18" s="312"/>
    </row>
    <row r="19" spans="1:25" ht="18" customHeight="1" x14ac:dyDescent="0.3">
      <c r="A19" s="26"/>
      <c r="B19" s="144" t="s">
        <v>1228</v>
      </c>
      <c r="C19" s="145" t="s">
        <v>129</v>
      </c>
      <c r="D19" s="145" t="s">
        <v>130</v>
      </c>
      <c r="E19" s="145" t="s">
        <v>150</v>
      </c>
      <c r="F19" s="224">
        <v>4366260</v>
      </c>
      <c r="G19" s="145">
        <v>0</v>
      </c>
      <c r="H19" s="145">
        <v>1782694</v>
      </c>
      <c r="I19" s="176" t="s">
        <v>19</v>
      </c>
      <c r="J19" s="129" t="str">
        <f t="shared" si="0"/>
        <v/>
      </c>
      <c r="K19" s="129" t="str">
        <f t="shared" si="1"/>
        <v/>
      </c>
      <c r="L19" s="155"/>
      <c r="M19" s="97"/>
      <c r="N19" s="97"/>
      <c r="O19" s="210" t="s">
        <v>1233</v>
      </c>
      <c r="P19" s="211" t="s">
        <v>1315</v>
      </c>
      <c r="Q19" s="211" t="s">
        <v>330</v>
      </c>
      <c r="R19" s="211" t="s">
        <v>306</v>
      </c>
      <c r="S19" s="212" t="s">
        <v>331</v>
      </c>
      <c r="T19" s="258">
        <v>-250000</v>
      </c>
      <c r="U19" s="211" t="s">
        <v>144</v>
      </c>
      <c r="V19" s="211" t="s">
        <v>332</v>
      </c>
      <c r="W19" s="213" t="s">
        <v>1316</v>
      </c>
      <c r="X19" s="312"/>
      <c r="Y19" s="312"/>
    </row>
    <row r="20" spans="1:25" ht="18" customHeight="1" x14ac:dyDescent="0.3">
      <c r="A20" s="26"/>
      <c r="B20" s="144" t="s">
        <v>1229</v>
      </c>
      <c r="C20" s="145" t="s">
        <v>205</v>
      </c>
      <c r="D20" s="145" t="s">
        <v>226</v>
      </c>
      <c r="E20" s="145" t="s">
        <v>150</v>
      </c>
      <c r="F20" s="257">
        <v>0</v>
      </c>
      <c r="G20" s="145">
        <v>133000</v>
      </c>
      <c r="H20" s="145">
        <v>1766849</v>
      </c>
      <c r="I20" s="176" t="s">
        <v>177</v>
      </c>
      <c r="J20" s="129" t="str">
        <f t="shared" si="0"/>
        <v/>
      </c>
      <c r="K20" s="129" t="str">
        <f t="shared" si="1"/>
        <v/>
      </c>
      <c r="L20" s="155"/>
      <c r="M20" s="225"/>
      <c r="N20" s="97"/>
      <c r="O20" s="210" t="s">
        <v>1238</v>
      </c>
      <c r="P20" s="211" t="s">
        <v>1317</v>
      </c>
      <c r="Q20" s="211" t="s">
        <v>266</v>
      </c>
      <c r="R20" s="211" t="s">
        <v>147</v>
      </c>
      <c r="S20" s="212" t="s">
        <v>267</v>
      </c>
      <c r="T20" s="258">
        <v>-724916</v>
      </c>
      <c r="U20" s="211" t="s">
        <v>144</v>
      </c>
      <c r="V20" s="211" t="s">
        <v>268</v>
      </c>
      <c r="W20" s="213" t="s">
        <v>1318</v>
      </c>
      <c r="X20" s="312"/>
      <c r="Y20" s="312"/>
    </row>
    <row r="21" spans="1:25" ht="18" customHeight="1" x14ac:dyDescent="0.3">
      <c r="A21" s="26"/>
      <c r="B21" s="144" t="s">
        <v>1230</v>
      </c>
      <c r="C21" s="145" t="s">
        <v>123</v>
      </c>
      <c r="D21" s="145" t="s">
        <v>124</v>
      </c>
      <c r="E21" s="145" t="s">
        <v>150</v>
      </c>
      <c r="F21" s="224">
        <v>883790</v>
      </c>
      <c r="G21" s="145">
        <v>0</v>
      </c>
      <c r="H21" s="145">
        <v>7158464</v>
      </c>
      <c r="I21" s="176" t="s">
        <v>101</v>
      </c>
      <c r="J21" s="129" t="str">
        <f t="shared" si="0"/>
        <v>Fact 1921092091</v>
      </c>
      <c r="K21" s="129" t="str">
        <f t="shared" si="1"/>
        <v xml:space="preserve">EXP Chile Limitada                           </v>
      </c>
      <c r="L21" s="155"/>
      <c r="M21" s="97"/>
      <c r="N21" s="97"/>
      <c r="O21" s="210" t="s">
        <v>1238</v>
      </c>
      <c r="P21" s="211" t="s">
        <v>1319</v>
      </c>
      <c r="Q21" s="211" t="s">
        <v>269</v>
      </c>
      <c r="R21" s="211" t="s">
        <v>147</v>
      </c>
      <c r="S21" s="212" t="s">
        <v>270</v>
      </c>
      <c r="T21" s="258">
        <v>-598202</v>
      </c>
      <c r="U21" s="211" t="s">
        <v>144</v>
      </c>
      <c r="V21" s="211" t="s">
        <v>271</v>
      </c>
      <c r="W21" s="213" t="s">
        <v>1320</v>
      </c>
      <c r="X21" s="312"/>
      <c r="Y21" s="312"/>
    </row>
    <row r="22" spans="1:25" ht="18" customHeight="1" x14ac:dyDescent="0.3">
      <c r="A22" s="26"/>
      <c r="B22" s="144" t="s">
        <v>1230</v>
      </c>
      <c r="C22" s="145" t="s">
        <v>123</v>
      </c>
      <c r="D22" s="145" t="s">
        <v>124</v>
      </c>
      <c r="E22" s="145" t="s">
        <v>150</v>
      </c>
      <c r="F22" s="224">
        <v>3624595</v>
      </c>
      <c r="G22" s="145">
        <v>0</v>
      </c>
      <c r="H22" s="145">
        <v>8042254</v>
      </c>
      <c r="I22" s="176" t="s">
        <v>31</v>
      </c>
      <c r="J22" s="129" t="str">
        <f t="shared" si="0"/>
        <v>Factura 1545452410</v>
      </c>
      <c r="K22" s="129" t="str">
        <f t="shared" si="1"/>
        <v xml:space="preserve">Pagos y Servicios Astropay Ltda              </v>
      </c>
      <c r="L22" s="155"/>
      <c r="M22" s="97"/>
      <c r="N22" s="97"/>
      <c r="O22" s="210" t="s">
        <v>1321</v>
      </c>
      <c r="P22" s="211" t="s">
        <v>1322</v>
      </c>
      <c r="Q22" s="211" t="s">
        <v>221</v>
      </c>
      <c r="R22" s="211" t="s">
        <v>146</v>
      </c>
      <c r="S22" s="212" t="s">
        <v>222</v>
      </c>
      <c r="T22" s="258">
        <v>-1301980</v>
      </c>
      <c r="U22" s="211" t="s">
        <v>144</v>
      </c>
      <c r="V22" s="211" t="s">
        <v>223</v>
      </c>
      <c r="W22" s="213" t="s">
        <v>1310</v>
      </c>
      <c r="X22" s="312"/>
      <c r="Y22" s="312"/>
    </row>
    <row r="23" spans="1:25" ht="18" customHeight="1" x14ac:dyDescent="0.3">
      <c r="A23" s="26"/>
      <c r="B23" s="144" t="s">
        <v>1230</v>
      </c>
      <c r="C23" s="145" t="s">
        <v>123</v>
      </c>
      <c r="D23" s="145" t="s">
        <v>128</v>
      </c>
      <c r="E23" s="145" t="s">
        <v>150</v>
      </c>
      <c r="F23" s="224">
        <v>0</v>
      </c>
      <c r="G23" s="145">
        <v>4900000</v>
      </c>
      <c r="H23" s="145">
        <v>11666849</v>
      </c>
      <c r="I23" s="176" t="s">
        <v>135</v>
      </c>
      <c r="J23" s="129" t="str">
        <f t="shared" si="0"/>
        <v/>
      </c>
      <c r="K23" s="129" t="str">
        <f t="shared" si="1"/>
        <v/>
      </c>
      <c r="L23" s="155"/>
      <c r="M23" s="97"/>
      <c r="N23" s="97"/>
      <c r="O23" s="210" t="s">
        <v>1321</v>
      </c>
      <c r="P23" s="211" t="s">
        <v>1323</v>
      </c>
      <c r="Q23" s="211" t="s">
        <v>240</v>
      </c>
      <c r="R23" s="211" t="s">
        <v>146</v>
      </c>
      <c r="S23" s="212" t="s">
        <v>241</v>
      </c>
      <c r="T23" s="258">
        <v>-597446</v>
      </c>
      <c r="U23" s="211" t="s">
        <v>144</v>
      </c>
      <c r="V23" s="211" t="s">
        <v>242</v>
      </c>
      <c r="W23" s="213" t="s">
        <v>1310</v>
      </c>
      <c r="X23" s="312"/>
      <c r="Y23" s="312"/>
    </row>
    <row r="24" spans="1:25" s="111" customFormat="1" ht="18" customHeight="1" x14ac:dyDescent="0.3">
      <c r="A24" s="26"/>
      <c r="B24" s="144" t="s">
        <v>1230</v>
      </c>
      <c r="C24" s="145" t="s">
        <v>123</v>
      </c>
      <c r="D24" s="145" t="s">
        <v>128</v>
      </c>
      <c r="E24" s="145" t="s">
        <v>150</v>
      </c>
      <c r="F24" s="224">
        <v>0</v>
      </c>
      <c r="G24" s="145">
        <v>5000000</v>
      </c>
      <c r="H24" s="145">
        <v>6766849</v>
      </c>
      <c r="I24" s="176" t="s">
        <v>135</v>
      </c>
      <c r="J24" s="129" t="str">
        <f t="shared" si="0"/>
        <v/>
      </c>
      <c r="K24" s="129" t="str">
        <f t="shared" si="1"/>
        <v/>
      </c>
      <c r="L24" s="155"/>
      <c r="M24" s="97"/>
      <c r="N24" s="97"/>
      <c r="O24" s="210" t="s">
        <v>1321</v>
      </c>
      <c r="P24" s="211" t="s">
        <v>1324</v>
      </c>
      <c r="Q24" s="211" t="s">
        <v>370</v>
      </c>
      <c r="R24" s="211" t="s">
        <v>371</v>
      </c>
      <c r="S24" s="212" t="s">
        <v>372</v>
      </c>
      <c r="T24" s="258">
        <v>-1000106</v>
      </c>
      <c r="U24" s="211" t="s">
        <v>144</v>
      </c>
      <c r="V24" s="211" t="s">
        <v>373</v>
      </c>
      <c r="W24" s="213" t="s">
        <v>1310</v>
      </c>
      <c r="X24" s="312"/>
      <c r="Y24" s="312"/>
    </row>
    <row r="25" spans="1:25" s="111" customFormat="1" ht="18" customHeight="1" x14ac:dyDescent="0.3">
      <c r="A25" s="26"/>
      <c r="B25" s="144" t="s">
        <v>1231</v>
      </c>
      <c r="C25" s="145" t="s">
        <v>123</v>
      </c>
      <c r="D25" s="145" t="s">
        <v>124</v>
      </c>
      <c r="E25" s="145" t="s">
        <v>150</v>
      </c>
      <c r="F25" s="224">
        <v>150000</v>
      </c>
      <c r="G25" s="145">
        <v>0</v>
      </c>
      <c r="H25" s="145">
        <v>6708464</v>
      </c>
      <c r="I25" s="176" t="s">
        <v>30</v>
      </c>
      <c r="J25" s="129" t="str">
        <f t="shared" si="0"/>
        <v>Sueldo Oct19</v>
      </c>
      <c r="K25" s="129" t="str">
        <f t="shared" si="1"/>
        <v xml:space="preserve">Ana Cruz Varas                               </v>
      </c>
      <c r="L25" s="155"/>
      <c r="M25" s="97"/>
      <c r="N25" s="97"/>
      <c r="O25" s="210" t="s">
        <v>1321</v>
      </c>
      <c r="P25" s="211" t="s">
        <v>1325</v>
      </c>
      <c r="Q25" s="211" t="s">
        <v>204</v>
      </c>
      <c r="R25" s="211" t="s">
        <v>229</v>
      </c>
      <c r="S25" s="212" t="s">
        <v>286</v>
      </c>
      <c r="T25" s="258">
        <v>-616718</v>
      </c>
      <c r="U25" s="211" t="s">
        <v>144</v>
      </c>
      <c r="V25" s="211" t="s">
        <v>287</v>
      </c>
      <c r="W25" s="213" t="s">
        <v>1310</v>
      </c>
      <c r="X25" s="312"/>
      <c r="Y25" s="312"/>
    </row>
    <row r="26" spans="1:25" s="111" customFormat="1" ht="18" customHeight="1" x14ac:dyDescent="0.3">
      <c r="A26" s="26"/>
      <c r="B26" s="144" t="s">
        <v>1231</v>
      </c>
      <c r="C26" s="145" t="s">
        <v>123</v>
      </c>
      <c r="D26" s="145" t="s">
        <v>124</v>
      </c>
      <c r="E26" s="145" t="s">
        <v>150</v>
      </c>
      <c r="F26" s="224">
        <v>200000</v>
      </c>
      <c r="G26" s="145">
        <v>0</v>
      </c>
      <c r="H26" s="145">
        <v>6858464</v>
      </c>
      <c r="I26" s="176" t="s">
        <v>30</v>
      </c>
      <c r="J26" s="129" t="str">
        <f t="shared" si="0"/>
        <v>Sueldo Oct19</v>
      </c>
      <c r="K26" s="129" t="str">
        <f t="shared" si="1"/>
        <v xml:space="preserve">Luis Arias                                   </v>
      </c>
      <c r="L26" s="155"/>
      <c r="M26" s="97"/>
      <c r="N26" s="97"/>
      <c r="O26" s="210" t="s">
        <v>1321</v>
      </c>
      <c r="P26" s="211" t="s">
        <v>1326</v>
      </c>
      <c r="Q26" s="211" t="s">
        <v>250</v>
      </c>
      <c r="R26" s="211" t="s">
        <v>146</v>
      </c>
      <c r="S26" s="212" t="s">
        <v>251</v>
      </c>
      <c r="T26" s="258">
        <v>-565125</v>
      </c>
      <c r="U26" s="211" t="s">
        <v>144</v>
      </c>
      <c r="V26" s="211" t="s">
        <v>252</v>
      </c>
      <c r="W26" s="213" t="s">
        <v>1310</v>
      </c>
      <c r="X26" s="312"/>
      <c r="Y26" s="312"/>
    </row>
    <row r="27" spans="1:25" s="111" customFormat="1" ht="18" customHeight="1" x14ac:dyDescent="0.3">
      <c r="A27" s="26"/>
      <c r="B27" s="144" t="s">
        <v>1231</v>
      </c>
      <c r="C27" s="145" t="s">
        <v>123</v>
      </c>
      <c r="D27" s="145" t="s">
        <v>124</v>
      </c>
      <c r="E27" s="145" t="s">
        <v>150</v>
      </c>
      <c r="F27" s="224">
        <v>100000</v>
      </c>
      <c r="G27" s="145">
        <v>0</v>
      </c>
      <c r="H27" s="145">
        <v>7058464</v>
      </c>
      <c r="I27" s="176" t="s">
        <v>30</v>
      </c>
      <c r="J27" s="129" t="str">
        <f t="shared" si="0"/>
        <v>Sueldo Oct19</v>
      </c>
      <c r="K27" s="129" t="str">
        <f t="shared" si="1"/>
        <v xml:space="preserve">Norma Gavia                                  </v>
      </c>
      <c r="L27" s="155"/>
      <c r="M27" s="97"/>
      <c r="N27" s="97"/>
      <c r="O27" s="210" t="s">
        <v>1321</v>
      </c>
      <c r="P27" s="211" t="s">
        <v>1327</v>
      </c>
      <c r="Q27" s="211" t="s">
        <v>152</v>
      </c>
      <c r="R27" s="211" t="s">
        <v>146</v>
      </c>
      <c r="S27" s="212" t="s">
        <v>225</v>
      </c>
      <c r="T27" s="258">
        <v>-501240</v>
      </c>
      <c r="U27" s="211" t="s">
        <v>144</v>
      </c>
      <c r="V27" s="211" t="s">
        <v>153</v>
      </c>
      <c r="W27" s="213" t="s">
        <v>1310</v>
      </c>
      <c r="X27" s="312"/>
      <c r="Y27" s="312"/>
    </row>
    <row r="28" spans="1:25" s="111" customFormat="1" ht="18" customHeight="1" x14ac:dyDescent="0.3">
      <c r="A28" s="26"/>
      <c r="B28" s="144" t="s">
        <v>1232</v>
      </c>
      <c r="C28" s="145" t="s">
        <v>123</v>
      </c>
      <c r="D28" s="145" t="s">
        <v>128</v>
      </c>
      <c r="E28" s="145" t="s">
        <v>150</v>
      </c>
      <c r="F28" s="224">
        <v>0</v>
      </c>
      <c r="G28" s="145">
        <v>1961914</v>
      </c>
      <c r="H28" s="145">
        <v>8670378</v>
      </c>
      <c r="I28" s="176" t="s">
        <v>135</v>
      </c>
      <c r="J28" s="129" t="str">
        <f t="shared" si="0"/>
        <v/>
      </c>
      <c r="K28" s="129" t="str">
        <f t="shared" si="1"/>
        <v/>
      </c>
      <c r="L28" s="155" t="s">
        <v>1354</v>
      </c>
      <c r="M28" s="97"/>
      <c r="N28" s="97"/>
      <c r="O28" s="210" t="s">
        <v>1321</v>
      </c>
      <c r="P28" s="211" t="s">
        <v>1328</v>
      </c>
      <c r="Q28" s="211" t="s">
        <v>206</v>
      </c>
      <c r="R28" s="211" t="s">
        <v>146</v>
      </c>
      <c r="S28" s="212" t="s">
        <v>224</v>
      </c>
      <c r="T28" s="258">
        <v>-516978</v>
      </c>
      <c r="U28" s="211" t="s">
        <v>144</v>
      </c>
      <c r="V28" s="211" t="s">
        <v>207</v>
      </c>
      <c r="W28" s="213" t="s">
        <v>1310</v>
      </c>
      <c r="X28" s="312"/>
      <c r="Y28" s="312"/>
    </row>
    <row r="29" spans="1:25" s="111" customFormat="1" ht="18" customHeight="1" x14ac:dyDescent="0.3">
      <c r="A29" s="26"/>
      <c r="B29" s="144" t="s">
        <v>1233</v>
      </c>
      <c r="C29" s="145" t="s">
        <v>205</v>
      </c>
      <c r="D29" s="145" t="s">
        <v>226</v>
      </c>
      <c r="E29" s="145" t="s">
        <v>150</v>
      </c>
      <c r="F29" s="224">
        <v>0</v>
      </c>
      <c r="G29" s="145">
        <v>21000</v>
      </c>
      <c r="H29" s="145">
        <v>8650290</v>
      </c>
      <c r="I29" s="176" t="s">
        <v>177</v>
      </c>
      <c r="J29" s="129" t="str">
        <f t="shared" si="0"/>
        <v/>
      </c>
      <c r="K29" s="129" t="str">
        <f t="shared" si="1"/>
        <v/>
      </c>
      <c r="L29" s="155"/>
      <c r="M29" s="97"/>
      <c r="N29" s="97"/>
      <c r="O29" s="210" t="s">
        <v>1321</v>
      </c>
      <c r="P29" s="211" t="s">
        <v>1329</v>
      </c>
      <c r="Q29" s="211" t="s">
        <v>303</v>
      </c>
      <c r="R29" s="211" t="s">
        <v>146</v>
      </c>
      <c r="S29" s="212" t="s">
        <v>304</v>
      </c>
      <c r="T29" s="258">
        <v>-403754</v>
      </c>
      <c r="U29" s="211" t="s">
        <v>144</v>
      </c>
      <c r="V29" s="211" t="s">
        <v>305</v>
      </c>
      <c r="W29" s="213" t="s">
        <v>1310</v>
      </c>
      <c r="X29" s="312"/>
      <c r="Y29" s="312"/>
    </row>
    <row r="30" spans="1:25" s="111" customFormat="1" ht="18" customHeight="1" x14ac:dyDescent="0.3">
      <c r="A30" s="26"/>
      <c r="B30" s="144" t="s">
        <v>1233</v>
      </c>
      <c r="C30" s="145" t="s">
        <v>123</v>
      </c>
      <c r="D30" s="145" t="s">
        <v>127</v>
      </c>
      <c r="E30" s="145" t="s">
        <v>150</v>
      </c>
      <c r="F30" s="224">
        <v>41088</v>
      </c>
      <c r="G30" s="145">
        <v>0</v>
      </c>
      <c r="H30" s="145">
        <v>8629290</v>
      </c>
      <c r="I30" s="176" t="s">
        <v>8</v>
      </c>
      <c r="J30" s="129" t="str">
        <f t="shared" si="0"/>
        <v>Fact 9647, 9923, 9963, 10045</v>
      </c>
      <c r="K30" s="129" t="str">
        <f t="shared" si="1"/>
        <v xml:space="preserve">Panaderia La Franchuteria                    </v>
      </c>
      <c r="L30" s="155"/>
      <c r="M30" s="97"/>
      <c r="N30" s="97"/>
      <c r="O30" s="210" t="s">
        <v>1321</v>
      </c>
      <c r="P30" s="211" t="s">
        <v>1330</v>
      </c>
      <c r="Q30" s="211" t="s">
        <v>237</v>
      </c>
      <c r="R30" s="211" t="s">
        <v>146</v>
      </c>
      <c r="S30" s="212" t="s">
        <v>238</v>
      </c>
      <c r="T30" s="215">
        <v>-354664</v>
      </c>
      <c r="U30" s="211" t="s">
        <v>144</v>
      </c>
      <c r="V30" s="211" t="s">
        <v>239</v>
      </c>
      <c r="W30" s="213" t="s">
        <v>1310</v>
      </c>
      <c r="X30" s="312"/>
      <c r="Y30" s="312"/>
    </row>
    <row r="31" spans="1:25" s="111" customFormat="1" ht="18" customHeight="1" x14ac:dyDescent="0.3">
      <c r="A31" s="26"/>
      <c r="B31" s="144" t="s">
        <v>1234</v>
      </c>
      <c r="C31" s="145" t="s">
        <v>123</v>
      </c>
      <c r="D31" s="145" t="s">
        <v>124</v>
      </c>
      <c r="E31" s="145" t="s">
        <v>150</v>
      </c>
      <c r="F31" s="224">
        <v>250000</v>
      </c>
      <c r="G31" s="145">
        <v>0</v>
      </c>
      <c r="H31" s="145">
        <v>8400290</v>
      </c>
      <c r="I31" s="176" t="s">
        <v>175</v>
      </c>
      <c r="J31" s="129" t="str">
        <f t="shared" si="0"/>
        <v>Contable oct19</v>
      </c>
      <c r="K31" s="129" t="str">
        <f t="shared" si="1"/>
        <v xml:space="preserve">Jorge Baez Rojas                             </v>
      </c>
      <c r="L31" s="155"/>
      <c r="M31" s="97"/>
      <c r="N31" s="97"/>
      <c r="O31" s="210" t="s">
        <v>1321</v>
      </c>
      <c r="P31" s="211" t="s">
        <v>1331</v>
      </c>
      <c r="Q31" s="211" t="s">
        <v>201</v>
      </c>
      <c r="R31" s="211" t="s">
        <v>146</v>
      </c>
      <c r="S31" s="212" t="s">
        <v>220</v>
      </c>
      <c r="T31" s="215">
        <v>-241636</v>
      </c>
      <c r="U31" s="211" t="s">
        <v>144</v>
      </c>
      <c r="V31" s="211" t="s">
        <v>236</v>
      </c>
      <c r="W31" s="213" t="s">
        <v>1310</v>
      </c>
      <c r="X31" s="312"/>
      <c r="Y31" s="312"/>
    </row>
    <row r="32" spans="1:25" s="111" customFormat="1" ht="18" customHeight="1" x14ac:dyDescent="0.3">
      <c r="A32" s="26"/>
      <c r="B32" s="344" t="s">
        <v>1235</v>
      </c>
      <c r="C32" s="345" t="s">
        <v>123</v>
      </c>
      <c r="D32" s="345" t="s">
        <v>1236</v>
      </c>
      <c r="E32" s="345" t="s">
        <v>150</v>
      </c>
      <c r="F32" s="346">
        <v>272601</v>
      </c>
      <c r="G32" s="345">
        <v>0</v>
      </c>
      <c r="H32" s="345">
        <v>8127689</v>
      </c>
      <c r="I32" s="347"/>
      <c r="J32" s="348" t="str">
        <f t="shared" si="0"/>
        <v/>
      </c>
      <c r="K32" s="348" t="str">
        <f t="shared" si="1"/>
        <v/>
      </c>
      <c r="L32" s="155"/>
      <c r="M32" s="97"/>
      <c r="N32" s="97"/>
      <c r="O32" s="210" t="s">
        <v>1321</v>
      </c>
      <c r="P32" s="211" t="s">
        <v>1332</v>
      </c>
      <c r="Q32" s="211" t="s">
        <v>731</v>
      </c>
      <c r="R32" s="211" t="s">
        <v>295</v>
      </c>
      <c r="S32" s="212" t="s">
        <v>732</v>
      </c>
      <c r="T32" s="215">
        <v>-166000</v>
      </c>
      <c r="U32" s="211" t="s">
        <v>144</v>
      </c>
      <c r="V32" s="211" t="s">
        <v>733</v>
      </c>
      <c r="W32" s="213" t="s">
        <v>1310</v>
      </c>
      <c r="X32" s="312"/>
      <c r="Y32" s="312"/>
    </row>
    <row r="33" spans="1:25" s="111" customFormat="1" ht="18" customHeight="1" x14ac:dyDescent="0.3">
      <c r="A33" s="26"/>
      <c r="B33" s="144" t="s">
        <v>1237</v>
      </c>
      <c r="C33" s="145" t="s">
        <v>123</v>
      </c>
      <c r="D33" s="145" t="s">
        <v>124</v>
      </c>
      <c r="E33" s="145" t="s">
        <v>150</v>
      </c>
      <c r="F33" s="224">
        <v>21525</v>
      </c>
      <c r="G33" s="145">
        <v>0</v>
      </c>
      <c r="H33" s="145">
        <v>7497793</v>
      </c>
      <c r="I33" s="176" t="s">
        <v>8</v>
      </c>
      <c r="J33" s="129" t="str">
        <f t="shared" si="0"/>
        <v/>
      </c>
      <c r="K33" s="129" t="str">
        <f t="shared" si="1"/>
        <v/>
      </c>
      <c r="L33" s="155"/>
      <c r="M33" s="97"/>
      <c r="N33" s="97"/>
      <c r="O33" s="210" t="s">
        <v>1321</v>
      </c>
      <c r="P33" s="211" t="s">
        <v>1333</v>
      </c>
      <c r="Q33" s="211" t="s">
        <v>728</v>
      </c>
      <c r="R33" s="211" t="s">
        <v>146</v>
      </c>
      <c r="S33" s="212" t="s">
        <v>729</v>
      </c>
      <c r="T33" s="215">
        <v>-240000</v>
      </c>
      <c r="U33" s="211" t="s">
        <v>144</v>
      </c>
      <c r="V33" s="211" t="s">
        <v>730</v>
      </c>
      <c r="W33" s="213" t="s">
        <v>1310</v>
      </c>
      <c r="X33" s="312"/>
      <c r="Y33" s="312"/>
    </row>
    <row r="34" spans="1:25" s="111" customFormat="1" ht="18" customHeight="1" x14ac:dyDescent="0.3">
      <c r="A34" s="26"/>
      <c r="B34" s="344" t="s">
        <v>1237</v>
      </c>
      <c r="C34" s="345" t="s">
        <v>123</v>
      </c>
      <c r="D34" s="345" t="s">
        <v>133</v>
      </c>
      <c r="E34" s="345" t="s">
        <v>150</v>
      </c>
      <c r="F34" s="346">
        <v>608371</v>
      </c>
      <c r="G34" s="345">
        <v>0</v>
      </c>
      <c r="H34" s="345">
        <v>7519318</v>
      </c>
      <c r="I34" s="347"/>
      <c r="J34" s="348" t="str">
        <f t="shared" si="0"/>
        <v/>
      </c>
      <c r="K34" s="348" t="str">
        <f t="shared" si="1"/>
        <v/>
      </c>
      <c r="L34" s="155"/>
      <c r="M34" s="97"/>
      <c r="N34" s="97"/>
      <c r="O34" s="210" t="s">
        <v>1321</v>
      </c>
      <c r="P34" s="211" t="s">
        <v>1334</v>
      </c>
      <c r="Q34" s="211" t="s">
        <v>724</v>
      </c>
      <c r="R34" s="211" t="s">
        <v>146</v>
      </c>
      <c r="S34" s="212" t="s">
        <v>725</v>
      </c>
      <c r="T34" s="215">
        <v>-80000</v>
      </c>
      <c r="U34" s="211" t="s">
        <v>144</v>
      </c>
      <c r="V34" s="211" t="s">
        <v>726</v>
      </c>
      <c r="W34" s="213" t="s">
        <v>1310</v>
      </c>
      <c r="X34" s="312"/>
      <c r="Y34" s="312"/>
    </row>
    <row r="35" spans="1:25" s="111" customFormat="1" ht="18" customHeight="1" x14ac:dyDescent="0.3">
      <c r="A35" s="26"/>
      <c r="B35" s="144" t="s">
        <v>1238</v>
      </c>
      <c r="C35" s="145" t="s">
        <v>123</v>
      </c>
      <c r="D35" s="145" t="s">
        <v>127</v>
      </c>
      <c r="E35" s="145" t="s">
        <v>150</v>
      </c>
      <c r="F35" s="224">
        <v>724916</v>
      </c>
      <c r="G35" s="145">
        <v>0</v>
      </c>
      <c r="H35" s="145">
        <v>6174675</v>
      </c>
      <c r="I35" s="176" t="s">
        <v>176</v>
      </c>
      <c r="J35" s="129" t="str">
        <f t="shared" si="0"/>
        <v>fact 16163</v>
      </c>
      <c r="K35" s="129" t="str">
        <f t="shared" si="1"/>
        <v xml:space="preserve">CESPA Ltda                                   </v>
      </c>
      <c r="L35" s="155"/>
      <c r="M35" s="97"/>
      <c r="N35" s="97"/>
      <c r="O35" s="210" t="s">
        <v>1321</v>
      </c>
      <c r="P35" s="211" t="s">
        <v>1335</v>
      </c>
      <c r="Q35" s="211" t="s">
        <v>1336</v>
      </c>
      <c r="R35" s="211" t="s">
        <v>146</v>
      </c>
      <c r="S35" s="212" t="s">
        <v>1337</v>
      </c>
      <c r="T35" s="215">
        <v>-48000</v>
      </c>
      <c r="U35" s="211" t="s">
        <v>144</v>
      </c>
      <c r="V35" s="211" t="s">
        <v>1338</v>
      </c>
      <c r="W35" s="213" t="s">
        <v>1310</v>
      </c>
      <c r="X35" s="312"/>
      <c r="Y35" s="312"/>
    </row>
    <row r="36" spans="1:25" s="111" customFormat="1" ht="18" customHeight="1" x14ac:dyDescent="0.3">
      <c r="A36" s="26"/>
      <c r="B36" s="144" t="s">
        <v>1238</v>
      </c>
      <c r="C36" s="145" t="s">
        <v>123</v>
      </c>
      <c r="D36" s="145" t="s">
        <v>127</v>
      </c>
      <c r="E36" s="145" t="s">
        <v>150</v>
      </c>
      <c r="F36" s="224">
        <v>598202</v>
      </c>
      <c r="G36" s="145">
        <v>0</v>
      </c>
      <c r="H36" s="145">
        <v>6899591</v>
      </c>
      <c r="I36" s="176" t="s">
        <v>176</v>
      </c>
      <c r="J36" s="129" t="str">
        <f t="shared" si="0"/>
        <v>fact 17890</v>
      </c>
      <c r="K36" s="129" t="str">
        <f t="shared" si="1"/>
        <v xml:space="preserve">Comite de Agua San Pedro de Atacama          </v>
      </c>
      <c r="L36" s="155"/>
      <c r="M36" s="97"/>
      <c r="N36" s="97"/>
      <c r="O36" s="210" t="s">
        <v>1321</v>
      </c>
      <c r="P36" s="211" t="s">
        <v>1339</v>
      </c>
      <c r="Q36" s="211" t="s">
        <v>1340</v>
      </c>
      <c r="R36" s="211" t="s">
        <v>146</v>
      </c>
      <c r="S36" s="212" t="s">
        <v>1341</v>
      </c>
      <c r="T36" s="215">
        <v>-48000</v>
      </c>
      <c r="U36" s="211" t="s">
        <v>144</v>
      </c>
      <c r="V36" s="211" t="s">
        <v>1342</v>
      </c>
      <c r="W36" s="213" t="s">
        <v>1310</v>
      </c>
      <c r="X36" s="312"/>
      <c r="Y36" s="312"/>
    </row>
    <row r="37" spans="1:25" s="111" customFormat="1" ht="18" customHeight="1" x14ac:dyDescent="0.3">
      <c r="A37" s="26"/>
      <c r="B37" s="144" t="s">
        <v>1239</v>
      </c>
      <c r="C37" s="145" t="s">
        <v>205</v>
      </c>
      <c r="D37" s="145" t="s">
        <v>226</v>
      </c>
      <c r="E37" s="145" t="s">
        <v>150</v>
      </c>
      <c r="F37" s="224">
        <v>0</v>
      </c>
      <c r="G37" s="145">
        <v>55000</v>
      </c>
      <c r="H37" s="145">
        <v>9367100</v>
      </c>
      <c r="I37" s="176" t="s">
        <v>177</v>
      </c>
      <c r="J37" s="129" t="str">
        <f t="shared" si="0"/>
        <v/>
      </c>
      <c r="K37" s="129" t="str">
        <f t="shared" si="1"/>
        <v/>
      </c>
      <c r="L37" s="155"/>
      <c r="M37" s="97"/>
      <c r="N37" s="97"/>
      <c r="O37" s="210" t="s">
        <v>1239</v>
      </c>
      <c r="P37" s="211" t="s">
        <v>1343</v>
      </c>
      <c r="Q37" s="211" t="s">
        <v>1344</v>
      </c>
      <c r="R37" s="211" t="s">
        <v>146</v>
      </c>
      <c r="S37" s="212" t="s">
        <v>1345</v>
      </c>
      <c r="T37" s="215">
        <v>-90000</v>
      </c>
      <c r="U37" s="211" t="s">
        <v>144</v>
      </c>
      <c r="V37" s="211" t="s">
        <v>1346</v>
      </c>
      <c r="W37" s="213" t="s">
        <v>1310</v>
      </c>
      <c r="X37" s="312"/>
      <c r="Y37" s="312"/>
    </row>
    <row r="38" spans="1:25" s="111" customFormat="1" ht="18" customHeight="1" x14ac:dyDescent="0.3">
      <c r="A38" s="26"/>
      <c r="B38" s="144" t="s">
        <v>1239</v>
      </c>
      <c r="C38" s="145" t="s">
        <v>123</v>
      </c>
      <c r="D38" s="145" t="s">
        <v>124</v>
      </c>
      <c r="E38" s="145" t="s">
        <v>150</v>
      </c>
      <c r="F38" s="224">
        <v>180928</v>
      </c>
      <c r="G38" s="145">
        <v>0</v>
      </c>
      <c r="H38" s="145">
        <v>9312100</v>
      </c>
      <c r="I38" s="176" t="s">
        <v>174</v>
      </c>
      <c r="J38" s="129" t="str">
        <f t="shared" si="0"/>
        <v>Cotizacion 7020</v>
      </c>
      <c r="K38" s="129" t="str">
        <f t="shared" si="1"/>
        <v xml:space="preserve">Bath Center SA                               </v>
      </c>
      <c r="L38" s="155" t="s">
        <v>1355</v>
      </c>
      <c r="M38" s="97"/>
      <c r="N38" s="97"/>
      <c r="O38" s="214" t="s">
        <v>1239</v>
      </c>
      <c r="P38" s="211" t="s">
        <v>1347</v>
      </c>
      <c r="Q38" s="211" t="s">
        <v>1348</v>
      </c>
      <c r="R38" s="211" t="s">
        <v>292</v>
      </c>
      <c r="S38" s="212" t="s">
        <v>1349</v>
      </c>
      <c r="T38" s="215">
        <v>-180928</v>
      </c>
      <c r="U38" s="211" t="s">
        <v>144</v>
      </c>
      <c r="V38" s="211" t="s">
        <v>1350</v>
      </c>
      <c r="W38" s="213" t="s">
        <v>1351</v>
      </c>
      <c r="X38" s="312"/>
      <c r="Y38" s="193"/>
    </row>
    <row r="39" spans="1:25" s="111" customFormat="1" ht="18" customHeight="1" x14ac:dyDescent="0.3">
      <c r="A39" s="26"/>
      <c r="B39" s="144" t="s">
        <v>1239</v>
      </c>
      <c r="C39" s="145" t="s">
        <v>123</v>
      </c>
      <c r="D39" s="145" t="s">
        <v>124</v>
      </c>
      <c r="E39" s="145" t="s">
        <v>150</v>
      </c>
      <c r="F39" s="224">
        <v>1301980</v>
      </c>
      <c r="G39" s="145">
        <v>0</v>
      </c>
      <c r="H39" s="145">
        <v>9493028</v>
      </c>
      <c r="I39" s="176" t="s">
        <v>30</v>
      </c>
      <c r="J39" s="129" t="str">
        <f t="shared" si="0"/>
        <v>Sueldo Oct19</v>
      </c>
      <c r="K39" s="129" t="str">
        <f t="shared" si="1"/>
        <v xml:space="preserve">Angelica Ramirez Muñoz                       </v>
      </c>
      <c r="L39" s="155"/>
      <c r="M39" s="97"/>
      <c r="N39" s="97"/>
      <c r="O39" s="214" t="s">
        <v>1352</v>
      </c>
      <c r="P39" s="211" t="s">
        <v>1353</v>
      </c>
      <c r="Q39" s="211" t="s">
        <v>164</v>
      </c>
      <c r="R39" s="211" t="s">
        <v>147</v>
      </c>
      <c r="S39" s="212" t="s">
        <v>219</v>
      </c>
      <c r="T39" s="215">
        <v>-600000</v>
      </c>
      <c r="U39" s="211" t="s">
        <v>144</v>
      </c>
      <c r="V39" s="211" t="s">
        <v>165</v>
      </c>
      <c r="W39" s="213" t="s">
        <v>179</v>
      </c>
      <c r="X39" s="312"/>
      <c r="Y39" s="193"/>
    </row>
    <row r="40" spans="1:25" s="111" customFormat="1" ht="18" customHeight="1" x14ac:dyDescent="0.3">
      <c r="A40" s="26"/>
      <c r="B40" s="144" t="s">
        <v>1239</v>
      </c>
      <c r="C40" s="145" t="s">
        <v>123</v>
      </c>
      <c r="D40" s="145" t="s">
        <v>124</v>
      </c>
      <c r="E40" s="145" t="s">
        <v>150</v>
      </c>
      <c r="F40" s="224">
        <v>597446</v>
      </c>
      <c r="G40" s="145">
        <v>0</v>
      </c>
      <c r="H40" s="145">
        <v>10795008</v>
      </c>
      <c r="I40" s="176" t="s">
        <v>30</v>
      </c>
      <c r="J40" s="129" t="str">
        <f t="shared" si="0"/>
        <v>Sueldo Oct19</v>
      </c>
      <c r="K40" s="129" t="str">
        <f t="shared" si="1"/>
        <v xml:space="preserve">Leticia Alessi                               </v>
      </c>
      <c r="L40" s="155"/>
      <c r="M40" s="97"/>
      <c r="N40" s="97"/>
      <c r="O40" s="214"/>
      <c r="P40" s="211"/>
      <c r="Q40" s="211"/>
      <c r="R40" s="211"/>
      <c r="S40" s="212"/>
      <c r="T40" s="215"/>
      <c r="U40" s="211"/>
      <c r="V40" s="211"/>
      <c r="W40" s="213"/>
      <c r="Y40" s="193"/>
    </row>
    <row r="41" spans="1:25" s="111" customFormat="1" ht="18" customHeight="1" x14ac:dyDescent="0.3">
      <c r="A41" s="26"/>
      <c r="B41" s="144" t="s">
        <v>1239</v>
      </c>
      <c r="C41" s="145" t="s">
        <v>123</v>
      </c>
      <c r="D41" s="145" t="s">
        <v>124</v>
      </c>
      <c r="E41" s="145" t="s">
        <v>150</v>
      </c>
      <c r="F41" s="224">
        <v>616718</v>
      </c>
      <c r="G41" s="145">
        <v>0</v>
      </c>
      <c r="H41" s="145">
        <v>11392454</v>
      </c>
      <c r="I41" s="176" t="s">
        <v>30</v>
      </c>
      <c r="J41" s="129" t="str">
        <f t="shared" si="0"/>
        <v>Sueldo Oct19</v>
      </c>
      <c r="K41" s="129" t="str">
        <f t="shared" si="1"/>
        <v xml:space="preserve">Carlos Moscoso                               </v>
      </c>
      <c r="L41" s="155"/>
      <c r="M41" s="97"/>
      <c r="N41" s="97"/>
      <c r="O41" s="214"/>
      <c r="P41" s="211"/>
      <c r="Q41" s="211"/>
      <c r="R41" s="211"/>
      <c r="S41" s="212"/>
      <c r="T41" s="215"/>
      <c r="U41" s="211"/>
      <c r="V41" s="211"/>
      <c r="W41" s="213"/>
      <c r="Y41" s="193"/>
    </row>
    <row r="42" spans="1:25" s="111" customFormat="1" ht="18" customHeight="1" x14ac:dyDescent="0.3">
      <c r="A42" s="26"/>
      <c r="B42" s="144" t="s">
        <v>1239</v>
      </c>
      <c r="C42" s="145" t="s">
        <v>123</v>
      </c>
      <c r="D42" s="145" t="s">
        <v>124</v>
      </c>
      <c r="E42" s="145" t="s">
        <v>150</v>
      </c>
      <c r="F42" s="224">
        <v>1000106</v>
      </c>
      <c r="G42" s="145">
        <v>0</v>
      </c>
      <c r="H42" s="145">
        <v>12009172</v>
      </c>
      <c r="I42" s="176" t="s">
        <v>30</v>
      </c>
      <c r="J42" s="129" t="str">
        <f t="shared" si="0"/>
        <v>Sueldo Oct19</v>
      </c>
      <c r="K42" s="129" t="str">
        <f t="shared" si="1"/>
        <v xml:space="preserve">Camila Aranguiz                              </v>
      </c>
      <c r="L42" s="155"/>
      <c r="M42" s="97"/>
      <c r="N42" s="97"/>
      <c r="O42" s="214"/>
      <c r="P42" s="211"/>
      <c r="Q42" s="211"/>
      <c r="R42" s="211"/>
      <c r="S42" s="212"/>
      <c r="T42" s="215"/>
      <c r="U42" s="211"/>
      <c r="V42" s="211"/>
      <c r="W42" s="213"/>
      <c r="Y42" s="193"/>
    </row>
    <row r="43" spans="1:25" s="111" customFormat="1" ht="18" customHeight="1" x14ac:dyDescent="0.3">
      <c r="A43" s="26"/>
      <c r="B43" s="144" t="s">
        <v>1239</v>
      </c>
      <c r="C43" s="145" t="s">
        <v>123</v>
      </c>
      <c r="D43" s="145" t="s">
        <v>124</v>
      </c>
      <c r="E43" s="145" t="s">
        <v>150</v>
      </c>
      <c r="F43" s="224">
        <v>166000</v>
      </c>
      <c r="G43" s="145">
        <v>0</v>
      </c>
      <c r="H43" s="145">
        <v>13009278</v>
      </c>
      <c r="I43" s="176" t="s">
        <v>30</v>
      </c>
      <c r="J43" s="129" t="str">
        <f t="shared" si="0"/>
        <v>Sueldo Oct19</v>
      </c>
      <c r="K43" s="129" t="str">
        <f t="shared" si="1"/>
        <v xml:space="preserve">Felicidad Maria Lanza                        </v>
      </c>
      <c r="L43" s="155"/>
      <c r="M43" s="97"/>
      <c r="N43" s="97"/>
      <c r="O43" s="214"/>
      <c r="P43" s="211"/>
      <c r="Q43" s="211"/>
      <c r="R43" s="211"/>
      <c r="S43" s="212"/>
      <c r="T43" s="215"/>
      <c r="U43" s="211"/>
      <c r="V43" s="211"/>
      <c r="W43" s="213"/>
      <c r="Y43" s="193"/>
    </row>
    <row r="44" spans="1:25" s="111" customFormat="1" ht="18" customHeight="1" x14ac:dyDescent="0.3">
      <c r="A44" s="26"/>
      <c r="B44" s="144" t="s">
        <v>1239</v>
      </c>
      <c r="C44" s="145" t="s">
        <v>123</v>
      </c>
      <c r="D44" s="145" t="s">
        <v>124</v>
      </c>
      <c r="E44" s="145" t="s">
        <v>150</v>
      </c>
      <c r="F44" s="224">
        <v>403754</v>
      </c>
      <c r="G44" s="145">
        <v>0</v>
      </c>
      <c r="H44" s="145">
        <v>13175278</v>
      </c>
      <c r="I44" s="176" t="s">
        <v>30</v>
      </c>
      <c r="J44" s="129" t="str">
        <f t="shared" si="0"/>
        <v>Sueldo Oct19</v>
      </c>
      <c r="K44" s="129" t="str">
        <f t="shared" si="1"/>
        <v xml:space="preserve">Norma Gavia                                  </v>
      </c>
      <c r="L44" s="155"/>
      <c r="M44" s="97"/>
      <c r="N44" s="97"/>
      <c r="O44" s="214"/>
      <c r="P44" s="211"/>
      <c r="Q44" s="211"/>
      <c r="R44" s="211"/>
      <c r="S44" s="212"/>
      <c r="T44" s="215"/>
      <c r="U44" s="211"/>
      <c r="V44" s="211"/>
      <c r="W44" s="213"/>
      <c r="Y44" s="193"/>
    </row>
    <row r="45" spans="1:25" s="111" customFormat="1" ht="18" customHeight="1" x14ac:dyDescent="0.3">
      <c r="A45" s="26"/>
      <c r="B45" s="144" t="s">
        <v>1239</v>
      </c>
      <c r="C45" s="145" t="s">
        <v>123</v>
      </c>
      <c r="D45" s="145" t="s">
        <v>124</v>
      </c>
      <c r="E45" s="145" t="s">
        <v>150</v>
      </c>
      <c r="F45" s="224">
        <v>48000</v>
      </c>
      <c r="G45" s="145">
        <v>0</v>
      </c>
      <c r="H45" s="145">
        <v>13579032</v>
      </c>
      <c r="I45" s="176" t="s">
        <v>30</v>
      </c>
      <c r="J45" s="129" t="str">
        <f t="shared" si="0"/>
        <v>Sueldo Oct19</v>
      </c>
      <c r="K45" s="129" t="str">
        <f t="shared" si="1"/>
        <v xml:space="preserve">Flavio Gutierrez                             </v>
      </c>
      <c r="L45" s="155"/>
      <c r="M45" s="97"/>
      <c r="N45" s="97"/>
      <c r="O45" s="214"/>
      <c r="P45" s="211"/>
      <c r="Q45" s="211"/>
      <c r="R45" s="211"/>
      <c r="S45" s="212"/>
      <c r="T45" s="215"/>
      <c r="U45" s="211"/>
      <c r="V45" s="211"/>
      <c r="W45" s="213"/>
      <c r="Y45" s="193"/>
    </row>
    <row r="46" spans="1:25" s="111" customFormat="1" ht="18" customHeight="1" x14ac:dyDescent="0.3">
      <c r="A46" s="26"/>
      <c r="B46" s="144" t="s">
        <v>1239</v>
      </c>
      <c r="C46" s="145" t="s">
        <v>123</v>
      </c>
      <c r="D46" s="145" t="s">
        <v>124</v>
      </c>
      <c r="E46" s="145" t="s">
        <v>150</v>
      </c>
      <c r="F46" s="224">
        <v>240000</v>
      </c>
      <c r="G46" s="145">
        <v>0</v>
      </c>
      <c r="H46" s="145">
        <v>13627032</v>
      </c>
      <c r="I46" s="176" t="s">
        <v>30</v>
      </c>
      <c r="J46" s="129" t="str">
        <f t="shared" si="0"/>
        <v>Sueldo Oct19</v>
      </c>
      <c r="K46" s="129" t="str">
        <f t="shared" si="1"/>
        <v xml:space="preserve">Nathalia Correa                              </v>
      </c>
      <c r="L46" s="155"/>
      <c r="M46" s="97"/>
      <c r="N46" s="97"/>
      <c r="O46" s="214"/>
      <c r="P46" s="211"/>
      <c r="Q46" s="211"/>
      <c r="R46" s="211"/>
      <c r="S46" s="212"/>
      <c r="T46" s="215"/>
      <c r="U46" s="211"/>
      <c r="V46" s="211"/>
      <c r="W46" s="213"/>
    </row>
    <row r="47" spans="1:25" s="111" customFormat="1" ht="18" customHeight="1" x14ac:dyDescent="0.3">
      <c r="A47" s="26"/>
      <c r="B47" s="144" t="s">
        <v>1239</v>
      </c>
      <c r="C47" s="145" t="s">
        <v>123</v>
      </c>
      <c r="D47" s="145" t="s">
        <v>124</v>
      </c>
      <c r="E47" s="145" t="s">
        <v>150</v>
      </c>
      <c r="F47" s="224">
        <v>48000</v>
      </c>
      <c r="G47" s="145">
        <v>0</v>
      </c>
      <c r="H47" s="145">
        <v>13867032</v>
      </c>
      <c r="I47" s="176" t="s">
        <v>30</v>
      </c>
      <c r="J47" s="129" t="str">
        <f t="shared" si="0"/>
        <v>Sueldo Oct19</v>
      </c>
      <c r="K47" s="129" t="str">
        <f t="shared" si="1"/>
        <v xml:space="preserve">Flavio Gutierrez                             </v>
      </c>
      <c r="L47" s="155"/>
      <c r="M47" s="155"/>
      <c r="N47" s="97"/>
      <c r="O47" s="214"/>
      <c r="P47" s="211"/>
      <c r="Q47" s="211"/>
      <c r="R47" s="211"/>
      <c r="S47" s="212"/>
      <c r="T47" s="215"/>
      <c r="U47" s="211"/>
      <c r="V47" s="211"/>
      <c r="W47" s="213"/>
    </row>
    <row r="48" spans="1:25" s="111" customFormat="1" ht="18" customHeight="1" x14ac:dyDescent="0.3">
      <c r="A48" s="26"/>
      <c r="B48" s="144" t="s">
        <v>1239</v>
      </c>
      <c r="C48" s="145" t="s">
        <v>123</v>
      </c>
      <c r="D48" s="145" t="s">
        <v>124</v>
      </c>
      <c r="E48" s="145" t="s">
        <v>150</v>
      </c>
      <c r="F48" s="224">
        <v>501240</v>
      </c>
      <c r="G48" s="145">
        <v>0</v>
      </c>
      <c r="H48" s="145">
        <v>13915032</v>
      </c>
      <c r="I48" s="176" t="s">
        <v>30</v>
      </c>
      <c r="J48" s="129" t="str">
        <f t="shared" si="0"/>
        <v>Sueldo Oct19</v>
      </c>
      <c r="K48" s="129" t="str">
        <f t="shared" si="1"/>
        <v xml:space="preserve">Silvia Perez Ibarra                          </v>
      </c>
      <c r="L48" s="155"/>
      <c r="M48" s="155"/>
      <c r="N48" s="97"/>
      <c r="O48" s="214"/>
      <c r="P48" s="211"/>
      <c r="Q48" s="211"/>
      <c r="R48" s="211"/>
      <c r="S48" s="212"/>
      <c r="T48" s="215"/>
      <c r="U48" s="211"/>
      <c r="V48" s="211"/>
      <c r="W48" s="213"/>
    </row>
    <row r="49" spans="1:23" s="130" customFormat="1" ht="18" customHeight="1" x14ac:dyDescent="0.3">
      <c r="A49" s="26"/>
      <c r="B49" s="144" t="s">
        <v>1239</v>
      </c>
      <c r="C49" s="145" t="s">
        <v>123</v>
      </c>
      <c r="D49" s="145" t="s">
        <v>124</v>
      </c>
      <c r="E49" s="145" t="s">
        <v>150</v>
      </c>
      <c r="F49" s="224">
        <v>516978</v>
      </c>
      <c r="G49" s="145">
        <v>0</v>
      </c>
      <c r="H49" s="145">
        <v>14416272</v>
      </c>
      <c r="I49" s="176" t="s">
        <v>30</v>
      </c>
      <c r="J49" s="129" t="str">
        <f t="shared" si="0"/>
        <v>Sueldo Oct19</v>
      </c>
      <c r="K49" s="129" t="str">
        <f t="shared" si="1"/>
        <v xml:space="preserve">Juany Estelo Cruz                            </v>
      </c>
      <c r="L49" s="155"/>
      <c r="M49" s="155"/>
      <c r="N49" s="97"/>
      <c r="O49" s="214"/>
      <c r="P49" s="211"/>
      <c r="Q49" s="211"/>
      <c r="R49" s="211"/>
      <c r="S49" s="212"/>
      <c r="T49" s="215"/>
      <c r="U49" s="211"/>
      <c r="V49" s="211"/>
      <c r="W49" s="213"/>
    </row>
    <row r="50" spans="1:23" s="130" customFormat="1" ht="18" customHeight="1" x14ac:dyDescent="0.3">
      <c r="A50" s="26"/>
      <c r="B50" s="144" t="s">
        <v>1239</v>
      </c>
      <c r="C50" s="145" t="s">
        <v>123</v>
      </c>
      <c r="D50" s="145" t="s">
        <v>124</v>
      </c>
      <c r="E50" s="145" t="s">
        <v>150</v>
      </c>
      <c r="F50" s="224">
        <v>354664</v>
      </c>
      <c r="G50" s="145">
        <v>0</v>
      </c>
      <c r="H50" s="145">
        <v>14933250</v>
      </c>
      <c r="I50" s="176" t="s">
        <v>30</v>
      </c>
      <c r="J50" s="129" t="str">
        <f t="shared" si="0"/>
        <v>Sueldo Oct19</v>
      </c>
      <c r="K50" s="129" t="str">
        <f t="shared" si="1"/>
        <v xml:space="preserve">Ana Cruz Varas                               </v>
      </c>
      <c r="L50" s="155"/>
      <c r="M50" s="155"/>
      <c r="N50" s="97"/>
      <c r="O50" s="214"/>
      <c r="P50" s="211"/>
      <c r="Q50" s="211"/>
      <c r="R50" s="211"/>
      <c r="S50" s="212"/>
      <c r="T50" s="215"/>
      <c r="U50" s="211"/>
      <c r="V50" s="211"/>
      <c r="W50" s="213"/>
    </row>
    <row r="51" spans="1:23" s="130" customFormat="1" ht="18" customHeight="1" x14ac:dyDescent="0.3">
      <c r="A51" s="26"/>
      <c r="B51" s="144" t="s">
        <v>1239</v>
      </c>
      <c r="C51" s="145" t="s">
        <v>123</v>
      </c>
      <c r="D51" s="145" t="s">
        <v>124</v>
      </c>
      <c r="E51" s="145" t="s">
        <v>150</v>
      </c>
      <c r="F51" s="224">
        <v>241636</v>
      </c>
      <c r="G51" s="145">
        <v>0</v>
      </c>
      <c r="H51" s="145">
        <v>15287914</v>
      </c>
      <c r="I51" s="176" t="s">
        <v>30</v>
      </c>
      <c r="J51" s="129" t="str">
        <f t="shared" si="0"/>
        <v>Sueldo Oct19</v>
      </c>
      <c r="K51" s="129" t="str">
        <f t="shared" si="1"/>
        <v xml:space="preserve">Luis Arias                                   </v>
      </c>
      <c r="L51" s="155"/>
      <c r="M51" s="155"/>
      <c r="N51" s="97"/>
      <c r="O51" s="214"/>
      <c r="P51" s="211"/>
      <c r="Q51" s="211"/>
      <c r="R51" s="211"/>
      <c r="S51" s="212"/>
      <c r="T51" s="215"/>
      <c r="U51" s="211"/>
      <c r="V51" s="211"/>
      <c r="W51" s="213"/>
    </row>
    <row r="52" spans="1:23" s="130" customFormat="1" ht="18" customHeight="1" x14ac:dyDescent="0.3">
      <c r="A52" s="26"/>
      <c r="B52" s="144" t="s">
        <v>1239</v>
      </c>
      <c r="C52" s="145" t="s">
        <v>123</v>
      </c>
      <c r="D52" s="145" t="s">
        <v>124</v>
      </c>
      <c r="E52" s="145" t="s">
        <v>150</v>
      </c>
      <c r="F52" s="224">
        <v>565125</v>
      </c>
      <c r="G52" s="145">
        <v>0</v>
      </c>
      <c r="H52" s="145">
        <v>15529550</v>
      </c>
      <c r="I52" s="176" t="s">
        <v>30</v>
      </c>
      <c r="J52" s="129" t="str">
        <f t="shared" si="0"/>
        <v>Sueldo Oct19</v>
      </c>
      <c r="K52" s="129" t="str">
        <f t="shared" si="1"/>
        <v xml:space="preserve">Alexi Muchairo Manu                          </v>
      </c>
      <c r="L52" s="155"/>
      <c r="M52" s="155"/>
      <c r="N52" s="97"/>
      <c r="O52" s="214"/>
      <c r="P52" s="211"/>
      <c r="Q52" s="211"/>
      <c r="R52" s="211"/>
      <c r="S52" s="212"/>
      <c r="T52" s="215"/>
      <c r="U52" s="211"/>
      <c r="V52" s="211"/>
      <c r="W52" s="213"/>
    </row>
    <row r="53" spans="1:23" s="130" customFormat="1" ht="18" customHeight="1" x14ac:dyDescent="0.3">
      <c r="A53" s="26"/>
      <c r="B53" s="144" t="s">
        <v>1239</v>
      </c>
      <c r="C53" s="145" t="s">
        <v>123</v>
      </c>
      <c r="D53" s="145" t="s">
        <v>124</v>
      </c>
      <c r="E53" s="145" t="s">
        <v>150</v>
      </c>
      <c r="F53" s="224">
        <v>80000</v>
      </c>
      <c r="G53" s="145">
        <v>0</v>
      </c>
      <c r="H53" s="145">
        <v>16094675</v>
      </c>
      <c r="I53" s="176" t="s">
        <v>30</v>
      </c>
      <c r="J53" s="129" t="str">
        <f t="shared" si="0"/>
        <v>Sueldo Oct19</v>
      </c>
      <c r="K53" s="129" t="str">
        <f t="shared" si="1"/>
        <v xml:space="preserve">Nilda Ccama Ayma                             </v>
      </c>
      <c r="L53" s="155"/>
      <c r="M53" s="155"/>
      <c r="N53" s="97"/>
      <c r="O53" s="193"/>
      <c r="P53" s="193"/>
      <c r="Q53" s="193"/>
      <c r="R53" s="193"/>
      <c r="S53" s="193"/>
      <c r="T53" s="193"/>
      <c r="U53" s="193"/>
      <c r="V53" s="193"/>
      <c r="W53" s="193"/>
    </row>
    <row r="54" spans="1:23" s="130" customFormat="1" ht="18" customHeight="1" x14ac:dyDescent="0.3">
      <c r="A54" s="26"/>
      <c r="B54" s="144" t="s">
        <v>1239</v>
      </c>
      <c r="C54" s="145" t="s">
        <v>123</v>
      </c>
      <c r="D54" s="145" t="s">
        <v>128</v>
      </c>
      <c r="E54" s="145" t="s">
        <v>150</v>
      </c>
      <c r="F54" s="224">
        <v>0</v>
      </c>
      <c r="G54" s="145">
        <v>5000000</v>
      </c>
      <c r="H54" s="145">
        <v>16174675</v>
      </c>
      <c r="I54" s="176" t="s">
        <v>135</v>
      </c>
      <c r="J54" s="129" t="str">
        <f t="shared" si="0"/>
        <v/>
      </c>
      <c r="K54" s="129" t="str">
        <f t="shared" si="1"/>
        <v/>
      </c>
      <c r="L54" s="155"/>
      <c r="M54" s="155"/>
      <c r="N54" s="97"/>
      <c r="O54" s="193"/>
      <c r="P54" s="193"/>
      <c r="Q54" s="193"/>
      <c r="R54" s="193"/>
      <c r="S54" s="193"/>
      <c r="T54" s="193"/>
      <c r="U54" s="193"/>
      <c r="V54" s="193"/>
      <c r="W54" s="193"/>
    </row>
    <row r="55" spans="1:23" s="130" customFormat="1" ht="18" customHeight="1" x14ac:dyDescent="0.3">
      <c r="A55" s="26"/>
      <c r="B55" s="144" t="s">
        <v>1239</v>
      </c>
      <c r="C55" s="145" t="s">
        <v>123</v>
      </c>
      <c r="D55" s="145" t="s">
        <v>128</v>
      </c>
      <c r="E55" s="145" t="s">
        <v>150</v>
      </c>
      <c r="F55" s="224">
        <v>0</v>
      </c>
      <c r="G55" s="145">
        <v>5000000</v>
      </c>
      <c r="H55" s="145">
        <v>11174675</v>
      </c>
      <c r="I55" s="176" t="s">
        <v>135</v>
      </c>
      <c r="J55" s="129" t="str">
        <f t="shared" si="0"/>
        <v/>
      </c>
      <c r="K55" s="129" t="str">
        <f t="shared" si="1"/>
        <v/>
      </c>
      <c r="L55" s="155"/>
      <c r="M55" s="155"/>
      <c r="N55" s="97"/>
      <c r="O55" s="193"/>
      <c r="P55" s="193"/>
      <c r="Q55" s="193"/>
      <c r="R55" s="193"/>
      <c r="S55" s="193"/>
      <c r="T55" s="193"/>
      <c r="U55" s="193"/>
      <c r="V55" s="193"/>
      <c r="W55" s="193"/>
    </row>
    <row r="56" spans="1:23" s="130" customFormat="1" ht="18" customHeight="1" x14ac:dyDescent="0.3">
      <c r="A56" s="26"/>
      <c r="B56" s="144" t="s">
        <v>1240</v>
      </c>
      <c r="C56" s="145" t="s">
        <v>123</v>
      </c>
      <c r="D56" s="145" t="s">
        <v>124</v>
      </c>
      <c r="E56" s="145" t="s">
        <v>150</v>
      </c>
      <c r="F56" s="224">
        <v>90000</v>
      </c>
      <c r="G56" s="145">
        <v>0</v>
      </c>
      <c r="H56" s="145">
        <v>9277100</v>
      </c>
      <c r="I56" s="176" t="s">
        <v>30</v>
      </c>
      <c r="J56" s="129" t="str">
        <f t="shared" si="0"/>
        <v>Sueldo Oct19</v>
      </c>
      <c r="K56" s="129" t="str">
        <f t="shared" si="1"/>
        <v xml:space="preserve">Ivan Vilacagua                               </v>
      </c>
      <c r="L56" s="155"/>
      <c r="M56" s="155"/>
      <c r="N56" s="97"/>
      <c r="O56" s="193"/>
      <c r="P56" s="193"/>
      <c r="Q56" s="193"/>
      <c r="R56" s="193"/>
      <c r="S56" s="193"/>
      <c r="T56" s="193"/>
      <c r="U56" s="193"/>
      <c r="V56" s="193"/>
      <c r="W56" s="193"/>
    </row>
    <row r="57" spans="1:23" s="193" customFormat="1" ht="18" customHeight="1" x14ac:dyDescent="0.3">
      <c r="A57" s="26"/>
      <c r="B57" s="144"/>
      <c r="C57" s="145"/>
      <c r="D57" s="145"/>
      <c r="E57" s="145"/>
      <c r="F57" s="224"/>
      <c r="G57" s="145"/>
      <c r="H57" s="145"/>
      <c r="I57" s="176"/>
      <c r="J57" s="129" t="str">
        <f t="shared" si="0"/>
        <v/>
      </c>
      <c r="K57" s="129" t="str">
        <f t="shared" si="1"/>
        <v/>
      </c>
      <c r="L57" s="155"/>
      <c r="M57" s="155"/>
      <c r="N57" s="97"/>
    </row>
    <row r="58" spans="1:23" s="193" customFormat="1" ht="18" customHeight="1" x14ac:dyDescent="0.3">
      <c r="A58" s="26"/>
      <c r="B58" s="144"/>
      <c r="C58" s="145"/>
      <c r="D58" s="145"/>
      <c r="E58" s="145"/>
      <c r="F58" s="224"/>
      <c r="G58" s="145"/>
      <c r="H58" s="145"/>
      <c r="I58" s="176"/>
      <c r="J58" s="129" t="str">
        <f t="shared" si="0"/>
        <v/>
      </c>
      <c r="K58" s="129" t="str">
        <f t="shared" si="1"/>
        <v/>
      </c>
      <c r="L58" s="155"/>
      <c r="M58" s="155"/>
      <c r="N58" s="97"/>
    </row>
    <row r="59" spans="1:23" s="193" customFormat="1" ht="18" customHeight="1" x14ac:dyDescent="0.3">
      <c r="A59" s="26"/>
      <c r="B59" s="144"/>
      <c r="C59" s="145"/>
      <c r="D59" s="145"/>
      <c r="E59" s="145"/>
      <c r="F59" s="224"/>
      <c r="G59" s="145"/>
      <c r="H59" s="145"/>
      <c r="I59" s="176"/>
      <c r="J59" s="129" t="str">
        <f t="shared" si="0"/>
        <v/>
      </c>
      <c r="K59" s="129" t="str">
        <f t="shared" si="1"/>
        <v/>
      </c>
      <c r="L59" s="155"/>
      <c r="M59" s="155"/>
      <c r="N59" s="97"/>
    </row>
    <row r="60" spans="1:23" s="193" customFormat="1" ht="18" customHeight="1" x14ac:dyDescent="0.3">
      <c r="A60" s="26"/>
      <c r="B60" s="144"/>
      <c r="C60" s="145"/>
      <c r="D60" s="145"/>
      <c r="E60" s="145"/>
      <c r="F60" s="224"/>
      <c r="G60" s="145"/>
      <c r="H60" s="145"/>
      <c r="I60" s="176"/>
      <c r="J60" s="129" t="str">
        <f t="shared" si="0"/>
        <v/>
      </c>
      <c r="K60" s="129" t="str">
        <f t="shared" si="1"/>
        <v/>
      </c>
      <c r="L60" s="155"/>
      <c r="M60" s="155"/>
      <c r="N60" s="97"/>
    </row>
    <row r="61" spans="1:23" s="193" customFormat="1" ht="18" customHeight="1" x14ac:dyDescent="0.3">
      <c r="A61" s="26"/>
      <c r="B61" s="144"/>
      <c r="C61" s="145"/>
      <c r="D61" s="145"/>
      <c r="E61" s="145"/>
      <c r="F61" s="224"/>
      <c r="G61" s="145"/>
      <c r="H61" s="145"/>
      <c r="I61" s="176"/>
      <c r="J61" s="129" t="str">
        <f t="shared" si="0"/>
        <v/>
      </c>
      <c r="K61" s="129" t="str">
        <f t="shared" si="1"/>
        <v/>
      </c>
      <c r="L61" s="155"/>
      <c r="M61" s="155"/>
      <c r="N61" s="97"/>
    </row>
    <row r="62" spans="1:23" s="193" customFormat="1" ht="18" customHeight="1" x14ac:dyDescent="0.3">
      <c r="A62" s="26"/>
      <c r="B62" s="144"/>
      <c r="C62" s="145"/>
      <c r="D62" s="145"/>
      <c r="E62" s="145"/>
      <c r="F62" s="224"/>
      <c r="G62" s="145"/>
      <c r="H62" s="145"/>
      <c r="I62" s="176"/>
      <c r="J62" s="129" t="str">
        <f t="shared" si="0"/>
        <v/>
      </c>
      <c r="K62" s="129" t="str">
        <f t="shared" si="1"/>
        <v/>
      </c>
      <c r="L62" s="155"/>
      <c r="M62" s="155"/>
      <c r="N62" s="97"/>
    </row>
    <row r="63" spans="1:23" s="193" customFormat="1" ht="18" customHeight="1" x14ac:dyDescent="0.3">
      <c r="A63" s="26"/>
      <c r="B63" s="144"/>
      <c r="C63" s="145"/>
      <c r="D63" s="145"/>
      <c r="E63" s="145"/>
      <c r="F63" s="224"/>
      <c r="G63" s="145"/>
      <c r="H63" s="145"/>
      <c r="I63" s="176"/>
      <c r="J63" s="129" t="str">
        <f t="shared" si="0"/>
        <v/>
      </c>
      <c r="K63" s="129" t="str">
        <f t="shared" si="1"/>
        <v/>
      </c>
      <c r="L63" s="155"/>
      <c r="M63" s="97"/>
      <c r="N63" s="97"/>
    </row>
    <row r="64" spans="1:23" s="193" customFormat="1" ht="18" customHeight="1" x14ac:dyDescent="0.3">
      <c r="A64" s="26"/>
      <c r="B64" s="144"/>
      <c r="C64" s="145"/>
      <c r="D64" s="145"/>
      <c r="E64" s="145"/>
      <c r="F64" s="224"/>
      <c r="G64" s="145"/>
      <c r="H64" s="145"/>
      <c r="I64" s="176"/>
      <c r="J64" s="129" t="str">
        <f t="shared" si="0"/>
        <v/>
      </c>
      <c r="K64" s="129" t="str">
        <f t="shared" si="1"/>
        <v/>
      </c>
      <c r="L64" s="155"/>
      <c r="M64" s="97"/>
      <c r="N64" s="97"/>
    </row>
    <row r="65" spans="1:23" s="193" customFormat="1" ht="18" customHeight="1" x14ac:dyDescent="0.3">
      <c r="A65" s="26"/>
      <c r="B65" s="144"/>
      <c r="C65" s="145"/>
      <c r="D65" s="145"/>
      <c r="E65" s="145"/>
      <c r="F65" s="145"/>
      <c r="G65" s="145"/>
      <c r="H65" s="145"/>
      <c r="I65" s="176"/>
      <c r="J65" s="129" t="str">
        <f t="shared" si="0"/>
        <v/>
      </c>
      <c r="K65" s="129" t="str">
        <f t="shared" si="1"/>
        <v/>
      </c>
      <c r="L65" s="155"/>
      <c r="M65" s="97"/>
      <c r="N65" s="97"/>
    </row>
    <row r="66" spans="1:23" s="193" customFormat="1" ht="18" customHeight="1" x14ac:dyDescent="0.3">
      <c r="A66" s="26"/>
      <c r="B66" s="144"/>
      <c r="C66" s="145"/>
      <c r="D66" s="145"/>
      <c r="E66" s="145"/>
      <c r="F66" s="145"/>
      <c r="G66" s="145"/>
      <c r="H66" s="145"/>
      <c r="I66" s="176"/>
      <c r="J66" s="129" t="str">
        <f t="shared" si="0"/>
        <v/>
      </c>
      <c r="K66" s="129" t="str">
        <f t="shared" si="1"/>
        <v/>
      </c>
      <c r="L66" s="155"/>
      <c r="M66" s="97"/>
      <c r="N66" s="97"/>
    </row>
    <row r="67" spans="1:23" s="193" customFormat="1" ht="18" customHeight="1" x14ac:dyDescent="0.3">
      <c r="A67" s="26"/>
      <c r="B67" s="144"/>
      <c r="C67" s="145"/>
      <c r="D67" s="145"/>
      <c r="E67" s="145"/>
      <c r="F67" s="145"/>
      <c r="G67" s="145"/>
      <c r="H67" s="145"/>
      <c r="I67" s="176"/>
      <c r="J67" s="129" t="str">
        <f t="shared" si="0"/>
        <v/>
      </c>
      <c r="K67" s="129" t="str">
        <f t="shared" si="1"/>
        <v/>
      </c>
      <c r="L67" s="155"/>
      <c r="M67" s="97"/>
      <c r="N67" s="97"/>
    </row>
    <row r="68" spans="1:23" s="193" customFormat="1" ht="18" customHeight="1" x14ac:dyDescent="0.3">
      <c r="A68" s="26"/>
      <c r="B68" s="144"/>
      <c r="C68" s="145"/>
      <c r="D68" s="145"/>
      <c r="E68" s="145"/>
      <c r="F68" s="145"/>
      <c r="G68" s="145"/>
      <c r="H68" s="145"/>
      <c r="I68" s="176"/>
      <c r="J68" s="129" t="str">
        <f t="shared" ref="J68:J105" si="2">IFERROR(VLOOKUP(-F68,$T$3:$W$50,4,FALSE),"")</f>
        <v/>
      </c>
      <c r="K68" s="129" t="str">
        <f t="shared" ref="K68:K105" si="3">IFERROR(VLOOKUP(-F68,$T$3:$W$50,3,FALSE),"")</f>
        <v/>
      </c>
      <c r="L68" s="155"/>
      <c r="M68" s="97"/>
      <c r="N68" s="97"/>
    </row>
    <row r="69" spans="1:23" s="193" customFormat="1" ht="18" customHeight="1" x14ac:dyDescent="0.3">
      <c r="A69" s="26"/>
      <c r="B69" s="144"/>
      <c r="C69" s="145"/>
      <c r="D69" s="145"/>
      <c r="E69" s="145"/>
      <c r="F69" s="145"/>
      <c r="G69" s="145"/>
      <c r="H69" s="145"/>
      <c r="I69" s="176"/>
      <c r="J69" s="129" t="str">
        <f t="shared" si="2"/>
        <v/>
      </c>
      <c r="K69" s="129" t="str">
        <f t="shared" si="3"/>
        <v/>
      </c>
      <c r="L69" s="155"/>
      <c r="M69" s="97"/>
      <c r="N69" s="97"/>
    </row>
    <row r="70" spans="1:23" s="193" customFormat="1" ht="18" customHeight="1" x14ac:dyDescent="0.3">
      <c r="A70" s="26"/>
      <c r="B70" s="144"/>
      <c r="C70" s="145"/>
      <c r="D70" s="145"/>
      <c r="E70" s="145"/>
      <c r="F70" s="145"/>
      <c r="G70" s="145"/>
      <c r="H70" s="145"/>
      <c r="I70" s="176"/>
      <c r="J70" s="129" t="str">
        <f t="shared" si="2"/>
        <v/>
      </c>
      <c r="K70" s="129" t="str">
        <f t="shared" si="3"/>
        <v/>
      </c>
      <c r="L70" s="155"/>
      <c r="M70" s="97"/>
      <c r="N70" s="97"/>
    </row>
    <row r="71" spans="1:23" s="193" customFormat="1" ht="18" customHeight="1" x14ac:dyDescent="0.3">
      <c r="A71" s="26"/>
      <c r="B71" s="144"/>
      <c r="C71" s="145"/>
      <c r="D71" s="145"/>
      <c r="E71" s="145"/>
      <c r="F71" s="145"/>
      <c r="G71" s="145"/>
      <c r="H71" s="145"/>
      <c r="I71" s="176"/>
      <c r="J71" s="129" t="str">
        <f t="shared" si="2"/>
        <v/>
      </c>
      <c r="K71" s="129" t="str">
        <f t="shared" si="3"/>
        <v/>
      </c>
      <c r="L71" s="155"/>
      <c r="M71" s="97"/>
      <c r="N71" s="97"/>
    </row>
    <row r="72" spans="1:23" s="193" customFormat="1" ht="18" customHeight="1" x14ac:dyDescent="0.3">
      <c r="A72" s="26"/>
      <c r="B72" s="144"/>
      <c r="C72" s="145"/>
      <c r="D72" s="145"/>
      <c r="E72" s="145"/>
      <c r="F72" s="145"/>
      <c r="G72" s="145"/>
      <c r="H72" s="145"/>
      <c r="I72" s="176"/>
      <c r="J72" s="129" t="str">
        <f t="shared" si="2"/>
        <v/>
      </c>
      <c r="K72" s="129" t="str">
        <f t="shared" si="3"/>
        <v/>
      </c>
      <c r="L72" s="155"/>
      <c r="M72" s="97"/>
      <c r="N72" s="97"/>
    </row>
    <row r="73" spans="1:23" s="193" customFormat="1" ht="18" customHeight="1" x14ac:dyDescent="0.3">
      <c r="A73" s="26"/>
      <c r="B73" s="144"/>
      <c r="C73" s="145"/>
      <c r="D73" s="145"/>
      <c r="E73" s="145"/>
      <c r="F73" s="145"/>
      <c r="G73" s="145"/>
      <c r="H73" s="145"/>
      <c r="I73" s="176"/>
      <c r="J73" s="129" t="str">
        <f t="shared" si="2"/>
        <v/>
      </c>
      <c r="K73" s="129" t="str">
        <f t="shared" si="3"/>
        <v/>
      </c>
      <c r="L73" s="155"/>
      <c r="M73" s="97"/>
      <c r="N73" s="97"/>
    </row>
    <row r="74" spans="1:23" s="193" customFormat="1" ht="18" customHeight="1" x14ac:dyDescent="0.3">
      <c r="A74" s="26"/>
      <c r="B74" s="144"/>
      <c r="C74" s="145"/>
      <c r="D74" s="145"/>
      <c r="E74" s="145"/>
      <c r="F74" s="145"/>
      <c r="G74" s="145"/>
      <c r="H74" s="145"/>
      <c r="I74" s="176"/>
      <c r="J74" s="129" t="str">
        <f t="shared" si="2"/>
        <v/>
      </c>
      <c r="K74" s="129" t="str">
        <f t="shared" si="3"/>
        <v/>
      </c>
      <c r="L74" s="155"/>
      <c r="M74" s="97"/>
      <c r="N74" s="97"/>
    </row>
    <row r="75" spans="1:23" s="130" customFormat="1" ht="18" customHeight="1" x14ac:dyDescent="0.3">
      <c r="A75" s="26"/>
      <c r="B75" s="144"/>
      <c r="C75" s="145"/>
      <c r="D75" s="145"/>
      <c r="E75" s="145"/>
      <c r="F75" s="145"/>
      <c r="G75" s="145"/>
      <c r="H75" s="145"/>
      <c r="I75" s="176"/>
      <c r="J75" s="129" t="str">
        <f t="shared" si="2"/>
        <v/>
      </c>
      <c r="K75" s="129" t="str">
        <f t="shared" si="3"/>
        <v/>
      </c>
      <c r="L75" s="155"/>
      <c r="M75" s="97"/>
      <c r="N75" s="97"/>
      <c r="O75" s="193"/>
      <c r="P75" s="193"/>
      <c r="Q75" s="193"/>
      <c r="R75" s="193"/>
      <c r="S75" s="193"/>
      <c r="T75" s="193"/>
      <c r="U75" s="193"/>
      <c r="V75" s="193"/>
      <c r="W75" s="193"/>
    </row>
    <row r="76" spans="1:23" s="130" customFormat="1" ht="18" customHeight="1" x14ac:dyDescent="0.3">
      <c r="A76" s="26"/>
      <c r="B76" s="144"/>
      <c r="C76" s="145"/>
      <c r="D76" s="145"/>
      <c r="E76" s="145"/>
      <c r="F76" s="145"/>
      <c r="G76" s="145"/>
      <c r="H76" s="145"/>
      <c r="I76" s="176"/>
      <c r="J76" s="129" t="str">
        <f t="shared" si="2"/>
        <v/>
      </c>
      <c r="K76" s="129" t="str">
        <f t="shared" si="3"/>
        <v/>
      </c>
      <c r="L76" s="155"/>
      <c r="M76" s="97"/>
      <c r="N76" s="97"/>
      <c r="O76" s="193"/>
      <c r="P76" s="193"/>
      <c r="Q76" s="193"/>
      <c r="R76" s="193"/>
      <c r="S76" s="193"/>
      <c r="T76" s="193"/>
      <c r="U76" s="193"/>
      <c r="V76" s="193"/>
      <c r="W76" s="193"/>
    </row>
    <row r="77" spans="1:23" s="130" customFormat="1" ht="18" customHeight="1" x14ac:dyDescent="0.3">
      <c r="A77" s="26"/>
      <c r="B77" s="144"/>
      <c r="C77" s="145"/>
      <c r="D77" s="145"/>
      <c r="E77" s="145"/>
      <c r="F77" s="145"/>
      <c r="G77" s="145"/>
      <c r="H77" s="145"/>
      <c r="I77" s="176"/>
      <c r="J77" s="129" t="str">
        <f t="shared" si="2"/>
        <v/>
      </c>
      <c r="K77" s="129" t="str">
        <f t="shared" si="3"/>
        <v/>
      </c>
      <c r="L77" s="155"/>
      <c r="M77" s="97"/>
      <c r="N77" s="97"/>
      <c r="O77" s="193"/>
      <c r="P77" s="193"/>
      <c r="Q77" s="193"/>
      <c r="R77" s="193"/>
      <c r="S77" s="193"/>
      <c r="T77" s="193"/>
      <c r="U77" s="193"/>
      <c r="V77" s="193"/>
      <c r="W77" s="193"/>
    </row>
    <row r="78" spans="1:23" s="130" customFormat="1" ht="18" customHeight="1" x14ac:dyDescent="0.3">
      <c r="A78" s="26"/>
      <c r="B78" s="144"/>
      <c r="C78" s="145"/>
      <c r="D78" s="145"/>
      <c r="E78" s="145"/>
      <c r="F78" s="145"/>
      <c r="G78" s="145"/>
      <c r="H78" s="145"/>
      <c r="I78" s="176"/>
      <c r="J78" s="129" t="str">
        <f t="shared" si="2"/>
        <v/>
      </c>
      <c r="K78" s="129" t="str">
        <f t="shared" si="3"/>
        <v/>
      </c>
      <c r="L78" s="155"/>
      <c r="M78" s="97"/>
      <c r="N78" s="97"/>
      <c r="O78" s="193"/>
      <c r="P78" s="193"/>
      <c r="Q78" s="193"/>
      <c r="R78" s="193"/>
      <c r="S78" s="193"/>
      <c r="T78" s="193"/>
      <c r="U78" s="193"/>
      <c r="V78" s="193"/>
      <c r="W78" s="193"/>
    </row>
    <row r="79" spans="1:23" s="130" customFormat="1" ht="18" customHeight="1" x14ac:dyDescent="0.3">
      <c r="A79" s="26"/>
      <c r="B79" s="144"/>
      <c r="C79" s="145"/>
      <c r="D79" s="145"/>
      <c r="E79" s="145"/>
      <c r="F79" s="145"/>
      <c r="G79" s="145"/>
      <c r="H79" s="145"/>
      <c r="I79" s="176"/>
      <c r="J79" s="129" t="str">
        <f t="shared" si="2"/>
        <v/>
      </c>
      <c r="K79" s="129" t="str">
        <f t="shared" si="3"/>
        <v/>
      </c>
      <c r="L79" s="155"/>
      <c r="M79" s="97"/>
      <c r="N79" s="97"/>
      <c r="O79" s="193"/>
      <c r="P79" s="193"/>
      <c r="Q79" s="193"/>
      <c r="R79" s="193"/>
      <c r="S79" s="193"/>
      <c r="T79" s="193"/>
      <c r="U79" s="193"/>
      <c r="V79" s="193"/>
      <c r="W79" s="193"/>
    </row>
    <row r="80" spans="1:23" s="130" customFormat="1" ht="18" customHeight="1" x14ac:dyDescent="0.3">
      <c r="A80" s="26"/>
      <c r="B80" s="144"/>
      <c r="C80" s="145"/>
      <c r="D80" s="145"/>
      <c r="E80" s="145"/>
      <c r="F80" s="145"/>
      <c r="G80" s="145"/>
      <c r="H80" s="145"/>
      <c r="I80" s="176"/>
      <c r="J80" s="129" t="str">
        <f t="shared" si="2"/>
        <v/>
      </c>
      <c r="K80" s="129" t="str">
        <f t="shared" si="3"/>
        <v/>
      </c>
      <c r="L80" s="155"/>
      <c r="M80" s="97"/>
      <c r="N80" s="97"/>
      <c r="O80" s="193"/>
      <c r="P80" s="193"/>
      <c r="Q80" s="193"/>
      <c r="R80" s="193"/>
      <c r="S80" s="193"/>
      <c r="T80" s="193"/>
      <c r="U80" s="193"/>
      <c r="V80" s="193"/>
      <c r="W80" s="193"/>
    </row>
    <row r="81" spans="1:23" s="130" customFormat="1" ht="18" customHeight="1" x14ac:dyDescent="0.3">
      <c r="A81" s="26"/>
      <c r="B81" s="144"/>
      <c r="C81" s="145"/>
      <c r="D81" s="145"/>
      <c r="E81" s="145"/>
      <c r="F81" s="145"/>
      <c r="G81" s="145"/>
      <c r="H81" s="145"/>
      <c r="I81" s="176"/>
      <c r="J81" s="129" t="str">
        <f t="shared" si="2"/>
        <v/>
      </c>
      <c r="K81" s="129" t="str">
        <f t="shared" si="3"/>
        <v/>
      </c>
      <c r="L81" s="155"/>
      <c r="M81" s="97"/>
      <c r="N81" s="97"/>
      <c r="O81" s="193"/>
      <c r="P81" s="193"/>
      <c r="Q81" s="193"/>
      <c r="R81" s="193"/>
      <c r="S81" s="193"/>
      <c r="T81" s="193"/>
      <c r="U81" s="193"/>
      <c r="V81" s="193"/>
      <c r="W81" s="193"/>
    </row>
    <row r="82" spans="1:23" s="130" customFormat="1" ht="18" customHeight="1" x14ac:dyDescent="0.3">
      <c r="A82" s="26"/>
      <c r="B82" s="144"/>
      <c r="C82" s="145"/>
      <c r="D82" s="145"/>
      <c r="E82" s="145"/>
      <c r="F82" s="145"/>
      <c r="G82" s="145"/>
      <c r="H82" s="145"/>
      <c r="I82" s="176"/>
      <c r="J82" s="129" t="str">
        <f t="shared" si="2"/>
        <v/>
      </c>
      <c r="K82" s="129" t="str">
        <f t="shared" si="3"/>
        <v/>
      </c>
      <c r="L82" s="155"/>
      <c r="N82" s="97"/>
      <c r="O82" s="193"/>
      <c r="P82" s="193"/>
      <c r="Q82" s="193"/>
      <c r="R82" s="193"/>
      <c r="S82" s="193"/>
      <c r="T82" s="193"/>
      <c r="U82" s="193"/>
      <c r="V82" s="193"/>
      <c r="W82" s="193"/>
    </row>
    <row r="83" spans="1:23" s="130" customFormat="1" ht="18" customHeight="1" x14ac:dyDescent="0.3">
      <c r="A83" s="26"/>
      <c r="B83" s="144"/>
      <c r="C83" s="145"/>
      <c r="D83" s="145"/>
      <c r="E83" s="145"/>
      <c r="F83" s="145"/>
      <c r="G83" s="145"/>
      <c r="H83" s="145"/>
      <c r="I83" s="176"/>
      <c r="J83" s="129" t="str">
        <f t="shared" si="2"/>
        <v/>
      </c>
      <c r="K83" s="129" t="str">
        <f t="shared" si="3"/>
        <v/>
      </c>
      <c r="L83" s="155"/>
      <c r="N83" s="97"/>
      <c r="O83" s="193"/>
      <c r="P83" s="193"/>
      <c r="Q83" s="193"/>
      <c r="R83" s="193"/>
      <c r="S83" s="193"/>
      <c r="T83" s="193"/>
      <c r="U83" s="193"/>
      <c r="V83" s="193"/>
      <c r="W83" s="193"/>
    </row>
    <row r="84" spans="1:23" s="130" customFormat="1" ht="18" customHeight="1" x14ac:dyDescent="0.3">
      <c r="A84" s="26"/>
      <c r="B84" s="144"/>
      <c r="C84" s="145"/>
      <c r="D84" s="145"/>
      <c r="E84" s="145"/>
      <c r="F84" s="145"/>
      <c r="G84" s="145"/>
      <c r="H84" s="145"/>
      <c r="I84" s="176"/>
      <c r="J84" s="129" t="str">
        <f t="shared" si="2"/>
        <v/>
      </c>
      <c r="K84" s="129" t="str">
        <f t="shared" si="3"/>
        <v/>
      </c>
      <c r="L84" s="155"/>
      <c r="N84" s="97"/>
      <c r="O84" s="193"/>
      <c r="P84" s="193"/>
      <c r="Q84" s="193"/>
      <c r="R84" s="193"/>
      <c r="S84" s="193"/>
      <c r="T84" s="193"/>
      <c r="U84" s="193"/>
      <c r="V84" s="193"/>
      <c r="W84" s="193"/>
    </row>
    <row r="85" spans="1:23" s="130" customFormat="1" ht="18" customHeight="1" x14ac:dyDescent="0.3">
      <c r="A85" s="26"/>
      <c r="B85" s="144"/>
      <c r="C85" s="145"/>
      <c r="D85" s="145"/>
      <c r="E85" s="145"/>
      <c r="F85" s="145"/>
      <c r="G85" s="145"/>
      <c r="H85" s="145"/>
      <c r="I85" s="176"/>
      <c r="J85" s="129" t="str">
        <f t="shared" si="2"/>
        <v/>
      </c>
      <c r="K85" s="129" t="str">
        <f t="shared" si="3"/>
        <v/>
      </c>
      <c r="L85" s="155"/>
      <c r="N85" s="97"/>
      <c r="O85" s="193"/>
      <c r="P85" s="193"/>
      <c r="Q85" s="193"/>
      <c r="R85" s="193"/>
      <c r="S85" s="193"/>
      <c r="T85" s="193"/>
      <c r="U85" s="193"/>
      <c r="V85" s="193"/>
      <c r="W85" s="193"/>
    </row>
    <row r="86" spans="1:23" s="130" customFormat="1" ht="18" customHeight="1" x14ac:dyDescent="0.3">
      <c r="A86" s="26"/>
      <c r="B86" s="144"/>
      <c r="C86" s="145"/>
      <c r="D86" s="145"/>
      <c r="E86" s="145"/>
      <c r="F86" s="145"/>
      <c r="G86" s="145"/>
      <c r="H86" s="145"/>
      <c r="I86" s="176"/>
      <c r="J86" s="129" t="str">
        <f t="shared" si="2"/>
        <v/>
      </c>
      <c r="K86" s="129" t="str">
        <f t="shared" si="3"/>
        <v/>
      </c>
      <c r="L86" s="155"/>
      <c r="N86" s="97"/>
      <c r="O86" s="193"/>
      <c r="P86" s="193"/>
      <c r="Q86" s="193"/>
      <c r="R86" s="193"/>
      <c r="S86" s="193"/>
      <c r="T86" s="193"/>
      <c r="U86" s="193"/>
      <c r="V86" s="193"/>
      <c r="W86" s="193"/>
    </row>
    <row r="87" spans="1:23" s="130" customFormat="1" ht="18" customHeight="1" x14ac:dyDescent="0.3">
      <c r="A87" s="26"/>
      <c r="B87" s="144"/>
      <c r="C87" s="145"/>
      <c r="D87" s="145"/>
      <c r="E87" s="145"/>
      <c r="F87" s="145"/>
      <c r="G87" s="145"/>
      <c r="H87" s="145"/>
      <c r="I87" s="176"/>
      <c r="J87" s="129" t="str">
        <f t="shared" si="2"/>
        <v/>
      </c>
      <c r="K87" s="129" t="str">
        <f t="shared" si="3"/>
        <v/>
      </c>
      <c r="L87" s="155"/>
      <c r="N87" s="97"/>
      <c r="O87" s="193"/>
      <c r="P87" s="193"/>
      <c r="Q87" s="193"/>
      <c r="R87" s="193"/>
      <c r="S87" s="193"/>
      <c r="T87" s="193"/>
      <c r="U87" s="193"/>
      <c r="V87" s="193"/>
      <c r="W87" s="193"/>
    </row>
    <row r="88" spans="1:23" s="130" customFormat="1" ht="18" customHeight="1" x14ac:dyDescent="0.3">
      <c r="A88" s="26"/>
      <c r="B88" s="144"/>
      <c r="C88" s="145"/>
      <c r="D88" s="145"/>
      <c r="E88" s="145"/>
      <c r="F88" s="145"/>
      <c r="G88" s="145"/>
      <c r="H88" s="145"/>
      <c r="I88" s="176"/>
      <c r="J88" s="129" t="str">
        <f t="shared" si="2"/>
        <v/>
      </c>
      <c r="K88" s="129" t="str">
        <f t="shared" si="3"/>
        <v/>
      </c>
      <c r="L88" s="155"/>
      <c r="N88" s="97"/>
      <c r="O88" s="193"/>
      <c r="P88" s="193"/>
      <c r="Q88" s="193"/>
      <c r="R88" s="193"/>
      <c r="S88" s="193"/>
      <c r="T88" s="193"/>
      <c r="U88" s="193"/>
      <c r="V88" s="193"/>
      <c r="W88" s="193"/>
    </row>
    <row r="89" spans="1:23" s="130" customFormat="1" ht="18" customHeight="1" x14ac:dyDescent="0.3">
      <c r="B89" s="144"/>
      <c r="C89" s="145"/>
      <c r="D89" s="145"/>
      <c r="E89" s="145"/>
      <c r="F89" s="145"/>
      <c r="G89" s="145"/>
      <c r="H89" s="145"/>
      <c r="I89" s="176"/>
      <c r="J89" s="129" t="str">
        <f t="shared" si="2"/>
        <v/>
      </c>
      <c r="K89" s="129" t="str">
        <f t="shared" si="3"/>
        <v/>
      </c>
      <c r="L89" s="155"/>
      <c r="N89" s="97"/>
      <c r="O89" s="193"/>
      <c r="P89" s="193"/>
      <c r="Q89" s="193"/>
      <c r="R89" s="193"/>
      <c r="S89" s="193"/>
      <c r="T89" s="193"/>
      <c r="U89" s="193"/>
      <c r="V89" s="193"/>
      <c r="W89" s="193"/>
    </row>
    <row r="90" spans="1:23" s="130" customFormat="1" ht="18" customHeight="1" x14ac:dyDescent="0.3">
      <c r="B90" s="144"/>
      <c r="C90" s="145"/>
      <c r="D90" s="145"/>
      <c r="E90" s="145"/>
      <c r="F90" s="145"/>
      <c r="G90" s="145"/>
      <c r="H90" s="145"/>
      <c r="I90" s="176"/>
      <c r="J90" s="129" t="str">
        <f t="shared" si="2"/>
        <v/>
      </c>
      <c r="K90" s="129" t="str">
        <f t="shared" si="3"/>
        <v/>
      </c>
      <c r="L90" s="155"/>
      <c r="N90" s="97"/>
      <c r="O90" s="193"/>
      <c r="P90" s="193"/>
      <c r="Q90" s="193"/>
      <c r="R90" s="193"/>
      <c r="S90" s="193"/>
      <c r="T90" s="193"/>
      <c r="U90" s="193"/>
      <c r="V90" s="193"/>
      <c r="W90" s="193"/>
    </row>
    <row r="91" spans="1:23" s="130" customFormat="1" ht="18" customHeight="1" x14ac:dyDescent="0.3">
      <c r="B91" s="144"/>
      <c r="C91" s="145"/>
      <c r="D91" s="145"/>
      <c r="E91" s="145"/>
      <c r="F91" s="145"/>
      <c r="G91" s="145"/>
      <c r="H91" s="145"/>
      <c r="I91" s="176"/>
      <c r="J91" s="129" t="str">
        <f t="shared" si="2"/>
        <v/>
      </c>
      <c r="K91" s="129" t="str">
        <f t="shared" si="3"/>
        <v/>
      </c>
      <c r="L91" s="155"/>
      <c r="N91" s="97"/>
      <c r="O91" s="193"/>
      <c r="P91" s="193"/>
      <c r="Q91" s="193"/>
      <c r="R91" s="193"/>
      <c r="S91" s="193"/>
      <c r="T91" s="193"/>
      <c r="U91" s="193"/>
      <c r="V91" s="193"/>
      <c r="W91" s="193"/>
    </row>
    <row r="92" spans="1:23" s="130" customFormat="1" ht="18" customHeight="1" x14ac:dyDescent="0.3">
      <c r="B92" s="144"/>
      <c r="C92" s="145"/>
      <c r="D92" s="145"/>
      <c r="E92" s="145"/>
      <c r="F92" s="145"/>
      <c r="G92" s="145"/>
      <c r="H92" s="145"/>
      <c r="I92" s="176"/>
      <c r="J92" s="129" t="str">
        <f t="shared" si="2"/>
        <v/>
      </c>
      <c r="K92" s="129" t="str">
        <f t="shared" si="3"/>
        <v/>
      </c>
      <c r="L92" s="155"/>
      <c r="N92" s="97"/>
      <c r="O92" s="193"/>
      <c r="P92" s="193"/>
      <c r="Q92" s="193"/>
      <c r="R92" s="193"/>
      <c r="S92" s="193"/>
      <c r="T92" s="193"/>
      <c r="U92" s="193"/>
      <c r="V92" s="193"/>
      <c r="W92" s="193"/>
    </row>
    <row r="93" spans="1:23" s="130" customFormat="1" ht="18" customHeight="1" x14ac:dyDescent="0.3">
      <c r="B93" s="144"/>
      <c r="C93" s="145"/>
      <c r="D93" s="145"/>
      <c r="E93" s="145"/>
      <c r="F93" s="145"/>
      <c r="G93" s="145"/>
      <c r="H93" s="145"/>
      <c r="I93" s="176"/>
      <c r="J93" s="129" t="str">
        <f t="shared" si="2"/>
        <v/>
      </c>
      <c r="K93" s="129" t="str">
        <f t="shared" si="3"/>
        <v/>
      </c>
      <c r="L93" s="155"/>
      <c r="N93" s="97"/>
      <c r="O93" s="193"/>
      <c r="P93" s="193"/>
      <c r="Q93" s="193"/>
      <c r="R93" s="193"/>
      <c r="S93" s="193"/>
      <c r="T93" s="193"/>
      <c r="U93" s="193"/>
      <c r="V93" s="193"/>
      <c r="W93" s="193"/>
    </row>
    <row r="94" spans="1:23" s="130" customFormat="1" ht="18" customHeight="1" x14ac:dyDescent="0.3">
      <c r="B94" s="144"/>
      <c r="C94" s="145"/>
      <c r="D94" s="145"/>
      <c r="E94" s="145"/>
      <c r="F94" s="145"/>
      <c r="G94" s="145"/>
      <c r="H94" s="145"/>
      <c r="I94" s="176"/>
      <c r="J94" s="129" t="str">
        <f t="shared" si="2"/>
        <v/>
      </c>
      <c r="K94" s="129" t="str">
        <f t="shared" si="3"/>
        <v/>
      </c>
      <c r="L94" s="155"/>
      <c r="N94" s="97"/>
      <c r="O94" s="193"/>
      <c r="P94" s="193"/>
      <c r="Q94" s="193"/>
      <c r="R94" s="193"/>
      <c r="S94" s="193"/>
      <c r="T94" s="193"/>
      <c r="U94" s="193"/>
      <c r="V94" s="193"/>
      <c r="W94" s="193"/>
    </row>
    <row r="95" spans="1:23" s="130" customFormat="1" ht="18" customHeight="1" x14ac:dyDescent="0.3">
      <c r="B95" s="144"/>
      <c r="C95" s="145"/>
      <c r="D95" s="145"/>
      <c r="E95" s="145"/>
      <c r="F95" s="145"/>
      <c r="G95" s="145"/>
      <c r="H95" s="145"/>
      <c r="I95" s="176"/>
      <c r="J95" s="129" t="str">
        <f t="shared" si="2"/>
        <v/>
      </c>
      <c r="K95" s="129" t="str">
        <f t="shared" si="3"/>
        <v/>
      </c>
      <c r="L95" s="155"/>
      <c r="N95" s="97"/>
      <c r="O95" s="193"/>
      <c r="P95" s="193"/>
      <c r="Q95" s="193"/>
      <c r="R95" s="193"/>
      <c r="S95" s="193"/>
      <c r="T95" s="193"/>
      <c r="U95" s="193"/>
      <c r="V95" s="193"/>
      <c r="W95" s="193"/>
    </row>
    <row r="96" spans="1:23" s="130" customFormat="1" ht="18" customHeight="1" x14ac:dyDescent="0.3">
      <c r="B96" s="144"/>
      <c r="C96" s="145"/>
      <c r="D96" s="145"/>
      <c r="E96" s="145"/>
      <c r="F96" s="145"/>
      <c r="G96" s="145"/>
      <c r="H96" s="145"/>
      <c r="I96" s="176"/>
      <c r="J96" s="129" t="str">
        <f t="shared" si="2"/>
        <v/>
      </c>
      <c r="K96" s="129" t="str">
        <f t="shared" si="3"/>
        <v/>
      </c>
      <c r="L96" s="155"/>
      <c r="N96" s="97"/>
      <c r="O96" s="193"/>
      <c r="P96" s="193"/>
      <c r="Q96" s="193"/>
      <c r="R96" s="193"/>
      <c r="S96" s="193"/>
      <c r="T96" s="193"/>
      <c r="U96" s="193"/>
      <c r="V96" s="193"/>
      <c r="W96" s="193"/>
    </row>
    <row r="97" spans="1:23" s="130" customFormat="1" ht="18" customHeight="1" x14ac:dyDescent="0.3">
      <c r="B97" s="144"/>
      <c r="C97" s="145"/>
      <c r="D97" s="145"/>
      <c r="E97" s="145"/>
      <c r="F97" s="145"/>
      <c r="G97" s="145"/>
      <c r="H97" s="145"/>
      <c r="I97" s="176"/>
      <c r="J97" s="129" t="str">
        <f t="shared" si="2"/>
        <v/>
      </c>
      <c r="K97" s="129" t="str">
        <f t="shared" si="3"/>
        <v/>
      </c>
      <c r="L97" s="155"/>
      <c r="N97" s="97"/>
      <c r="O97" s="193"/>
      <c r="P97" s="193"/>
      <c r="Q97" s="193"/>
      <c r="R97" s="193"/>
      <c r="S97" s="193"/>
      <c r="T97" s="193"/>
      <c r="U97" s="193"/>
      <c r="V97" s="193"/>
      <c r="W97" s="193"/>
    </row>
    <row r="98" spans="1:23" s="130" customFormat="1" ht="18" customHeight="1" x14ac:dyDescent="0.3">
      <c r="B98" s="144"/>
      <c r="C98" s="145"/>
      <c r="D98" s="145"/>
      <c r="E98" s="145"/>
      <c r="F98" s="145"/>
      <c r="G98" s="145"/>
      <c r="H98" s="145"/>
      <c r="I98" s="176"/>
      <c r="J98" s="129" t="str">
        <f t="shared" si="2"/>
        <v/>
      </c>
      <c r="K98" s="129" t="str">
        <f t="shared" si="3"/>
        <v/>
      </c>
      <c r="L98" s="103"/>
      <c r="N98" s="97"/>
      <c r="O98" s="193"/>
      <c r="P98" s="193"/>
      <c r="Q98" s="193"/>
      <c r="R98" s="193"/>
      <c r="S98" s="193"/>
      <c r="T98" s="193"/>
      <c r="U98" s="193"/>
      <c r="V98" s="193"/>
      <c r="W98" s="193"/>
    </row>
    <row r="99" spans="1:23" s="130" customFormat="1" ht="18" customHeight="1" x14ac:dyDescent="0.3">
      <c r="B99" s="144"/>
      <c r="C99" s="145"/>
      <c r="D99" s="145"/>
      <c r="E99" s="145"/>
      <c r="F99" s="145"/>
      <c r="G99" s="145"/>
      <c r="H99" s="145"/>
      <c r="I99" s="176"/>
      <c r="J99" s="129" t="str">
        <f t="shared" si="2"/>
        <v/>
      </c>
      <c r="K99" s="129" t="str">
        <f t="shared" si="3"/>
        <v/>
      </c>
      <c r="L99" s="103"/>
      <c r="N99" s="97"/>
      <c r="O99" s="193"/>
      <c r="P99" s="193"/>
      <c r="Q99" s="193"/>
      <c r="R99" s="193"/>
      <c r="S99" s="193"/>
      <c r="T99" s="193"/>
      <c r="U99" s="193"/>
      <c r="V99" s="193"/>
      <c r="W99" s="193"/>
    </row>
    <row r="100" spans="1:23" s="130" customFormat="1" ht="18" customHeight="1" x14ac:dyDescent="0.3">
      <c r="B100" s="144"/>
      <c r="C100" s="145"/>
      <c r="D100" s="145"/>
      <c r="E100" s="145"/>
      <c r="F100" s="145"/>
      <c r="G100" s="145"/>
      <c r="H100" s="145"/>
      <c r="I100" s="176"/>
      <c r="J100" s="129" t="str">
        <f t="shared" si="2"/>
        <v/>
      </c>
      <c r="K100" s="129" t="str">
        <f t="shared" si="3"/>
        <v/>
      </c>
      <c r="L100" s="103"/>
      <c r="N100" s="97"/>
      <c r="O100" s="193"/>
      <c r="P100" s="193"/>
      <c r="Q100" s="193"/>
      <c r="R100" s="193"/>
      <c r="S100" s="193"/>
      <c r="T100" s="193"/>
      <c r="U100" s="193"/>
      <c r="V100" s="193"/>
      <c r="W100" s="193"/>
    </row>
    <row r="101" spans="1:23" s="130" customFormat="1" ht="18" customHeight="1" x14ac:dyDescent="0.3">
      <c r="B101" s="144"/>
      <c r="C101" s="145"/>
      <c r="D101" s="145"/>
      <c r="E101" s="145"/>
      <c r="F101" s="145"/>
      <c r="G101" s="145"/>
      <c r="H101" s="145"/>
      <c r="I101" s="176"/>
      <c r="J101" s="129" t="str">
        <f t="shared" si="2"/>
        <v/>
      </c>
      <c r="K101" s="129" t="str">
        <f t="shared" si="3"/>
        <v/>
      </c>
      <c r="L101" s="103"/>
      <c r="N101" s="97"/>
      <c r="O101" s="193"/>
      <c r="P101" s="193"/>
      <c r="Q101" s="193"/>
      <c r="R101" s="193"/>
      <c r="S101" s="193"/>
      <c r="T101" s="193"/>
      <c r="U101" s="193"/>
      <c r="V101" s="193"/>
      <c r="W101" s="193"/>
    </row>
    <row r="102" spans="1:23" s="130" customFormat="1" ht="18" customHeight="1" x14ac:dyDescent="0.3">
      <c r="B102" s="144"/>
      <c r="C102" s="145"/>
      <c r="D102" s="145"/>
      <c r="E102" s="145"/>
      <c r="F102" s="145"/>
      <c r="G102" s="145"/>
      <c r="H102" s="145"/>
      <c r="I102" s="176"/>
      <c r="J102" s="129" t="str">
        <f t="shared" si="2"/>
        <v/>
      </c>
      <c r="K102" s="129" t="str">
        <f t="shared" si="3"/>
        <v/>
      </c>
      <c r="L102" s="103"/>
      <c r="N102" s="97"/>
      <c r="O102" s="193"/>
      <c r="P102" s="193"/>
      <c r="Q102" s="193"/>
      <c r="R102" s="193"/>
      <c r="S102" s="193"/>
      <c r="T102" s="193"/>
      <c r="U102" s="193"/>
      <c r="V102" s="193"/>
      <c r="W102" s="193"/>
    </row>
    <row r="103" spans="1:23" s="130" customFormat="1" ht="18" customHeight="1" x14ac:dyDescent="0.3">
      <c r="B103" s="144"/>
      <c r="C103" s="145"/>
      <c r="D103" s="145"/>
      <c r="E103" s="145"/>
      <c r="F103" s="145"/>
      <c r="G103" s="145"/>
      <c r="H103" s="145"/>
      <c r="I103" s="176"/>
      <c r="J103" s="129" t="str">
        <f t="shared" si="2"/>
        <v/>
      </c>
      <c r="K103" s="129" t="str">
        <f t="shared" si="3"/>
        <v/>
      </c>
      <c r="L103" s="103"/>
      <c r="N103" s="97"/>
      <c r="O103" s="193"/>
      <c r="P103" s="193"/>
      <c r="Q103" s="193"/>
      <c r="R103" s="193"/>
      <c r="S103" s="193"/>
      <c r="T103" s="193"/>
      <c r="U103" s="193"/>
      <c r="V103" s="193"/>
      <c r="W103" s="193"/>
    </row>
    <row r="104" spans="1:23" s="130" customFormat="1" ht="18" customHeight="1" x14ac:dyDescent="0.3">
      <c r="B104" s="144"/>
      <c r="C104" s="145"/>
      <c r="D104" s="145"/>
      <c r="E104" s="145"/>
      <c r="F104" s="145"/>
      <c r="G104" s="145"/>
      <c r="H104" s="145"/>
      <c r="I104" s="176"/>
      <c r="J104" s="129" t="str">
        <f t="shared" si="2"/>
        <v/>
      </c>
      <c r="K104" s="129" t="str">
        <f t="shared" si="3"/>
        <v/>
      </c>
      <c r="L104" s="103"/>
      <c r="N104" s="97"/>
      <c r="O104" s="193"/>
      <c r="P104" s="193"/>
      <c r="Q104" s="193"/>
      <c r="R104" s="193"/>
      <c r="S104" s="193"/>
      <c r="T104" s="193"/>
      <c r="U104" s="193"/>
      <c r="V104" s="193"/>
      <c r="W104" s="193"/>
    </row>
    <row r="105" spans="1:23" s="111" customFormat="1" ht="18" customHeight="1" x14ac:dyDescent="0.3">
      <c r="A105" s="130"/>
      <c r="B105" s="144"/>
      <c r="C105" s="145"/>
      <c r="D105" s="145"/>
      <c r="E105" s="145"/>
      <c r="F105" s="145"/>
      <c r="G105" s="145"/>
      <c r="H105" s="145"/>
      <c r="I105" s="176"/>
      <c r="J105" s="129" t="str">
        <f t="shared" si="2"/>
        <v/>
      </c>
      <c r="K105" s="129" t="str">
        <f t="shared" si="3"/>
        <v/>
      </c>
      <c r="L105" s="103"/>
      <c r="N105" s="97"/>
      <c r="O105" s="193"/>
      <c r="P105" s="193"/>
      <c r="Q105" s="193"/>
      <c r="R105" s="193"/>
      <c r="S105" s="193"/>
      <c r="T105" s="193"/>
      <c r="U105" s="193"/>
      <c r="V105" s="193"/>
      <c r="W105" s="193"/>
    </row>
    <row r="106" spans="1:23" s="52" customFormat="1" ht="18" customHeight="1" x14ac:dyDescent="0.25">
      <c r="B106" s="54" t="s">
        <v>5</v>
      </c>
      <c r="C106" s="54" t="s">
        <v>25</v>
      </c>
      <c r="D106" s="139" t="s">
        <v>137</v>
      </c>
      <c r="E106" s="54" t="s">
        <v>27</v>
      </c>
      <c r="F106" s="54" t="s">
        <v>28</v>
      </c>
      <c r="G106" s="54" t="s">
        <v>29</v>
      </c>
      <c r="H106" s="54" t="s">
        <v>46</v>
      </c>
      <c r="I106" s="55"/>
      <c r="J106" s="181"/>
      <c r="K106" s="55"/>
      <c r="L106" s="104"/>
      <c r="M106" s="40"/>
      <c r="N106" s="40"/>
      <c r="O106" s="193"/>
      <c r="P106" s="193"/>
      <c r="Q106" s="193"/>
      <c r="R106" s="193"/>
      <c r="S106" s="193"/>
      <c r="T106" s="193"/>
      <c r="U106" s="193"/>
      <c r="V106" s="193"/>
      <c r="W106" s="193"/>
    </row>
    <row r="107" spans="1:23" s="52" customFormat="1" ht="18" customHeight="1" x14ac:dyDescent="0.3">
      <c r="B107" s="100" t="s">
        <v>1241</v>
      </c>
      <c r="C107" s="101" t="s">
        <v>78</v>
      </c>
      <c r="D107" s="101" t="s">
        <v>218</v>
      </c>
      <c r="E107" s="101" t="s">
        <v>1242</v>
      </c>
      <c r="F107" s="224"/>
      <c r="G107" s="224">
        <v>706</v>
      </c>
      <c r="H107" s="224"/>
      <c r="I107" s="176" t="s">
        <v>178</v>
      </c>
      <c r="J107" s="182"/>
      <c r="K107" s="46"/>
      <c r="L107" s="281"/>
      <c r="M107" s="40"/>
      <c r="N107" s="111"/>
      <c r="O107" s="193"/>
      <c r="P107" s="193"/>
      <c r="Q107" s="193"/>
      <c r="R107" s="193"/>
      <c r="S107" s="193"/>
      <c r="T107" s="193"/>
      <c r="U107" s="193"/>
      <c r="V107" s="193"/>
      <c r="W107" s="193"/>
    </row>
    <row r="108" spans="1:23" s="130" customFormat="1" ht="18" customHeight="1" x14ac:dyDescent="0.3">
      <c r="B108" s="144" t="s">
        <v>1243</v>
      </c>
      <c r="C108" s="145" t="s">
        <v>310</v>
      </c>
      <c r="D108" s="145" t="s">
        <v>311</v>
      </c>
      <c r="E108" s="145" t="s">
        <v>1244</v>
      </c>
      <c r="F108" s="224">
        <v>2756</v>
      </c>
      <c r="G108" s="224"/>
      <c r="H108" s="224"/>
      <c r="I108" s="176" t="s">
        <v>134</v>
      </c>
      <c r="J108" s="182"/>
      <c r="K108" s="129"/>
      <c r="L108" s="281" t="s">
        <v>1278</v>
      </c>
      <c r="M108" s="40"/>
      <c r="O108" s="193"/>
      <c r="P108" s="193"/>
      <c r="Q108" s="193"/>
      <c r="R108" s="193"/>
      <c r="S108" s="193"/>
      <c r="T108" s="193"/>
      <c r="U108" s="193"/>
      <c r="V108" s="193"/>
      <c r="W108" s="193"/>
    </row>
    <row r="109" spans="1:23" s="130" customFormat="1" ht="18" customHeight="1" x14ac:dyDescent="0.3">
      <c r="B109" s="144" t="s">
        <v>1245</v>
      </c>
      <c r="C109" s="145" t="s">
        <v>78</v>
      </c>
      <c r="D109" s="145" t="s">
        <v>218</v>
      </c>
      <c r="E109" s="145" t="s">
        <v>1246</v>
      </c>
      <c r="F109" s="224"/>
      <c r="G109" s="224">
        <v>1550</v>
      </c>
      <c r="H109" s="224"/>
      <c r="I109" s="176" t="s">
        <v>178</v>
      </c>
      <c r="J109" s="182"/>
      <c r="K109" s="129"/>
      <c r="L109" s="104"/>
      <c r="M109" s="40"/>
      <c r="O109" s="193"/>
      <c r="P109" s="193"/>
      <c r="Q109" s="193"/>
      <c r="R109" s="193"/>
      <c r="S109" s="193"/>
      <c r="T109" s="193"/>
      <c r="U109" s="193"/>
      <c r="V109" s="193"/>
      <c r="W109" s="193"/>
    </row>
    <row r="110" spans="1:23" s="193" customFormat="1" ht="18" customHeight="1" x14ac:dyDescent="0.3">
      <c r="B110" s="144" t="s">
        <v>1247</v>
      </c>
      <c r="C110" s="145" t="s">
        <v>719</v>
      </c>
      <c r="D110" s="145" t="s">
        <v>720</v>
      </c>
      <c r="E110" s="145" t="s">
        <v>1248</v>
      </c>
      <c r="F110" s="224"/>
      <c r="G110" s="224">
        <v>1045</v>
      </c>
      <c r="H110" s="224"/>
      <c r="I110" s="176" t="s">
        <v>178</v>
      </c>
      <c r="J110" s="182"/>
      <c r="K110" s="129"/>
      <c r="L110" s="281"/>
      <c r="M110" s="40"/>
    </row>
    <row r="111" spans="1:23" s="193" customFormat="1" ht="18" customHeight="1" x14ac:dyDescent="0.3">
      <c r="B111" s="144" t="s">
        <v>1249</v>
      </c>
      <c r="C111" s="145" t="s">
        <v>78</v>
      </c>
      <c r="D111" s="145" t="s">
        <v>218</v>
      </c>
      <c r="E111" s="145" t="s">
        <v>1250</v>
      </c>
      <c r="F111" s="224"/>
      <c r="G111" s="224">
        <v>1400</v>
      </c>
      <c r="H111" s="224"/>
      <c r="I111" s="176" t="s">
        <v>178</v>
      </c>
      <c r="J111" s="182"/>
      <c r="K111" s="129"/>
      <c r="L111" s="104"/>
      <c r="M111" s="40"/>
    </row>
    <row r="112" spans="1:23" s="193" customFormat="1" ht="18" customHeight="1" x14ac:dyDescent="0.3">
      <c r="B112" s="144" t="s">
        <v>1251</v>
      </c>
      <c r="C112" s="145" t="s">
        <v>1252</v>
      </c>
      <c r="D112" s="145" t="s">
        <v>1253</v>
      </c>
      <c r="E112" s="145" t="s">
        <v>1254</v>
      </c>
      <c r="F112" s="224">
        <v>600</v>
      </c>
      <c r="G112" s="224"/>
      <c r="H112" s="224"/>
      <c r="I112" s="176" t="s">
        <v>134</v>
      </c>
      <c r="J112" s="182"/>
      <c r="K112" s="129"/>
      <c r="L112" s="281" t="s">
        <v>1277</v>
      </c>
      <c r="M112" s="40"/>
    </row>
    <row r="113" spans="1:35" s="130" customFormat="1" ht="18" customHeight="1" x14ac:dyDescent="0.3">
      <c r="B113" s="144"/>
      <c r="C113" s="145"/>
      <c r="D113" s="145"/>
      <c r="E113" s="145"/>
      <c r="F113" s="224"/>
      <c r="G113" s="224"/>
      <c r="H113" s="224"/>
      <c r="I113" s="176"/>
      <c r="J113" s="182"/>
      <c r="K113" s="129"/>
      <c r="L113" s="104"/>
      <c r="M113" s="40"/>
      <c r="O113" s="193"/>
      <c r="P113" s="193"/>
      <c r="Q113" s="193"/>
      <c r="R113" s="193"/>
      <c r="S113" s="193"/>
      <c r="T113" s="193"/>
      <c r="U113" s="193"/>
      <c r="V113" s="193"/>
      <c r="W113" s="193"/>
    </row>
    <row r="114" spans="1:35" s="111" customFormat="1" ht="18" customHeight="1" x14ac:dyDescent="0.3">
      <c r="A114" s="130"/>
      <c r="B114" s="144"/>
      <c r="C114" s="145"/>
      <c r="D114" s="145"/>
      <c r="E114" s="145"/>
      <c r="F114" s="224"/>
      <c r="G114" s="224"/>
      <c r="H114" s="224"/>
      <c r="I114" s="176"/>
      <c r="J114" s="182"/>
      <c r="K114" s="129"/>
      <c r="L114" s="104"/>
      <c r="M114" s="40"/>
      <c r="N114" s="143"/>
      <c r="O114" s="193"/>
      <c r="P114" s="193"/>
      <c r="Q114" s="193"/>
      <c r="R114" s="193"/>
      <c r="S114" s="193"/>
      <c r="T114" s="193"/>
      <c r="U114" s="193"/>
      <c r="V114" s="193"/>
      <c r="W114" s="193"/>
    </row>
    <row r="115" spans="1:35" s="193" customFormat="1" ht="18" customHeight="1" x14ac:dyDescent="0.3">
      <c r="B115" s="144"/>
      <c r="C115" s="145"/>
      <c r="D115" s="145"/>
      <c r="E115" s="145"/>
      <c r="F115" s="145"/>
      <c r="G115" s="145"/>
      <c r="H115" s="145"/>
      <c r="I115" s="176"/>
      <c r="J115" s="182"/>
      <c r="K115" s="129"/>
      <c r="L115" s="104"/>
      <c r="M115" s="40"/>
      <c r="N115" s="143"/>
    </row>
    <row r="116" spans="1:35" s="111" customFormat="1" ht="18" customHeight="1" x14ac:dyDescent="0.3">
      <c r="A116" s="130"/>
      <c r="B116" s="144"/>
      <c r="C116" s="145"/>
      <c r="D116" s="145"/>
      <c r="E116" s="145"/>
      <c r="F116" s="145"/>
      <c r="G116" s="145"/>
      <c r="H116" s="145"/>
      <c r="I116" s="176"/>
      <c r="J116" s="182"/>
      <c r="K116" s="129"/>
      <c r="L116" s="104"/>
      <c r="M116" s="40"/>
      <c r="N116" s="143"/>
      <c r="O116" s="193"/>
      <c r="P116" s="193"/>
      <c r="Q116" s="193"/>
      <c r="R116" s="193"/>
      <c r="S116" s="193"/>
      <c r="T116" s="193"/>
      <c r="U116" s="193"/>
      <c r="V116" s="193"/>
      <c r="W116" s="193"/>
    </row>
    <row r="117" spans="1:35" s="111" customFormat="1" ht="18" customHeight="1" x14ac:dyDescent="0.3">
      <c r="A117" s="130"/>
      <c r="B117" s="144"/>
      <c r="C117" s="145"/>
      <c r="D117" s="145"/>
      <c r="E117" s="145"/>
      <c r="F117" s="145"/>
      <c r="G117" s="145"/>
      <c r="H117" s="145"/>
      <c r="I117" s="176"/>
      <c r="J117" s="182"/>
      <c r="K117" s="129"/>
      <c r="L117" s="104"/>
      <c r="M117" s="40"/>
      <c r="N117" s="143"/>
      <c r="O117" s="193"/>
      <c r="P117" s="193"/>
      <c r="Q117" s="193"/>
      <c r="R117" s="193"/>
      <c r="S117" s="193"/>
      <c r="T117" s="193"/>
      <c r="U117" s="193"/>
      <c r="V117" s="193"/>
      <c r="W117" s="193"/>
    </row>
    <row r="118" spans="1:35" s="111" customFormat="1" ht="18" customHeight="1" x14ac:dyDescent="0.25">
      <c r="B118" s="139" t="s">
        <v>118</v>
      </c>
      <c r="C118" s="139" t="s">
        <v>5</v>
      </c>
      <c r="D118" s="139" t="s">
        <v>136</v>
      </c>
      <c r="E118" s="139"/>
      <c r="F118" s="139"/>
      <c r="G118" s="139"/>
      <c r="H118" s="139"/>
      <c r="I118" s="55"/>
      <c r="J118" s="181"/>
      <c r="K118" s="55"/>
      <c r="L118" s="14"/>
      <c r="M118" s="130"/>
      <c r="N118" s="98"/>
      <c r="O118" s="193"/>
      <c r="P118" s="193"/>
      <c r="Q118" s="193"/>
      <c r="R118" s="193"/>
      <c r="S118" s="193"/>
      <c r="T118" s="193"/>
      <c r="U118" s="193"/>
      <c r="V118" s="193"/>
      <c r="W118" s="193"/>
      <c r="X118" s="98"/>
      <c r="Y118" s="98"/>
      <c r="Z118" s="98"/>
      <c r="AA118" s="98"/>
      <c r="AB118" s="98"/>
      <c r="AC118" s="98"/>
      <c r="AD118" s="98"/>
      <c r="AE118" s="98"/>
      <c r="AF118" s="98"/>
      <c r="AG118" s="98"/>
      <c r="AH118" s="98"/>
      <c r="AI118" s="98"/>
    </row>
    <row r="119" spans="1:35" s="111" customFormat="1" ht="18" customHeight="1" x14ac:dyDescent="0.3">
      <c r="B119" s="144" t="s">
        <v>1255</v>
      </c>
      <c r="C119" s="192" t="s">
        <v>727</v>
      </c>
      <c r="D119" s="145" t="s">
        <v>308</v>
      </c>
      <c r="E119" s="145"/>
      <c r="F119" s="145">
        <v>24006</v>
      </c>
      <c r="G119" s="145"/>
      <c r="H119" s="145"/>
      <c r="I119" s="176" t="s">
        <v>175</v>
      </c>
      <c r="J119" s="180"/>
      <c r="K119" s="129"/>
      <c r="L119" s="14"/>
      <c r="M119" s="130"/>
      <c r="N119" s="98"/>
      <c r="O119" s="193"/>
      <c r="P119" s="193"/>
      <c r="Q119" s="193"/>
      <c r="R119" s="193"/>
      <c r="S119" s="193"/>
      <c r="T119" s="193"/>
      <c r="U119" s="193"/>
      <c r="V119" s="193"/>
      <c r="W119" s="193"/>
      <c r="X119" s="98"/>
      <c r="Y119" s="98"/>
      <c r="Z119" s="98"/>
      <c r="AA119" s="98"/>
      <c r="AB119" s="98"/>
      <c r="AC119" s="98"/>
      <c r="AD119" s="98"/>
      <c r="AE119" s="98"/>
      <c r="AF119" s="98"/>
      <c r="AG119" s="98"/>
      <c r="AH119" s="98"/>
      <c r="AI119" s="98"/>
    </row>
    <row r="120" spans="1:35" s="130" customFormat="1" ht="18" customHeight="1" x14ac:dyDescent="0.3">
      <c r="B120" s="144" t="s">
        <v>1256</v>
      </c>
      <c r="C120" s="192" t="s">
        <v>736</v>
      </c>
      <c r="D120" s="145" t="s">
        <v>1257</v>
      </c>
      <c r="E120" s="145"/>
      <c r="F120" s="145">
        <v>147263</v>
      </c>
      <c r="G120" s="145"/>
      <c r="H120" s="145"/>
      <c r="I120" s="176" t="s">
        <v>175</v>
      </c>
      <c r="J120" s="180"/>
      <c r="K120" s="129"/>
      <c r="L120" s="14"/>
      <c r="N120" s="98"/>
      <c r="O120" s="98"/>
      <c r="P120" s="98"/>
      <c r="Q120" s="98"/>
      <c r="R120" s="98"/>
      <c r="S120" s="154"/>
      <c r="T120" s="154"/>
      <c r="U120" s="98"/>
      <c r="V120" s="98"/>
      <c r="W120" s="98"/>
      <c r="X120" s="98"/>
      <c r="Y120" s="98"/>
      <c r="Z120" s="98"/>
      <c r="AA120" s="98"/>
      <c r="AB120" s="98"/>
      <c r="AC120" s="98"/>
      <c r="AD120" s="98"/>
      <c r="AE120" s="98"/>
      <c r="AF120" s="98"/>
      <c r="AG120" s="98"/>
      <c r="AH120" s="98"/>
      <c r="AI120" s="98"/>
    </row>
    <row r="121" spans="1:35" s="130" customFormat="1" ht="18" customHeight="1" x14ac:dyDescent="0.3">
      <c r="B121" s="144" t="s">
        <v>1258</v>
      </c>
      <c r="C121" s="192" t="s">
        <v>1225</v>
      </c>
      <c r="D121" s="145" t="s">
        <v>1259</v>
      </c>
      <c r="E121" s="145"/>
      <c r="F121" s="145">
        <v>12000</v>
      </c>
      <c r="G121" s="145"/>
      <c r="H121" s="145"/>
      <c r="I121" s="176" t="s">
        <v>175</v>
      </c>
      <c r="J121" s="180"/>
      <c r="K121" s="129"/>
      <c r="L121" s="14"/>
      <c r="N121" s="98"/>
      <c r="O121" s="98"/>
      <c r="P121" s="98"/>
      <c r="Q121" s="98"/>
      <c r="R121" s="98"/>
      <c r="S121" s="154"/>
      <c r="T121" s="154"/>
      <c r="U121" s="98"/>
      <c r="V121" s="98"/>
      <c r="W121" s="98"/>
      <c r="X121" s="98"/>
      <c r="Y121" s="98"/>
      <c r="Z121" s="98"/>
      <c r="AA121" s="98"/>
      <c r="AB121" s="98"/>
      <c r="AC121" s="98"/>
      <c r="AD121" s="98"/>
      <c r="AE121" s="98"/>
      <c r="AF121" s="98"/>
      <c r="AG121" s="98"/>
      <c r="AH121" s="98"/>
      <c r="AI121" s="98"/>
    </row>
    <row r="122" spans="1:35" s="130" customFormat="1" ht="18" customHeight="1" x14ac:dyDescent="0.3">
      <c r="B122" s="144" t="s">
        <v>1260</v>
      </c>
      <c r="C122" s="192" t="s">
        <v>1225</v>
      </c>
      <c r="D122" s="145" t="s">
        <v>1261</v>
      </c>
      <c r="E122" s="145"/>
      <c r="F122" s="145">
        <v>14992</v>
      </c>
      <c r="G122" s="145"/>
      <c r="H122" s="145"/>
      <c r="I122" s="176" t="s">
        <v>175</v>
      </c>
      <c r="J122" s="180"/>
      <c r="K122" s="129"/>
      <c r="L122" s="14"/>
      <c r="N122" s="98"/>
      <c r="O122" s="98"/>
      <c r="P122" s="98"/>
      <c r="Q122" s="98"/>
      <c r="R122" s="98"/>
      <c r="S122" s="154"/>
      <c r="T122" s="154"/>
      <c r="U122" s="98"/>
      <c r="V122" s="98"/>
      <c r="W122" s="98"/>
      <c r="X122" s="98"/>
      <c r="Y122" s="98"/>
      <c r="Z122" s="98"/>
      <c r="AA122" s="98"/>
      <c r="AB122" s="98"/>
      <c r="AC122" s="98"/>
      <c r="AD122" s="98"/>
      <c r="AE122" s="98"/>
      <c r="AF122" s="98"/>
      <c r="AG122" s="98"/>
      <c r="AH122" s="98"/>
      <c r="AI122" s="98"/>
    </row>
    <row r="123" spans="1:35" s="130" customFormat="1" ht="18" customHeight="1" x14ac:dyDescent="0.3">
      <c r="B123" s="144" t="s">
        <v>1262</v>
      </c>
      <c r="C123" s="192" t="s">
        <v>1226</v>
      </c>
      <c r="D123" s="145" t="s">
        <v>1263</v>
      </c>
      <c r="E123" s="145"/>
      <c r="F123" s="145">
        <v>72600</v>
      </c>
      <c r="G123" s="145"/>
      <c r="H123" s="145"/>
      <c r="I123" s="176" t="s">
        <v>174</v>
      </c>
      <c r="J123" s="180"/>
      <c r="K123" s="129"/>
      <c r="L123" s="14" t="s">
        <v>1356</v>
      </c>
      <c r="N123" s="98"/>
      <c r="O123" s="98"/>
      <c r="P123" s="98"/>
      <c r="Q123" s="98"/>
      <c r="R123" s="98"/>
      <c r="S123" s="154"/>
      <c r="T123" s="154"/>
      <c r="U123" s="98"/>
      <c r="V123" s="98"/>
      <c r="W123" s="98"/>
      <c r="X123" s="98"/>
      <c r="Y123" s="98"/>
      <c r="Z123" s="98"/>
      <c r="AA123" s="98"/>
      <c r="AB123" s="98"/>
      <c r="AC123" s="98"/>
      <c r="AD123" s="98"/>
      <c r="AE123" s="98"/>
      <c r="AF123" s="98"/>
      <c r="AG123" s="98"/>
      <c r="AH123" s="98"/>
      <c r="AI123" s="98"/>
    </row>
    <row r="124" spans="1:35" s="130" customFormat="1" ht="18" customHeight="1" x14ac:dyDescent="0.3">
      <c r="B124" s="144" t="s">
        <v>1264</v>
      </c>
      <c r="C124" s="192" t="s">
        <v>1226</v>
      </c>
      <c r="D124" s="145" t="s">
        <v>737</v>
      </c>
      <c r="E124" s="145"/>
      <c r="F124" s="145">
        <v>41360</v>
      </c>
      <c r="G124" s="145"/>
      <c r="H124" s="145"/>
      <c r="I124" s="176" t="s">
        <v>175</v>
      </c>
      <c r="J124" s="180"/>
      <c r="K124" s="129"/>
      <c r="L124" s="14"/>
      <c r="N124" s="98"/>
      <c r="O124" s="98"/>
      <c r="P124" s="98"/>
      <c r="Q124" s="98"/>
      <c r="R124" s="98"/>
      <c r="S124" s="154"/>
      <c r="T124" s="154"/>
      <c r="U124" s="98"/>
      <c r="V124" s="98"/>
      <c r="W124" s="98"/>
      <c r="X124" s="98"/>
      <c r="Y124" s="98"/>
      <c r="Z124" s="98"/>
      <c r="AA124" s="98"/>
      <c r="AB124" s="98"/>
      <c r="AC124" s="98"/>
      <c r="AD124" s="98"/>
      <c r="AE124" s="98"/>
      <c r="AF124" s="98"/>
      <c r="AG124" s="98"/>
      <c r="AH124" s="98"/>
      <c r="AI124" s="98"/>
    </row>
    <row r="125" spans="1:35" s="130" customFormat="1" ht="18" customHeight="1" x14ac:dyDescent="0.3">
      <c r="B125" s="144" t="s">
        <v>1265</v>
      </c>
      <c r="C125" s="192" t="s">
        <v>1266</v>
      </c>
      <c r="D125" s="145" t="s">
        <v>1259</v>
      </c>
      <c r="E125" s="145"/>
      <c r="F125" s="145">
        <v>24000</v>
      </c>
      <c r="G125" s="145"/>
      <c r="H125" s="145"/>
      <c r="I125" s="176" t="s">
        <v>175</v>
      </c>
      <c r="J125" s="180"/>
      <c r="K125" s="129"/>
      <c r="L125" s="53"/>
      <c r="N125" s="98"/>
      <c r="O125" s="98"/>
      <c r="P125" s="98"/>
      <c r="Q125" s="98"/>
      <c r="R125" s="98"/>
      <c r="S125" s="154"/>
      <c r="T125" s="154"/>
      <c r="U125" s="98"/>
      <c r="V125" s="98"/>
      <c r="W125" s="98"/>
      <c r="X125" s="98"/>
      <c r="Y125" s="98"/>
      <c r="Z125" s="98"/>
      <c r="AA125" s="98"/>
      <c r="AB125" s="98"/>
      <c r="AC125" s="98"/>
      <c r="AD125" s="98"/>
      <c r="AE125" s="98"/>
      <c r="AF125" s="98"/>
      <c r="AG125" s="98"/>
      <c r="AH125" s="98"/>
      <c r="AI125" s="98"/>
    </row>
    <row r="126" spans="1:35" s="130" customFormat="1" ht="18" customHeight="1" x14ac:dyDescent="0.3">
      <c r="B126" s="144" t="s">
        <v>1267</v>
      </c>
      <c r="C126" s="192" t="s">
        <v>746</v>
      </c>
      <c r="D126" s="145" t="s">
        <v>162</v>
      </c>
      <c r="E126" s="145"/>
      <c r="F126" s="145">
        <v>37</v>
      </c>
      <c r="G126" s="145"/>
      <c r="H126" s="145"/>
      <c r="I126" s="176" t="s">
        <v>172</v>
      </c>
      <c r="J126" s="180"/>
      <c r="K126" s="129"/>
      <c r="L126" s="53"/>
      <c r="M126" s="97"/>
      <c r="N126" s="98"/>
      <c r="O126" s="98"/>
      <c r="P126" s="98"/>
      <c r="Q126" s="98"/>
      <c r="R126" s="98"/>
      <c r="S126" s="154"/>
      <c r="T126" s="154"/>
      <c r="U126" s="98"/>
      <c r="V126" s="98"/>
      <c r="W126" s="98"/>
      <c r="X126" s="98"/>
      <c r="Y126" s="98"/>
      <c r="Z126" s="98"/>
      <c r="AA126" s="98"/>
      <c r="AB126" s="98"/>
      <c r="AC126" s="98"/>
      <c r="AD126" s="98"/>
      <c r="AE126" s="98"/>
      <c r="AF126" s="98"/>
      <c r="AG126" s="98"/>
      <c r="AH126" s="98"/>
      <c r="AI126" s="98"/>
    </row>
    <row r="127" spans="1:35" s="130" customFormat="1" ht="18" customHeight="1" x14ac:dyDescent="0.3">
      <c r="B127" s="144" t="s">
        <v>1268</v>
      </c>
      <c r="C127" s="192" t="s">
        <v>734</v>
      </c>
      <c r="D127" s="145" t="s">
        <v>162</v>
      </c>
      <c r="E127" s="145"/>
      <c r="F127" s="145">
        <v>3741</v>
      </c>
      <c r="G127" s="145"/>
      <c r="H127" s="145"/>
      <c r="I127" s="176" t="s">
        <v>172</v>
      </c>
      <c r="J127" s="180"/>
      <c r="K127" s="129"/>
      <c r="L127" s="14"/>
      <c r="N127" s="98"/>
      <c r="O127" s="98"/>
      <c r="P127" s="98"/>
      <c r="Q127" s="98"/>
      <c r="R127" s="98"/>
      <c r="S127" s="154"/>
      <c r="T127" s="154"/>
      <c r="U127" s="98"/>
      <c r="V127" s="98"/>
      <c r="W127" s="98"/>
      <c r="X127" s="98"/>
      <c r="Y127" s="98"/>
      <c r="Z127" s="98"/>
      <c r="AA127" s="98"/>
      <c r="AB127" s="98"/>
      <c r="AC127" s="98"/>
      <c r="AD127" s="98"/>
      <c r="AE127" s="98"/>
      <c r="AF127" s="98"/>
      <c r="AG127" s="98"/>
      <c r="AH127" s="98"/>
      <c r="AI127" s="98"/>
    </row>
    <row r="128" spans="1:35" s="130" customFormat="1" ht="18" customHeight="1" x14ac:dyDescent="0.3">
      <c r="B128" s="144" t="s">
        <v>1269</v>
      </c>
      <c r="C128" s="192" t="s">
        <v>735</v>
      </c>
      <c r="D128" s="145" t="s">
        <v>312</v>
      </c>
      <c r="E128" s="145"/>
      <c r="F128" s="145">
        <v>-578</v>
      </c>
      <c r="G128" s="145"/>
      <c r="H128" s="145"/>
      <c r="I128" s="176" t="s">
        <v>172</v>
      </c>
      <c r="J128" s="180"/>
      <c r="K128" s="129"/>
      <c r="L128" s="14"/>
      <c r="N128" s="98"/>
      <c r="O128" s="98"/>
      <c r="P128" s="98"/>
      <c r="Q128" s="98"/>
      <c r="R128" s="98"/>
      <c r="S128" s="154"/>
      <c r="T128" s="154"/>
      <c r="U128" s="98"/>
      <c r="V128" s="98"/>
      <c r="W128" s="98"/>
      <c r="X128" s="98"/>
      <c r="Y128" s="98"/>
      <c r="Z128" s="98"/>
      <c r="AA128" s="98"/>
      <c r="AB128" s="98"/>
      <c r="AC128" s="98"/>
      <c r="AD128" s="98"/>
      <c r="AE128" s="98"/>
      <c r="AF128" s="98"/>
      <c r="AG128" s="98"/>
      <c r="AH128" s="98"/>
      <c r="AI128" s="98"/>
    </row>
    <row r="129" spans="2:35" s="130" customFormat="1" ht="18" customHeight="1" x14ac:dyDescent="0.3">
      <c r="B129" s="144" t="s">
        <v>1269</v>
      </c>
      <c r="C129" s="192" t="s">
        <v>735</v>
      </c>
      <c r="D129" s="145" t="s">
        <v>1270</v>
      </c>
      <c r="E129" s="145"/>
      <c r="F129" s="145">
        <v>-2585</v>
      </c>
      <c r="G129" s="145"/>
      <c r="H129" s="145"/>
      <c r="I129" s="176" t="s">
        <v>172</v>
      </c>
      <c r="J129" s="180"/>
      <c r="K129" s="129"/>
      <c r="L129" s="14"/>
      <c r="N129" s="98"/>
      <c r="O129" s="98"/>
      <c r="P129" s="98"/>
      <c r="Q129" s="98"/>
      <c r="R129" s="98"/>
      <c r="S129" s="154"/>
      <c r="T129" s="154"/>
      <c r="U129" s="98"/>
      <c r="V129" s="98"/>
      <c r="W129" s="98"/>
      <c r="X129" s="98"/>
      <c r="Y129" s="98"/>
      <c r="Z129" s="98"/>
      <c r="AA129" s="98"/>
      <c r="AB129" s="98"/>
      <c r="AC129" s="98"/>
      <c r="AD129" s="98"/>
      <c r="AE129" s="98"/>
      <c r="AF129" s="98"/>
      <c r="AG129" s="98"/>
      <c r="AH129" s="98"/>
      <c r="AI129" s="98"/>
    </row>
    <row r="130" spans="2:35" s="130" customFormat="1" ht="18" customHeight="1" x14ac:dyDescent="0.3">
      <c r="B130" s="144" t="s">
        <v>1271</v>
      </c>
      <c r="C130" s="192" t="s">
        <v>727</v>
      </c>
      <c r="D130" s="145" t="s">
        <v>162</v>
      </c>
      <c r="E130" s="145"/>
      <c r="F130" s="145">
        <v>1656</v>
      </c>
      <c r="G130" s="145"/>
      <c r="H130" s="145"/>
      <c r="I130" s="176" t="s">
        <v>172</v>
      </c>
      <c r="J130" s="180"/>
      <c r="K130" s="129"/>
      <c r="L130" s="14"/>
      <c r="N130" s="98"/>
      <c r="O130" s="98"/>
      <c r="P130" s="98"/>
      <c r="Q130" s="98"/>
      <c r="R130" s="98"/>
      <c r="S130" s="154"/>
      <c r="T130" s="154"/>
      <c r="U130" s="98"/>
      <c r="V130" s="98"/>
      <c r="W130" s="98"/>
      <c r="X130" s="98"/>
      <c r="Y130" s="98"/>
      <c r="Z130" s="98"/>
      <c r="AA130" s="98"/>
      <c r="AB130" s="98"/>
      <c r="AC130" s="98"/>
      <c r="AD130" s="98"/>
      <c r="AE130" s="98"/>
      <c r="AF130" s="98"/>
      <c r="AG130" s="98"/>
      <c r="AH130" s="98"/>
      <c r="AI130" s="98"/>
    </row>
    <row r="131" spans="2:35" s="130" customFormat="1" ht="18" customHeight="1" x14ac:dyDescent="0.3">
      <c r="B131" s="144" t="s">
        <v>1272</v>
      </c>
      <c r="C131" s="192" t="s">
        <v>1225</v>
      </c>
      <c r="D131" s="145" t="s">
        <v>312</v>
      </c>
      <c r="E131" s="145"/>
      <c r="F131" s="145">
        <v>-240</v>
      </c>
      <c r="G131" s="145"/>
      <c r="H131" s="145"/>
      <c r="I131" s="176" t="s">
        <v>172</v>
      </c>
      <c r="J131" s="180"/>
      <c r="K131" s="129"/>
      <c r="L131" s="14"/>
      <c r="N131" s="98"/>
      <c r="O131" s="98"/>
      <c r="P131" s="98"/>
      <c r="Q131" s="98"/>
      <c r="R131" s="98"/>
      <c r="S131" s="154"/>
      <c r="T131" s="154"/>
      <c r="U131" s="98"/>
      <c r="V131" s="98"/>
      <c r="W131" s="98"/>
      <c r="X131" s="98"/>
      <c r="Y131" s="98"/>
      <c r="Z131" s="98"/>
      <c r="AA131" s="98"/>
      <c r="AB131" s="98"/>
      <c r="AC131" s="98"/>
      <c r="AD131" s="98"/>
      <c r="AE131" s="98"/>
      <c r="AF131" s="98"/>
      <c r="AG131" s="98"/>
      <c r="AH131" s="98"/>
      <c r="AI131" s="98"/>
    </row>
    <row r="132" spans="2:35" s="130" customFormat="1" ht="18" customHeight="1" x14ac:dyDescent="0.3">
      <c r="B132" s="144" t="s">
        <v>1272</v>
      </c>
      <c r="C132" s="192" t="s">
        <v>1225</v>
      </c>
      <c r="D132" s="145" t="s">
        <v>1273</v>
      </c>
      <c r="E132" s="145"/>
      <c r="F132" s="145">
        <v>-4418</v>
      </c>
      <c r="G132" s="145"/>
      <c r="H132" s="145"/>
      <c r="I132" s="176" t="s">
        <v>172</v>
      </c>
      <c r="J132" s="180"/>
      <c r="K132" s="129"/>
      <c r="L132" s="14"/>
      <c r="N132" s="98"/>
      <c r="O132" s="98"/>
      <c r="P132" s="98"/>
      <c r="Q132" s="98"/>
      <c r="R132" s="98"/>
      <c r="S132" s="98"/>
      <c r="T132" s="154"/>
      <c r="U132" s="98"/>
      <c r="V132" s="98"/>
      <c r="W132" s="98"/>
      <c r="X132" s="98"/>
      <c r="Y132" s="98"/>
      <c r="Z132" s="98"/>
      <c r="AA132" s="98"/>
      <c r="AB132" s="98"/>
      <c r="AC132" s="98"/>
      <c r="AD132" s="98"/>
      <c r="AE132" s="98"/>
      <c r="AF132" s="98"/>
      <c r="AG132" s="98"/>
      <c r="AH132" s="98"/>
      <c r="AI132" s="98"/>
    </row>
    <row r="133" spans="2:35" s="130" customFormat="1" ht="18" customHeight="1" x14ac:dyDescent="0.3">
      <c r="B133" s="144" t="s">
        <v>1274</v>
      </c>
      <c r="C133" s="192" t="s">
        <v>1225</v>
      </c>
      <c r="D133" s="145" t="s">
        <v>162</v>
      </c>
      <c r="E133" s="145"/>
      <c r="F133" s="145">
        <v>1202</v>
      </c>
      <c r="G133" s="145"/>
      <c r="H133" s="145"/>
      <c r="I133" s="176" t="s">
        <v>172</v>
      </c>
      <c r="J133" s="180"/>
      <c r="K133" s="129"/>
      <c r="L133" s="14"/>
      <c r="N133" s="98"/>
      <c r="O133" s="98"/>
      <c r="P133" s="98"/>
      <c r="Q133" s="98"/>
      <c r="R133" s="98"/>
      <c r="S133" s="98"/>
      <c r="T133" s="154"/>
      <c r="U133" s="98"/>
      <c r="V133" s="98"/>
      <c r="W133" s="98"/>
      <c r="X133" s="98"/>
      <c r="Y133" s="98"/>
      <c r="Z133" s="98"/>
      <c r="AA133" s="98"/>
      <c r="AB133" s="98"/>
      <c r="AC133" s="98"/>
      <c r="AD133" s="98"/>
      <c r="AE133" s="98"/>
      <c r="AF133" s="98"/>
      <c r="AG133" s="98"/>
      <c r="AH133" s="98"/>
      <c r="AI133" s="98"/>
    </row>
    <row r="134" spans="2:35" s="130" customFormat="1" ht="18" customHeight="1" x14ac:dyDescent="0.3">
      <c r="B134" s="144" t="s">
        <v>1275</v>
      </c>
      <c r="C134" s="192" t="s">
        <v>1226</v>
      </c>
      <c r="D134" s="145" t="s">
        <v>162</v>
      </c>
      <c r="E134" s="145"/>
      <c r="F134" s="145">
        <v>37</v>
      </c>
      <c r="G134" s="145"/>
      <c r="H134" s="145"/>
      <c r="I134" s="176" t="s">
        <v>172</v>
      </c>
      <c r="J134" s="180"/>
      <c r="K134" s="129"/>
      <c r="L134" s="14"/>
      <c r="N134" s="98"/>
      <c r="O134" s="98"/>
      <c r="P134" s="98"/>
      <c r="Q134" s="98"/>
      <c r="R134" s="98"/>
      <c r="S134" s="98"/>
      <c r="T134" s="154"/>
      <c r="U134" s="98"/>
      <c r="V134" s="98"/>
      <c r="W134" s="98"/>
      <c r="X134" s="98"/>
      <c r="Y134" s="98"/>
      <c r="Z134" s="98"/>
      <c r="AA134" s="98"/>
      <c r="AB134" s="98"/>
      <c r="AC134" s="98"/>
      <c r="AD134" s="98"/>
      <c r="AE134" s="98"/>
      <c r="AF134" s="98"/>
      <c r="AG134" s="98"/>
      <c r="AH134" s="98"/>
      <c r="AI134" s="98"/>
    </row>
    <row r="135" spans="2:35" s="130" customFormat="1" ht="18" customHeight="1" x14ac:dyDescent="0.3">
      <c r="B135" s="144" t="s">
        <v>1276</v>
      </c>
      <c r="C135" s="192" t="s">
        <v>1227</v>
      </c>
      <c r="D135" s="145" t="s">
        <v>163</v>
      </c>
      <c r="E135" s="145"/>
      <c r="F135" s="145">
        <v>1684</v>
      </c>
      <c r="G135" s="145"/>
      <c r="H135" s="145"/>
      <c r="I135" s="176" t="s">
        <v>172</v>
      </c>
      <c r="J135" s="180"/>
      <c r="K135" s="129"/>
      <c r="L135" s="14"/>
      <c r="N135" s="98"/>
      <c r="O135" s="98"/>
      <c r="P135" s="98"/>
      <c r="Q135" s="98"/>
      <c r="R135" s="98"/>
      <c r="S135" s="98"/>
      <c r="T135" s="154"/>
      <c r="U135" s="98"/>
      <c r="V135" s="98"/>
      <c r="W135" s="98"/>
      <c r="X135" s="98"/>
      <c r="Y135" s="98"/>
      <c r="Z135" s="98"/>
      <c r="AA135" s="98"/>
      <c r="AB135" s="98"/>
      <c r="AC135" s="98"/>
      <c r="AD135" s="98"/>
      <c r="AE135" s="98"/>
      <c r="AF135" s="98"/>
      <c r="AG135" s="98"/>
      <c r="AH135" s="98"/>
      <c r="AI135" s="98"/>
    </row>
    <row r="136" spans="2:35" s="130" customFormat="1" ht="18" customHeight="1" x14ac:dyDescent="0.3">
      <c r="B136" s="144" t="s">
        <v>1276</v>
      </c>
      <c r="C136" s="192" t="s">
        <v>1227</v>
      </c>
      <c r="D136" s="145" t="s">
        <v>317</v>
      </c>
      <c r="E136" s="145"/>
      <c r="F136" s="145">
        <v>172</v>
      </c>
      <c r="G136" s="145"/>
      <c r="H136" s="145"/>
      <c r="I136" s="176" t="s">
        <v>172</v>
      </c>
      <c r="J136" s="180"/>
      <c r="K136" s="129"/>
      <c r="L136" s="14"/>
      <c r="N136" s="98"/>
      <c r="O136" s="98"/>
      <c r="P136" s="98"/>
      <c r="Q136" s="98"/>
      <c r="R136" s="98"/>
      <c r="S136" s="98"/>
      <c r="T136" s="154"/>
      <c r="U136" s="98"/>
      <c r="V136" s="98"/>
      <c r="W136" s="98"/>
      <c r="X136" s="98"/>
      <c r="Y136" s="98"/>
      <c r="Z136" s="98"/>
      <c r="AA136" s="98"/>
      <c r="AB136" s="98"/>
      <c r="AC136" s="98"/>
      <c r="AD136" s="98"/>
      <c r="AE136" s="98"/>
      <c r="AF136" s="98"/>
      <c r="AG136" s="98"/>
      <c r="AH136" s="98"/>
      <c r="AI136" s="98"/>
    </row>
    <row r="137" spans="2:35" s="130" customFormat="1" ht="18" customHeight="1" x14ac:dyDescent="0.3">
      <c r="B137" s="156" t="s">
        <v>1276</v>
      </c>
      <c r="C137" s="192" t="s">
        <v>1227</v>
      </c>
      <c r="D137" s="157" t="s">
        <v>162</v>
      </c>
      <c r="E137" s="157"/>
      <c r="F137" s="158">
        <v>66</v>
      </c>
      <c r="G137" s="158"/>
      <c r="H137" s="157"/>
      <c r="I137" s="176" t="s">
        <v>172</v>
      </c>
      <c r="J137" s="180"/>
      <c r="K137" s="129"/>
      <c r="L137" s="14"/>
      <c r="N137" s="98"/>
      <c r="O137" s="98"/>
      <c r="P137" s="98"/>
      <c r="Q137" s="98"/>
      <c r="R137" s="98"/>
      <c r="S137" s="98"/>
      <c r="T137" s="154"/>
      <c r="U137" s="98"/>
      <c r="V137" s="98"/>
      <c r="W137" s="98"/>
      <c r="X137" s="98"/>
      <c r="Y137" s="98"/>
      <c r="Z137" s="98"/>
      <c r="AA137" s="98"/>
      <c r="AB137" s="98"/>
      <c r="AC137" s="98"/>
      <c r="AD137" s="98"/>
      <c r="AE137" s="98"/>
      <c r="AF137" s="98"/>
      <c r="AG137" s="98"/>
      <c r="AH137" s="98"/>
      <c r="AI137" s="98"/>
    </row>
    <row r="138" spans="2:35" s="130" customFormat="1" ht="18" customHeight="1" x14ac:dyDescent="0.3">
      <c r="B138" s="156" t="s">
        <v>1276</v>
      </c>
      <c r="C138" s="192" t="s">
        <v>1227</v>
      </c>
      <c r="D138" s="157" t="s">
        <v>318</v>
      </c>
      <c r="E138" s="157"/>
      <c r="F138" s="158">
        <v>6956</v>
      </c>
      <c r="G138" s="158"/>
      <c r="H138" s="157"/>
      <c r="I138" s="176" t="s">
        <v>172</v>
      </c>
      <c r="J138" s="180"/>
      <c r="K138" s="129"/>
      <c r="L138" s="14"/>
      <c r="N138" s="98"/>
      <c r="O138" s="98"/>
      <c r="P138" s="98"/>
      <c r="Q138" s="98"/>
      <c r="R138" s="98"/>
      <c r="S138" s="98"/>
      <c r="T138" s="154"/>
      <c r="U138" s="98"/>
      <c r="V138" s="98"/>
      <c r="W138" s="98"/>
      <c r="X138" s="98"/>
      <c r="Y138" s="98"/>
      <c r="Z138" s="98"/>
      <c r="AA138" s="98"/>
      <c r="AB138" s="98"/>
      <c r="AC138" s="98"/>
      <c r="AD138" s="98"/>
      <c r="AE138" s="98"/>
      <c r="AF138" s="98"/>
      <c r="AG138" s="98"/>
      <c r="AH138" s="98"/>
      <c r="AI138" s="98"/>
    </row>
    <row r="139" spans="2:35" s="130" customFormat="1" ht="18" customHeight="1" x14ac:dyDescent="0.3">
      <c r="B139" s="186"/>
      <c r="C139" s="191"/>
      <c r="D139" s="187"/>
      <c r="E139" s="187"/>
      <c r="F139" s="188"/>
      <c r="G139" s="188"/>
      <c r="H139" s="157"/>
      <c r="I139" s="176"/>
      <c r="J139" s="180"/>
      <c r="K139" s="129"/>
      <c r="L139" s="14"/>
      <c r="N139" s="98"/>
      <c r="O139" s="98"/>
      <c r="P139" s="98"/>
      <c r="Q139" s="98"/>
      <c r="R139" s="98"/>
      <c r="S139" s="98"/>
      <c r="T139" s="154"/>
      <c r="U139" s="98"/>
      <c r="V139" s="98"/>
      <c r="W139" s="98"/>
      <c r="X139" s="98"/>
      <c r="Y139" s="98"/>
      <c r="Z139" s="98"/>
      <c r="AA139" s="98"/>
      <c r="AB139" s="98"/>
      <c r="AC139" s="98"/>
      <c r="AD139" s="98"/>
      <c r="AE139" s="98"/>
      <c r="AF139" s="98"/>
      <c r="AG139" s="98"/>
      <c r="AH139" s="98"/>
      <c r="AI139" s="98"/>
    </row>
    <row r="140" spans="2:35" s="130" customFormat="1" ht="18" customHeight="1" x14ac:dyDescent="0.3">
      <c r="B140" s="156"/>
      <c r="C140" s="192"/>
      <c r="D140" s="157"/>
      <c r="E140" s="157"/>
      <c r="F140" s="158"/>
      <c r="G140" s="158"/>
      <c r="H140" s="157"/>
      <c r="I140" s="176"/>
      <c r="J140" s="180"/>
      <c r="K140" s="129"/>
      <c r="L140" s="14"/>
      <c r="N140" s="98"/>
      <c r="O140" s="98"/>
      <c r="P140" s="98"/>
      <c r="Q140" s="98"/>
      <c r="R140" s="98"/>
      <c r="S140" s="98"/>
      <c r="T140" s="154"/>
      <c r="U140" s="98"/>
      <c r="V140" s="98"/>
      <c r="W140" s="98"/>
      <c r="X140" s="98"/>
      <c r="Y140" s="98"/>
      <c r="Z140" s="98"/>
      <c r="AA140" s="98"/>
      <c r="AB140" s="98"/>
      <c r="AC140" s="98"/>
      <c r="AD140" s="98"/>
      <c r="AE140" s="98"/>
      <c r="AF140" s="98"/>
      <c r="AG140" s="98"/>
      <c r="AH140" s="98"/>
      <c r="AI140" s="98"/>
    </row>
    <row r="141" spans="2:35" s="130" customFormat="1" ht="18" customHeight="1" x14ac:dyDescent="0.3">
      <c r="B141" s="156"/>
      <c r="C141" s="156"/>
      <c r="D141" s="157"/>
      <c r="E141" s="157"/>
      <c r="F141" s="158"/>
      <c r="G141" s="158"/>
      <c r="H141" s="157"/>
      <c r="I141" s="176"/>
      <c r="J141" s="180"/>
      <c r="K141" s="129"/>
      <c r="L141" s="14"/>
      <c r="N141" s="98"/>
      <c r="O141" s="98"/>
      <c r="P141" s="98"/>
      <c r="Q141" s="98"/>
      <c r="R141" s="98"/>
      <c r="S141" s="98"/>
      <c r="T141" s="154"/>
      <c r="U141" s="98"/>
      <c r="V141" s="98"/>
      <c r="W141" s="98"/>
      <c r="X141" s="98"/>
      <c r="Y141" s="98"/>
      <c r="Z141" s="98"/>
      <c r="AA141" s="98"/>
      <c r="AB141" s="98"/>
      <c r="AC141" s="98"/>
      <c r="AD141" s="98"/>
      <c r="AE141" s="98"/>
      <c r="AF141" s="98"/>
      <c r="AG141" s="98"/>
      <c r="AH141" s="98"/>
      <c r="AI141" s="98"/>
    </row>
    <row r="142" spans="2:35" s="130" customFormat="1" ht="18" customHeight="1" x14ac:dyDescent="0.3">
      <c r="B142" s="156"/>
      <c r="C142" s="156"/>
      <c r="D142" s="157"/>
      <c r="E142" s="157"/>
      <c r="F142" s="157"/>
      <c r="G142" s="157"/>
      <c r="H142" s="157"/>
      <c r="I142" s="176"/>
      <c r="J142" s="180"/>
      <c r="K142" s="129"/>
      <c r="L142" s="14"/>
      <c r="M142" s="98"/>
      <c r="N142" s="98"/>
      <c r="O142" s="98"/>
      <c r="P142" s="98"/>
      <c r="Q142" s="98"/>
      <c r="R142" s="98"/>
      <c r="S142" s="98"/>
      <c r="T142" s="154"/>
      <c r="U142" s="98"/>
      <c r="V142" s="98"/>
      <c r="W142" s="98"/>
      <c r="X142" s="98"/>
      <c r="Y142" s="98"/>
      <c r="Z142" s="98"/>
      <c r="AA142" s="98"/>
      <c r="AB142" s="98"/>
      <c r="AC142" s="98"/>
      <c r="AD142" s="98"/>
      <c r="AE142" s="98"/>
      <c r="AF142" s="98"/>
      <c r="AG142" s="98"/>
      <c r="AH142" s="98"/>
      <c r="AI142" s="98"/>
    </row>
    <row r="143" spans="2:35" ht="18.75" x14ac:dyDescent="0.3">
      <c r="B143" s="144"/>
      <c r="C143" s="145"/>
      <c r="D143" s="145"/>
      <c r="E143" s="145"/>
      <c r="F143" s="145"/>
      <c r="G143" s="145"/>
      <c r="H143" s="145"/>
      <c r="I143" s="176"/>
      <c r="J143" s="182"/>
      <c r="K143" s="129"/>
      <c r="L143" s="39"/>
      <c r="M143" s="98"/>
      <c r="N143" s="98"/>
      <c r="O143" s="98"/>
      <c r="P143" s="98"/>
      <c r="Q143" s="98"/>
      <c r="R143" s="98"/>
      <c r="S143" s="18"/>
      <c r="T143" s="154"/>
      <c r="U143" s="18"/>
    </row>
    <row r="144" spans="2:35" s="111" customFormat="1" ht="15.75" thickBot="1" x14ac:dyDescent="0.3">
      <c r="B144" s="127" t="s">
        <v>118</v>
      </c>
      <c r="C144" s="127" t="s">
        <v>5</v>
      </c>
      <c r="D144" s="127" t="s">
        <v>139</v>
      </c>
      <c r="E144" s="127" t="s">
        <v>138</v>
      </c>
      <c r="F144" s="127" t="s">
        <v>100</v>
      </c>
      <c r="G144" s="127" t="s">
        <v>140</v>
      </c>
      <c r="H144" s="127"/>
      <c r="I144" s="126"/>
      <c r="J144" s="183"/>
      <c r="K144" s="126"/>
      <c r="L144" s="106"/>
      <c r="M144" s="98"/>
      <c r="N144" s="98"/>
      <c r="O144" s="98"/>
      <c r="P144" s="98"/>
      <c r="Q144" s="98"/>
      <c r="R144" s="98"/>
      <c r="T144" s="154"/>
      <c r="V144" s="40"/>
      <c r="W144" s="40"/>
    </row>
    <row r="145" spans="2:23" s="130" customFormat="1" ht="18.75" x14ac:dyDescent="0.3">
      <c r="B145" s="145" t="s">
        <v>738</v>
      </c>
      <c r="C145" s="192">
        <v>43711</v>
      </c>
      <c r="D145" s="145" t="s">
        <v>739</v>
      </c>
      <c r="E145" s="333">
        <v>1.93</v>
      </c>
      <c r="F145" s="149">
        <f>+E145*EERR!$D$2</f>
        <v>1391.53</v>
      </c>
      <c r="G145" s="149"/>
      <c r="H145" s="149"/>
      <c r="I145" s="176" t="s">
        <v>171</v>
      </c>
      <c r="J145" s="179"/>
      <c r="K145" s="129"/>
      <c r="L145" s="290"/>
      <c r="M145" s="302"/>
      <c r="N145" s="303"/>
      <c r="O145" s="304"/>
      <c r="P145" s="304"/>
      <c r="Q145" s="304"/>
      <c r="R145" s="305"/>
      <c r="S145" s="306"/>
      <c r="T145" s="154"/>
      <c r="U145" s="40"/>
      <c r="V145" s="40"/>
      <c r="W145" s="40"/>
    </row>
    <row r="146" spans="2:23" s="130" customFormat="1" ht="19.5" thickBot="1" x14ac:dyDescent="0.35">
      <c r="B146" s="145" t="s">
        <v>740</v>
      </c>
      <c r="C146" s="192">
        <v>43715</v>
      </c>
      <c r="D146" s="145" t="s">
        <v>275</v>
      </c>
      <c r="E146" s="333">
        <v>206.2</v>
      </c>
      <c r="F146" s="149">
        <f>+E146*EERR!$D$2</f>
        <v>148670.19999999998</v>
      </c>
      <c r="G146" s="149"/>
      <c r="H146" s="149"/>
      <c r="I146" s="176" t="s">
        <v>171</v>
      </c>
      <c r="J146" s="184"/>
      <c r="K146" s="129"/>
      <c r="L146" s="291"/>
      <c r="M146" s="307"/>
      <c r="N146" s="308"/>
      <c r="O146" s="309"/>
      <c r="P146" s="309"/>
      <c r="Q146" s="309"/>
      <c r="R146" s="310"/>
      <c r="S146" s="311"/>
      <c r="T146" s="154"/>
      <c r="U146" s="40"/>
      <c r="V146" s="40"/>
      <c r="W146" s="40"/>
    </row>
    <row r="147" spans="2:23" s="193" customFormat="1" ht="19.5" thickBot="1" x14ac:dyDescent="0.35">
      <c r="B147" s="145" t="s">
        <v>741</v>
      </c>
      <c r="C147" s="192">
        <v>43734</v>
      </c>
      <c r="D147" s="145" t="s">
        <v>276</v>
      </c>
      <c r="E147" s="333">
        <v>90</v>
      </c>
      <c r="F147" s="149">
        <f>+E147*EERR!$D$2</f>
        <v>64890</v>
      </c>
      <c r="G147" s="149"/>
      <c r="H147" s="149"/>
      <c r="I147" s="176" t="s">
        <v>171</v>
      </c>
      <c r="J147" s="184"/>
      <c r="K147" s="129"/>
      <c r="L147" s="292"/>
      <c r="M147" s="293"/>
      <c r="N147" s="294"/>
      <c r="O147" s="294"/>
      <c r="P147" s="294"/>
      <c r="Q147" s="295"/>
      <c r="R147" s="280"/>
      <c r="S147" s="279"/>
      <c r="T147" s="154"/>
      <c r="U147" s="40"/>
      <c r="V147" s="40"/>
      <c r="W147" s="40"/>
    </row>
    <row r="148" spans="2:23" s="193" customFormat="1" ht="19.5" thickBot="1" x14ac:dyDescent="0.35">
      <c r="B148" s="145" t="s">
        <v>742</v>
      </c>
      <c r="C148" s="192">
        <v>43740</v>
      </c>
      <c r="D148" s="145" t="s">
        <v>743</v>
      </c>
      <c r="E148" s="333">
        <v>64.8</v>
      </c>
      <c r="F148" s="149">
        <f>+E148*EERR!$D$2</f>
        <v>46720.799999999996</v>
      </c>
      <c r="G148" s="149"/>
      <c r="H148" s="149"/>
      <c r="I148" s="176" t="s">
        <v>171</v>
      </c>
      <c r="J148" s="184"/>
      <c r="K148" s="129"/>
      <c r="L148" s="106"/>
      <c r="M148" s="98"/>
      <c r="N148" s="98"/>
      <c r="O148" s="98"/>
      <c r="P148" s="98"/>
      <c r="Q148" s="98"/>
      <c r="R148" s="98"/>
      <c r="S148" s="280"/>
      <c r="T148" s="154"/>
      <c r="U148" s="40"/>
      <c r="V148" s="40"/>
      <c r="W148" s="40"/>
    </row>
    <row r="149" spans="2:23" s="111" customFormat="1" ht="18.75" x14ac:dyDescent="0.3">
      <c r="B149" s="145" t="s">
        <v>744</v>
      </c>
      <c r="C149" s="192">
        <v>43741</v>
      </c>
      <c r="D149" s="145" t="s">
        <v>739</v>
      </c>
      <c r="E149" s="333">
        <v>1.95</v>
      </c>
      <c r="F149" s="149">
        <f>+E149*EERR!$D$2</f>
        <v>1405.95</v>
      </c>
      <c r="G149" s="149"/>
      <c r="H149" s="149"/>
      <c r="I149" s="176" t="s">
        <v>171</v>
      </c>
      <c r="J149" s="184"/>
      <c r="K149" s="102"/>
      <c r="L149" s="106"/>
      <c r="M149" s="106"/>
      <c r="N149" s="98"/>
      <c r="O149" s="106"/>
      <c r="P149" s="98"/>
      <c r="Q149" s="98"/>
      <c r="R149" s="99"/>
      <c r="S149" s="99"/>
      <c r="T149" s="154"/>
      <c r="U149" s="40"/>
      <c r="V149" s="40"/>
      <c r="W149" s="40"/>
    </row>
    <row r="150" spans="2:23" s="111" customFormat="1" ht="18.75" x14ac:dyDescent="0.3">
      <c r="B150" s="145" t="s">
        <v>745</v>
      </c>
      <c r="C150" s="192">
        <v>43742</v>
      </c>
      <c r="D150" s="145" t="s">
        <v>374</v>
      </c>
      <c r="E150" s="333">
        <v>3.5</v>
      </c>
      <c r="F150" s="149">
        <f>+E150*EERR!$D$2</f>
        <v>2523.5</v>
      </c>
      <c r="G150" s="149"/>
      <c r="H150" s="148"/>
      <c r="I150" s="176" t="s">
        <v>171</v>
      </c>
      <c r="J150" s="185"/>
      <c r="K150" s="102"/>
      <c r="L150" s="106"/>
      <c r="M150" s="106"/>
      <c r="N150" s="98"/>
      <c r="O150" s="106"/>
      <c r="P150" s="98"/>
      <c r="Q150" s="98"/>
      <c r="R150" s="99"/>
      <c r="S150" s="99"/>
      <c r="T150" s="154"/>
      <c r="U150" s="40"/>
      <c r="V150" s="40"/>
      <c r="W150" s="40"/>
    </row>
    <row r="151" spans="2:23" s="111" customFormat="1" ht="18.75" x14ac:dyDescent="0.3">
      <c r="B151" s="100"/>
      <c r="C151" s="144"/>
      <c r="D151" s="101"/>
      <c r="E151" s="131"/>
      <c r="F151" s="149"/>
      <c r="G151" s="149"/>
      <c r="H151" s="148"/>
      <c r="I151" s="176"/>
      <c r="J151" s="185"/>
      <c r="K151" s="102"/>
      <c r="L151" s="106"/>
      <c r="M151" s="106"/>
      <c r="N151" s="98"/>
      <c r="O151" s="106"/>
      <c r="P151" s="98"/>
      <c r="Q151" s="98"/>
      <c r="R151" s="99"/>
      <c r="S151" s="99"/>
      <c r="T151" s="154"/>
      <c r="U151" s="40"/>
      <c r="V151" s="40"/>
      <c r="W151" s="40"/>
    </row>
    <row r="152" spans="2:23" s="111" customFormat="1" ht="18.75" x14ac:dyDescent="0.3">
      <c r="B152" s="144"/>
      <c r="C152" s="144"/>
      <c r="D152" s="145"/>
      <c r="E152" s="131"/>
      <c r="F152" s="149"/>
      <c r="G152" s="145"/>
      <c r="H152" s="148"/>
      <c r="I152" s="176"/>
      <c r="J152" s="180"/>
      <c r="K152" s="102"/>
      <c r="N152" s="98"/>
      <c r="O152" s="106"/>
      <c r="P152" s="98"/>
      <c r="Q152" s="98"/>
      <c r="R152" s="99"/>
      <c r="S152" s="99"/>
      <c r="T152" s="154"/>
      <c r="U152" s="40"/>
      <c r="V152" s="40"/>
      <c r="W152" s="40"/>
    </row>
    <row r="153" spans="2:23" s="111" customFormat="1" x14ac:dyDescent="0.2">
      <c r="B153" s="112"/>
      <c r="C153" s="113"/>
      <c r="D153" s="113"/>
      <c r="E153" s="113"/>
      <c r="F153" s="26"/>
      <c r="G153" s="106"/>
      <c r="H153" s="106"/>
      <c r="I153" s="106"/>
      <c r="J153" s="106"/>
      <c r="K153" s="106"/>
      <c r="N153" s="98"/>
      <c r="O153" s="106"/>
      <c r="P153" s="98"/>
      <c r="Q153" s="98"/>
      <c r="R153" s="99"/>
      <c r="S153" s="99"/>
      <c r="T153" s="154"/>
      <c r="U153" s="40"/>
      <c r="V153" s="40"/>
      <c r="W153" s="40"/>
    </row>
    <row r="154" spans="2:23" s="111" customFormat="1" x14ac:dyDescent="0.2">
      <c r="B154" s="112"/>
      <c r="C154" s="113"/>
      <c r="D154" s="113"/>
      <c r="E154" s="113"/>
      <c r="F154" s="26"/>
      <c r="G154" s="106"/>
      <c r="H154" s="106"/>
      <c r="I154" s="106"/>
      <c r="J154" s="106"/>
      <c r="K154" s="106"/>
      <c r="N154" s="98"/>
      <c r="O154" s="106"/>
      <c r="P154" s="98"/>
      <c r="Q154" s="98"/>
      <c r="R154" s="99"/>
      <c r="S154" s="99"/>
      <c r="T154" s="154"/>
      <c r="U154" s="40"/>
      <c r="V154" s="40"/>
      <c r="W154" s="40"/>
    </row>
    <row r="155" spans="2:23" s="111" customFormat="1" x14ac:dyDescent="0.2">
      <c r="B155" s="112"/>
      <c r="C155" s="113"/>
      <c r="D155" s="113"/>
      <c r="E155" s="113"/>
      <c r="F155" s="154">
        <f>SUBTOTAL(9,F3:F152)</f>
        <v>30155189.98</v>
      </c>
      <c r="G155" s="154">
        <f>SUBTOTAL(9,G3:G152)</f>
        <v>37346796</v>
      </c>
      <c r="H155" s="154"/>
      <c r="I155" s="106"/>
      <c r="J155" s="130"/>
      <c r="K155" s="106"/>
      <c r="L155" s="40"/>
      <c r="M155" s="40"/>
      <c r="N155" s="40"/>
      <c r="O155" s="40"/>
      <c r="P155" s="98"/>
      <c r="Q155" s="98"/>
      <c r="R155" s="99"/>
      <c r="S155" s="99"/>
      <c r="T155" s="154"/>
      <c r="U155" s="40"/>
      <c r="V155" s="40"/>
      <c r="W155" s="40"/>
    </row>
    <row r="156" spans="2:23" x14ac:dyDescent="0.2">
      <c r="B156" s="28"/>
      <c r="E156" s="27"/>
      <c r="F156" s="28"/>
      <c r="G156" s="41"/>
      <c r="H156" s="56"/>
      <c r="I156" s="56" t="s">
        <v>4</v>
      </c>
      <c r="J156" s="130"/>
      <c r="L156" s="40"/>
      <c r="M156" s="40"/>
      <c r="N156" s="40"/>
      <c r="O156" s="40"/>
      <c r="P156" s="98"/>
      <c r="Q156" s="98"/>
      <c r="R156" s="99"/>
      <c r="S156" s="99"/>
      <c r="T156" s="154"/>
    </row>
    <row r="157" spans="2:23" ht="18.75" x14ac:dyDescent="0.3">
      <c r="B157" s="28"/>
      <c r="E157" s="27"/>
      <c r="F157" s="28"/>
      <c r="G157" s="41"/>
      <c r="H157" s="57">
        <f t="shared" ref="H157:H173" si="4">SUMIF($I$3:$I$152,I157,$F$3:$F$152)-SUMIF($I$3:$I$152,I157,$G$3:$G$152)</f>
        <v>19529</v>
      </c>
      <c r="I157" s="176" t="s">
        <v>172</v>
      </c>
      <c r="J157" s="130"/>
      <c r="L157" s="40"/>
      <c r="M157" s="40"/>
      <c r="N157" s="40"/>
      <c r="O157" s="40"/>
      <c r="P157" s="92"/>
      <c r="T157" s="154"/>
    </row>
    <row r="158" spans="2:23" ht="18.75" x14ac:dyDescent="0.3">
      <c r="B158" s="28"/>
      <c r="E158" s="27"/>
      <c r="F158" s="28"/>
      <c r="G158" s="41"/>
      <c r="H158" s="57">
        <f t="shared" si="4"/>
        <v>3624595</v>
      </c>
      <c r="I158" s="176" t="s">
        <v>31</v>
      </c>
      <c r="J158" s="130"/>
      <c r="L158" s="40"/>
      <c r="M158" s="40"/>
      <c r="N158" s="40"/>
      <c r="O158" s="40"/>
      <c r="P158" s="143"/>
      <c r="Q158" s="98"/>
      <c r="R158" s="99"/>
      <c r="S158" s="99"/>
      <c r="T158" s="154"/>
    </row>
    <row r="159" spans="2:23" ht="18.75" x14ac:dyDescent="0.3">
      <c r="B159" s="28"/>
      <c r="E159" s="27"/>
      <c r="F159" s="28"/>
      <c r="G159" s="41"/>
      <c r="H159" s="57">
        <f t="shared" si="4"/>
        <v>883790</v>
      </c>
      <c r="I159" s="176" t="s">
        <v>101</v>
      </c>
      <c r="J159" s="130"/>
      <c r="L159" s="40"/>
      <c r="M159" s="40"/>
      <c r="N159" s="40"/>
      <c r="O159" s="40"/>
      <c r="P159" s="143"/>
      <c r="Q159" s="98"/>
      <c r="R159" s="99"/>
      <c r="S159" s="99"/>
      <c r="T159" s="154"/>
    </row>
    <row r="160" spans="2:23" ht="18.75" x14ac:dyDescent="0.3">
      <c r="B160" s="28"/>
      <c r="E160" s="27"/>
      <c r="F160" s="28"/>
      <c r="G160" s="41"/>
      <c r="H160" s="57">
        <f t="shared" si="4"/>
        <v>265601.98</v>
      </c>
      <c r="I160" s="177" t="s">
        <v>171</v>
      </c>
      <c r="J160" s="130"/>
      <c r="L160" s="40"/>
      <c r="M160" s="40"/>
      <c r="N160" s="40"/>
      <c r="O160" s="40"/>
      <c r="P160" s="143"/>
      <c r="Q160" s="98"/>
      <c r="R160" s="99"/>
      <c r="S160" s="99"/>
      <c r="T160" s="154"/>
    </row>
    <row r="161" spans="2:23" ht="18.75" x14ac:dyDescent="0.3">
      <c r="F161" s="28"/>
      <c r="G161" s="41"/>
      <c r="H161" s="57">
        <f t="shared" si="4"/>
        <v>540871</v>
      </c>
      <c r="I161" s="177" t="s">
        <v>8</v>
      </c>
      <c r="J161" s="130"/>
      <c r="L161" s="40"/>
      <c r="M161" s="40"/>
      <c r="N161" s="40"/>
      <c r="O161" s="40"/>
      <c r="P161" s="143"/>
      <c r="Q161" s="98"/>
      <c r="R161" s="99"/>
      <c r="S161" s="99"/>
      <c r="T161" s="154"/>
    </row>
    <row r="162" spans="2:23" ht="18.75" x14ac:dyDescent="0.3">
      <c r="F162" s="28"/>
      <c r="G162" s="41"/>
      <c r="H162" s="57">
        <f t="shared" si="4"/>
        <v>2600000</v>
      </c>
      <c r="I162" s="178" t="s">
        <v>173</v>
      </c>
      <c r="J162" s="130"/>
      <c r="L162" s="40"/>
      <c r="M162" s="40"/>
      <c r="N162" s="40"/>
      <c r="O162" s="40"/>
      <c r="P162" s="143"/>
      <c r="Q162" s="98"/>
      <c r="R162" s="99"/>
      <c r="S162" s="99"/>
      <c r="T162" s="154"/>
    </row>
    <row r="163" spans="2:23" ht="18.75" x14ac:dyDescent="0.3">
      <c r="F163" s="28"/>
      <c r="G163" s="41"/>
      <c r="H163" s="57">
        <f t="shared" si="4"/>
        <v>784178</v>
      </c>
      <c r="I163" s="176" t="s">
        <v>175</v>
      </c>
      <c r="J163" s="130"/>
      <c r="L163" s="40"/>
      <c r="M163" s="40"/>
      <c r="N163" s="40"/>
      <c r="O163" s="40"/>
      <c r="P163" s="18"/>
      <c r="Q163" s="18"/>
      <c r="R163" s="18"/>
      <c r="S163" s="18"/>
      <c r="T163" s="154"/>
    </row>
    <row r="164" spans="2:23" ht="18.75" x14ac:dyDescent="0.3">
      <c r="F164" s="28"/>
      <c r="G164" s="41"/>
      <c r="H164" s="57">
        <f t="shared" si="4"/>
        <v>253528</v>
      </c>
      <c r="I164" s="176" t="s">
        <v>174</v>
      </c>
      <c r="J164" s="130"/>
      <c r="L164" s="40"/>
      <c r="M164" s="40"/>
      <c r="N164" s="40"/>
      <c r="O164" s="40"/>
      <c r="P164" s="18"/>
      <c r="Q164" s="18"/>
      <c r="R164" s="18"/>
      <c r="S164" s="18"/>
      <c r="T164" s="154"/>
    </row>
    <row r="165" spans="2:23" ht="18.75" x14ac:dyDescent="0.3">
      <c r="F165" s="28"/>
      <c r="G165" s="41"/>
      <c r="H165" s="57">
        <f t="shared" si="4"/>
        <v>0</v>
      </c>
      <c r="I165" s="178" t="s">
        <v>24</v>
      </c>
      <c r="J165" s="130"/>
      <c r="L165" s="40"/>
      <c r="M165" s="40"/>
      <c r="N165" s="40"/>
      <c r="O165" s="40"/>
      <c r="P165" s="18"/>
      <c r="Q165" s="18"/>
      <c r="R165" s="18"/>
      <c r="S165" s="18"/>
      <c r="T165" s="154"/>
    </row>
    <row r="166" spans="2:23" ht="18.75" x14ac:dyDescent="0.3">
      <c r="F166" s="28"/>
      <c r="G166" s="41"/>
      <c r="H166" s="57">
        <f t="shared" si="4"/>
        <v>0</v>
      </c>
      <c r="I166" s="176" t="s">
        <v>11</v>
      </c>
      <c r="J166" s="130"/>
      <c r="L166" s="40"/>
      <c r="M166" s="40"/>
      <c r="N166" s="40"/>
      <c r="O166" s="40"/>
      <c r="P166" s="48"/>
      <c r="Q166" s="18"/>
      <c r="R166" s="18"/>
      <c r="S166" s="18"/>
      <c r="T166" s="154"/>
    </row>
    <row r="167" spans="2:23" ht="18.75" x14ac:dyDescent="0.3">
      <c r="F167" s="28"/>
      <c r="G167" s="41"/>
      <c r="H167" s="57">
        <f t="shared" si="4"/>
        <v>4366260</v>
      </c>
      <c r="I167" s="176" t="s">
        <v>19</v>
      </c>
      <c r="J167" s="130"/>
      <c r="L167" s="40"/>
      <c r="M167" s="40"/>
      <c r="N167" s="40"/>
      <c r="O167" s="40"/>
      <c r="P167" s="18"/>
      <c r="Q167" s="18"/>
      <c r="R167" s="18"/>
      <c r="S167" s="18"/>
      <c r="T167" s="154"/>
    </row>
    <row r="168" spans="2:23" ht="18.75" x14ac:dyDescent="0.3">
      <c r="F168" s="28"/>
      <c r="G168" s="41"/>
      <c r="H168" s="57">
        <f t="shared" si="4"/>
        <v>1510862</v>
      </c>
      <c r="I168" s="177" t="s">
        <v>176</v>
      </c>
      <c r="J168" s="130"/>
      <c r="L168" s="40"/>
      <c r="M168" s="40"/>
      <c r="N168" s="40"/>
      <c r="O168" s="40"/>
      <c r="P168" s="18"/>
      <c r="Q168" s="18"/>
      <c r="R168" s="18"/>
      <c r="S168" s="18"/>
      <c r="T168" s="154"/>
    </row>
    <row r="169" spans="2:23" ht="18.75" x14ac:dyDescent="0.3">
      <c r="F169" s="28"/>
      <c r="G169" s="41"/>
      <c r="H169" s="57">
        <f t="shared" si="4"/>
        <v>14421647</v>
      </c>
      <c r="I169" s="176" t="s">
        <v>30</v>
      </c>
      <c r="J169" s="130"/>
      <c r="L169" s="40"/>
      <c r="M169" s="40"/>
      <c r="N169" s="40"/>
      <c r="O169" s="40"/>
      <c r="P169" s="18"/>
      <c r="Q169" s="18"/>
      <c r="R169" s="18"/>
      <c r="S169" s="18"/>
      <c r="T169" s="154"/>
    </row>
    <row r="170" spans="2:23" ht="18.75" x14ac:dyDescent="0.3">
      <c r="F170" s="28"/>
      <c r="G170" s="41"/>
      <c r="H170" s="57">
        <f t="shared" si="4"/>
        <v>3356</v>
      </c>
      <c r="I170" s="177" t="s">
        <v>134</v>
      </c>
      <c r="J170" s="130"/>
      <c r="L170" s="40"/>
      <c r="M170" s="40"/>
      <c r="N170" s="40"/>
      <c r="O170" s="40"/>
      <c r="P170" s="48"/>
      <c r="Q170" s="18"/>
      <c r="R170" s="18"/>
      <c r="S170" s="18"/>
      <c r="T170" s="154"/>
    </row>
    <row r="171" spans="2:23" ht="18.75" x14ac:dyDescent="0.3">
      <c r="F171" s="28"/>
      <c r="G171" s="41"/>
      <c r="H171" s="57">
        <f t="shared" si="4"/>
        <v>-36861914</v>
      </c>
      <c r="I171" s="176" t="s">
        <v>135</v>
      </c>
      <c r="J171" s="193"/>
      <c r="L171" s="40"/>
      <c r="M171" s="40"/>
      <c r="N171" s="40"/>
      <c r="O171" s="40"/>
    </row>
    <row r="172" spans="2:23" ht="18.75" x14ac:dyDescent="0.3">
      <c r="F172" s="28"/>
      <c r="G172" s="41"/>
      <c r="H172" s="57">
        <f t="shared" si="4"/>
        <v>-480181</v>
      </c>
      <c r="I172" s="176" t="s">
        <v>177</v>
      </c>
      <c r="J172" s="130"/>
      <c r="L172" s="40"/>
      <c r="M172" s="40"/>
      <c r="N172" s="40"/>
      <c r="O172" s="40"/>
    </row>
    <row r="173" spans="2:23" ht="18.75" x14ac:dyDescent="0.3">
      <c r="F173" s="28"/>
      <c r="G173" s="41"/>
      <c r="H173" s="57">
        <f t="shared" si="4"/>
        <v>-4701</v>
      </c>
      <c r="I173" s="176" t="s">
        <v>178</v>
      </c>
      <c r="J173" s="130"/>
      <c r="L173" s="40"/>
      <c r="M173" s="40"/>
      <c r="N173" s="40"/>
      <c r="O173" s="40"/>
      <c r="P173" s="91"/>
    </row>
    <row r="174" spans="2:23" s="52" customFormat="1" x14ac:dyDescent="0.2">
      <c r="G174" s="42"/>
      <c r="H174" s="58">
        <f>SUM(H157:H172)</f>
        <v>-8067877.0199999996</v>
      </c>
      <c r="I174" s="56" t="s">
        <v>22</v>
      </c>
      <c r="J174" s="130"/>
      <c r="L174" s="40"/>
      <c r="M174" s="40"/>
      <c r="N174" s="40"/>
      <c r="O174" s="40"/>
      <c r="P174" s="40"/>
      <c r="Q174" s="40"/>
      <c r="R174" s="40"/>
      <c r="S174" s="92"/>
      <c r="T174" s="92"/>
      <c r="U174" s="40"/>
      <c r="V174" s="40"/>
      <c r="W174" s="40"/>
    </row>
    <row r="175" spans="2:23" x14ac:dyDescent="0.2">
      <c r="B175" s="48"/>
      <c r="F175" s="70"/>
      <c r="G175" s="70"/>
      <c r="H175" s="70"/>
      <c r="J175" s="130"/>
      <c r="L175" s="40"/>
      <c r="M175" s="40"/>
      <c r="N175" s="40"/>
      <c r="O175" s="40"/>
    </row>
    <row r="176" spans="2:23" x14ac:dyDescent="0.2">
      <c r="B176" s="48"/>
      <c r="F176" s="70"/>
      <c r="G176" s="70"/>
      <c r="H176" s="70"/>
    </row>
    <row r="177" spans="1:16" x14ac:dyDescent="0.2">
      <c r="B177" s="48"/>
      <c r="F177" s="70"/>
      <c r="G177" s="70"/>
      <c r="H177" s="70"/>
      <c r="P177" s="91"/>
    </row>
    <row r="178" spans="1:16" x14ac:dyDescent="0.2">
      <c r="B178" s="48"/>
      <c r="F178" s="70"/>
      <c r="G178" s="70"/>
      <c r="H178" s="70"/>
    </row>
    <row r="179" spans="1:16" x14ac:dyDescent="0.2">
      <c r="B179" s="48"/>
      <c r="F179" s="70"/>
      <c r="G179" s="70"/>
      <c r="H179" s="70"/>
      <c r="O179" s="107"/>
    </row>
    <row r="180" spans="1:16" x14ac:dyDescent="0.2">
      <c r="B180" s="130"/>
      <c r="C180" s="130"/>
      <c r="D180" s="130"/>
      <c r="E180" s="130"/>
      <c r="F180" s="130"/>
      <c r="G180" s="130"/>
      <c r="H180" s="130"/>
    </row>
    <row r="181" spans="1:16" x14ac:dyDescent="0.2">
      <c r="B181" s="130"/>
      <c r="C181" s="130"/>
      <c r="D181" s="130"/>
      <c r="E181" s="130"/>
      <c r="F181" s="130"/>
      <c r="G181" s="130"/>
      <c r="H181" s="130"/>
      <c r="I181" s="91"/>
      <c r="J181" s="91"/>
      <c r="K181" s="91"/>
      <c r="L181" s="91"/>
      <c r="M181" s="91"/>
      <c r="P181" s="91"/>
    </row>
    <row r="182" spans="1:16" x14ac:dyDescent="0.2">
      <c r="A182" s="130"/>
      <c r="B182" s="130"/>
      <c r="C182" s="130"/>
      <c r="D182" s="130"/>
      <c r="E182" s="130"/>
      <c r="F182" s="130"/>
      <c r="G182" s="130"/>
      <c r="H182" s="130"/>
      <c r="I182" s="130"/>
      <c r="J182" s="130"/>
      <c r="K182" s="130"/>
      <c r="L182" s="130"/>
      <c r="M182" s="130"/>
    </row>
    <row r="183" spans="1:16" x14ac:dyDescent="0.2">
      <c r="A183" s="130"/>
      <c r="B183" s="130"/>
      <c r="C183" s="130"/>
      <c r="D183" s="130"/>
      <c r="E183" s="130"/>
      <c r="F183" s="130"/>
      <c r="G183" s="130"/>
      <c r="H183" s="130"/>
      <c r="I183" s="130"/>
      <c r="J183" s="130"/>
      <c r="K183" s="130"/>
      <c r="L183" s="130"/>
      <c r="M183" s="130"/>
      <c r="O183" s="107"/>
    </row>
    <row r="184" spans="1:16" x14ac:dyDescent="0.2">
      <c r="A184" s="130"/>
      <c r="B184" s="130"/>
      <c r="C184" s="130"/>
      <c r="D184" s="130"/>
      <c r="E184" s="130"/>
      <c r="F184" s="130"/>
      <c r="G184" s="130"/>
      <c r="H184" s="130"/>
      <c r="I184" s="130"/>
      <c r="J184" s="130"/>
      <c r="K184" s="130"/>
      <c r="L184" s="130"/>
      <c r="M184" s="130"/>
    </row>
    <row r="185" spans="1:16" x14ac:dyDescent="0.2">
      <c r="A185" s="130"/>
      <c r="B185" s="130"/>
      <c r="C185" s="130"/>
      <c r="D185" s="130"/>
      <c r="E185" s="130"/>
      <c r="F185" s="130"/>
      <c r="G185" s="130"/>
      <c r="H185" s="130"/>
      <c r="I185" s="130"/>
      <c r="J185" s="130"/>
      <c r="K185" s="130"/>
      <c r="L185" s="130"/>
      <c r="M185" s="130"/>
      <c r="P185" s="91"/>
    </row>
    <row r="186" spans="1:16" x14ac:dyDescent="0.2">
      <c r="A186" s="130"/>
      <c r="B186" s="130"/>
      <c r="C186" s="130"/>
      <c r="D186" s="130"/>
      <c r="E186" s="130"/>
      <c r="F186" s="130"/>
      <c r="G186" s="130"/>
      <c r="H186" s="130"/>
      <c r="I186" s="130"/>
      <c r="J186" s="130"/>
      <c r="K186" s="130"/>
      <c r="L186" s="130"/>
      <c r="M186" s="130"/>
    </row>
    <row r="187" spans="1:16" x14ac:dyDescent="0.2">
      <c r="A187" s="130"/>
      <c r="B187" s="130"/>
      <c r="C187" s="130"/>
      <c r="D187" s="130"/>
      <c r="E187" s="130"/>
      <c r="F187" s="130"/>
      <c r="G187" s="130"/>
      <c r="H187" s="130"/>
      <c r="I187" s="130"/>
      <c r="J187" s="130"/>
      <c r="K187" s="130"/>
      <c r="L187" s="130"/>
      <c r="M187" s="130"/>
      <c r="O187" s="107"/>
    </row>
    <row r="188" spans="1:16" x14ac:dyDescent="0.2">
      <c r="A188" s="130"/>
      <c r="B188" s="130"/>
      <c r="C188" s="130"/>
      <c r="D188" s="130"/>
      <c r="E188" s="130"/>
      <c r="F188" s="130"/>
      <c r="G188" s="130"/>
      <c r="H188" s="130"/>
      <c r="I188" s="130"/>
      <c r="J188" s="130"/>
      <c r="K188" s="130"/>
      <c r="L188" s="130"/>
      <c r="M188" s="130"/>
    </row>
    <row r="189" spans="1:16" x14ac:dyDescent="0.2">
      <c r="A189" s="130"/>
      <c r="B189" s="130"/>
      <c r="C189" s="130"/>
      <c r="D189" s="130"/>
      <c r="E189" s="130"/>
      <c r="F189" s="130"/>
      <c r="G189" s="130"/>
      <c r="H189" s="130"/>
      <c r="I189" s="130"/>
      <c r="J189" s="130"/>
      <c r="K189" s="130"/>
      <c r="L189" s="130"/>
      <c r="M189" s="130"/>
      <c r="P189" s="91"/>
    </row>
    <row r="190" spans="1:16" x14ac:dyDescent="0.2">
      <c r="A190" s="130"/>
      <c r="B190" s="130"/>
      <c r="C190" s="130"/>
      <c r="D190" s="130"/>
      <c r="E190" s="130"/>
      <c r="F190" s="130"/>
      <c r="G190" s="130"/>
      <c r="H190" s="130"/>
      <c r="I190" s="130"/>
      <c r="J190" s="130"/>
      <c r="K190" s="130"/>
      <c r="L190" s="130"/>
      <c r="M190" s="130"/>
    </row>
    <row r="191" spans="1:16" x14ac:dyDescent="0.2">
      <c r="A191" s="130"/>
      <c r="B191" s="130"/>
      <c r="C191" s="130"/>
      <c r="D191" s="130"/>
      <c r="E191" s="130"/>
      <c r="F191" s="130"/>
      <c r="G191" s="130"/>
      <c r="H191" s="130"/>
      <c r="I191" s="130"/>
      <c r="J191" s="130"/>
      <c r="K191" s="130"/>
      <c r="L191" s="130"/>
      <c r="M191" s="130"/>
      <c r="O191" s="107"/>
    </row>
    <row r="192" spans="1:16" x14ac:dyDescent="0.2">
      <c r="A192" s="130"/>
      <c r="B192" s="130"/>
      <c r="C192" s="130"/>
      <c r="D192" s="130"/>
      <c r="E192" s="130"/>
      <c r="F192" s="130"/>
      <c r="G192" s="130"/>
      <c r="H192" s="130"/>
      <c r="I192" s="130"/>
      <c r="J192" s="130"/>
      <c r="K192" s="130"/>
      <c r="L192" s="130"/>
      <c r="M192" s="130"/>
    </row>
    <row r="193" spans="9:16" x14ac:dyDescent="0.2">
      <c r="I193" s="91"/>
      <c r="J193" s="91"/>
      <c r="K193" s="91"/>
      <c r="L193" s="91"/>
      <c r="M193" s="91"/>
      <c r="P193" s="91"/>
    </row>
    <row r="195" spans="9:16" x14ac:dyDescent="0.2">
      <c r="O195" s="107"/>
    </row>
    <row r="197" spans="9:16" x14ac:dyDescent="0.2">
      <c r="P197" s="91"/>
    </row>
    <row r="199" spans="9:16" x14ac:dyDescent="0.2">
      <c r="O199" s="107"/>
    </row>
    <row r="201" spans="9:16" x14ac:dyDescent="0.2">
      <c r="P201" s="91"/>
    </row>
    <row r="203" spans="9:16" x14ac:dyDescent="0.2">
      <c r="O203" s="107"/>
    </row>
    <row r="206" spans="9:16" x14ac:dyDescent="0.2">
      <c r="O206" s="107"/>
    </row>
  </sheetData>
  <sortState ref="B3:H64">
    <sortCondition ref="B3"/>
  </sortState>
  <pageMargins left="0.75" right="0.75" top="1" bottom="1" header="0.5" footer="0.5"/>
  <pageSetup orientation="landscape" horizontalDpi="300" verticalDpi="300" r:id="rId1"/>
  <headerFooter alignWithMargins="0"/>
  <extLst>
    <ext xmlns:x14="http://schemas.microsoft.com/office/spreadsheetml/2009/9/main" uri="{CCE6A557-97BC-4b89-ADB6-D9C93CAAB3DF}">
      <x14:dataValidations xmlns:xm="http://schemas.microsoft.com/office/excel/2006/main" count="2">
        <x14:dataValidation type="list" allowBlank="1" showInputMessage="1" showErrorMessage="1" promptTitle="Clases de Costos">
          <x14:formula1>
            <xm:f>'1'!$A$2:$A$18</xm:f>
          </x14:formula1>
          <xm:sqref>I80:I105 I145:I152 I119:I143</xm:sqref>
        </x14:dataValidation>
        <x14:dataValidation type="list" allowBlank="1" showInputMessage="1" showErrorMessage="1" promptTitle="Clases de Costos">
          <x14:formula1>
            <xm:f>'1'!$A$2:$A$20</xm:f>
          </x14:formula1>
          <xm:sqref>I3:I79 I107:I117</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7"/>
  <dimension ref="A1:Q85"/>
  <sheetViews>
    <sheetView topLeftCell="A58" workbookViewId="0">
      <selection activeCell="G10" sqref="G10:G11"/>
    </sheetView>
  </sheetViews>
  <sheetFormatPr baseColWidth="10" defaultRowHeight="15" x14ac:dyDescent="0.25"/>
  <cols>
    <col min="1" max="1" width="14.28515625" customWidth="1"/>
    <col min="2" max="2" width="72.140625" customWidth="1"/>
    <col min="3" max="3" width="14.140625" bestFit="1" customWidth="1"/>
    <col min="4" max="4" width="18.28515625" style="1" customWidth="1"/>
    <col min="5" max="6" width="18.28515625" customWidth="1"/>
    <col min="7" max="7" width="28.7109375" style="12" customWidth="1"/>
    <col min="8" max="8" width="15.85546875" customWidth="1"/>
    <col min="10" max="10" width="20.7109375" customWidth="1"/>
    <col min="11" max="11" width="15.140625" bestFit="1" customWidth="1"/>
    <col min="12" max="12" width="20.140625" customWidth="1"/>
    <col min="13" max="13" width="36" customWidth="1"/>
    <col min="14" max="14" width="15.7109375" bestFit="1" customWidth="1"/>
    <col min="15" max="15" width="6.7109375" customWidth="1"/>
    <col min="16" max="16" width="16.7109375" bestFit="1" customWidth="1"/>
  </cols>
  <sheetData>
    <row r="1" spans="1:17" x14ac:dyDescent="0.25">
      <c r="A1" s="63" t="s">
        <v>62</v>
      </c>
      <c r="B1" s="64" t="s">
        <v>63</v>
      </c>
      <c r="C1" s="64" t="s">
        <v>64</v>
      </c>
      <c r="D1" s="65" t="s">
        <v>65</v>
      </c>
      <c r="E1" s="64" t="s">
        <v>66</v>
      </c>
      <c r="F1" s="64" t="s">
        <v>74</v>
      </c>
      <c r="G1" s="66" t="s">
        <v>37</v>
      </c>
      <c r="H1" s="67">
        <f>F2</f>
        <v>65399715</v>
      </c>
      <c r="J1" t="s">
        <v>38</v>
      </c>
    </row>
    <row r="2" spans="1:17" ht="18.75" x14ac:dyDescent="0.3">
      <c r="A2" s="60">
        <v>43739</v>
      </c>
      <c r="B2" s="61" t="s">
        <v>194</v>
      </c>
      <c r="C2" s="207">
        <v>0</v>
      </c>
      <c r="D2" s="62">
        <v>0</v>
      </c>
      <c r="E2" s="62">
        <v>175922</v>
      </c>
      <c r="F2" s="208">
        <v>65399715</v>
      </c>
      <c r="G2" s="176" t="s">
        <v>135</v>
      </c>
      <c r="J2" s="2" t="s">
        <v>5</v>
      </c>
      <c r="K2" s="2" t="s">
        <v>104</v>
      </c>
      <c r="L2" s="2" t="s">
        <v>105</v>
      </c>
      <c r="M2" s="2" t="s">
        <v>106</v>
      </c>
      <c r="N2" s="2" t="s">
        <v>107</v>
      </c>
      <c r="O2" s="2" t="s">
        <v>108</v>
      </c>
      <c r="P2" s="2" t="s">
        <v>109</v>
      </c>
    </row>
    <row r="3" spans="1:17" ht="18.75" x14ac:dyDescent="0.3">
      <c r="A3" s="60">
        <v>43739</v>
      </c>
      <c r="B3" s="61" t="s">
        <v>197</v>
      </c>
      <c r="C3" s="207">
        <v>96850916</v>
      </c>
      <c r="D3" s="62">
        <v>5000000</v>
      </c>
      <c r="E3" s="62">
        <v>0</v>
      </c>
      <c r="F3" s="208">
        <v>60399715</v>
      </c>
      <c r="G3" s="176" t="s">
        <v>134</v>
      </c>
      <c r="J3" s="119"/>
      <c r="K3" s="117"/>
      <c r="L3" s="117"/>
      <c r="M3" s="117"/>
      <c r="N3" s="117"/>
      <c r="O3" s="117"/>
      <c r="P3" s="118"/>
    </row>
    <row r="4" spans="1:17" ht="18.75" x14ac:dyDescent="0.3">
      <c r="A4" s="60">
        <v>43739</v>
      </c>
      <c r="B4" s="61" t="s">
        <v>197</v>
      </c>
      <c r="C4" s="207">
        <v>96851030</v>
      </c>
      <c r="D4" s="62">
        <v>5000000</v>
      </c>
      <c r="E4" s="62">
        <v>0</v>
      </c>
      <c r="F4" s="208">
        <v>55399715</v>
      </c>
      <c r="G4" s="176" t="s">
        <v>134</v>
      </c>
      <c r="J4" s="119"/>
      <c r="K4" s="117"/>
      <c r="L4" s="117"/>
      <c r="M4" s="117"/>
      <c r="N4" s="117"/>
      <c r="O4" s="117"/>
      <c r="P4" s="118"/>
    </row>
    <row r="5" spans="1:17" ht="18.75" x14ac:dyDescent="0.3">
      <c r="A5" s="60">
        <v>43739</v>
      </c>
      <c r="B5" s="61" t="s">
        <v>197</v>
      </c>
      <c r="C5" s="207">
        <v>96851120</v>
      </c>
      <c r="D5" s="62">
        <v>5000000</v>
      </c>
      <c r="E5" s="62">
        <v>0</v>
      </c>
      <c r="F5" s="208">
        <v>50399715</v>
      </c>
      <c r="G5" s="176" t="s">
        <v>134</v>
      </c>
      <c r="J5" s="119"/>
      <c r="K5" s="117"/>
      <c r="L5" s="117"/>
      <c r="M5" s="117"/>
      <c r="N5" s="117"/>
      <c r="O5" s="117"/>
      <c r="P5" s="118"/>
    </row>
    <row r="6" spans="1:17" ht="18.75" x14ac:dyDescent="0.3">
      <c r="A6" s="60">
        <v>43740</v>
      </c>
      <c r="B6" s="61" t="s">
        <v>194</v>
      </c>
      <c r="C6" s="207">
        <v>0</v>
      </c>
      <c r="D6" s="62">
        <v>0</v>
      </c>
      <c r="E6" s="62">
        <v>5845</v>
      </c>
      <c r="F6" s="208">
        <v>50405560</v>
      </c>
      <c r="G6" s="176" t="s">
        <v>135</v>
      </c>
      <c r="J6" s="119"/>
      <c r="K6" s="117"/>
      <c r="L6" s="117"/>
      <c r="M6" s="117"/>
      <c r="N6" s="117"/>
      <c r="O6" s="117"/>
      <c r="P6" s="118"/>
    </row>
    <row r="7" spans="1:17" ht="18.75" x14ac:dyDescent="0.3">
      <c r="A7" s="60">
        <v>43740</v>
      </c>
      <c r="B7" s="61" t="s">
        <v>333</v>
      </c>
      <c r="C7" s="207">
        <v>0</v>
      </c>
      <c r="D7" s="62">
        <v>0</v>
      </c>
      <c r="E7" s="62">
        <v>709447</v>
      </c>
      <c r="F7" s="208">
        <v>51115007</v>
      </c>
      <c r="G7" s="176" t="s">
        <v>135</v>
      </c>
      <c r="J7" s="119"/>
      <c r="K7" s="117"/>
      <c r="L7" s="117"/>
      <c r="M7" s="117"/>
      <c r="N7" s="117"/>
      <c r="O7" s="117"/>
      <c r="P7" s="118"/>
      <c r="Q7" s="122"/>
    </row>
    <row r="8" spans="1:17" ht="18.75" x14ac:dyDescent="0.3">
      <c r="A8" s="60">
        <v>43740</v>
      </c>
      <c r="B8" s="61" t="s">
        <v>154</v>
      </c>
      <c r="C8" s="207">
        <v>97129130</v>
      </c>
      <c r="D8" s="62">
        <v>1900319</v>
      </c>
      <c r="E8" s="62">
        <v>0</v>
      </c>
      <c r="F8" s="208">
        <v>49214688</v>
      </c>
      <c r="G8" s="176" t="s">
        <v>30</v>
      </c>
      <c r="J8" s="119"/>
      <c r="K8" s="117"/>
      <c r="L8" s="117"/>
      <c r="M8" s="117"/>
      <c r="N8" s="117"/>
      <c r="O8" s="117"/>
      <c r="P8" s="118"/>
    </row>
    <row r="9" spans="1:17" ht="18.75" x14ac:dyDescent="0.3">
      <c r="A9" s="60">
        <v>43741</v>
      </c>
      <c r="B9" s="61" t="s">
        <v>194</v>
      </c>
      <c r="C9" s="207">
        <v>0</v>
      </c>
      <c r="D9" s="62">
        <v>0</v>
      </c>
      <c r="E9" s="62">
        <v>376996</v>
      </c>
      <c r="F9" s="208">
        <v>49591684</v>
      </c>
      <c r="G9" s="176" t="s">
        <v>135</v>
      </c>
      <c r="J9" s="119"/>
      <c r="K9" s="117"/>
      <c r="L9" s="117"/>
      <c r="M9" s="117"/>
      <c r="N9" s="117"/>
      <c r="O9" s="117"/>
      <c r="P9" s="118"/>
      <c r="Q9" s="122"/>
    </row>
    <row r="10" spans="1:17" ht="18.75" x14ac:dyDescent="0.3">
      <c r="A10" s="60">
        <v>43746</v>
      </c>
      <c r="B10" s="61" t="s">
        <v>195</v>
      </c>
      <c r="C10" s="207">
        <v>0</v>
      </c>
      <c r="D10" s="62">
        <v>707</v>
      </c>
      <c r="E10" s="62">
        <v>0</v>
      </c>
      <c r="F10" s="208">
        <v>49590977</v>
      </c>
      <c r="G10" s="176" t="s">
        <v>172</v>
      </c>
      <c r="J10" s="119"/>
      <c r="K10" s="117"/>
      <c r="L10" s="117"/>
      <c r="M10" s="117"/>
      <c r="N10" s="117"/>
      <c r="O10" s="117"/>
      <c r="P10" s="118"/>
    </row>
    <row r="11" spans="1:17" ht="18.75" x14ac:dyDescent="0.3">
      <c r="A11" s="77">
        <v>43746</v>
      </c>
      <c r="B11" s="78" t="s">
        <v>196</v>
      </c>
      <c r="C11" s="321">
        <v>0</v>
      </c>
      <c r="D11" s="79">
        <v>134</v>
      </c>
      <c r="E11" s="79">
        <v>0</v>
      </c>
      <c r="F11" s="322">
        <v>49590843</v>
      </c>
      <c r="G11" s="176" t="s">
        <v>172</v>
      </c>
      <c r="J11" s="119"/>
      <c r="K11" s="117"/>
      <c r="L11" s="117"/>
      <c r="M11" s="117"/>
      <c r="N11" s="117"/>
      <c r="O11" s="117"/>
      <c r="P11" s="118"/>
    </row>
    <row r="12" spans="1:17" ht="18.75" x14ac:dyDescent="0.3">
      <c r="A12" s="77">
        <v>43747</v>
      </c>
      <c r="B12" s="78" t="s">
        <v>194</v>
      </c>
      <c r="C12" s="321">
        <v>0</v>
      </c>
      <c r="D12" s="79">
        <v>0</v>
      </c>
      <c r="E12" s="79">
        <v>11692</v>
      </c>
      <c r="F12" s="322">
        <v>49602535</v>
      </c>
      <c r="G12" s="176" t="s">
        <v>135</v>
      </c>
      <c r="H12" s="194"/>
      <c r="J12" s="119"/>
      <c r="K12" s="117"/>
      <c r="L12" s="117"/>
      <c r="M12" s="117"/>
      <c r="N12" s="117"/>
      <c r="O12" s="117"/>
      <c r="P12" s="118"/>
    </row>
    <row r="13" spans="1:17" ht="18.75" x14ac:dyDescent="0.3">
      <c r="A13" s="77">
        <v>43748</v>
      </c>
      <c r="B13" s="78" t="s">
        <v>194</v>
      </c>
      <c r="C13" s="321">
        <v>0</v>
      </c>
      <c r="D13" s="79">
        <v>0</v>
      </c>
      <c r="E13" s="79">
        <v>348936</v>
      </c>
      <c r="F13" s="322">
        <v>49951471</v>
      </c>
      <c r="G13" s="176" t="s">
        <v>135</v>
      </c>
      <c r="H13" s="194"/>
      <c r="J13" s="119"/>
      <c r="K13" s="117"/>
      <c r="L13" s="117"/>
      <c r="M13" s="117"/>
      <c r="N13" s="117"/>
      <c r="O13" s="117"/>
      <c r="P13" s="118"/>
    </row>
    <row r="14" spans="1:17" ht="18.75" x14ac:dyDescent="0.3">
      <c r="A14" s="60">
        <v>43749</v>
      </c>
      <c r="B14" s="61" t="s">
        <v>197</v>
      </c>
      <c r="C14" s="207">
        <v>98276906</v>
      </c>
      <c r="D14" s="62">
        <v>5000000</v>
      </c>
      <c r="E14" s="62">
        <v>0</v>
      </c>
      <c r="F14" s="208">
        <v>44951471</v>
      </c>
      <c r="G14" s="176" t="s">
        <v>134</v>
      </c>
      <c r="H14" s="128"/>
      <c r="J14" s="119"/>
      <c r="K14" s="117"/>
      <c r="L14" s="117"/>
      <c r="M14" s="117"/>
      <c r="N14" s="117"/>
      <c r="O14" s="117"/>
      <c r="P14" s="118"/>
    </row>
    <row r="15" spans="1:17" ht="18.75" x14ac:dyDescent="0.3">
      <c r="A15" s="60">
        <v>43749</v>
      </c>
      <c r="B15" s="61" t="s">
        <v>197</v>
      </c>
      <c r="C15" s="207">
        <v>98276962</v>
      </c>
      <c r="D15" s="62">
        <v>4900000</v>
      </c>
      <c r="E15" s="62">
        <v>0</v>
      </c>
      <c r="F15" s="208">
        <v>40051471</v>
      </c>
      <c r="G15" s="176" t="s">
        <v>134</v>
      </c>
      <c r="H15" s="150"/>
      <c r="J15" s="119"/>
      <c r="K15" s="117"/>
      <c r="L15" s="117"/>
      <c r="M15" s="117"/>
      <c r="N15" s="117"/>
      <c r="O15" s="117"/>
      <c r="P15" s="118"/>
    </row>
    <row r="16" spans="1:17" ht="18.75" x14ac:dyDescent="0.3">
      <c r="A16" s="60">
        <v>43752</v>
      </c>
      <c r="B16" s="61" t="s">
        <v>208</v>
      </c>
      <c r="C16" s="207">
        <v>98435270</v>
      </c>
      <c r="D16" s="62">
        <v>1881584</v>
      </c>
      <c r="E16" s="62">
        <v>0</v>
      </c>
      <c r="F16" s="208">
        <v>38169887</v>
      </c>
      <c r="G16" s="176" t="s">
        <v>24</v>
      </c>
      <c r="I16" s="194"/>
      <c r="J16" s="119"/>
      <c r="K16" s="117"/>
      <c r="L16" s="117"/>
      <c r="M16" s="117"/>
      <c r="N16" s="117"/>
      <c r="O16" s="117"/>
      <c r="P16" s="118"/>
    </row>
    <row r="17" spans="1:16" ht="18.75" x14ac:dyDescent="0.3">
      <c r="A17" s="60">
        <v>43752</v>
      </c>
      <c r="B17" s="61" t="s">
        <v>194</v>
      </c>
      <c r="C17" s="207">
        <v>0</v>
      </c>
      <c r="D17" s="62">
        <v>0</v>
      </c>
      <c r="E17" s="62">
        <v>368322</v>
      </c>
      <c r="F17" s="208">
        <v>38538209</v>
      </c>
      <c r="G17" s="176" t="s">
        <v>135</v>
      </c>
      <c r="H17" s="194"/>
      <c r="J17" s="119"/>
      <c r="K17" s="117"/>
      <c r="L17" s="117"/>
      <c r="M17" s="117"/>
      <c r="N17" s="117"/>
      <c r="O17" s="117"/>
      <c r="P17" s="118"/>
    </row>
    <row r="18" spans="1:16" ht="18.75" x14ac:dyDescent="0.3">
      <c r="A18" s="60">
        <v>43752</v>
      </c>
      <c r="B18" s="61" t="s">
        <v>333</v>
      </c>
      <c r="C18" s="207">
        <v>0</v>
      </c>
      <c r="D18" s="62">
        <v>0</v>
      </c>
      <c r="E18" s="62">
        <v>123397</v>
      </c>
      <c r="F18" s="208">
        <v>38661606</v>
      </c>
      <c r="G18" s="176" t="s">
        <v>135</v>
      </c>
      <c r="H18" s="150"/>
      <c r="J18" s="119"/>
      <c r="K18" s="117"/>
      <c r="L18" s="117"/>
      <c r="M18" s="117"/>
      <c r="N18" s="117"/>
      <c r="O18" s="117"/>
      <c r="P18" s="118"/>
    </row>
    <row r="19" spans="1:16" ht="18.75" x14ac:dyDescent="0.3">
      <c r="A19" s="60">
        <v>43753</v>
      </c>
      <c r="B19" s="61" t="s">
        <v>194</v>
      </c>
      <c r="C19" s="207">
        <v>0</v>
      </c>
      <c r="D19" s="62">
        <v>0</v>
      </c>
      <c r="E19" s="62">
        <v>706036</v>
      </c>
      <c r="F19" s="208">
        <v>39367642</v>
      </c>
      <c r="G19" s="176" t="s">
        <v>135</v>
      </c>
      <c r="H19" s="194"/>
      <c r="J19" s="119"/>
      <c r="K19" s="117"/>
      <c r="L19" s="117"/>
      <c r="M19" s="117"/>
      <c r="N19" s="117"/>
      <c r="O19" s="117"/>
      <c r="P19" s="118"/>
    </row>
    <row r="20" spans="1:16" ht="18.75" x14ac:dyDescent="0.3">
      <c r="A20" s="60">
        <v>43759</v>
      </c>
      <c r="B20" s="61" t="s">
        <v>194</v>
      </c>
      <c r="C20" s="207">
        <v>0</v>
      </c>
      <c r="D20" s="62">
        <v>0</v>
      </c>
      <c r="E20" s="62">
        <v>2923</v>
      </c>
      <c r="F20" s="208">
        <v>39370565</v>
      </c>
      <c r="G20" s="176" t="s">
        <v>135</v>
      </c>
      <c r="H20" s="253"/>
      <c r="J20" s="119"/>
      <c r="K20" s="117"/>
      <c r="L20" s="117"/>
      <c r="M20" s="117"/>
      <c r="N20" s="117"/>
      <c r="O20" s="117"/>
      <c r="P20" s="118"/>
    </row>
    <row r="21" spans="1:16" ht="18.75" x14ac:dyDescent="0.3">
      <c r="A21" s="60">
        <v>43761</v>
      </c>
      <c r="B21" s="61" t="s">
        <v>1357</v>
      </c>
      <c r="C21" s="207">
        <v>99498164</v>
      </c>
      <c r="D21" s="62">
        <v>0</v>
      </c>
      <c r="E21" s="62">
        <v>32490000</v>
      </c>
      <c r="F21" s="208">
        <v>71860565</v>
      </c>
      <c r="G21" s="176" t="s">
        <v>135</v>
      </c>
      <c r="H21" s="253" t="s">
        <v>1365</v>
      </c>
      <c r="J21" s="119"/>
      <c r="K21" s="117"/>
      <c r="L21" s="117"/>
      <c r="M21" s="117"/>
      <c r="N21" s="117"/>
      <c r="O21" s="117"/>
      <c r="P21" s="118"/>
    </row>
    <row r="22" spans="1:16" ht="18.75" x14ac:dyDescent="0.3">
      <c r="A22" s="60">
        <v>43763</v>
      </c>
      <c r="B22" s="61" t="s">
        <v>194</v>
      </c>
      <c r="C22" s="207">
        <v>0</v>
      </c>
      <c r="D22" s="62">
        <v>0</v>
      </c>
      <c r="E22" s="62">
        <v>166663</v>
      </c>
      <c r="F22" s="208">
        <v>72027228</v>
      </c>
      <c r="G22" s="176" t="s">
        <v>135</v>
      </c>
    </row>
    <row r="23" spans="1:16" ht="18.75" x14ac:dyDescent="0.3">
      <c r="A23" s="60">
        <v>43767</v>
      </c>
      <c r="B23" s="61" t="s">
        <v>197</v>
      </c>
      <c r="C23" s="207">
        <v>100017569</v>
      </c>
      <c r="D23" s="62">
        <v>5000000</v>
      </c>
      <c r="E23" s="62">
        <v>0</v>
      </c>
      <c r="F23" s="208">
        <v>67027228</v>
      </c>
      <c r="G23" s="176" t="s">
        <v>134</v>
      </c>
      <c r="H23" s="150"/>
    </row>
    <row r="24" spans="1:16" ht="18.75" x14ac:dyDescent="0.3">
      <c r="A24" s="60">
        <v>43767</v>
      </c>
      <c r="B24" s="61" t="s">
        <v>197</v>
      </c>
      <c r="C24" s="207">
        <v>100017626</v>
      </c>
      <c r="D24" s="62">
        <v>5000000</v>
      </c>
      <c r="E24" s="62">
        <v>0</v>
      </c>
      <c r="F24" s="208">
        <v>62027228</v>
      </c>
      <c r="G24" s="176" t="s">
        <v>134</v>
      </c>
      <c r="H24" s="194"/>
    </row>
    <row r="25" spans="1:16" ht="18.75" x14ac:dyDescent="0.3">
      <c r="A25" s="60">
        <v>43767</v>
      </c>
      <c r="B25" s="61" t="s">
        <v>194</v>
      </c>
      <c r="C25" s="207">
        <v>0</v>
      </c>
      <c r="D25" s="62">
        <v>0</v>
      </c>
      <c r="E25" s="62">
        <v>5845</v>
      </c>
      <c r="F25" s="208">
        <v>62033073</v>
      </c>
      <c r="G25" s="176" t="s">
        <v>135</v>
      </c>
      <c r="H25" s="194"/>
    </row>
    <row r="26" spans="1:16" ht="18.75" x14ac:dyDescent="0.3">
      <c r="A26" s="60">
        <v>43768</v>
      </c>
      <c r="B26" s="61" t="s">
        <v>194</v>
      </c>
      <c r="C26" s="207">
        <v>0</v>
      </c>
      <c r="D26" s="62">
        <v>0</v>
      </c>
      <c r="E26" s="62">
        <v>319150</v>
      </c>
      <c r="F26" s="208">
        <v>62352223</v>
      </c>
      <c r="G26" s="176" t="s">
        <v>135</v>
      </c>
      <c r="H26" s="194"/>
    </row>
    <row r="27" spans="1:16" ht="18.75" x14ac:dyDescent="0.3">
      <c r="A27" s="60"/>
      <c r="B27" s="61"/>
      <c r="C27" s="207"/>
      <c r="D27" s="62"/>
      <c r="E27" s="62"/>
      <c r="F27" s="208"/>
      <c r="G27" s="176"/>
      <c r="H27" s="194"/>
    </row>
    <row r="28" spans="1:16" ht="18.75" x14ac:dyDescent="0.3">
      <c r="A28" s="60"/>
      <c r="B28" s="61"/>
      <c r="C28" s="207"/>
      <c r="D28" s="62"/>
      <c r="E28" s="62"/>
      <c r="F28" s="208"/>
      <c r="G28" s="176"/>
      <c r="H28" s="194"/>
    </row>
    <row r="29" spans="1:16" s="150" customFormat="1" ht="18.75" x14ac:dyDescent="0.3">
      <c r="A29" s="60"/>
      <c r="B29" s="61"/>
      <c r="C29" s="61"/>
      <c r="D29" s="62"/>
      <c r="E29" s="62"/>
      <c r="F29" s="135"/>
      <c r="G29" s="176"/>
      <c r="H29" s="190"/>
    </row>
    <row r="30" spans="1:16" s="150" customFormat="1" ht="18.75" x14ac:dyDescent="0.3">
      <c r="A30" s="60"/>
      <c r="B30" s="61"/>
      <c r="C30" s="61"/>
      <c r="D30" s="62"/>
      <c r="E30" s="62"/>
      <c r="F30" s="135"/>
      <c r="G30" s="176"/>
    </row>
    <row r="31" spans="1:16" s="150" customFormat="1" ht="18.75" x14ac:dyDescent="0.3">
      <c r="A31" s="60"/>
      <c r="B31" s="61"/>
      <c r="C31" s="61"/>
      <c r="D31" s="62"/>
      <c r="E31" s="62"/>
      <c r="F31" s="135"/>
      <c r="G31" s="176"/>
    </row>
    <row r="32" spans="1:16" s="150" customFormat="1" ht="18.75" x14ac:dyDescent="0.3">
      <c r="A32" s="60"/>
      <c r="B32" s="61"/>
      <c r="C32" s="61"/>
      <c r="D32" s="62"/>
      <c r="E32" s="62"/>
      <c r="F32" s="135"/>
      <c r="G32" s="176"/>
    </row>
    <row r="33" spans="1:8" s="150" customFormat="1" ht="18.75" x14ac:dyDescent="0.3">
      <c r="A33" s="60"/>
      <c r="B33" s="61"/>
      <c r="C33" s="61"/>
      <c r="D33" s="62"/>
      <c r="E33" s="62"/>
      <c r="F33" s="135"/>
      <c r="G33" s="176"/>
    </row>
    <row r="34" spans="1:8" s="150" customFormat="1" ht="18.75" x14ac:dyDescent="0.3">
      <c r="A34" s="60"/>
      <c r="B34" s="61"/>
      <c r="C34" s="61"/>
      <c r="D34" s="62"/>
      <c r="E34" s="62"/>
      <c r="F34" s="135"/>
      <c r="G34" s="176"/>
    </row>
    <row r="35" spans="1:8" s="150" customFormat="1" ht="18.75" x14ac:dyDescent="0.3">
      <c r="A35" s="60"/>
      <c r="B35" s="61"/>
      <c r="C35" s="61"/>
      <c r="D35" s="62"/>
      <c r="E35" s="62"/>
      <c r="F35" s="135"/>
      <c r="G35" s="176"/>
    </row>
    <row r="36" spans="1:8" s="150" customFormat="1" ht="18.75" x14ac:dyDescent="0.3">
      <c r="A36" s="60"/>
      <c r="B36" s="61"/>
      <c r="C36" s="61"/>
      <c r="D36" s="62"/>
      <c r="E36" s="62"/>
      <c r="F36" s="135"/>
      <c r="G36" s="176"/>
    </row>
    <row r="37" spans="1:8" s="150" customFormat="1" ht="18.75" x14ac:dyDescent="0.3">
      <c r="A37" s="60"/>
      <c r="B37" s="61"/>
      <c r="C37" s="61"/>
      <c r="D37" s="62"/>
      <c r="E37" s="62"/>
      <c r="F37" s="135"/>
      <c r="G37" s="176"/>
    </row>
    <row r="38" spans="1:8" s="150" customFormat="1" x14ac:dyDescent="0.25">
      <c r="A38" s="60"/>
      <c r="B38" s="61"/>
      <c r="C38" s="61"/>
      <c r="D38" s="62"/>
      <c r="E38" s="62"/>
      <c r="F38" s="135"/>
      <c r="G38" s="140"/>
    </row>
    <row r="39" spans="1:8" s="150" customFormat="1" x14ac:dyDescent="0.25">
      <c r="A39" s="60"/>
      <c r="B39" s="61"/>
      <c r="C39" s="61"/>
      <c r="D39" s="62"/>
      <c r="E39" s="62"/>
      <c r="F39" s="135"/>
      <c r="G39" s="140"/>
    </row>
    <row r="40" spans="1:8" s="150" customFormat="1" x14ac:dyDescent="0.25">
      <c r="A40" s="60"/>
      <c r="B40" s="61"/>
      <c r="C40" s="61"/>
      <c r="D40" s="62"/>
      <c r="E40" s="62"/>
      <c r="F40" s="135"/>
      <c r="G40" s="140"/>
    </row>
    <row r="41" spans="1:8" s="150" customFormat="1" x14ac:dyDescent="0.25">
      <c r="A41" s="60"/>
      <c r="B41" s="61"/>
      <c r="C41" s="61"/>
      <c r="D41" s="62"/>
      <c r="E41" s="62"/>
      <c r="F41" s="135"/>
      <c r="G41" s="140"/>
    </row>
    <row r="42" spans="1:8" s="150" customFormat="1" x14ac:dyDescent="0.25">
      <c r="A42" s="60"/>
      <c r="B42" s="61"/>
      <c r="C42" s="61"/>
      <c r="D42" s="62"/>
      <c r="E42" s="62"/>
      <c r="F42" s="135"/>
      <c r="G42" s="140"/>
    </row>
    <row r="43" spans="1:8" x14ac:dyDescent="0.25">
      <c r="A43" s="60"/>
      <c r="B43" s="61"/>
      <c r="C43" s="61"/>
      <c r="D43" s="62"/>
      <c r="E43" s="62"/>
      <c r="F43" s="57"/>
      <c r="G43" s="138"/>
    </row>
    <row r="44" spans="1:8" x14ac:dyDescent="0.25">
      <c r="A44" s="60"/>
      <c r="B44" s="61"/>
      <c r="C44" s="61"/>
      <c r="D44" s="62"/>
      <c r="E44" s="62"/>
      <c r="F44" s="135"/>
      <c r="G44" s="140"/>
      <c r="H44" s="109"/>
    </row>
    <row r="45" spans="1:8" s="109" customFormat="1" x14ac:dyDescent="0.25">
      <c r="A45" s="60"/>
      <c r="B45" s="61"/>
      <c r="C45" s="61"/>
      <c r="D45" s="62"/>
      <c r="E45" s="62"/>
      <c r="F45" s="57"/>
      <c r="G45" s="140"/>
      <c r="H45" s="150"/>
    </row>
    <row r="46" spans="1:8" s="109" customFormat="1" x14ac:dyDescent="0.25">
      <c r="A46" s="60"/>
      <c r="B46" s="61"/>
      <c r="C46" s="61"/>
      <c r="D46" s="62"/>
      <c r="E46" s="62"/>
      <c r="F46" s="135"/>
      <c r="G46" s="140"/>
    </row>
    <row r="47" spans="1:8" s="109" customFormat="1" x14ac:dyDescent="0.25">
      <c r="A47" s="60"/>
      <c r="B47" s="61"/>
      <c r="C47" s="61"/>
      <c r="D47" s="62"/>
      <c r="E47" s="62"/>
      <c r="F47" s="57"/>
      <c r="G47" s="59"/>
    </row>
    <row r="48" spans="1:8" s="109" customFormat="1" x14ac:dyDescent="0.25">
      <c r="A48" s="60"/>
      <c r="B48" s="61"/>
      <c r="C48" s="61"/>
      <c r="D48" s="62"/>
      <c r="E48" s="62"/>
      <c r="F48" s="57"/>
      <c r="G48" s="59"/>
    </row>
    <row r="49" spans="1:7" s="109" customFormat="1" x14ac:dyDescent="0.25">
      <c r="A49" s="60"/>
      <c r="B49" s="61"/>
      <c r="C49" s="61"/>
      <c r="D49" s="62"/>
      <c r="E49" s="62"/>
      <c r="F49" s="57"/>
      <c r="G49" s="45"/>
    </row>
    <row r="50" spans="1:7" s="109" customFormat="1" x14ac:dyDescent="0.25">
      <c r="A50" s="60"/>
      <c r="B50" s="61"/>
      <c r="C50" s="61"/>
      <c r="D50" s="62"/>
      <c r="E50" s="62"/>
      <c r="F50" s="57"/>
      <c r="G50" s="45"/>
    </row>
    <row r="51" spans="1:7" x14ac:dyDescent="0.25">
      <c r="A51" s="60"/>
      <c r="B51" s="61"/>
      <c r="C51" s="61"/>
      <c r="D51" s="62"/>
      <c r="E51" s="62"/>
      <c r="F51" s="57"/>
      <c r="G51" s="59"/>
    </row>
    <row r="52" spans="1:7" ht="15" customHeight="1" x14ac:dyDescent="0.25">
      <c r="A52" s="63" t="s">
        <v>62</v>
      </c>
      <c r="B52" s="64" t="s">
        <v>63</v>
      </c>
      <c r="C52" s="64" t="s">
        <v>64</v>
      </c>
      <c r="D52" s="65" t="s">
        <v>65</v>
      </c>
      <c r="E52" s="64" t="s">
        <v>66</v>
      </c>
      <c r="F52" s="64" t="s">
        <v>74</v>
      </c>
      <c r="G52" s="66" t="s">
        <v>37</v>
      </c>
    </row>
    <row r="53" spans="1:7" ht="15" customHeight="1" x14ac:dyDescent="0.3">
      <c r="A53" s="60">
        <v>43742</v>
      </c>
      <c r="B53" s="61" t="s">
        <v>1358</v>
      </c>
      <c r="C53" s="61">
        <v>97474733</v>
      </c>
      <c r="D53" s="62">
        <v>0</v>
      </c>
      <c r="E53" s="62">
        <v>10016.27</v>
      </c>
      <c r="F53" s="135">
        <v>23829.94</v>
      </c>
      <c r="G53" s="176" t="s">
        <v>135</v>
      </c>
    </row>
    <row r="54" spans="1:7" ht="15" customHeight="1" x14ac:dyDescent="0.3">
      <c r="A54" s="60">
        <v>43747</v>
      </c>
      <c r="B54" s="61" t="s">
        <v>1359</v>
      </c>
      <c r="C54" s="61">
        <v>98080186</v>
      </c>
      <c r="D54" s="62">
        <v>0</v>
      </c>
      <c r="E54" s="62">
        <v>4919.24</v>
      </c>
      <c r="F54" s="135">
        <v>28749.18</v>
      </c>
      <c r="G54" s="176" t="s">
        <v>135</v>
      </c>
    </row>
    <row r="55" spans="1:7" ht="15" customHeight="1" x14ac:dyDescent="0.3">
      <c r="A55" s="60">
        <v>43752</v>
      </c>
      <c r="B55" s="61" t="s">
        <v>1360</v>
      </c>
      <c r="C55" s="61">
        <v>98537723</v>
      </c>
      <c r="D55" s="62">
        <v>0</v>
      </c>
      <c r="E55" s="62">
        <v>5832.68</v>
      </c>
      <c r="F55" s="135">
        <v>34581.86</v>
      </c>
      <c r="G55" s="176" t="s">
        <v>135</v>
      </c>
    </row>
    <row r="56" spans="1:7" ht="15" customHeight="1" x14ac:dyDescent="0.3">
      <c r="A56" s="60">
        <v>43759</v>
      </c>
      <c r="B56" s="61" t="s">
        <v>1361</v>
      </c>
      <c r="C56" s="61">
        <v>99250790</v>
      </c>
      <c r="D56" s="62">
        <v>0</v>
      </c>
      <c r="E56" s="62">
        <v>10591.6</v>
      </c>
      <c r="F56" s="135">
        <v>45173.46</v>
      </c>
      <c r="G56" s="176" t="s">
        <v>135</v>
      </c>
    </row>
    <row r="57" spans="1:7" ht="15" customHeight="1" x14ac:dyDescent="0.3">
      <c r="A57" s="60">
        <v>43761</v>
      </c>
      <c r="B57" s="61" t="s">
        <v>1362</v>
      </c>
      <c r="C57" s="61">
        <v>99498138</v>
      </c>
      <c r="D57" s="62">
        <v>45000</v>
      </c>
      <c r="E57" s="62">
        <v>0</v>
      </c>
      <c r="F57" s="135">
        <v>173.46</v>
      </c>
      <c r="G57" s="176" t="s">
        <v>134</v>
      </c>
    </row>
    <row r="58" spans="1:7" ht="15" customHeight="1" x14ac:dyDescent="0.3">
      <c r="A58" s="60">
        <v>43762</v>
      </c>
      <c r="B58" s="61" t="s">
        <v>1363</v>
      </c>
      <c r="C58" s="61">
        <v>99625423</v>
      </c>
      <c r="D58" s="62">
        <v>0</v>
      </c>
      <c r="E58" s="62">
        <v>6541.43</v>
      </c>
      <c r="F58" s="135">
        <v>6714.89</v>
      </c>
      <c r="G58" s="176" t="s">
        <v>135</v>
      </c>
    </row>
    <row r="59" spans="1:7" ht="15" customHeight="1" x14ac:dyDescent="0.3">
      <c r="A59" s="60">
        <v>43767</v>
      </c>
      <c r="B59" s="61" t="s">
        <v>1364</v>
      </c>
      <c r="C59" s="61">
        <v>100152935</v>
      </c>
      <c r="D59" s="62">
        <v>0</v>
      </c>
      <c r="E59" s="62">
        <v>7994.62</v>
      </c>
      <c r="F59" s="135">
        <v>14709.51</v>
      </c>
      <c r="G59" s="176" t="s">
        <v>135</v>
      </c>
    </row>
    <row r="60" spans="1:7" ht="15" customHeight="1" x14ac:dyDescent="0.3">
      <c r="A60" s="60"/>
      <c r="B60" s="61"/>
      <c r="C60" s="61"/>
      <c r="D60" s="62"/>
      <c r="E60" s="62"/>
      <c r="F60" s="57"/>
      <c r="G60" s="176"/>
    </row>
    <row r="61" spans="1:7" ht="15" customHeight="1" x14ac:dyDescent="0.3">
      <c r="A61" s="77"/>
      <c r="B61" s="78"/>
      <c r="C61" s="78"/>
      <c r="D61" s="79"/>
      <c r="E61" s="79"/>
      <c r="F61" s="79"/>
      <c r="G61" s="176"/>
    </row>
    <row r="64" spans="1:7" x14ac:dyDescent="0.25">
      <c r="D64" s="1">
        <f>SUBTOTAL(9,D2:D61)</f>
        <v>38727744</v>
      </c>
      <c r="E64" s="1">
        <f>SUBTOTAL(9,E2:E61)</f>
        <v>35857069.840000004</v>
      </c>
    </row>
    <row r="66" spans="1:10" x14ac:dyDescent="0.25">
      <c r="F66" s="56"/>
      <c r="G66" s="56" t="s">
        <v>4</v>
      </c>
    </row>
    <row r="67" spans="1:10" ht="18.75" x14ac:dyDescent="0.3">
      <c r="A67" s="63" t="s">
        <v>62</v>
      </c>
      <c r="B67" s="64" t="s">
        <v>63</v>
      </c>
      <c r="C67" s="64" t="s">
        <v>64</v>
      </c>
      <c r="D67" s="65" t="s">
        <v>65</v>
      </c>
      <c r="F67" s="57">
        <f>SUMIF($G$2:$G$61,G67,$D$2:$D$61)-SUMIF($G$2:$G$61,G67,$E$2:$E$61)</f>
        <v>841</v>
      </c>
      <c r="G67" s="176" t="s">
        <v>172</v>
      </c>
    </row>
    <row r="68" spans="1:10" ht="18.75" x14ac:dyDescent="0.3">
      <c r="A68" s="60"/>
      <c r="B68" s="61"/>
      <c r="C68" s="61"/>
      <c r="D68" s="62"/>
      <c r="F68" s="57">
        <f t="shared" ref="F68:F83" si="0">SUMIF($G$2:$G$61,G68,$D$2:$D$61)-SUMIF($G$2:$G$61,G68,$E$2:$E$61)</f>
        <v>0</v>
      </c>
      <c r="G68" s="176" t="s">
        <v>31</v>
      </c>
    </row>
    <row r="69" spans="1:10" ht="18.75" x14ac:dyDescent="0.3">
      <c r="A69" s="60"/>
      <c r="B69" s="61"/>
      <c r="C69" s="61"/>
      <c r="D69" s="62"/>
      <c r="F69" s="57">
        <f t="shared" si="0"/>
        <v>0</v>
      </c>
      <c r="G69" s="176" t="s">
        <v>101</v>
      </c>
    </row>
    <row r="70" spans="1:10" ht="18.75" x14ac:dyDescent="0.3">
      <c r="A70" s="60"/>
      <c r="B70" s="61"/>
      <c r="C70" s="61"/>
      <c r="D70" s="62"/>
      <c r="F70" s="57">
        <f t="shared" si="0"/>
        <v>0</v>
      </c>
      <c r="G70" s="177" t="s">
        <v>171</v>
      </c>
    </row>
    <row r="71" spans="1:10" ht="18.75" x14ac:dyDescent="0.3">
      <c r="F71" s="57">
        <f t="shared" si="0"/>
        <v>0</v>
      </c>
      <c r="G71" s="177" t="s">
        <v>8</v>
      </c>
    </row>
    <row r="72" spans="1:10" ht="18.75" x14ac:dyDescent="0.3">
      <c r="F72" s="57">
        <f t="shared" si="0"/>
        <v>0</v>
      </c>
      <c r="G72" s="178" t="s">
        <v>173</v>
      </c>
      <c r="H72" s="83"/>
    </row>
    <row r="73" spans="1:10" ht="18.75" x14ac:dyDescent="0.3">
      <c r="F73" s="57">
        <f t="shared" si="0"/>
        <v>0</v>
      </c>
      <c r="G73" s="176" t="s">
        <v>175</v>
      </c>
    </row>
    <row r="74" spans="1:10" ht="18.75" x14ac:dyDescent="0.3">
      <c r="F74" s="57">
        <f t="shared" si="0"/>
        <v>0</v>
      </c>
      <c r="G74" s="176" t="s">
        <v>174</v>
      </c>
    </row>
    <row r="75" spans="1:10" ht="18.75" x14ac:dyDescent="0.3">
      <c r="F75" s="57">
        <f t="shared" si="0"/>
        <v>1881584</v>
      </c>
      <c r="G75" s="178" t="s">
        <v>24</v>
      </c>
    </row>
    <row r="76" spans="1:10" ht="18.75" x14ac:dyDescent="0.3">
      <c r="F76" s="57">
        <f t="shared" si="0"/>
        <v>0</v>
      </c>
      <c r="G76" s="176" t="s">
        <v>11</v>
      </c>
      <c r="H76" s="84"/>
      <c r="I76" s="109"/>
      <c r="J76" s="109"/>
    </row>
    <row r="77" spans="1:10" ht="18.75" x14ac:dyDescent="0.3">
      <c r="F77" s="57">
        <f t="shared" si="0"/>
        <v>0</v>
      </c>
      <c r="G77" s="176" t="s">
        <v>19</v>
      </c>
      <c r="I77" s="109"/>
      <c r="J77" s="109"/>
    </row>
    <row r="78" spans="1:10" ht="18.75" x14ac:dyDescent="0.3">
      <c r="F78" s="57">
        <f t="shared" si="0"/>
        <v>0</v>
      </c>
      <c r="G78" s="177" t="s">
        <v>176</v>
      </c>
      <c r="I78" s="109"/>
    </row>
    <row r="79" spans="1:10" ht="18.75" x14ac:dyDescent="0.3">
      <c r="F79" s="57">
        <f t="shared" si="0"/>
        <v>1900319</v>
      </c>
      <c r="G79" s="176" t="s">
        <v>30</v>
      </c>
      <c r="I79" s="109"/>
      <c r="J79" s="109"/>
    </row>
    <row r="80" spans="1:10" ht="18.75" x14ac:dyDescent="0.3">
      <c r="F80" s="57">
        <f t="shared" si="0"/>
        <v>34945000</v>
      </c>
      <c r="G80" s="177" t="s">
        <v>134</v>
      </c>
      <c r="I80" s="109"/>
      <c r="J80" s="109"/>
    </row>
    <row r="81" spans="4:10" ht="18.75" x14ac:dyDescent="0.3">
      <c r="F81" s="57">
        <f t="shared" si="0"/>
        <v>-35857069.840000004</v>
      </c>
      <c r="G81" s="176" t="s">
        <v>135</v>
      </c>
      <c r="I81" s="109"/>
      <c r="J81" s="109"/>
    </row>
    <row r="82" spans="4:10" ht="18.75" x14ac:dyDescent="0.3">
      <c r="F82" s="57">
        <f t="shared" si="0"/>
        <v>0</v>
      </c>
      <c r="G82" s="176" t="s">
        <v>177</v>
      </c>
      <c r="I82" s="109"/>
      <c r="J82" s="109"/>
    </row>
    <row r="83" spans="4:10" ht="18.75" x14ac:dyDescent="0.3">
      <c r="F83" s="57">
        <f t="shared" si="0"/>
        <v>0</v>
      </c>
      <c r="G83" s="176" t="s">
        <v>178</v>
      </c>
      <c r="I83" s="109"/>
      <c r="J83" s="109"/>
    </row>
    <row r="84" spans="4:10" s="194" customFormat="1" ht="18.75" x14ac:dyDescent="0.3">
      <c r="D84" s="1"/>
      <c r="F84" s="57">
        <f>SUMIF($G$2:$G$61,G84,$D$2:$D$61)-SUMIF($G$2:$G$61,G84,$E$2:$E$61)</f>
        <v>0</v>
      </c>
      <c r="G84" s="176" t="s">
        <v>203</v>
      </c>
    </row>
    <row r="85" spans="4:10" x14ac:dyDescent="0.25">
      <c r="F85" s="58"/>
      <c r="G85" s="56" t="s">
        <v>22</v>
      </c>
    </row>
  </sheetData>
  <autoFilter ref="A1:G61"/>
  <sortState ref="J3:P16">
    <sortCondition ref="J3:J16"/>
  </sortState>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promptTitle="Clases de Costos">
          <x14:formula1>
            <xm:f>'1'!$A$2:$A$18</xm:f>
          </x14:formula1>
          <xm:sqref>G31</xm:sqref>
        </x14:dataValidation>
        <x14:dataValidation type="list" allowBlank="1" showInputMessage="1" showErrorMessage="1" promptTitle="Clases de Costos">
          <x14:formula1>
            <xm:f>'1'!$A$2:$A$19</xm:f>
          </x14:formula1>
          <xm:sqref>G35:G37 G53:G61</xm:sqref>
        </x14:dataValidation>
        <x14:dataValidation type="list" allowBlank="1" showInputMessage="1" showErrorMessage="1" promptTitle="Clases de Costos">
          <x14:formula1>
            <xm:f>'1'!$A$2:$A$20</xm:f>
          </x14:formula1>
          <xm:sqref>G32:G34 G2:G30</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8"/>
  <dimension ref="A1:BA2722"/>
  <sheetViews>
    <sheetView topLeftCell="A139" workbookViewId="0">
      <selection activeCell="H142" sqref="H142:H158"/>
    </sheetView>
  </sheetViews>
  <sheetFormatPr baseColWidth="10" defaultColWidth="11.28515625" defaultRowHeight="15" x14ac:dyDescent="0.25"/>
  <cols>
    <col min="1" max="1" width="13.140625" style="19" bestFit="1" customWidth="1"/>
    <col min="2" max="2" width="33.140625" style="23" customWidth="1"/>
    <col min="3" max="3" width="25" style="23" customWidth="1"/>
    <col min="4" max="4" width="27" style="23" customWidth="1"/>
    <col min="5" max="5" width="35.7109375" style="21" customWidth="1"/>
    <col min="6" max="6" width="29.7109375" style="21" customWidth="1"/>
    <col min="7" max="8" width="21.7109375" style="21" customWidth="1"/>
    <col min="9" max="9" width="28" style="21" customWidth="1"/>
    <col min="10" max="10" width="26.7109375" style="21" customWidth="1"/>
    <col min="11" max="11" width="25.28515625" style="21" customWidth="1"/>
    <col min="12" max="12" width="24.28515625" style="21" customWidth="1"/>
    <col min="13" max="14" width="17.28515625" style="21" customWidth="1"/>
    <col min="15" max="15" width="17.28515625" style="24" customWidth="1"/>
    <col min="16" max="16" width="17.28515625" style="21" customWidth="1"/>
    <col min="17" max="17" width="17.28515625" style="25" customWidth="1"/>
    <col min="18" max="22" width="17.28515625" style="13" customWidth="1"/>
    <col min="23" max="39" width="17.28515625" style="19" customWidth="1"/>
    <col min="40" max="40" width="17.7109375" style="19" customWidth="1"/>
    <col min="41" max="41" width="17.28515625" style="19" customWidth="1"/>
    <col min="42" max="48" width="17.7109375" style="19" customWidth="1"/>
    <col min="49" max="57" width="20.85546875" style="19" customWidth="1"/>
    <col min="58" max="16384" width="11.28515625" style="19"/>
  </cols>
  <sheetData>
    <row r="1" spans="1:53" x14ac:dyDescent="0.25">
      <c r="A1" s="43" t="s">
        <v>5</v>
      </c>
      <c r="B1" s="43" t="s">
        <v>25</v>
      </c>
      <c r="C1" s="43" t="s">
        <v>156</v>
      </c>
      <c r="D1" s="43" t="s">
        <v>157</v>
      </c>
      <c r="E1" s="43" t="s">
        <v>158</v>
      </c>
      <c r="F1" s="43" t="s">
        <v>159</v>
      </c>
      <c r="G1" s="73" t="s">
        <v>76</v>
      </c>
      <c r="H1" s="43" t="s">
        <v>160</v>
      </c>
      <c r="I1" s="43" t="s">
        <v>161</v>
      </c>
      <c r="J1" s="74"/>
      <c r="K1" s="19"/>
      <c r="L1" s="19"/>
      <c r="M1" s="19"/>
      <c r="N1" s="19"/>
      <c r="O1" s="19"/>
      <c r="P1" s="19"/>
      <c r="Q1" s="19"/>
      <c r="R1" s="19"/>
      <c r="S1" s="53"/>
      <c r="T1" s="19"/>
      <c r="U1" s="19"/>
      <c r="V1" s="19"/>
    </row>
    <row r="2" spans="1:53" x14ac:dyDescent="0.25">
      <c r="A2" s="195" t="s">
        <v>1224</v>
      </c>
      <c r="B2" s="159" t="s">
        <v>131</v>
      </c>
      <c r="C2" s="159" t="s">
        <v>132</v>
      </c>
      <c r="D2" s="159" t="s">
        <v>150</v>
      </c>
      <c r="E2" s="160">
        <v>3980</v>
      </c>
      <c r="F2" s="159">
        <v>0</v>
      </c>
      <c r="G2" s="204" t="s">
        <v>748</v>
      </c>
      <c r="H2" s="204">
        <v>7402</v>
      </c>
      <c r="I2" s="204" t="s">
        <v>188</v>
      </c>
      <c r="J2" s="138"/>
      <c r="K2" s="153"/>
      <c r="L2" s="19"/>
      <c r="M2" s="19"/>
      <c r="N2" s="19"/>
      <c r="O2" s="19"/>
      <c r="P2" s="19"/>
      <c r="Q2" s="19"/>
      <c r="R2" s="19"/>
      <c r="S2" s="53"/>
      <c r="T2" s="19"/>
      <c r="U2" s="19"/>
      <c r="V2" s="19"/>
      <c r="AF2" s="110"/>
    </row>
    <row r="3" spans="1:53" x14ac:dyDescent="0.25">
      <c r="A3" s="195" t="s">
        <v>1366</v>
      </c>
      <c r="B3" s="159" t="s">
        <v>131</v>
      </c>
      <c r="C3" s="159" t="s">
        <v>132</v>
      </c>
      <c r="D3" s="160" t="s">
        <v>150</v>
      </c>
      <c r="E3" s="160">
        <v>64632</v>
      </c>
      <c r="F3" s="159">
        <v>0</v>
      </c>
      <c r="G3" s="204" t="s">
        <v>190</v>
      </c>
      <c r="H3" s="204">
        <v>12148613</v>
      </c>
      <c r="I3" s="204" t="s">
        <v>149</v>
      </c>
      <c r="J3" s="133"/>
      <c r="K3" s="153"/>
      <c r="L3" s="19"/>
      <c r="M3" s="75">
        <v>41791</v>
      </c>
      <c r="N3" s="75">
        <v>41821</v>
      </c>
      <c r="O3" s="75">
        <v>41852</v>
      </c>
      <c r="P3" s="75">
        <v>41883</v>
      </c>
      <c r="Q3" s="75">
        <v>41913</v>
      </c>
      <c r="R3" s="75">
        <v>41944</v>
      </c>
      <c r="S3" s="75">
        <v>41974</v>
      </c>
      <c r="T3" s="75">
        <v>42005</v>
      </c>
      <c r="U3" s="75">
        <v>42036</v>
      </c>
      <c r="V3" s="75">
        <v>42064</v>
      </c>
      <c r="W3" s="75">
        <v>42095</v>
      </c>
      <c r="X3" s="75"/>
      <c r="Y3" s="75">
        <v>42156</v>
      </c>
      <c r="Z3" s="75">
        <v>42186</v>
      </c>
      <c r="AA3" s="75">
        <v>42217</v>
      </c>
      <c r="AB3" s="75">
        <v>42248</v>
      </c>
      <c r="AC3" s="75">
        <v>42278</v>
      </c>
      <c r="AD3" s="75">
        <v>42309</v>
      </c>
      <c r="AE3" s="75">
        <v>42339</v>
      </c>
      <c r="AF3" s="75">
        <v>42370</v>
      </c>
      <c r="AG3" s="75">
        <v>42401</v>
      </c>
      <c r="AH3" s="75">
        <v>42430</v>
      </c>
      <c r="AI3" s="75">
        <v>42461</v>
      </c>
      <c r="AJ3" s="75">
        <v>42491</v>
      </c>
      <c r="AK3" s="75">
        <v>42522</v>
      </c>
      <c r="AL3" s="75">
        <v>42552</v>
      </c>
      <c r="AM3" s="75">
        <v>42583</v>
      </c>
      <c r="AN3" s="75">
        <v>42614</v>
      </c>
      <c r="AO3" s="75">
        <v>42644</v>
      </c>
      <c r="AP3" s="75">
        <v>42675</v>
      </c>
      <c r="AQ3" s="75">
        <v>42705</v>
      </c>
      <c r="AR3" s="75">
        <v>42736</v>
      </c>
      <c r="AS3" s="75">
        <v>42767</v>
      </c>
      <c r="AT3" s="75">
        <v>42795</v>
      </c>
      <c r="AU3" s="75">
        <v>42826</v>
      </c>
      <c r="AV3" s="75">
        <v>42856</v>
      </c>
      <c r="AW3" s="75">
        <v>42887</v>
      </c>
      <c r="AX3" s="75">
        <v>42917</v>
      </c>
      <c r="AY3" s="75">
        <v>42948</v>
      </c>
      <c r="AZ3" s="75">
        <v>42979</v>
      </c>
      <c r="BA3" s="75">
        <v>43009</v>
      </c>
    </row>
    <row r="4" spans="1:53" x14ac:dyDescent="0.25">
      <c r="A4" s="195" t="s">
        <v>1366</v>
      </c>
      <c r="B4" s="159" t="s">
        <v>131</v>
      </c>
      <c r="C4" s="159" t="s">
        <v>132</v>
      </c>
      <c r="D4" s="160" t="s">
        <v>150</v>
      </c>
      <c r="E4" s="160">
        <v>117450</v>
      </c>
      <c r="F4" s="159">
        <v>0</v>
      </c>
      <c r="G4" s="204" t="s">
        <v>334</v>
      </c>
      <c r="H4" s="204" t="s">
        <v>1367</v>
      </c>
      <c r="I4" s="204" t="s">
        <v>188</v>
      </c>
      <c r="J4" s="133"/>
      <c r="K4" s="153"/>
      <c r="L4" s="50" t="s">
        <v>49</v>
      </c>
      <c r="M4" s="51" t="s">
        <v>50</v>
      </c>
      <c r="N4" s="51" t="s">
        <v>50</v>
      </c>
      <c r="O4" s="51" t="s">
        <v>50</v>
      </c>
      <c r="P4" s="51" t="s">
        <v>50</v>
      </c>
      <c r="Q4" s="51" t="s">
        <v>50</v>
      </c>
      <c r="R4" s="51" t="s">
        <v>50</v>
      </c>
      <c r="S4" s="51" t="s">
        <v>50</v>
      </c>
      <c r="T4" s="51" t="s">
        <v>50</v>
      </c>
      <c r="U4" s="51" t="s">
        <v>50</v>
      </c>
      <c r="V4" s="51" t="s">
        <v>50</v>
      </c>
      <c r="W4" s="51" t="s">
        <v>50</v>
      </c>
      <c r="X4" s="51"/>
      <c r="Y4" s="51" t="s">
        <v>50</v>
      </c>
      <c r="Z4" s="51" t="s">
        <v>50</v>
      </c>
      <c r="AA4" s="51" t="s">
        <v>50</v>
      </c>
      <c r="AB4" s="51" t="s">
        <v>50</v>
      </c>
      <c r="AC4" s="51" t="s">
        <v>50</v>
      </c>
      <c r="AD4" s="51" t="s">
        <v>50</v>
      </c>
      <c r="AE4" s="51" t="s">
        <v>50</v>
      </c>
      <c r="AF4" s="51" t="s">
        <v>50</v>
      </c>
      <c r="AG4" s="51" t="s">
        <v>50</v>
      </c>
      <c r="AH4" s="51" t="s">
        <v>50</v>
      </c>
      <c r="AI4" s="51" t="s">
        <v>50</v>
      </c>
      <c r="AJ4" s="51" t="s">
        <v>50</v>
      </c>
      <c r="AK4" s="51" t="s">
        <v>50</v>
      </c>
      <c r="AL4" s="51" t="s">
        <v>50</v>
      </c>
      <c r="AM4" s="51" t="s">
        <v>50</v>
      </c>
      <c r="AN4" s="51" t="s">
        <v>50</v>
      </c>
      <c r="AO4" s="51" t="s">
        <v>50</v>
      </c>
      <c r="AP4" s="51" t="s">
        <v>209</v>
      </c>
      <c r="AQ4" s="51" t="s">
        <v>209</v>
      </c>
      <c r="AR4" s="51" t="s">
        <v>209</v>
      </c>
      <c r="AS4" s="51" t="s">
        <v>209</v>
      </c>
      <c r="AT4" s="51" t="s">
        <v>209</v>
      </c>
      <c r="AU4" s="51" t="s">
        <v>50</v>
      </c>
      <c r="AV4" s="51" t="s">
        <v>50</v>
      </c>
      <c r="AW4" s="51"/>
      <c r="AX4" s="51" t="s">
        <v>50</v>
      </c>
      <c r="AY4" s="51" t="s">
        <v>50</v>
      </c>
      <c r="AZ4" s="51" t="s">
        <v>50</v>
      </c>
      <c r="BA4" s="51" t="s">
        <v>50</v>
      </c>
    </row>
    <row r="5" spans="1:53" x14ac:dyDescent="0.25">
      <c r="A5" s="195" t="s">
        <v>1225</v>
      </c>
      <c r="B5" s="159" t="s">
        <v>131</v>
      </c>
      <c r="C5" s="159" t="s">
        <v>132</v>
      </c>
      <c r="D5" s="160" t="s">
        <v>150</v>
      </c>
      <c r="E5" s="160">
        <v>40949</v>
      </c>
      <c r="F5" s="159">
        <v>0</v>
      </c>
      <c r="G5" s="204" t="s">
        <v>141</v>
      </c>
      <c r="H5" s="204">
        <v>203818</v>
      </c>
      <c r="I5" s="204" t="s">
        <v>186</v>
      </c>
      <c r="J5" s="133"/>
      <c r="K5" s="153"/>
      <c r="L5" s="49" t="s">
        <v>51</v>
      </c>
      <c r="M5" s="22">
        <v>230385</v>
      </c>
      <c r="N5" s="22">
        <v>218354</v>
      </c>
      <c r="O5" s="22">
        <v>218354</v>
      </c>
      <c r="P5" s="22">
        <v>358019</v>
      </c>
      <c r="Q5" s="22">
        <v>378562</v>
      </c>
      <c r="R5" s="22">
        <v>396109</v>
      </c>
      <c r="S5" s="22">
        <v>189030</v>
      </c>
      <c r="T5" s="22">
        <v>207024</v>
      </c>
      <c r="U5" s="22">
        <v>240533</v>
      </c>
      <c r="V5" s="22">
        <v>219094</v>
      </c>
      <c r="W5" s="22">
        <v>268157</v>
      </c>
      <c r="X5" s="22"/>
      <c r="Y5" s="22"/>
      <c r="Z5" s="22">
        <v>344875</v>
      </c>
      <c r="AA5" s="22">
        <v>307022</v>
      </c>
      <c r="AB5" s="22">
        <v>478961</v>
      </c>
      <c r="AC5" s="22">
        <v>325365</v>
      </c>
      <c r="AD5" s="22">
        <v>382191</v>
      </c>
      <c r="AE5" s="22">
        <v>330335</v>
      </c>
      <c r="AF5" s="22">
        <v>371477</v>
      </c>
      <c r="AG5" s="22">
        <v>444000</v>
      </c>
      <c r="AH5" s="22">
        <v>586134</v>
      </c>
      <c r="AI5" s="22">
        <v>187163</v>
      </c>
      <c r="AJ5" s="22">
        <v>181554</v>
      </c>
      <c r="AK5" s="22">
        <v>26120</v>
      </c>
      <c r="AL5" s="22">
        <v>377291</v>
      </c>
      <c r="AM5" s="22">
        <v>479133</v>
      </c>
      <c r="AN5" s="22">
        <v>601495</v>
      </c>
      <c r="AO5" s="22">
        <v>347927</v>
      </c>
      <c r="AP5" s="22">
        <v>429199</v>
      </c>
      <c r="AQ5" s="22">
        <v>362015</v>
      </c>
      <c r="AR5" s="22">
        <v>441472</v>
      </c>
      <c r="AS5" s="22">
        <v>441472</v>
      </c>
      <c r="AT5" s="22">
        <v>448920</v>
      </c>
      <c r="AU5" s="22">
        <v>347450</v>
      </c>
      <c r="AV5" s="22">
        <v>344309</v>
      </c>
      <c r="AW5" s="22"/>
      <c r="AX5" s="22">
        <v>176375</v>
      </c>
      <c r="AY5" s="22">
        <v>317609</v>
      </c>
      <c r="AZ5" s="22">
        <v>287230</v>
      </c>
      <c r="BA5" s="22">
        <v>317517</v>
      </c>
    </row>
    <row r="6" spans="1:53" x14ac:dyDescent="0.25">
      <c r="A6" s="195" t="s">
        <v>1225</v>
      </c>
      <c r="B6" s="159" t="s">
        <v>131</v>
      </c>
      <c r="C6" s="159" t="s">
        <v>132</v>
      </c>
      <c r="D6" s="159" t="s">
        <v>150</v>
      </c>
      <c r="E6" s="160">
        <v>59020</v>
      </c>
      <c r="F6" s="159">
        <v>0</v>
      </c>
      <c r="G6" s="204" t="s">
        <v>249</v>
      </c>
      <c r="H6" s="204">
        <v>69681336</v>
      </c>
      <c r="I6" s="204" t="s">
        <v>189</v>
      </c>
      <c r="J6" s="133"/>
      <c r="K6" s="153"/>
      <c r="L6" s="49" t="s">
        <v>52</v>
      </c>
      <c r="M6" s="22">
        <v>169408</v>
      </c>
      <c r="N6" s="22">
        <v>129201</v>
      </c>
      <c r="O6" s="22">
        <v>129201</v>
      </c>
      <c r="P6" s="22">
        <v>47126</v>
      </c>
      <c r="Q6" s="22">
        <v>73177</v>
      </c>
      <c r="R6" s="22">
        <v>124650</v>
      </c>
      <c r="S6" s="22">
        <v>105196</v>
      </c>
      <c r="T6" s="22">
        <v>102595</v>
      </c>
      <c r="U6" s="22">
        <v>198661</v>
      </c>
      <c r="V6" s="22">
        <v>94417</v>
      </c>
      <c r="W6" s="22">
        <v>87044</v>
      </c>
      <c r="X6" s="22"/>
      <c r="Y6" s="22"/>
      <c r="Z6" s="22">
        <v>123719</v>
      </c>
      <c r="AA6" s="22">
        <v>27252</v>
      </c>
      <c r="AB6" s="22">
        <v>122936</v>
      </c>
      <c r="AC6" s="22">
        <v>94130</v>
      </c>
      <c r="AD6" s="22">
        <v>113536</v>
      </c>
      <c r="AE6" s="22">
        <v>97522</v>
      </c>
      <c r="AF6" s="22">
        <v>77681</v>
      </c>
      <c r="AG6" s="22">
        <v>42187</v>
      </c>
      <c r="AH6" s="22">
        <v>40257</v>
      </c>
      <c r="AI6" s="22">
        <v>63774</v>
      </c>
      <c r="AJ6" s="22"/>
      <c r="AK6" s="22"/>
      <c r="AL6" s="22">
        <v>71264</v>
      </c>
      <c r="AM6" s="22">
        <v>55320</v>
      </c>
      <c r="AN6" s="22">
        <v>36995</v>
      </c>
      <c r="AO6" s="22">
        <v>70282</v>
      </c>
      <c r="AP6" s="22">
        <v>242992</v>
      </c>
      <c r="AQ6" s="22">
        <v>147570</v>
      </c>
      <c r="AR6" s="22">
        <v>103551</v>
      </c>
      <c r="AS6" s="22">
        <v>103551</v>
      </c>
      <c r="AT6" s="22">
        <v>52161</v>
      </c>
      <c r="AU6" s="22">
        <v>91761</v>
      </c>
      <c r="AV6" s="22">
        <v>126637</v>
      </c>
      <c r="AW6" s="22"/>
      <c r="AX6" s="22">
        <v>38530</v>
      </c>
      <c r="AY6" s="22">
        <v>146736</v>
      </c>
      <c r="AZ6" s="22">
        <v>92688</v>
      </c>
      <c r="BA6" s="22">
        <v>93200</v>
      </c>
    </row>
    <row r="7" spans="1:53" x14ac:dyDescent="0.25">
      <c r="A7" s="195" t="s">
        <v>1225</v>
      </c>
      <c r="B7" s="159" t="s">
        <v>131</v>
      </c>
      <c r="C7" s="159" t="s">
        <v>132</v>
      </c>
      <c r="D7" s="159" t="s">
        <v>150</v>
      </c>
      <c r="E7" s="160">
        <v>41750</v>
      </c>
      <c r="F7" s="159">
        <v>0</v>
      </c>
      <c r="G7" s="204" t="s">
        <v>249</v>
      </c>
      <c r="H7" s="204">
        <v>69681335</v>
      </c>
      <c r="I7" s="204" t="s">
        <v>187</v>
      </c>
      <c r="J7" s="133"/>
      <c r="K7" s="153"/>
      <c r="L7" s="49" t="s">
        <v>53</v>
      </c>
      <c r="M7" s="22">
        <v>266200</v>
      </c>
      <c r="N7" s="22">
        <v>56000</v>
      </c>
      <c r="O7" s="22">
        <v>56000</v>
      </c>
      <c r="P7" s="22">
        <v>0</v>
      </c>
      <c r="Q7" s="22">
        <v>0</v>
      </c>
      <c r="R7" s="22"/>
      <c r="S7" s="22"/>
      <c r="T7" s="22"/>
      <c r="U7" s="22"/>
      <c r="V7" s="22"/>
      <c r="W7" s="22"/>
      <c r="X7" s="22"/>
      <c r="Y7" s="22"/>
      <c r="Z7" s="22">
        <v>558500</v>
      </c>
      <c r="AA7" s="22">
        <v>351860</v>
      </c>
      <c r="AB7" s="22"/>
      <c r="AC7" s="22"/>
      <c r="AD7" s="22"/>
      <c r="AE7" s="22"/>
      <c r="AF7" s="22"/>
      <c r="AG7" s="22"/>
      <c r="AH7" s="22"/>
      <c r="AI7" s="22">
        <v>101000</v>
      </c>
      <c r="AJ7" s="22">
        <v>100000</v>
      </c>
      <c r="AK7" s="22"/>
      <c r="AL7" s="22">
        <v>344000</v>
      </c>
      <c r="AM7" s="22">
        <v>350000</v>
      </c>
      <c r="AN7" s="22">
        <v>164000</v>
      </c>
      <c r="AO7" s="22">
        <v>0</v>
      </c>
      <c r="AP7" s="22" t="s">
        <v>210</v>
      </c>
      <c r="AQ7" s="22" t="s">
        <v>210</v>
      </c>
      <c r="AR7" s="22" t="s">
        <v>210</v>
      </c>
      <c r="AS7" s="22" t="s">
        <v>210</v>
      </c>
      <c r="AT7" s="22" t="s">
        <v>210</v>
      </c>
      <c r="AU7" s="22">
        <v>0</v>
      </c>
      <c r="AV7" s="22">
        <v>356012</v>
      </c>
      <c r="AW7" s="22"/>
      <c r="AX7" s="22">
        <v>416262</v>
      </c>
      <c r="AY7" s="22">
        <v>409806</v>
      </c>
      <c r="AZ7" s="22">
        <v>227742</v>
      </c>
      <c r="BA7" s="22">
        <v>0</v>
      </c>
    </row>
    <row r="8" spans="1:53" x14ac:dyDescent="0.25">
      <c r="A8" s="195" t="s">
        <v>1225</v>
      </c>
      <c r="B8" s="159" t="s">
        <v>131</v>
      </c>
      <c r="C8" s="159" t="s">
        <v>132</v>
      </c>
      <c r="D8" s="160" t="s">
        <v>150</v>
      </c>
      <c r="E8" s="160">
        <v>199666</v>
      </c>
      <c r="F8" s="159">
        <v>0</v>
      </c>
      <c r="G8" s="204" t="s">
        <v>249</v>
      </c>
      <c r="H8" s="204">
        <v>69681064</v>
      </c>
      <c r="I8" s="204" t="s">
        <v>188</v>
      </c>
      <c r="J8" s="133"/>
      <c r="K8" s="153"/>
      <c r="L8" s="49" t="s">
        <v>54</v>
      </c>
      <c r="M8" s="22">
        <v>77600</v>
      </c>
      <c r="N8" s="22">
        <v>40000</v>
      </c>
      <c r="O8" s="22">
        <v>40000</v>
      </c>
      <c r="P8" s="22"/>
      <c r="Q8" s="22">
        <v>173000</v>
      </c>
      <c r="R8" s="22">
        <v>225000</v>
      </c>
      <c r="S8" s="22">
        <v>130000</v>
      </c>
      <c r="T8" s="22">
        <v>180000</v>
      </c>
      <c r="U8" s="22">
        <v>167000</v>
      </c>
      <c r="V8" s="22">
        <v>109500</v>
      </c>
      <c r="W8" s="22">
        <v>158800</v>
      </c>
      <c r="X8" s="22"/>
      <c r="Y8" s="22"/>
      <c r="Z8" s="22">
        <v>105000</v>
      </c>
      <c r="AA8" s="22">
        <v>192000</v>
      </c>
      <c r="AB8" s="22">
        <v>235000</v>
      </c>
      <c r="AC8" s="22">
        <v>71000</v>
      </c>
      <c r="AD8" s="22">
        <v>213100</v>
      </c>
      <c r="AE8" s="22"/>
      <c r="AF8" s="22"/>
      <c r="AG8" s="22"/>
      <c r="AH8" s="22">
        <v>10000</v>
      </c>
      <c r="AI8" s="22">
        <v>87000</v>
      </c>
      <c r="AJ8" s="22">
        <v>212700</v>
      </c>
      <c r="AK8" s="22">
        <v>47000</v>
      </c>
      <c r="AL8" s="22">
        <v>60000</v>
      </c>
      <c r="AM8" s="22">
        <v>112000</v>
      </c>
      <c r="AN8" s="22">
        <v>102238</v>
      </c>
      <c r="AO8" s="22">
        <v>59156</v>
      </c>
      <c r="AP8" s="22">
        <v>180494</v>
      </c>
      <c r="AQ8" s="22">
        <v>112092</v>
      </c>
      <c r="AR8" s="22">
        <v>149099</v>
      </c>
      <c r="AS8" s="22">
        <v>149099</v>
      </c>
      <c r="AT8" s="22">
        <v>85915</v>
      </c>
      <c r="AU8" s="22">
        <v>82543</v>
      </c>
      <c r="AV8" s="22">
        <v>112003</v>
      </c>
      <c r="AW8" s="22"/>
      <c r="AX8" s="22">
        <v>20000</v>
      </c>
      <c r="AY8" s="22">
        <v>80001</v>
      </c>
      <c r="AZ8" s="22">
        <v>71005</v>
      </c>
      <c r="BA8" s="22">
        <v>112297</v>
      </c>
    </row>
    <row r="9" spans="1:53" x14ac:dyDescent="0.25">
      <c r="A9" s="195" t="s">
        <v>1225</v>
      </c>
      <c r="B9" s="159" t="s">
        <v>131</v>
      </c>
      <c r="C9" s="159" t="s">
        <v>132</v>
      </c>
      <c r="D9" s="160" t="s">
        <v>150</v>
      </c>
      <c r="E9" s="160">
        <v>93170</v>
      </c>
      <c r="F9" s="159">
        <v>0</v>
      </c>
      <c r="G9" s="204" t="s">
        <v>272</v>
      </c>
      <c r="H9" s="204">
        <v>100944101</v>
      </c>
      <c r="I9" s="204" t="s">
        <v>56</v>
      </c>
      <c r="J9" s="133"/>
      <c r="K9" s="153"/>
      <c r="L9" s="49" t="s">
        <v>55</v>
      </c>
      <c r="M9" s="22">
        <v>637591</v>
      </c>
      <c r="N9" s="22">
        <v>947457</v>
      </c>
      <c r="O9" s="22">
        <v>947457</v>
      </c>
      <c r="P9" s="22">
        <v>768107</v>
      </c>
      <c r="Q9" s="22">
        <v>847599</v>
      </c>
      <c r="R9" s="22">
        <v>677012</v>
      </c>
      <c r="S9" s="22">
        <v>799557</v>
      </c>
      <c r="T9" s="22">
        <v>1033949</v>
      </c>
      <c r="U9" s="22">
        <v>877319</v>
      </c>
      <c r="V9" s="22">
        <v>925960</v>
      </c>
      <c r="W9" s="22">
        <v>1047223</v>
      </c>
      <c r="X9" s="22"/>
      <c r="Y9" s="22"/>
      <c r="Z9" s="22">
        <v>1048256</v>
      </c>
      <c r="AA9" s="22">
        <v>831600</v>
      </c>
      <c r="AB9" s="22">
        <v>752496</v>
      </c>
      <c r="AC9" s="22">
        <v>760119</v>
      </c>
      <c r="AD9" s="22">
        <v>973162</v>
      </c>
      <c r="AE9" s="22">
        <v>1251846</v>
      </c>
      <c r="AF9" s="22">
        <v>1048448</v>
      </c>
      <c r="AG9" s="22">
        <v>970533</v>
      </c>
      <c r="AH9" s="22">
        <v>850238</v>
      </c>
      <c r="AI9" s="22">
        <v>1380775</v>
      </c>
      <c r="AJ9" s="22">
        <v>697846</v>
      </c>
      <c r="AK9" s="22"/>
      <c r="AL9" s="22">
        <v>737342</v>
      </c>
      <c r="AM9" s="22">
        <v>1060612</v>
      </c>
      <c r="AN9" s="22">
        <v>1189632</v>
      </c>
      <c r="AO9" s="22">
        <v>985166</v>
      </c>
      <c r="AP9" s="22">
        <v>1146857</v>
      </c>
      <c r="AQ9" s="22">
        <v>1051046</v>
      </c>
      <c r="AR9" s="22">
        <v>1268714</v>
      </c>
      <c r="AS9" s="22">
        <v>1268714</v>
      </c>
      <c r="AT9" s="22">
        <v>1041071</v>
      </c>
      <c r="AU9" s="22">
        <v>1252112</v>
      </c>
      <c r="AV9" s="22">
        <v>1048001</v>
      </c>
      <c r="AW9" s="22"/>
      <c r="AX9" s="22">
        <v>1062449</v>
      </c>
      <c r="AY9" s="22">
        <v>1305047</v>
      </c>
      <c r="AZ9" s="22">
        <v>1022189</v>
      </c>
      <c r="BA9" s="22">
        <v>1476428</v>
      </c>
    </row>
    <row r="10" spans="1:53" x14ac:dyDescent="0.25">
      <c r="A10" s="195" t="s">
        <v>1228</v>
      </c>
      <c r="B10" s="159" t="s">
        <v>131</v>
      </c>
      <c r="C10" s="159" t="s">
        <v>132</v>
      </c>
      <c r="D10" s="160" t="s">
        <v>150</v>
      </c>
      <c r="E10" s="160">
        <v>41446</v>
      </c>
      <c r="F10" s="159">
        <v>0</v>
      </c>
      <c r="G10" s="204" t="s">
        <v>141</v>
      </c>
      <c r="H10" s="204">
        <v>204334</v>
      </c>
      <c r="I10" s="204" t="s">
        <v>186</v>
      </c>
      <c r="J10" s="133"/>
      <c r="K10" s="153"/>
      <c r="L10" s="49" t="s">
        <v>56</v>
      </c>
      <c r="M10" s="22">
        <v>328420</v>
      </c>
      <c r="N10" s="22">
        <v>320873</v>
      </c>
      <c r="O10" s="22">
        <v>320873</v>
      </c>
      <c r="P10" s="22">
        <v>530046</v>
      </c>
      <c r="Q10" s="22">
        <v>319443</v>
      </c>
      <c r="R10" s="22">
        <v>582652</v>
      </c>
      <c r="S10" s="22">
        <v>1171867</v>
      </c>
      <c r="T10" s="22">
        <v>424436</v>
      </c>
      <c r="U10" s="22">
        <v>882527</v>
      </c>
      <c r="V10" s="22">
        <v>559609</v>
      </c>
      <c r="W10" s="22">
        <v>743257</v>
      </c>
      <c r="X10" s="22"/>
      <c r="Y10" s="22"/>
      <c r="Z10" s="22">
        <v>873340</v>
      </c>
      <c r="AA10" s="22">
        <v>756865</v>
      </c>
      <c r="AB10" s="22">
        <v>865899</v>
      </c>
      <c r="AC10" s="22">
        <v>689823</v>
      </c>
      <c r="AD10" s="22">
        <v>334634</v>
      </c>
      <c r="AE10" s="22">
        <v>736873</v>
      </c>
      <c r="AF10" s="22">
        <v>940182</v>
      </c>
      <c r="AG10" s="22">
        <v>972612</v>
      </c>
      <c r="AH10" s="22">
        <v>814851</v>
      </c>
      <c r="AI10" s="22">
        <v>652773</v>
      </c>
      <c r="AJ10" s="22">
        <v>287452</v>
      </c>
      <c r="AK10" s="22">
        <v>358321</v>
      </c>
      <c r="AL10" s="22">
        <v>205533</v>
      </c>
      <c r="AM10" s="22">
        <v>502078</v>
      </c>
      <c r="AN10" s="22">
        <v>335210</v>
      </c>
      <c r="AO10" s="22">
        <v>986780</v>
      </c>
      <c r="AP10" s="22">
        <v>550534</v>
      </c>
      <c r="AQ10" s="22">
        <v>659901</v>
      </c>
      <c r="AR10" s="22">
        <v>406106</v>
      </c>
      <c r="AS10" s="22">
        <v>406106</v>
      </c>
      <c r="AT10" s="22">
        <v>840576</v>
      </c>
      <c r="AU10" s="22">
        <v>882871</v>
      </c>
      <c r="AV10" s="22">
        <v>336220</v>
      </c>
      <c r="AW10" s="22"/>
      <c r="AX10" s="22">
        <v>230549</v>
      </c>
      <c r="AY10" s="22">
        <v>523972</v>
      </c>
      <c r="AZ10" s="22">
        <v>333879</v>
      </c>
      <c r="BA10" s="22">
        <v>634574</v>
      </c>
    </row>
    <row r="11" spans="1:53" x14ac:dyDescent="0.25">
      <c r="A11" s="195" t="s">
        <v>1368</v>
      </c>
      <c r="B11" s="159" t="s">
        <v>131</v>
      </c>
      <c r="C11" s="159" t="s">
        <v>132</v>
      </c>
      <c r="D11" s="160" t="s">
        <v>150</v>
      </c>
      <c r="E11" s="160">
        <v>34800</v>
      </c>
      <c r="F11" s="159">
        <v>0</v>
      </c>
      <c r="G11" s="204" t="s">
        <v>190</v>
      </c>
      <c r="H11" s="204">
        <v>12180648</v>
      </c>
      <c r="I11" s="204" t="s">
        <v>149</v>
      </c>
      <c r="J11" s="133"/>
      <c r="K11" s="153"/>
      <c r="L11" s="49" t="s">
        <v>57</v>
      </c>
      <c r="M11" s="22">
        <v>27460</v>
      </c>
      <c r="N11" s="22">
        <v>103610</v>
      </c>
      <c r="O11" s="22">
        <v>103610</v>
      </c>
      <c r="P11" s="22">
        <v>51330</v>
      </c>
      <c r="Q11" s="22">
        <v>113269</v>
      </c>
      <c r="R11" s="22">
        <v>27770</v>
      </c>
      <c r="S11" s="22">
        <v>27180</v>
      </c>
      <c r="T11" s="22">
        <v>51996</v>
      </c>
      <c r="U11" s="22">
        <v>175036</v>
      </c>
      <c r="V11" s="22">
        <v>17386</v>
      </c>
      <c r="W11" s="22">
        <v>19896</v>
      </c>
      <c r="X11" s="22"/>
      <c r="Y11" s="22"/>
      <c r="Z11" s="22">
        <v>325858</v>
      </c>
      <c r="AA11" s="22">
        <v>119840</v>
      </c>
      <c r="AB11" s="22">
        <v>5436</v>
      </c>
      <c r="AC11" s="22">
        <v>27330</v>
      </c>
      <c r="AD11" s="22">
        <v>34902</v>
      </c>
      <c r="AE11" s="22">
        <v>22822</v>
      </c>
      <c r="AF11" s="22">
        <v>38357</v>
      </c>
      <c r="AG11" s="22">
        <v>43862</v>
      </c>
      <c r="AH11" s="22">
        <v>49483</v>
      </c>
      <c r="AI11" s="22">
        <v>288111</v>
      </c>
      <c r="AJ11" s="22">
        <v>8770</v>
      </c>
      <c r="AK11" s="22"/>
      <c r="AL11" s="22">
        <v>520578</v>
      </c>
      <c r="AM11" s="22">
        <v>20850</v>
      </c>
      <c r="AN11" s="22">
        <v>8360</v>
      </c>
      <c r="AO11" s="22">
        <v>30950</v>
      </c>
      <c r="AP11" s="22">
        <v>14532</v>
      </c>
      <c r="AQ11" s="22">
        <v>27560</v>
      </c>
      <c r="AR11" s="22">
        <v>60868</v>
      </c>
      <c r="AS11" s="22">
        <v>60868</v>
      </c>
      <c r="AT11" s="22">
        <v>14909</v>
      </c>
      <c r="AU11" s="22">
        <v>33487</v>
      </c>
      <c r="AV11" s="22">
        <v>19560</v>
      </c>
      <c r="AW11" s="22"/>
      <c r="AX11" s="22">
        <v>13020</v>
      </c>
      <c r="AY11" s="22">
        <v>15510</v>
      </c>
      <c r="AZ11" s="22">
        <v>55340</v>
      </c>
      <c r="BA11" s="22">
        <v>35890</v>
      </c>
    </row>
    <row r="12" spans="1:53" x14ac:dyDescent="0.25">
      <c r="A12" s="195" t="s">
        <v>1368</v>
      </c>
      <c r="B12" s="159" t="s">
        <v>131</v>
      </c>
      <c r="C12" s="159" t="s">
        <v>132</v>
      </c>
      <c r="D12" s="160" t="s">
        <v>150</v>
      </c>
      <c r="E12" s="160">
        <v>150600</v>
      </c>
      <c r="F12" s="159">
        <v>0</v>
      </c>
      <c r="G12" s="204" t="s">
        <v>1369</v>
      </c>
      <c r="H12" s="204">
        <v>2565</v>
      </c>
      <c r="I12" s="204" t="s">
        <v>56</v>
      </c>
      <c r="J12" s="133"/>
      <c r="K12" s="153"/>
      <c r="L12" s="49" t="s">
        <v>68</v>
      </c>
      <c r="M12" s="22">
        <v>0</v>
      </c>
      <c r="N12" s="22">
        <v>0</v>
      </c>
      <c r="O12" s="22">
        <v>0</v>
      </c>
      <c r="P12" s="22">
        <v>180000</v>
      </c>
      <c r="Q12" s="22">
        <v>340000</v>
      </c>
      <c r="R12" s="22">
        <v>45800</v>
      </c>
      <c r="S12" s="22">
        <v>52758</v>
      </c>
      <c r="T12" s="22"/>
      <c r="U12" s="22"/>
      <c r="V12" s="22">
        <v>54589</v>
      </c>
      <c r="W12" s="22">
        <v>267000</v>
      </c>
      <c r="X12" s="22"/>
      <c r="Y12" s="22"/>
      <c r="Z12" s="22"/>
      <c r="AA12" s="22"/>
      <c r="AB12" s="22">
        <v>347000</v>
      </c>
      <c r="AC12" s="22">
        <v>45000</v>
      </c>
      <c r="AD12" s="22">
        <v>15000</v>
      </c>
      <c r="AE12" s="22">
        <v>120000</v>
      </c>
      <c r="AF12" s="22">
        <v>60000</v>
      </c>
      <c r="AG12" s="22"/>
      <c r="AH12" s="22"/>
      <c r="AI12" s="22">
        <v>0</v>
      </c>
      <c r="AJ12" s="22"/>
      <c r="AK12" s="22"/>
      <c r="AL12" s="22"/>
      <c r="AM12" s="22">
        <v>70000</v>
      </c>
      <c r="AN12" s="22">
        <v>135000</v>
      </c>
      <c r="AO12" s="22">
        <v>0</v>
      </c>
      <c r="AP12" s="22" t="s">
        <v>210</v>
      </c>
      <c r="AQ12" s="22">
        <v>30000</v>
      </c>
      <c r="AR12" s="22">
        <v>90000</v>
      </c>
      <c r="AS12" s="22">
        <v>90000</v>
      </c>
      <c r="AT12" s="22" t="s">
        <v>210</v>
      </c>
      <c r="AU12" s="22">
        <v>0</v>
      </c>
      <c r="AV12" s="22">
        <v>0</v>
      </c>
      <c r="AW12" s="22"/>
      <c r="AX12" s="22">
        <v>45000</v>
      </c>
      <c r="AY12" s="22">
        <v>0</v>
      </c>
      <c r="AZ12" s="22">
        <v>30000</v>
      </c>
      <c r="BA12" s="22">
        <v>240000</v>
      </c>
    </row>
    <row r="13" spans="1:53" x14ac:dyDescent="0.25">
      <c r="A13" s="195" t="s">
        <v>1229</v>
      </c>
      <c r="B13" s="159" t="s">
        <v>131</v>
      </c>
      <c r="C13" s="159" t="s">
        <v>132</v>
      </c>
      <c r="D13" s="160" t="s">
        <v>150</v>
      </c>
      <c r="E13" s="160">
        <v>53586</v>
      </c>
      <c r="F13" s="159">
        <v>0</v>
      </c>
      <c r="G13" s="204" t="s">
        <v>249</v>
      </c>
      <c r="H13" s="204">
        <v>69718317</v>
      </c>
      <c r="I13" s="204" t="s">
        <v>189</v>
      </c>
      <c r="J13" s="133"/>
      <c r="K13" s="153"/>
      <c r="L13" s="49" t="s">
        <v>149</v>
      </c>
      <c r="M13" s="22"/>
      <c r="N13" s="22"/>
      <c r="O13" s="22"/>
      <c r="P13" s="22"/>
      <c r="Q13" s="22"/>
      <c r="R13" s="22"/>
      <c r="S13" s="22"/>
      <c r="T13" s="22"/>
      <c r="U13" s="22"/>
      <c r="V13" s="22"/>
      <c r="W13" s="22"/>
      <c r="X13" s="22"/>
      <c r="Y13" s="22"/>
      <c r="Z13" s="22"/>
      <c r="AA13" s="22"/>
      <c r="AB13" s="22"/>
      <c r="AC13" s="22"/>
      <c r="AD13" s="22"/>
      <c r="AE13" s="22"/>
      <c r="AF13" s="22"/>
      <c r="AG13" s="22"/>
      <c r="AH13" s="22">
        <v>155800</v>
      </c>
      <c r="AI13" s="22"/>
      <c r="AJ13" s="22">
        <v>22048</v>
      </c>
      <c r="AK13" s="22"/>
      <c r="AL13" s="22">
        <v>76898</v>
      </c>
      <c r="AM13" s="22">
        <v>131378</v>
      </c>
      <c r="AN13" s="22">
        <v>34860</v>
      </c>
      <c r="AO13" s="22">
        <v>33620</v>
      </c>
      <c r="AP13" s="22">
        <v>125112</v>
      </c>
      <c r="AQ13" s="22">
        <v>64584</v>
      </c>
      <c r="AR13" s="22">
        <v>212687</v>
      </c>
      <c r="AS13" s="22">
        <v>212687</v>
      </c>
      <c r="AT13" s="22">
        <v>209247</v>
      </c>
      <c r="AU13" s="22">
        <v>64848</v>
      </c>
      <c r="AV13" s="22">
        <v>0</v>
      </c>
      <c r="AW13" s="22"/>
      <c r="AX13" s="22">
        <v>87283</v>
      </c>
      <c r="AY13" s="22">
        <v>128144</v>
      </c>
      <c r="AZ13" s="22">
        <v>250956</v>
      </c>
      <c r="BA13" s="22">
        <v>322607</v>
      </c>
    </row>
    <row r="14" spans="1:53" x14ac:dyDescent="0.25">
      <c r="A14" s="195" t="s">
        <v>1229</v>
      </c>
      <c r="B14" s="159" t="s">
        <v>131</v>
      </c>
      <c r="C14" s="159" t="s">
        <v>132</v>
      </c>
      <c r="D14" s="160" t="s">
        <v>150</v>
      </c>
      <c r="E14" s="160">
        <v>26710</v>
      </c>
      <c r="F14" s="159">
        <v>0</v>
      </c>
      <c r="G14" s="204" t="s">
        <v>249</v>
      </c>
      <c r="H14" s="204">
        <v>69718316</v>
      </c>
      <c r="I14" s="204" t="s">
        <v>187</v>
      </c>
      <c r="J14" s="133"/>
      <c r="K14" s="153"/>
      <c r="L14" s="68" t="s">
        <v>58</v>
      </c>
      <c r="M14" s="69">
        <v>1737064</v>
      </c>
      <c r="N14" s="69">
        <v>1815495</v>
      </c>
      <c r="O14" s="69">
        <v>1815495</v>
      </c>
      <c r="P14" s="69">
        <v>1934628</v>
      </c>
      <c r="Q14" s="69">
        <v>2245050</v>
      </c>
      <c r="R14" s="69">
        <v>2078993</v>
      </c>
      <c r="S14" s="69">
        <v>2475588</v>
      </c>
      <c r="T14" s="69">
        <v>2000000</v>
      </c>
      <c r="U14" s="69">
        <v>2541076</v>
      </c>
      <c r="V14" s="69">
        <v>1980555</v>
      </c>
      <c r="W14" s="69">
        <v>2591377</v>
      </c>
      <c r="X14" s="69"/>
      <c r="Y14" s="69"/>
      <c r="Z14" s="69">
        <v>3379548</v>
      </c>
      <c r="AA14" s="69">
        <f>SUM(AA5:AA12)</f>
        <v>2586439</v>
      </c>
      <c r="AB14" s="69">
        <v>2807728</v>
      </c>
      <c r="AC14" s="69">
        <v>2012767</v>
      </c>
      <c r="AD14" s="69">
        <v>2066525</v>
      </c>
      <c r="AE14" s="69">
        <v>2559398</v>
      </c>
      <c r="AF14" s="69">
        <v>2536145</v>
      </c>
      <c r="AG14" s="69"/>
      <c r="AH14" s="69"/>
      <c r="AI14" s="69">
        <f>SUM(AI5:AI13)</f>
        <v>2760596</v>
      </c>
      <c r="AJ14" s="69">
        <f t="shared" ref="AJ14:AM14" si="0">SUM(AJ5:AJ13)</f>
        <v>1510370</v>
      </c>
      <c r="AK14" s="69">
        <f t="shared" si="0"/>
        <v>431441</v>
      </c>
      <c r="AL14" s="69">
        <f t="shared" si="0"/>
        <v>2392906</v>
      </c>
      <c r="AM14" s="69">
        <f t="shared" si="0"/>
        <v>2781371</v>
      </c>
      <c r="AN14" s="69">
        <f t="shared" ref="AN14" si="1">SUM(AN5:AN13)</f>
        <v>2607790</v>
      </c>
      <c r="AO14" s="69">
        <v>2480261</v>
      </c>
      <c r="AP14" s="69">
        <v>2564608</v>
      </c>
      <c r="AQ14" s="69">
        <v>2390184</v>
      </c>
      <c r="AR14" s="69">
        <v>2732497</v>
      </c>
      <c r="AS14" s="69">
        <v>2732497</v>
      </c>
      <c r="AT14" s="69">
        <v>2692799</v>
      </c>
      <c r="AU14" s="69">
        <v>2755072</v>
      </c>
      <c r="AV14" s="69">
        <f>SUM(AV5:AV13)</f>
        <v>2342742</v>
      </c>
      <c r="AW14" s="69"/>
      <c r="AX14" s="69">
        <v>2089468</v>
      </c>
      <c r="AY14" s="69">
        <v>2926825</v>
      </c>
      <c r="AZ14" s="69">
        <v>2371029</v>
      </c>
      <c r="BA14" s="69">
        <v>3232513</v>
      </c>
    </row>
    <row r="15" spans="1:53" x14ac:dyDescent="0.25">
      <c r="A15" s="195" t="s">
        <v>1229</v>
      </c>
      <c r="B15" s="159" t="s">
        <v>131</v>
      </c>
      <c r="C15" s="159" t="s">
        <v>132</v>
      </c>
      <c r="D15" s="160" t="s">
        <v>150</v>
      </c>
      <c r="E15" s="160">
        <v>159366</v>
      </c>
      <c r="F15" s="159">
        <v>0</v>
      </c>
      <c r="G15" s="204" t="s">
        <v>249</v>
      </c>
      <c r="H15" s="204">
        <v>69718315</v>
      </c>
      <c r="I15" s="204" t="s">
        <v>188</v>
      </c>
      <c r="J15" s="133"/>
      <c r="K15" s="153"/>
      <c r="L15" s="19"/>
      <c r="M15" s="19"/>
      <c r="N15" s="19"/>
      <c r="O15" s="19"/>
      <c r="P15" s="19"/>
      <c r="Q15" s="19"/>
      <c r="R15" s="19"/>
      <c r="S15" s="53"/>
      <c r="T15" s="53"/>
      <c r="U15" s="53"/>
      <c r="V15" s="53"/>
    </row>
    <row r="16" spans="1:53" x14ac:dyDescent="0.25">
      <c r="A16" s="195" t="s">
        <v>1229</v>
      </c>
      <c r="B16" s="159" t="s">
        <v>131</v>
      </c>
      <c r="C16" s="159" t="s">
        <v>132</v>
      </c>
      <c r="D16" s="160" t="s">
        <v>150</v>
      </c>
      <c r="E16" s="160">
        <v>54789</v>
      </c>
      <c r="F16" s="159">
        <v>0</v>
      </c>
      <c r="G16" s="204" t="s">
        <v>272</v>
      </c>
      <c r="H16" s="204">
        <v>10156070</v>
      </c>
      <c r="I16" s="204" t="s">
        <v>56</v>
      </c>
      <c r="J16" s="133"/>
      <c r="K16" s="153"/>
      <c r="L16" s="3"/>
      <c r="M16"/>
      <c r="N16"/>
      <c r="O16"/>
      <c r="P16"/>
      <c r="Q16"/>
      <c r="R16"/>
      <c r="S16" s="53"/>
      <c r="T16" s="53"/>
      <c r="U16" s="53"/>
      <c r="V16" s="53"/>
    </row>
    <row r="17" spans="1:22" x14ac:dyDescent="0.25">
      <c r="A17" s="195" t="s">
        <v>1229</v>
      </c>
      <c r="B17" s="159" t="s">
        <v>131</v>
      </c>
      <c r="C17" s="159" t="s">
        <v>132</v>
      </c>
      <c r="D17" s="160" t="s">
        <v>150</v>
      </c>
      <c r="E17" s="160">
        <v>99000</v>
      </c>
      <c r="F17" s="159">
        <v>0</v>
      </c>
      <c r="G17" s="204" t="s">
        <v>334</v>
      </c>
      <c r="H17" s="204">
        <v>43305</v>
      </c>
      <c r="I17" s="204" t="s">
        <v>188</v>
      </c>
      <c r="J17" s="133"/>
      <c r="K17" s="153"/>
      <c r="L17" s="3"/>
      <c r="M17" s="5"/>
      <c r="N17"/>
      <c r="O17"/>
      <c r="P17"/>
      <c r="Q17"/>
      <c r="R17"/>
      <c r="S17" s="53"/>
      <c r="T17" s="53"/>
      <c r="U17" s="53"/>
      <c r="V17" s="53"/>
    </row>
    <row r="18" spans="1:22" x14ac:dyDescent="0.25">
      <c r="A18" s="195" t="s">
        <v>1232</v>
      </c>
      <c r="B18" s="159" t="s">
        <v>131</v>
      </c>
      <c r="C18" s="159" t="s">
        <v>132</v>
      </c>
      <c r="D18" s="159" t="s">
        <v>150</v>
      </c>
      <c r="E18" s="160">
        <v>12760</v>
      </c>
      <c r="F18" s="159">
        <v>0</v>
      </c>
      <c r="G18" s="204" t="s">
        <v>335</v>
      </c>
      <c r="H18" s="204">
        <v>21014978</v>
      </c>
      <c r="I18" s="204" t="s">
        <v>56</v>
      </c>
      <c r="J18" s="133"/>
      <c r="K18" s="153"/>
      <c r="L18" s="3"/>
      <c r="M18" s="5"/>
      <c r="N18"/>
      <c r="O18"/>
      <c r="P18"/>
      <c r="Q18"/>
      <c r="R18"/>
      <c r="S18" s="53"/>
      <c r="T18" s="53"/>
      <c r="U18" s="53"/>
      <c r="V18" s="53"/>
    </row>
    <row r="19" spans="1:22" x14ac:dyDescent="0.25">
      <c r="A19" s="195" t="s">
        <v>1232</v>
      </c>
      <c r="B19" s="159" t="s">
        <v>131</v>
      </c>
      <c r="C19" s="159" t="s">
        <v>132</v>
      </c>
      <c r="D19" s="159" t="s">
        <v>150</v>
      </c>
      <c r="E19" s="160">
        <v>63756</v>
      </c>
      <c r="F19" s="159">
        <v>0</v>
      </c>
      <c r="G19" s="204" t="s">
        <v>190</v>
      </c>
      <c r="H19" s="204">
        <v>12205620</v>
      </c>
      <c r="I19" s="204" t="s">
        <v>149</v>
      </c>
      <c r="J19" s="133"/>
      <c r="K19" s="49" t="s">
        <v>189</v>
      </c>
      <c r="L19" s="3"/>
      <c r="M19" s="5"/>
      <c r="N19"/>
      <c r="O19"/>
      <c r="P19"/>
      <c r="Q19"/>
      <c r="R19"/>
      <c r="S19" s="53"/>
      <c r="T19" s="53"/>
      <c r="U19" s="53"/>
      <c r="V19" s="53"/>
    </row>
    <row r="20" spans="1:22" x14ac:dyDescent="0.25">
      <c r="A20" s="195" t="s">
        <v>1232</v>
      </c>
      <c r="B20" s="159" t="s">
        <v>131</v>
      </c>
      <c r="C20" s="159" t="s">
        <v>132</v>
      </c>
      <c r="D20" s="159" t="s">
        <v>150</v>
      </c>
      <c r="E20" s="160">
        <v>56400</v>
      </c>
      <c r="F20" s="159">
        <v>0</v>
      </c>
      <c r="G20" s="204" t="s">
        <v>334</v>
      </c>
      <c r="H20" s="204">
        <v>43546</v>
      </c>
      <c r="I20" s="204" t="s">
        <v>188</v>
      </c>
      <c r="J20" s="133"/>
      <c r="K20" s="49" t="s">
        <v>187</v>
      </c>
      <c r="L20" s="3"/>
      <c r="M20" s="5"/>
      <c r="N20"/>
      <c r="O20"/>
      <c r="P20"/>
      <c r="Q20"/>
      <c r="R20"/>
      <c r="S20" s="53"/>
      <c r="T20" s="53"/>
      <c r="U20" s="53"/>
      <c r="V20" s="53"/>
    </row>
    <row r="21" spans="1:22" x14ac:dyDescent="0.25">
      <c r="A21" s="195" t="s">
        <v>1232</v>
      </c>
      <c r="B21" s="159" t="s">
        <v>131</v>
      </c>
      <c r="C21" s="159" t="s">
        <v>132</v>
      </c>
      <c r="D21" s="160" t="s">
        <v>150</v>
      </c>
      <c r="E21" s="160">
        <v>46060</v>
      </c>
      <c r="F21" s="159">
        <v>0</v>
      </c>
      <c r="G21" s="204" t="s">
        <v>334</v>
      </c>
      <c r="H21" s="204">
        <v>43547</v>
      </c>
      <c r="I21" s="204" t="s">
        <v>188</v>
      </c>
      <c r="J21" s="133"/>
      <c r="K21" s="49" t="s">
        <v>198</v>
      </c>
      <c r="L21" s="3"/>
      <c r="M21" s="5"/>
      <c r="N21"/>
      <c r="O21"/>
      <c r="P21"/>
      <c r="Q21"/>
      <c r="R21"/>
      <c r="S21" s="53"/>
      <c r="T21" s="53"/>
      <c r="U21" s="53"/>
      <c r="V21" s="53"/>
    </row>
    <row r="22" spans="1:22" x14ac:dyDescent="0.25">
      <c r="A22" s="195" t="s">
        <v>1233</v>
      </c>
      <c r="B22" s="159" t="s">
        <v>131</v>
      </c>
      <c r="C22" s="159" t="s">
        <v>132</v>
      </c>
      <c r="D22" s="160" t="s">
        <v>150</v>
      </c>
      <c r="E22" s="160">
        <v>37590</v>
      </c>
      <c r="F22" s="159">
        <v>0</v>
      </c>
      <c r="G22" s="204" t="s">
        <v>141</v>
      </c>
      <c r="H22" s="204">
        <v>127400</v>
      </c>
      <c r="I22" s="204" t="s">
        <v>186</v>
      </c>
      <c r="J22" s="133"/>
      <c r="K22" s="49" t="s">
        <v>186</v>
      </c>
      <c r="L22" s="3"/>
      <c r="M22" s="5"/>
      <c r="N22"/>
      <c r="O22"/>
      <c r="P22"/>
      <c r="Q22"/>
      <c r="R22"/>
      <c r="S22" s="53"/>
      <c r="T22" s="53"/>
      <c r="U22" s="53"/>
      <c r="V22" s="53"/>
    </row>
    <row r="23" spans="1:22" x14ac:dyDescent="0.25">
      <c r="A23" s="195" t="s">
        <v>1233</v>
      </c>
      <c r="B23" s="159" t="s">
        <v>131</v>
      </c>
      <c r="C23" s="159" t="s">
        <v>132</v>
      </c>
      <c r="D23" s="160" t="s">
        <v>150</v>
      </c>
      <c r="E23" s="160">
        <v>30640</v>
      </c>
      <c r="F23" s="159">
        <v>0</v>
      </c>
      <c r="G23" s="204" t="s">
        <v>249</v>
      </c>
      <c r="H23" s="204">
        <v>69751344</v>
      </c>
      <c r="I23" s="204" t="s">
        <v>187</v>
      </c>
      <c r="J23" s="133"/>
      <c r="K23" s="49" t="s">
        <v>188</v>
      </c>
      <c r="L23" s="3"/>
      <c r="M23" s="5"/>
      <c r="N23"/>
      <c r="O23"/>
      <c r="P23"/>
      <c r="Q23"/>
      <c r="R23"/>
      <c r="S23" s="53"/>
      <c r="T23" s="53"/>
      <c r="U23" s="53"/>
      <c r="V23" s="53"/>
    </row>
    <row r="24" spans="1:22" x14ac:dyDescent="0.25">
      <c r="A24" s="195" t="s">
        <v>1233</v>
      </c>
      <c r="B24" s="159" t="s">
        <v>131</v>
      </c>
      <c r="C24" s="159" t="s">
        <v>132</v>
      </c>
      <c r="D24" s="160" t="s">
        <v>150</v>
      </c>
      <c r="E24" s="160">
        <v>146497</v>
      </c>
      <c r="F24" s="159">
        <v>0</v>
      </c>
      <c r="G24" s="204" t="s">
        <v>249</v>
      </c>
      <c r="H24" s="204">
        <v>69751343</v>
      </c>
      <c r="I24" s="204" t="s">
        <v>188</v>
      </c>
      <c r="J24" s="133"/>
      <c r="K24" s="49" t="s">
        <v>56</v>
      </c>
      <c r="L24" s="19"/>
      <c r="M24" s="5"/>
      <c r="N24" s="19"/>
      <c r="O24" s="19"/>
      <c r="P24" s="19"/>
      <c r="Q24" s="19"/>
      <c r="R24" s="19"/>
      <c r="S24" s="53"/>
      <c r="T24" s="53"/>
      <c r="U24" s="53"/>
      <c r="V24" s="53"/>
    </row>
    <row r="25" spans="1:22" x14ac:dyDescent="0.25">
      <c r="A25" s="195" t="s">
        <v>1233</v>
      </c>
      <c r="B25" s="159" t="s">
        <v>131</v>
      </c>
      <c r="C25" s="159" t="s">
        <v>132</v>
      </c>
      <c r="D25" s="160" t="s">
        <v>150</v>
      </c>
      <c r="E25" s="160">
        <v>55709</v>
      </c>
      <c r="F25" s="159">
        <v>0</v>
      </c>
      <c r="G25" s="204" t="s">
        <v>249</v>
      </c>
      <c r="H25" s="204">
        <v>69751342</v>
      </c>
      <c r="I25" s="204" t="s">
        <v>189</v>
      </c>
      <c r="J25" s="133"/>
      <c r="K25" s="49" t="s">
        <v>191</v>
      </c>
      <c r="L25" s="19"/>
      <c r="M25" s="5"/>
      <c r="N25" s="19"/>
      <c r="O25" s="19"/>
      <c r="P25" s="19"/>
      <c r="Q25" s="19"/>
      <c r="R25" s="19"/>
      <c r="S25" s="53"/>
      <c r="T25" s="53"/>
      <c r="U25" s="53"/>
      <c r="V25" s="53"/>
    </row>
    <row r="26" spans="1:22" x14ac:dyDescent="0.25">
      <c r="A26" s="195" t="s">
        <v>1370</v>
      </c>
      <c r="B26" s="159" t="s">
        <v>131</v>
      </c>
      <c r="C26" s="159" t="s">
        <v>132</v>
      </c>
      <c r="D26" s="160" t="s">
        <v>150</v>
      </c>
      <c r="E26" s="160">
        <v>7247</v>
      </c>
      <c r="F26" s="159">
        <v>0</v>
      </c>
      <c r="G26" s="204" t="s">
        <v>273</v>
      </c>
      <c r="H26" s="204">
        <v>9558</v>
      </c>
      <c r="I26" s="204" t="s">
        <v>187</v>
      </c>
      <c r="J26" s="133"/>
      <c r="K26" s="49" t="s">
        <v>68</v>
      </c>
      <c r="L26" s="19"/>
      <c r="M26" s="5"/>
      <c r="N26" s="19"/>
      <c r="O26" s="19"/>
      <c r="P26" s="19"/>
      <c r="Q26" s="19"/>
      <c r="R26" s="19"/>
      <c r="S26" s="53"/>
      <c r="T26" s="53"/>
      <c r="U26" s="53"/>
      <c r="V26" s="53"/>
    </row>
    <row r="27" spans="1:22" x14ac:dyDescent="0.25">
      <c r="A27" s="195" t="s">
        <v>1371</v>
      </c>
      <c r="B27" s="159" t="s">
        <v>131</v>
      </c>
      <c r="C27" s="159" t="s">
        <v>132</v>
      </c>
      <c r="D27" s="160" t="s">
        <v>150</v>
      </c>
      <c r="E27" s="160">
        <v>66180</v>
      </c>
      <c r="F27" s="159">
        <v>0</v>
      </c>
      <c r="G27" s="204" t="s">
        <v>335</v>
      </c>
      <c r="H27" s="204">
        <v>21064140</v>
      </c>
      <c r="I27" s="204" t="s">
        <v>56</v>
      </c>
      <c r="J27" s="133"/>
      <c r="K27" s="49" t="s">
        <v>149</v>
      </c>
      <c r="L27" s="19"/>
      <c r="M27" s="5"/>
      <c r="N27" s="19"/>
      <c r="O27" s="19"/>
      <c r="P27" s="19"/>
      <c r="Q27" s="19"/>
      <c r="R27" s="19"/>
      <c r="S27" s="53"/>
      <c r="T27" s="53"/>
      <c r="U27" s="53"/>
      <c r="V27" s="53"/>
    </row>
    <row r="28" spans="1:22" x14ac:dyDescent="0.25">
      <c r="A28" s="195" t="s">
        <v>1371</v>
      </c>
      <c r="B28" s="159" t="s">
        <v>131</v>
      </c>
      <c r="C28" s="159" t="s">
        <v>132</v>
      </c>
      <c r="D28" s="160" t="s">
        <v>150</v>
      </c>
      <c r="E28" s="160">
        <v>39338</v>
      </c>
      <c r="F28" s="159">
        <v>0</v>
      </c>
      <c r="G28" s="204" t="s">
        <v>190</v>
      </c>
      <c r="H28" s="204">
        <v>12255110</v>
      </c>
      <c r="I28" s="204" t="s">
        <v>188</v>
      </c>
      <c r="J28" s="133"/>
      <c r="K28" s="153"/>
      <c r="L28" s="19"/>
      <c r="M28" s="5"/>
      <c r="N28" s="19"/>
      <c r="O28" s="19"/>
      <c r="P28" s="19"/>
      <c r="Q28" s="19"/>
      <c r="R28" s="19"/>
      <c r="S28" s="53"/>
      <c r="T28" s="53"/>
      <c r="U28" s="53"/>
      <c r="V28" s="53"/>
    </row>
    <row r="29" spans="1:22" x14ac:dyDescent="0.25">
      <c r="A29" s="195" t="s">
        <v>1371</v>
      </c>
      <c r="B29" s="159" t="s">
        <v>131</v>
      </c>
      <c r="C29" s="159" t="s">
        <v>132</v>
      </c>
      <c r="D29" s="160" t="s">
        <v>150</v>
      </c>
      <c r="E29" s="160">
        <v>10980</v>
      </c>
      <c r="F29" s="159">
        <v>0</v>
      </c>
      <c r="G29" s="204" t="s">
        <v>249</v>
      </c>
      <c r="H29" s="204">
        <v>69782688</v>
      </c>
      <c r="I29" s="204" t="s">
        <v>149</v>
      </c>
      <c r="J29" s="133"/>
      <c r="K29" s="153"/>
      <c r="L29" s="19"/>
      <c r="M29" s="5"/>
      <c r="N29" s="19"/>
      <c r="O29" s="19"/>
      <c r="P29" s="19"/>
      <c r="Q29" s="19"/>
      <c r="R29" s="19"/>
      <c r="S29" s="53"/>
      <c r="T29" s="53"/>
      <c r="U29" s="53"/>
      <c r="V29" s="53"/>
    </row>
    <row r="30" spans="1:22" x14ac:dyDescent="0.25">
      <c r="A30" s="195" t="s">
        <v>1371</v>
      </c>
      <c r="B30" s="159" t="s">
        <v>131</v>
      </c>
      <c r="C30" s="159" t="s">
        <v>132</v>
      </c>
      <c r="D30" s="159" t="s">
        <v>150</v>
      </c>
      <c r="E30" s="160">
        <v>34774</v>
      </c>
      <c r="F30" s="159">
        <v>0</v>
      </c>
      <c r="G30" s="204" t="s">
        <v>249</v>
      </c>
      <c r="H30" s="204">
        <v>69782687</v>
      </c>
      <c r="I30" s="204" t="s">
        <v>189</v>
      </c>
      <c r="J30" s="133"/>
      <c r="K30" s="153"/>
      <c r="L30" s="19"/>
      <c r="M30" s="5"/>
      <c r="N30" s="19"/>
      <c r="O30" s="19"/>
      <c r="P30" s="19"/>
      <c r="Q30" s="19"/>
      <c r="R30" s="19"/>
      <c r="S30" s="53"/>
      <c r="T30" s="53"/>
      <c r="U30" s="53"/>
      <c r="V30" s="53"/>
    </row>
    <row r="31" spans="1:22" x14ac:dyDescent="0.25">
      <c r="A31" s="195" t="s">
        <v>1371</v>
      </c>
      <c r="B31" s="159" t="s">
        <v>131</v>
      </c>
      <c r="C31" s="159" t="s">
        <v>132</v>
      </c>
      <c r="D31" s="159" t="s">
        <v>150</v>
      </c>
      <c r="E31" s="160">
        <v>15150</v>
      </c>
      <c r="F31" s="159">
        <v>0</v>
      </c>
      <c r="G31" s="204" t="s">
        <v>249</v>
      </c>
      <c r="H31" s="204">
        <v>69782686</v>
      </c>
      <c r="I31" s="204" t="s">
        <v>187</v>
      </c>
      <c r="J31" s="133"/>
      <c r="K31" s="153"/>
      <c r="L31" s="19"/>
      <c r="M31" s="5"/>
      <c r="N31" s="19"/>
      <c r="O31" s="19"/>
      <c r="P31" s="19"/>
      <c r="Q31" s="19"/>
      <c r="R31" s="19"/>
      <c r="S31" s="53"/>
      <c r="T31" s="53"/>
      <c r="U31" s="53"/>
      <c r="V31" s="53"/>
    </row>
    <row r="32" spans="1:22" s="110" customFormat="1" x14ac:dyDescent="0.25">
      <c r="A32" s="195" t="s">
        <v>1371</v>
      </c>
      <c r="B32" s="159" t="s">
        <v>131</v>
      </c>
      <c r="C32" s="159" t="s">
        <v>132</v>
      </c>
      <c r="D32" s="159" t="s">
        <v>150</v>
      </c>
      <c r="E32" s="160">
        <v>126329</v>
      </c>
      <c r="F32" s="159">
        <v>0</v>
      </c>
      <c r="G32" s="204" t="s">
        <v>249</v>
      </c>
      <c r="H32" s="204">
        <v>69782685</v>
      </c>
      <c r="I32" s="204" t="s">
        <v>188</v>
      </c>
      <c r="J32" s="133"/>
      <c r="K32" s="153"/>
      <c r="M32" s="5"/>
      <c r="S32" s="53"/>
      <c r="T32" s="53"/>
      <c r="U32" s="53"/>
      <c r="V32" s="53"/>
    </row>
    <row r="33" spans="1:22" s="110" customFormat="1" x14ac:dyDescent="0.25">
      <c r="A33" s="195" t="s">
        <v>1371</v>
      </c>
      <c r="B33" s="136" t="s">
        <v>131</v>
      </c>
      <c r="C33" s="162" t="s">
        <v>132</v>
      </c>
      <c r="D33" s="163" t="s">
        <v>150</v>
      </c>
      <c r="E33" s="160">
        <v>55204</v>
      </c>
      <c r="F33" s="159">
        <v>0</v>
      </c>
      <c r="G33" s="204" t="s">
        <v>190</v>
      </c>
      <c r="H33" s="204">
        <v>12230560</v>
      </c>
      <c r="I33" s="204" t="s">
        <v>149</v>
      </c>
      <c r="J33" s="133"/>
      <c r="K33" s="153"/>
      <c r="M33" s="5"/>
      <c r="S33" s="53"/>
      <c r="T33" s="53"/>
      <c r="U33" s="53"/>
      <c r="V33" s="53"/>
    </row>
    <row r="34" spans="1:22" s="110" customFormat="1" x14ac:dyDescent="0.25">
      <c r="A34" s="195" t="s">
        <v>1371</v>
      </c>
      <c r="B34" s="136" t="s">
        <v>131</v>
      </c>
      <c r="C34" s="162" t="s">
        <v>132</v>
      </c>
      <c r="D34" s="163" t="s">
        <v>150</v>
      </c>
      <c r="E34" s="160">
        <v>102270</v>
      </c>
      <c r="F34" s="159">
        <v>0</v>
      </c>
      <c r="G34" s="204" t="s">
        <v>334</v>
      </c>
      <c r="H34" s="204">
        <v>43767</v>
      </c>
      <c r="I34" s="204" t="s">
        <v>188</v>
      </c>
      <c r="J34" s="133"/>
      <c r="K34" s="153"/>
      <c r="M34" s="5"/>
      <c r="S34" s="53"/>
      <c r="T34" s="53"/>
      <c r="U34" s="53"/>
      <c r="V34" s="53"/>
    </row>
    <row r="35" spans="1:22" s="110" customFormat="1" x14ac:dyDescent="0.25">
      <c r="A35" s="195"/>
      <c r="B35" s="136"/>
      <c r="C35" s="162"/>
      <c r="D35" s="151"/>
      <c r="E35" s="160"/>
      <c r="F35" s="159"/>
      <c r="G35" s="204"/>
      <c r="H35" s="204"/>
      <c r="I35" s="204"/>
      <c r="J35" s="133"/>
      <c r="K35" s="153"/>
      <c r="M35" s="5"/>
      <c r="S35" s="53"/>
      <c r="T35" s="53"/>
      <c r="U35" s="53"/>
      <c r="V35" s="53"/>
    </row>
    <row r="36" spans="1:22" s="110" customFormat="1" x14ac:dyDescent="0.25">
      <c r="A36" s="195"/>
      <c r="B36" s="136"/>
      <c r="C36" s="162"/>
      <c r="D36" s="151"/>
      <c r="E36" s="160"/>
      <c r="F36" s="159"/>
      <c r="G36" s="204"/>
      <c r="H36" s="204"/>
      <c r="I36" s="204"/>
      <c r="J36" s="133"/>
      <c r="K36" s="153"/>
      <c r="M36" s="5"/>
      <c r="S36" s="53"/>
      <c r="T36" s="53"/>
      <c r="U36" s="53"/>
      <c r="V36" s="53"/>
    </row>
    <row r="37" spans="1:22" s="110" customFormat="1" x14ac:dyDescent="0.25">
      <c r="A37" s="195"/>
      <c r="B37" s="136"/>
      <c r="C37" s="162"/>
      <c r="D37" s="151"/>
      <c r="E37" s="160"/>
      <c r="F37" s="159"/>
      <c r="G37" s="204"/>
      <c r="H37" s="204"/>
      <c r="I37" s="204"/>
      <c r="J37" s="133"/>
      <c r="K37" s="153"/>
      <c r="M37" s="5"/>
      <c r="S37" s="53"/>
      <c r="T37" s="53"/>
      <c r="U37" s="53"/>
      <c r="V37" s="53"/>
    </row>
    <row r="38" spans="1:22" s="110" customFormat="1" x14ac:dyDescent="0.25">
      <c r="A38" s="195"/>
      <c r="B38" s="136"/>
      <c r="C38" s="162"/>
      <c r="D38" s="151"/>
      <c r="E38" s="160"/>
      <c r="F38" s="159"/>
      <c r="G38" s="204"/>
      <c r="H38" s="204"/>
      <c r="I38" s="204"/>
      <c r="J38" s="133"/>
      <c r="K38" s="153"/>
      <c r="M38" s="5"/>
      <c r="S38" s="53"/>
      <c r="T38" s="53"/>
      <c r="U38" s="53"/>
      <c r="V38" s="53"/>
    </row>
    <row r="39" spans="1:22" s="110" customFormat="1" x14ac:dyDescent="0.25">
      <c r="A39" s="195"/>
      <c r="B39" s="136"/>
      <c r="C39" s="162"/>
      <c r="D39" s="151"/>
      <c r="E39" s="160"/>
      <c r="F39" s="159"/>
      <c r="G39" s="204"/>
      <c r="H39" s="204"/>
      <c r="I39" s="204"/>
      <c r="J39" s="133"/>
      <c r="K39" s="153"/>
      <c r="M39" s="5"/>
      <c r="S39" s="53"/>
      <c r="T39" s="53"/>
      <c r="U39" s="53"/>
      <c r="V39" s="53"/>
    </row>
    <row r="40" spans="1:22" s="110" customFormat="1" x14ac:dyDescent="0.25">
      <c r="A40" s="195"/>
      <c r="B40" s="136"/>
      <c r="C40" s="162"/>
      <c r="D40" s="151"/>
      <c r="E40" s="160"/>
      <c r="F40" s="159"/>
      <c r="G40" s="204"/>
      <c r="H40" s="204"/>
      <c r="I40" s="204"/>
      <c r="J40" s="133"/>
      <c r="K40" s="153"/>
      <c r="M40" s="5"/>
      <c r="S40" s="53"/>
      <c r="T40" s="53"/>
      <c r="U40" s="53"/>
      <c r="V40" s="53"/>
    </row>
    <row r="41" spans="1:22" s="110" customFormat="1" x14ac:dyDescent="0.25">
      <c r="A41" s="195"/>
      <c r="B41" s="136"/>
      <c r="C41" s="162"/>
      <c r="D41" s="151"/>
      <c r="E41" s="160"/>
      <c r="F41" s="159"/>
      <c r="G41" s="204"/>
      <c r="H41" s="204"/>
      <c r="I41" s="204"/>
      <c r="J41" s="133"/>
      <c r="K41" s="153"/>
      <c r="M41" s="5"/>
      <c r="S41" s="53"/>
      <c r="T41" s="53"/>
      <c r="U41" s="53"/>
      <c r="V41" s="53"/>
    </row>
    <row r="42" spans="1:22" s="110" customFormat="1" x14ac:dyDescent="0.25">
      <c r="A42" s="195"/>
      <c r="B42" s="136"/>
      <c r="C42" s="162"/>
      <c r="D42" s="151"/>
      <c r="E42" s="160"/>
      <c r="F42" s="136"/>
      <c r="G42" s="204"/>
      <c r="H42" s="204"/>
      <c r="I42" s="204"/>
      <c r="J42" s="133"/>
      <c r="K42" s="153"/>
      <c r="M42" s="5"/>
      <c r="S42" s="53"/>
      <c r="T42" s="53"/>
      <c r="U42" s="53"/>
      <c r="V42" s="53"/>
    </row>
    <row r="43" spans="1:22" s="110" customFormat="1" x14ac:dyDescent="0.25">
      <c r="A43" s="195"/>
      <c r="B43" s="136"/>
      <c r="C43" s="162"/>
      <c r="D43" s="151"/>
      <c r="E43" s="160"/>
      <c r="F43" s="136"/>
      <c r="G43" s="204"/>
      <c r="H43" s="204"/>
      <c r="I43" s="204"/>
      <c r="J43" s="133"/>
      <c r="K43" s="153"/>
      <c r="M43" s="5"/>
      <c r="S43" s="53"/>
      <c r="T43" s="53"/>
      <c r="U43" s="53"/>
      <c r="V43" s="53"/>
    </row>
    <row r="44" spans="1:22" s="110" customFormat="1" x14ac:dyDescent="0.25">
      <c r="A44" s="195"/>
      <c r="B44" s="136"/>
      <c r="C44" s="162"/>
      <c r="D44" s="151"/>
      <c r="E44" s="163"/>
      <c r="F44" s="136"/>
      <c r="G44" s="204"/>
      <c r="H44" s="204"/>
      <c r="I44" s="204"/>
      <c r="J44" s="133"/>
      <c r="K44" s="153"/>
      <c r="M44" s="5"/>
      <c r="S44" s="53"/>
      <c r="T44" s="53"/>
      <c r="U44" s="53"/>
      <c r="V44" s="53"/>
    </row>
    <row r="45" spans="1:22" s="110" customFormat="1" x14ac:dyDescent="0.25">
      <c r="A45" s="195"/>
      <c r="B45" s="136"/>
      <c r="C45" s="162"/>
      <c r="D45" s="151"/>
      <c r="E45" s="163"/>
      <c r="F45" s="136"/>
      <c r="G45" s="204"/>
      <c r="H45" s="204"/>
      <c r="I45" s="204"/>
      <c r="J45" s="133"/>
      <c r="K45" s="153"/>
      <c r="M45" s="5"/>
      <c r="S45" s="53"/>
      <c r="T45" s="53"/>
      <c r="U45" s="53"/>
      <c r="V45" s="53"/>
    </row>
    <row r="46" spans="1:22" s="110" customFormat="1" x14ac:dyDescent="0.25">
      <c r="A46" s="195"/>
      <c r="B46" s="136"/>
      <c r="C46" s="162"/>
      <c r="D46" s="151"/>
      <c r="E46" s="163"/>
      <c r="F46" s="136"/>
      <c r="G46" s="204"/>
      <c r="H46" s="204"/>
      <c r="I46" s="204"/>
      <c r="J46" s="133"/>
      <c r="K46" s="153"/>
      <c r="M46" s="5"/>
      <c r="S46" s="53"/>
      <c r="T46" s="53"/>
      <c r="U46" s="53"/>
      <c r="V46" s="53"/>
    </row>
    <row r="47" spans="1:22" s="110" customFormat="1" x14ac:dyDescent="0.25">
      <c r="A47" s="195"/>
      <c r="B47" s="159"/>
      <c r="C47" s="159"/>
      <c r="D47" s="160"/>
      <c r="E47" s="160"/>
      <c r="F47" s="159"/>
      <c r="G47" s="204"/>
      <c r="H47" s="204"/>
      <c r="I47" s="204"/>
      <c r="J47" s="133"/>
      <c r="M47" s="5"/>
      <c r="S47" s="53"/>
      <c r="T47" s="53"/>
      <c r="U47" s="53"/>
      <c r="V47" s="53"/>
    </row>
    <row r="48" spans="1:22" s="110" customFormat="1" x14ac:dyDescent="0.25">
      <c r="A48" s="195"/>
      <c r="B48" s="159"/>
      <c r="C48" s="159"/>
      <c r="D48" s="160"/>
      <c r="E48" s="160"/>
      <c r="F48" s="159"/>
      <c r="G48" s="204"/>
      <c r="H48" s="204"/>
      <c r="I48" s="204"/>
      <c r="J48" s="133"/>
      <c r="M48" s="5"/>
      <c r="S48" s="53"/>
      <c r="T48" s="53"/>
      <c r="U48" s="53"/>
      <c r="V48" s="53"/>
    </row>
    <row r="49" spans="1:22" s="110" customFormat="1" x14ac:dyDescent="0.25">
      <c r="A49" s="195"/>
      <c r="B49" s="159"/>
      <c r="C49" s="159"/>
      <c r="D49" s="160"/>
      <c r="E49" s="160"/>
      <c r="F49" s="159"/>
      <c r="G49" s="204"/>
      <c r="H49" s="204"/>
      <c r="I49" s="204"/>
      <c r="J49" s="133"/>
      <c r="M49" s="5"/>
      <c r="S49" s="53"/>
      <c r="T49" s="53"/>
      <c r="U49" s="53"/>
      <c r="V49" s="53"/>
    </row>
    <row r="50" spans="1:22" s="110" customFormat="1" x14ac:dyDescent="0.25">
      <c r="A50" s="195"/>
      <c r="B50" s="159"/>
      <c r="C50" s="159"/>
      <c r="D50" s="160"/>
      <c r="E50" s="160"/>
      <c r="F50" s="159"/>
      <c r="G50" s="204"/>
      <c r="H50" s="204"/>
      <c r="I50" s="204"/>
      <c r="J50" s="133"/>
      <c r="M50" s="5"/>
      <c r="S50" s="53"/>
      <c r="T50" s="53"/>
      <c r="U50" s="53"/>
      <c r="V50" s="53"/>
    </row>
    <row r="51" spans="1:22" s="110" customFormat="1" x14ac:dyDescent="0.25">
      <c r="A51" s="195"/>
      <c r="B51" s="136"/>
      <c r="C51" s="162"/>
      <c r="D51" s="163"/>
      <c r="E51" s="163"/>
      <c r="F51" s="136"/>
      <c r="G51" s="204"/>
      <c r="H51" s="204"/>
      <c r="I51" s="204"/>
      <c r="J51" s="133"/>
      <c r="M51" s="5"/>
      <c r="S51" s="53"/>
      <c r="T51" s="53"/>
      <c r="U51" s="53"/>
      <c r="V51" s="53"/>
    </row>
    <row r="52" spans="1:22" s="110" customFormat="1" x14ac:dyDescent="0.25">
      <c r="A52" s="195"/>
      <c r="B52" s="136"/>
      <c r="C52" s="162"/>
      <c r="D52" s="163"/>
      <c r="E52" s="163"/>
      <c r="F52" s="136"/>
      <c r="G52" s="204"/>
      <c r="H52" s="204"/>
      <c r="I52" s="204"/>
      <c r="J52" s="133"/>
      <c r="M52" s="5"/>
      <c r="S52" s="53"/>
      <c r="T52" s="53"/>
      <c r="U52" s="53"/>
      <c r="V52" s="53"/>
    </row>
    <row r="53" spans="1:22" s="110" customFormat="1" x14ac:dyDescent="0.25">
      <c r="A53" s="195"/>
      <c r="B53" s="136"/>
      <c r="C53" s="162"/>
      <c r="D53" s="62"/>
      <c r="E53" s="163"/>
      <c r="F53" s="136"/>
      <c r="G53" s="204"/>
      <c r="H53" s="204"/>
      <c r="I53" s="204"/>
      <c r="J53" s="133"/>
      <c r="M53" s="5"/>
      <c r="S53" s="53"/>
      <c r="T53" s="53"/>
      <c r="U53" s="53"/>
      <c r="V53" s="53"/>
    </row>
    <row r="54" spans="1:22" s="110" customFormat="1" x14ac:dyDescent="0.25">
      <c r="A54" s="195"/>
      <c r="B54" s="136"/>
      <c r="C54" s="162"/>
      <c r="D54" s="62"/>
      <c r="E54" s="163"/>
      <c r="F54" s="136"/>
      <c r="G54" s="204"/>
      <c r="H54" s="204"/>
      <c r="I54" s="204"/>
      <c r="J54" s="133"/>
      <c r="M54" s="5"/>
      <c r="S54" s="53"/>
      <c r="T54" s="53"/>
      <c r="U54" s="53"/>
      <c r="V54" s="53"/>
    </row>
    <row r="55" spans="1:22" s="110" customFormat="1" x14ac:dyDescent="0.25">
      <c r="A55" s="195"/>
      <c r="B55" s="136"/>
      <c r="C55" s="162"/>
      <c r="D55" s="62"/>
      <c r="E55" s="163"/>
      <c r="F55" s="136"/>
      <c r="G55" s="204"/>
      <c r="H55" s="204"/>
      <c r="I55" s="204"/>
      <c r="J55" s="133"/>
      <c r="M55" s="5"/>
      <c r="S55" s="53"/>
      <c r="T55" s="53"/>
      <c r="U55" s="53"/>
      <c r="V55" s="53"/>
    </row>
    <row r="56" spans="1:22" s="110" customFormat="1" x14ac:dyDescent="0.25">
      <c r="A56" s="195"/>
      <c r="B56" s="136"/>
      <c r="C56" s="162"/>
      <c r="D56" s="62"/>
      <c r="E56" s="163"/>
      <c r="F56" s="136"/>
      <c r="G56" s="204"/>
      <c r="H56" s="204"/>
      <c r="I56" s="204"/>
      <c r="J56" s="133"/>
      <c r="M56" s="5"/>
      <c r="S56" s="53"/>
      <c r="T56" s="53"/>
      <c r="U56" s="53"/>
      <c r="V56" s="53"/>
    </row>
    <row r="57" spans="1:22" s="110" customFormat="1" x14ac:dyDescent="0.25">
      <c r="A57" s="282" t="s">
        <v>1224</v>
      </c>
      <c r="B57" s="204" t="s">
        <v>123</v>
      </c>
      <c r="C57" s="204" t="s">
        <v>277</v>
      </c>
      <c r="D57" s="204" t="s">
        <v>150</v>
      </c>
      <c r="E57" s="283">
        <v>0</v>
      </c>
      <c r="F57" s="284">
        <v>2600000</v>
      </c>
      <c r="G57" s="204"/>
      <c r="H57" s="204"/>
      <c r="I57" s="204"/>
      <c r="J57" s="133"/>
      <c r="M57" s="5"/>
      <c r="S57" s="53"/>
      <c r="T57" s="53"/>
      <c r="U57" s="53"/>
      <c r="V57" s="53"/>
    </row>
    <row r="58" spans="1:22" s="110" customFormat="1" x14ac:dyDescent="0.25">
      <c r="A58" s="282"/>
      <c r="B58" s="204"/>
      <c r="C58" s="204"/>
      <c r="D58" s="204"/>
      <c r="E58" s="283"/>
      <c r="F58" s="284"/>
      <c r="G58" s="204"/>
      <c r="H58" s="204"/>
      <c r="I58" s="204"/>
      <c r="J58" s="133"/>
      <c r="M58" s="5"/>
      <c r="S58" s="53"/>
      <c r="T58" s="53"/>
      <c r="U58" s="53"/>
      <c r="V58" s="53"/>
    </row>
    <row r="59" spans="1:22" s="110" customFormat="1" x14ac:dyDescent="0.25">
      <c r="A59" s="282"/>
      <c r="B59" s="204"/>
      <c r="C59" s="204"/>
      <c r="D59" s="204"/>
      <c r="E59" s="283"/>
      <c r="F59" s="284"/>
      <c r="G59" s="204"/>
      <c r="H59" s="204"/>
      <c r="I59" s="204"/>
      <c r="J59" s="133"/>
      <c r="M59" s="5"/>
      <c r="S59" s="53"/>
      <c r="T59" s="53"/>
      <c r="U59" s="53"/>
      <c r="V59" s="53"/>
    </row>
    <row r="60" spans="1:22" s="110" customFormat="1" x14ac:dyDescent="0.25">
      <c r="A60" s="195"/>
      <c r="B60" s="136"/>
      <c r="C60" s="162"/>
      <c r="D60" s="62"/>
      <c r="E60" s="163"/>
      <c r="F60" s="136"/>
      <c r="G60" s="204"/>
      <c r="H60" s="204"/>
      <c r="I60" s="204"/>
      <c r="J60" s="133"/>
      <c r="M60" s="5"/>
      <c r="S60" s="53"/>
      <c r="T60" s="53"/>
      <c r="U60" s="53"/>
      <c r="V60" s="53"/>
    </row>
    <row r="61" spans="1:22" s="110" customFormat="1" x14ac:dyDescent="0.25">
      <c r="A61" s="136"/>
      <c r="B61" s="136"/>
      <c r="C61" s="162"/>
      <c r="D61" s="62"/>
      <c r="E61" s="163"/>
      <c r="F61" s="136"/>
      <c r="G61" s="204"/>
      <c r="H61" s="204"/>
      <c r="I61" s="204"/>
      <c r="J61" s="133"/>
      <c r="M61" s="5"/>
      <c r="S61" s="53"/>
      <c r="T61" s="53"/>
      <c r="U61" s="53"/>
      <c r="V61" s="53"/>
    </row>
    <row r="62" spans="1:22" s="110" customFormat="1" x14ac:dyDescent="0.25">
      <c r="A62" s="162" t="s">
        <v>1224</v>
      </c>
      <c r="B62" s="136" t="s">
        <v>131</v>
      </c>
      <c r="C62" s="162" t="s">
        <v>151</v>
      </c>
      <c r="D62" s="163" t="s">
        <v>150</v>
      </c>
      <c r="E62" s="163">
        <v>120000</v>
      </c>
      <c r="F62" s="136">
        <v>0</v>
      </c>
      <c r="G62" s="204"/>
      <c r="H62" s="204"/>
      <c r="I62" s="204"/>
      <c r="J62" s="133"/>
      <c r="M62" s="5"/>
      <c r="S62" s="53"/>
      <c r="T62" s="53"/>
      <c r="U62" s="53"/>
      <c r="V62" s="53"/>
    </row>
    <row r="63" spans="1:22" s="110" customFormat="1" x14ac:dyDescent="0.25">
      <c r="A63" s="162" t="s">
        <v>1366</v>
      </c>
      <c r="B63" s="136" t="s">
        <v>131</v>
      </c>
      <c r="C63" s="162" t="s">
        <v>151</v>
      </c>
      <c r="D63" s="163" t="s">
        <v>150</v>
      </c>
      <c r="E63" s="163">
        <v>70000</v>
      </c>
      <c r="F63" s="136">
        <v>0</v>
      </c>
      <c r="G63" s="204"/>
      <c r="H63" s="204"/>
      <c r="I63" s="204"/>
      <c r="J63" s="133"/>
      <c r="M63" s="5"/>
      <c r="S63" s="53"/>
      <c r="T63" s="53"/>
      <c r="U63" s="53"/>
      <c r="V63" s="53"/>
    </row>
    <row r="64" spans="1:22" s="110" customFormat="1" x14ac:dyDescent="0.25">
      <c r="A64" s="162" t="s">
        <v>1227</v>
      </c>
      <c r="B64" s="136" t="s">
        <v>131</v>
      </c>
      <c r="C64" s="162" t="s">
        <v>151</v>
      </c>
      <c r="D64" s="163" t="s">
        <v>150</v>
      </c>
      <c r="E64" s="163">
        <v>20000</v>
      </c>
      <c r="F64" s="136">
        <v>0</v>
      </c>
      <c r="G64" s="204"/>
      <c r="H64" s="204"/>
      <c r="I64" s="204"/>
      <c r="J64" s="133"/>
      <c r="M64" s="5"/>
      <c r="S64" s="53"/>
      <c r="T64" s="53"/>
      <c r="U64" s="53"/>
      <c r="V64" s="53"/>
    </row>
    <row r="65" spans="1:22" s="110" customFormat="1" x14ac:dyDescent="0.25">
      <c r="A65" s="162" t="s">
        <v>1368</v>
      </c>
      <c r="B65" s="136" t="s">
        <v>131</v>
      </c>
      <c r="C65" s="162" t="s">
        <v>151</v>
      </c>
      <c r="D65" s="163" t="s">
        <v>150</v>
      </c>
      <c r="E65" s="163">
        <v>50000</v>
      </c>
      <c r="F65" s="136">
        <v>0</v>
      </c>
      <c r="G65" s="204"/>
      <c r="H65" s="204"/>
      <c r="I65" s="204"/>
      <c r="J65" s="133"/>
      <c r="M65" s="5"/>
      <c r="S65" s="53"/>
      <c r="T65" s="53"/>
      <c r="U65" s="53"/>
      <c r="V65" s="53"/>
    </row>
    <row r="66" spans="1:22" s="110" customFormat="1" x14ac:dyDescent="0.25">
      <c r="A66" s="162" t="s">
        <v>1231</v>
      </c>
      <c r="B66" s="136" t="s">
        <v>131</v>
      </c>
      <c r="C66" s="162" t="s">
        <v>151</v>
      </c>
      <c r="D66" s="163" t="s">
        <v>150</v>
      </c>
      <c r="E66" s="163">
        <v>30000</v>
      </c>
      <c r="F66" s="136">
        <v>0</v>
      </c>
      <c r="G66" s="204"/>
      <c r="H66" s="204"/>
      <c r="I66" s="204"/>
      <c r="J66" s="133"/>
      <c r="M66" s="5"/>
      <c r="S66" s="53"/>
      <c r="T66" s="53"/>
      <c r="U66" s="53"/>
      <c r="V66" s="53"/>
    </row>
    <row r="67" spans="1:22" s="110" customFormat="1" x14ac:dyDescent="0.25">
      <c r="A67" s="162" t="s">
        <v>1372</v>
      </c>
      <c r="B67" s="136" t="s">
        <v>131</v>
      </c>
      <c r="C67" s="162" t="s">
        <v>151</v>
      </c>
      <c r="D67" s="163" t="s">
        <v>150</v>
      </c>
      <c r="E67" s="163">
        <v>40000</v>
      </c>
      <c r="F67" s="136">
        <v>0</v>
      </c>
      <c r="G67" s="204"/>
      <c r="H67" s="204"/>
      <c r="I67" s="204"/>
      <c r="J67" s="133"/>
      <c r="M67" s="5"/>
      <c r="S67" s="53"/>
      <c r="T67" s="53"/>
      <c r="U67" s="53"/>
      <c r="V67" s="53"/>
    </row>
    <row r="68" spans="1:22" s="110" customFormat="1" x14ac:dyDescent="0.25">
      <c r="A68" s="162" t="s">
        <v>1233</v>
      </c>
      <c r="B68" s="136" t="s">
        <v>131</v>
      </c>
      <c r="C68" s="162" t="s">
        <v>151</v>
      </c>
      <c r="D68" s="163" t="s">
        <v>150</v>
      </c>
      <c r="E68" s="163">
        <v>20000</v>
      </c>
      <c r="F68" s="136">
        <v>0</v>
      </c>
      <c r="G68" s="204"/>
      <c r="H68" s="204"/>
      <c r="I68" s="204"/>
      <c r="J68" s="133"/>
      <c r="M68" s="5"/>
      <c r="S68" s="53"/>
      <c r="T68" s="53"/>
      <c r="U68" s="53"/>
      <c r="V68" s="53"/>
    </row>
    <row r="69" spans="1:22" s="110" customFormat="1" x14ac:dyDescent="0.25">
      <c r="A69" s="136" t="s">
        <v>1234</v>
      </c>
      <c r="B69" s="136" t="s">
        <v>131</v>
      </c>
      <c r="C69" s="162" t="s">
        <v>151</v>
      </c>
      <c r="D69" s="151" t="s">
        <v>150</v>
      </c>
      <c r="E69" s="163">
        <v>20000</v>
      </c>
      <c r="F69" s="136">
        <v>0</v>
      </c>
      <c r="G69" s="204"/>
      <c r="H69" s="204"/>
      <c r="I69" s="204"/>
      <c r="J69" s="133"/>
      <c r="M69" s="5"/>
      <c r="S69" s="53"/>
      <c r="T69" s="53"/>
      <c r="U69" s="53"/>
      <c r="V69" s="53"/>
    </row>
    <row r="70" spans="1:22" s="110" customFormat="1" x14ac:dyDescent="0.25">
      <c r="A70" s="136" t="s">
        <v>1237</v>
      </c>
      <c r="B70" s="136" t="s">
        <v>131</v>
      </c>
      <c r="C70" s="162" t="s">
        <v>151</v>
      </c>
      <c r="D70" s="151" t="s">
        <v>150</v>
      </c>
      <c r="E70" s="163">
        <v>40000</v>
      </c>
      <c r="F70" s="136">
        <v>0</v>
      </c>
      <c r="G70" s="204"/>
      <c r="H70" s="204"/>
      <c r="I70" s="204"/>
      <c r="J70" s="133"/>
      <c r="M70" s="5"/>
      <c r="S70" s="53"/>
      <c r="T70" s="53"/>
      <c r="U70" s="53"/>
      <c r="V70" s="53"/>
    </row>
    <row r="71" spans="1:22" s="110" customFormat="1" x14ac:dyDescent="0.25">
      <c r="A71" s="136" t="s">
        <v>1370</v>
      </c>
      <c r="B71" s="136" t="s">
        <v>131</v>
      </c>
      <c r="C71" s="162" t="s">
        <v>151</v>
      </c>
      <c r="D71" s="151" t="s">
        <v>150</v>
      </c>
      <c r="E71" s="163">
        <v>20000</v>
      </c>
      <c r="F71" s="136">
        <v>0</v>
      </c>
      <c r="G71" s="204"/>
      <c r="H71" s="204"/>
      <c r="I71" s="204"/>
      <c r="J71" s="133"/>
      <c r="M71" s="5"/>
      <c r="S71" s="53"/>
      <c r="T71" s="53"/>
      <c r="U71" s="53"/>
      <c r="V71" s="53"/>
    </row>
    <row r="72" spans="1:22" s="110" customFormat="1" x14ac:dyDescent="0.25">
      <c r="A72" s="136" t="s">
        <v>1371</v>
      </c>
      <c r="B72" s="136" t="s">
        <v>131</v>
      </c>
      <c r="C72" s="162" t="s">
        <v>151</v>
      </c>
      <c r="D72" s="151" t="s">
        <v>150</v>
      </c>
      <c r="E72" s="163">
        <v>20000</v>
      </c>
      <c r="F72" s="136">
        <v>0</v>
      </c>
      <c r="G72" s="204"/>
      <c r="H72" s="204"/>
      <c r="I72" s="204"/>
      <c r="J72" s="133"/>
      <c r="M72" s="5"/>
      <c r="S72" s="53"/>
      <c r="T72" s="53"/>
      <c r="U72" s="53"/>
      <c r="V72" s="53"/>
    </row>
    <row r="73" spans="1:22" s="110" customFormat="1" x14ac:dyDescent="0.25">
      <c r="A73" s="136"/>
      <c r="B73" s="136"/>
      <c r="C73" s="162"/>
      <c r="D73" s="151"/>
      <c r="E73" s="163"/>
      <c r="F73" s="136"/>
      <c r="G73" s="204"/>
      <c r="H73" s="204"/>
      <c r="I73" s="204"/>
      <c r="J73" s="133"/>
      <c r="K73" s="5"/>
      <c r="M73" s="5"/>
      <c r="S73" s="53"/>
      <c r="T73" s="53"/>
      <c r="U73" s="53"/>
      <c r="V73" s="53"/>
    </row>
    <row r="74" spans="1:22" s="110" customFormat="1" x14ac:dyDescent="0.25">
      <c r="A74" s="136"/>
      <c r="B74" s="136"/>
      <c r="C74" s="162"/>
      <c r="D74" s="151"/>
      <c r="E74" s="163"/>
      <c r="F74" s="136"/>
      <c r="G74" s="204"/>
      <c r="H74" s="204"/>
      <c r="I74" s="204"/>
      <c r="J74" s="133"/>
      <c r="K74" s="5"/>
      <c r="M74" s="5"/>
      <c r="S74" s="53"/>
      <c r="T74" s="53"/>
      <c r="U74" s="53"/>
      <c r="V74" s="53"/>
    </row>
    <row r="75" spans="1:22" s="110" customFormat="1" x14ac:dyDescent="0.25">
      <c r="A75" s="136"/>
      <c r="B75" s="136"/>
      <c r="C75" s="162"/>
      <c r="D75" s="151"/>
      <c r="E75" s="163"/>
      <c r="F75" s="136"/>
      <c r="G75" s="204"/>
      <c r="H75" s="204"/>
      <c r="I75" s="204"/>
      <c r="J75" s="133"/>
      <c r="K75" s="5"/>
      <c r="M75" s="5"/>
      <c r="S75" s="53"/>
      <c r="T75" s="53"/>
      <c r="U75" s="53"/>
      <c r="V75" s="53"/>
    </row>
    <row r="76" spans="1:22" s="110" customFormat="1" x14ac:dyDescent="0.25">
      <c r="A76" s="263"/>
      <c r="B76" s="263"/>
      <c r="C76" s="264"/>
      <c r="D76" s="265">
        <f>SUM(D62:D75)</f>
        <v>0</v>
      </c>
      <c r="E76" s="266">
        <f>SUM(E2:E75)</f>
        <v>2597798</v>
      </c>
      <c r="F76" s="266">
        <f>SUM(F2:F75)</f>
        <v>2600000</v>
      </c>
      <c r="G76" s="267"/>
      <c r="H76" s="267"/>
      <c r="I76" s="267"/>
      <c r="J76" s="296">
        <f>+E76-F76</f>
        <v>-2202</v>
      </c>
      <c r="K76" s="5"/>
      <c r="M76" s="5"/>
      <c r="S76" s="53"/>
      <c r="T76" s="53"/>
      <c r="U76" s="53"/>
      <c r="V76" s="53"/>
    </row>
    <row r="77" spans="1:22" s="110" customFormat="1" x14ac:dyDescent="0.25">
      <c r="A77" s="136"/>
      <c r="B77" s="136"/>
      <c r="C77" s="162"/>
      <c r="D77" s="151"/>
      <c r="E77" s="163"/>
      <c r="F77" s="136"/>
      <c r="G77" s="204"/>
      <c r="H77" s="204"/>
      <c r="I77" s="204"/>
      <c r="J77" s="133"/>
      <c r="K77" s="5"/>
      <c r="M77" s="5"/>
      <c r="S77" s="53"/>
      <c r="T77" s="53"/>
      <c r="U77" s="53"/>
      <c r="V77" s="53"/>
    </row>
    <row r="78" spans="1:22" s="110" customFormat="1" x14ac:dyDescent="0.25">
      <c r="A78" s="136"/>
      <c r="B78" s="136"/>
      <c r="C78" s="162"/>
      <c r="D78" s="151"/>
      <c r="E78" s="163"/>
      <c r="F78" s="136"/>
      <c r="G78" s="204"/>
      <c r="H78" s="204"/>
      <c r="I78" s="204"/>
      <c r="J78" s="133"/>
      <c r="K78" s="5"/>
      <c r="M78" s="5"/>
      <c r="S78" s="53"/>
      <c r="T78" s="53"/>
      <c r="U78" s="53"/>
      <c r="V78" s="53"/>
    </row>
    <row r="79" spans="1:22" s="110" customFormat="1" x14ac:dyDescent="0.25">
      <c r="A79" s="136"/>
      <c r="B79" s="136"/>
      <c r="C79" s="162"/>
      <c r="D79" s="151"/>
      <c r="E79" s="163"/>
      <c r="F79" s="136"/>
      <c r="G79" s="204"/>
      <c r="H79" s="204"/>
      <c r="I79" s="204"/>
      <c r="J79" s="133"/>
      <c r="K79" s="5"/>
      <c r="M79" s="5"/>
      <c r="S79" s="53"/>
      <c r="T79" s="53"/>
      <c r="U79" s="53"/>
      <c r="V79" s="53"/>
    </row>
    <row r="80" spans="1:22" s="110" customFormat="1" x14ac:dyDescent="0.25">
      <c r="A80" s="162"/>
      <c r="B80" s="136"/>
      <c r="C80" s="162"/>
      <c r="D80" s="151"/>
      <c r="E80" s="163"/>
      <c r="F80" s="136"/>
      <c r="G80" s="204"/>
      <c r="H80" s="204"/>
      <c r="I80" s="204"/>
      <c r="J80" s="206"/>
      <c r="K80" s="5"/>
      <c r="M80" s="5"/>
      <c r="S80" s="53"/>
      <c r="T80" s="53"/>
      <c r="U80" s="53"/>
      <c r="V80" s="53"/>
    </row>
    <row r="81" spans="1:22" s="110" customFormat="1" x14ac:dyDescent="0.25">
      <c r="A81" s="162">
        <v>43738</v>
      </c>
      <c r="B81" s="136"/>
      <c r="C81" s="162" t="s">
        <v>1373</v>
      </c>
      <c r="D81" s="151"/>
      <c r="E81" s="163">
        <v>32400</v>
      </c>
      <c r="F81" s="136"/>
      <c r="G81" s="334" t="s">
        <v>750</v>
      </c>
      <c r="H81" s="204">
        <v>1373</v>
      </c>
      <c r="I81" s="204" t="s">
        <v>188</v>
      </c>
      <c r="J81" s="206"/>
      <c r="K81" s="5"/>
      <c r="M81" s="5"/>
      <c r="S81" s="53"/>
      <c r="T81" s="53"/>
      <c r="U81" s="53"/>
      <c r="V81" s="53"/>
    </row>
    <row r="82" spans="1:22" s="110" customFormat="1" x14ac:dyDescent="0.25">
      <c r="A82" s="162">
        <v>43739</v>
      </c>
      <c r="B82" s="136"/>
      <c r="C82" s="162" t="s">
        <v>1374</v>
      </c>
      <c r="D82" s="151"/>
      <c r="E82" s="163">
        <v>3830</v>
      </c>
      <c r="F82" s="136"/>
      <c r="G82" s="334" t="s">
        <v>1375</v>
      </c>
      <c r="H82" s="204">
        <v>11678</v>
      </c>
      <c r="I82" s="204" t="s">
        <v>189</v>
      </c>
      <c r="J82" s="206"/>
      <c r="K82" s="5"/>
      <c r="M82" s="5"/>
      <c r="S82" s="53"/>
      <c r="T82" s="53"/>
      <c r="U82" s="53"/>
      <c r="V82" s="53"/>
    </row>
    <row r="83" spans="1:22" s="110" customFormat="1" x14ac:dyDescent="0.25">
      <c r="A83" s="162">
        <v>43740</v>
      </c>
      <c r="B83" s="136"/>
      <c r="C83" s="162" t="s">
        <v>1376</v>
      </c>
      <c r="D83" s="151"/>
      <c r="E83" s="163">
        <v>38000</v>
      </c>
      <c r="F83" s="136"/>
      <c r="G83" s="334" t="s">
        <v>1377</v>
      </c>
      <c r="H83" s="204">
        <v>1826</v>
      </c>
      <c r="I83" s="204" t="s">
        <v>187</v>
      </c>
      <c r="J83" s="206"/>
      <c r="K83" s="5"/>
      <c r="M83" s="5"/>
      <c r="S83" s="53"/>
      <c r="T83" s="53"/>
      <c r="U83" s="53"/>
      <c r="V83" s="53"/>
    </row>
    <row r="84" spans="1:22" s="110" customFormat="1" x14ac:dyDescent="0.25">
      <c r="A84" s="162">
        <v>43740</v>
      </c>
      <c r="B84" s="136"/>
      <c r="C84" s="162" t="s">
        <v>376</v>
      </c>
      <c r="D84" s="151"/>
      <c r="E84" s="163">
        <v>1000</v>
      </c>
      <c r="F84" s="136"/>
      <c r="G84" s="334" t="s">
        <v>230</v>
      </c>
      <c r="H84" s="204">
        <v>351572</v>
      </c>
      <c r="I84" s="204" t="s">
        <v>188</v>
      </c>
      <c r="J84" s="205"/>
      <c r="K84" s="5"/>
      <c r="M84" s="5"/>
      <c r="S84" s="53"/>
      <c r="T84" s="53"/>
      <c r="U84" s="53"/>
      <c r="V84" s="53"/>
    </row>
    <row r="85" spans="1:22" s="110" customFormat="1" x14ac:dyDescent="0.25">
      <c r="A85" s="162">
        <v>43740</v>
      </c>
      <c r="B85" s="136"/>
      <c r="C85" s="162" t="s">
        <v>375</v>
      </c>
      <c r="D85" s="163"/>
      <c r="E85" s="163">
        <v>1000</v>
      </c>
      <c r="F85" s="136"/>
      <c r="G85" s="334" t="s">
        <v>231</v>
      </c>
      <c r="H85" s="204">
        <v>376601</v>
      </c>
      <c r="I85" s="204" t="s">
        <v>188</v>
      </c>
      <c r="J85" s="205"/>
      <c r="K85" s="5"/>
      <c r="M85" s="5"/>
      <c r="S85" s="53"/>
      <c r="T85" s="53"/>
      <c r="U85" s="53"/>
      <c r="V85" s="53"/>
    </row>
    <row r="86" spans="1:22" s="110" customFormat="1" x14ac:dyDescent="0.25">
      <c r="A86" s="162">
        <v>43740</v>
      </c>
      <c r="B86" s="136"/>
      <c r="C86" s="162" t="s">
        <v>1378</v>
      </c>
      <c r="D86" s="163"/>
      <c r="E86" s="163">
        <v>4000</v>
      </c>
      <c r="F86" s="136"/>
      <c r="G86" s="334" t="s">
        <v>1379</v>
      </c>
      <c r="H86" s="204">
        <v>511363</v>
      </c>
      <c r="I86" s="204" t="s">
        <v>189</v>
      </c>
      <c r="J86" s="205"/>
      <c r="K86" s="5"/>
      <c r="M86" s="5"/>
      <c r="S86" s="53"/>
      <c r="T86" s="53"/>
      <c r="U86" s="53"/>
      <c r="V86" s="53"/>
    </row>
    <row r="87" spans="1:22" s="110" customFormat="1" x14ac:dyDescent="0.25">
      <c r="A87" s="162">
        <v>43741</v>
      </c>
      <c r="B87" s="136"/>
      <c r="C87" s="162" t="s">
        <v>751</v>
      </c>
      <c r="D87" s="163"/>
      <c r="E87" s="163">
        <v>4000</v>
      </c>
      <c r="F87" s="136"/>
      <c r="G87" s="334" t="s">
        <v>1380</v>
      </c>
      <c r="H87" s="204" t="s">
        <v>1381</v>
      </c>
      <c r="I87" s="204" t="s">
        <v>188</v>
      </c>
      <c r="J87" s="205"/>
      <c r="K87" s="5"/>
      <c r="M87" s="5"/>
      <c r="S87" s="53"/>
      <c r="T87" s="53"/>
      <c r="U87" s="53"/>
      <c r="V87" s="53"/>
    </row>
    <row r="88" spans="1:22" s="110" customFormat="1" x14ac:dyDescent="0.25">
      <c r="A88" s="162">
        <v>43742</v>
      </c>
      <c r="B88" s="136"/>
      <c r="C88" s="162" t="s">
        <v>749</v>
      </c>
      <c r="D88" s="163"/>
      <c r="E88" s="163">
        <v>9500</v>
      </c>
      <c r="F88" s="136"/>
      <c r="G88" s="334" t="s">
        <v>1382</v>
      </c>
      <c r="H88" s="204">
        <v>7932</v>
      </c>
      <c r="I88" s="204" t="s">
        <v>188</v>
      </c>
      <c r="J88" s="205"/>
      <c r="K88" s="5"/>
      <c r="M88" s="5"/>
      <c r="S88" s="53"/>
      <c r="T88" s="53"/>
      <c r="U88" s="53"/>
      <c r="V88" s="53"/>
    </row>
    <row r="89" spans="1:22" s="110" customFormat="1" x14ac:dyDescent="0.25">
      <c r="A89" s="162">
        <v>43745</v>
      </c>
      <c r="B89" s="136"/>
      <c r="C89" s="162" t="s">
        <v>1383</v>
      </c>
      <c r="D89" s="163"/>
      <c r="E89" s="163">
        <v>800</v>
      </c>
      <c r="F89" s="136"/>
      <c r="G89" s="334" t="s">
        <v>1384</v>
      </c>
      <c r="H89" s="204">
        <v>4993</v>
      </c>
      <c r="I89" s="204" t="s">
        <v>189</v>
      </c>
      <c r="J89" s="205"/>
      <c r="K89" s="5"/>
      <c r="M89" s="5"/>
      <c r="S89" s="53"/>
      <c r="T89" s="53"/>
      <c r="U89" s="53"/>
      <c r="V89" s="53"/>
    </row>
    <row r="90" spans="1:22" s="110" customFormat="1" x14ac:dyDescent="0.25">
      <c r="A90" s="162">
        <v>43746</v>
      </c>
      <c r="B90" s="136"/>
      <c r="C90" s="162" t="s">
        <v>1385</v>
      </c>
      <c r="D90" s="163"/>
      <c r="E90" s="163">
        <v>2600</v>
      </c>
      <c r="F90" s="136"/>
      <c r="G90" s="334" t="s">
        <v>1384</v>
      </c>
      <c r="H90" s="204">
        <v>5102</v>
      </c>
      <c r="I90" s="204" t="s">
        <v>188</v>
      </c>
      <c r="J90" s="205"/>
      <c r="K90" s="5"/>
      <c r="M90" s="5"/>
      <c r="S90" s="53"/>
      <c r="T90" s="53"/>
      <c r="U90" s="53"/>
      <c r="V90" s="53"/>
    </row>
    <row r="91" spans="1:22" s="110" customFormat="1" x14ac:dyDescent="0.25">
      <c r="A91" s="162">
        <v>43747</v>
      </c>
      <c r="B91" s="136"/>
      <c r="C91" s="162" t="s">
        <v>1386</v>
      </c>
      <c r="D91" s="163"/>
      <c r="E91" s="163">
        <v>3000</v>
      </c>
      <c r="F91" s="136"/>
      <c r="G91" s="334" t="s">
        <v>1387</v>
      </c>
      <c r="H91" s="204">
        <v>54801</v>
      </c>
      <c r="I91" s="204" t="s">
        <v>56</v>
      </c>
      <c r="J91" s="205"/>
      <c r="K91" s="5"/>
      <c r="M91" s="5"/>
      <c r="S91" s="53"/>
      <c r="T91" s="53"/>
      <c r="U91" s="53"/>
      <c r="V91" s="53"/>
    </row>
    <row r="92" spans="1:22" s="110" customFormat="1" x14ac:dyDescent="0.25">
      <c r="A92" s="162">
        <v>43747</v>
      </c>
      <c r="B92" s="136"/>
      <c r="C92" s="162" t="s">
        <v>1388</v>
      </c>
      <c r="D92" s="163"/>
      <c r="E92" s="163">
        <v>6300</v>
      </c>
      <c r="F92" s="136"/>
      <c r="G92" s="334" t="s">
        <v>1389</v>
      </c>
      <c r="H92" s="204">
        <v>6753</v>
      </c>
      <c r="I92" s="204" t="s">
        <v>56</v>
      </c>
      <c r="J92" s="205"/>
      <c r="K92" s="5"/>
      <c r="M92" s="5"/>
      <c r="S92" s="53"/>
      <c r="T92" s="53"/>
      <c r="U92" s="53"/>
      <c r="V92" s="53"/>
    </row>
    <row r="93" spans="1:22" s="110" customFormat="1" x14ac:dyDescent="0.25">
      <c r="A93" s="162">
        <v>43747</v>
      </c>
      <c r="B93" s="136"/>
      <c r="C93" s="162" t="s">
        <v>1390</v>
      </c>
      <c r="D93" s="163"/>
      <c r="E93" s="163">
        <v>2500</v>
      </c>
      <c r="F93" s="136"/>
      <c r="G93" s="334" t="s">
        <v>1391</v>
      </c>
      <c r="H93" s="204">
        <v>290624</v>
      </c>
      <c r="I93" s="204" t="s">
        <v>188</v>
      </c>
      <c r="J93" s="205"/>
      <c r="K93" s="5"/>
      <c r="M93" s="5"/>
      <c r="S93" s="53"/>
      <c r="T93" s="53"/>
      <c r="U93" s="53"/>
      <c r="V93" s="53"/>
    </row>
    <row r="94" spans="1:22" s="110" customFormat="1" x14ac:dyDescent="0.25">
      <c r="A94" s="162">
        <v>43747</v>
      </c>
      <c r="B94" s="136"/>
      <c r="C94" s="162" t="s">
        <v>751</v>
      </c>
      <c r="D94" s="163"/>
      <c r="E94" s="163">
        <v>3000</v>
      </c>
      <c r="F94" s="136"/>
      <c r="G94" s="334" t="s">
        <v>1392</v>
      </c>
      <c r="H94" s="204">
        <v>6378</v>
      </c>
      <c r="I94" s="204" t="s">
        <v>188</v>
      </c>
      <c r="J94" s="205"/>
      <c r="K94" s="5"/>
      <c r="M94" s="5"/>
      <c r="S94" s="53"/>
      <c r="T94" s="53"/>
      <c r="U94" s="53"/>
      <c r="V94" s="53"/>
    </row>
    <row r="95" spans="1:22" s="110" customFormat="1" x14ac:dyDescent="0.25">
      <c r="A95" s="162">
        <v>43747</v>
      </c>
      <c r="B95" s="136"/>
      <c r="C95" s="162" t="s">
        <v>376</v>
      </c>
      <c r="D95" s="163"/>
      <c r="E95" s="163">
        <v>1000</v>
      </c>
      <c r="F95" s="136"/>
      <c r="G95" s="334" t="s">
        <v>230</v>
      </c>
      <c r="H95" s="204">
        <v>355462</v>
      </c>
      <c r="I95" s="204" t="s">
        <v>188</v>
      </c>
      <c r="J95" s="205"/>
      <c r="K95" s="5"/>
      <c r="M95" s="5"/>
      <c r="S95" s="53"/>
      <c r="T95" s="53"/>
      <c r="U95" s="53"/>
      <c r="V95" s="53"/>
    </row>
    <row r="96" spans="1:22" s="110" customFormat="1" x14ac:dyDescent="0.25">
      <c r="A96" s="162">
        <v>43747</v>
      </c>
      <c r="B96" s="136"/>
      <c r="C96" s="162" t="s">
        <v>375</v>
      </c>
      <c r="D96" s="163"/>
      <c r="E96" s="163">
        <v>2600</v>
      </c>
      <c r="F96" s="136"/>
      <c r="G96" s="334" t="s">
        <v>231</v>
      </c>
      <c r="H96" s="204">
        <v>377869</v>
      </c>
      <c r="I96" s="204" t="s">
        <v>56</v>
      </c>
      <c r="J96" s="205"/>
      <c r="K96" s="5"/>
      <c r="M96" s="5"/>
      <c r="S96" s="53"/>
      <c r="T96" s="53"/>
      <c r="U96" s="53"/>
      <c r="V96" s="53"/>
    </row>
    <row r="97" spans="1:22" s="110" customFormat="1" x14ac:dyDescent="0.25">
      <c r="A97" s="162">
        <v>43751</v>
      </c>
      <c r="B97" s="136"/>
      <c r="C97" s="162" t="s">
        <v>1393</v>
      </c>
      <c r="D97" s="163"/>
      <c r="E97" s="163">
        <v>3400</v>
      </c>
      <c r="F97" s="136"/>
      <c r="G97" s="334" t="s">
        <v>1394</v>
      </c>
      <c r="H97" s="204">
        <v>82188</v>
      </c>
      <c r="I97" s="204" t="s">
        <v>56</v>
      </c>
      <c r="J97" s="205"/>
      <c r="K97" s="5"/>
      <c r="M97" s="5"/>
      <c r="S97" s="53"/>
      <c r="T97" s="53"/>
      <c r="U97" s="53"/>
      <c r="V97" s="53"/>
    </row>
    <row r="98" spans="1:22" s="110" customFormat="1" x14ac:dyDescent="0.25">
      <c r="A98" s="162">
        <v>43753</v>
      </c>
      <c r="B98" s="136"/>
      <c r="C98" s="162" t="s">
        <v>1395</v>
      </c>
      <c r="D98" s="163"/>
      <c r="E98" s="163">
        <v>32071</v>
      </c>
      <c r="F98" s="136"/>
      <c r="G98" s="334" t="s">
        <v>1396</v>
      </c>
      <c r="H98" s="204">
        <v>262</v>
      </c>
      <c r="I98" s="204" t="s">
        <v>56</v>
      </c>
      <c r="J98" s="205"/>
      <c r="K98" s="5"/>
      <c r="M98" s="5"/>
      <c r="S98" s="53"/>
      <c r="T98" s="53"/>
      <c r="U98" s="53"/>
      <c r="V98" s="53"/>
    </row>
    <row r="99" spans="1:22" s="110" customFormat="1" x14ac:dyDescent="0.25">
      <c r="A99" s="162">
        <v>43753</v>
      </c>
      <c r="B99" s="136"/>
      <c r="C99" s="162" t="s">
        <v>1397</v>
      </c>
      <c r="D99" s="163"/>
      <c r="E99" s="163">
        <v>5000</v>
      </c>
      <c r="F99" s="136"/>
      <c r="G99" s="334" t="s">
        <v>1375</v>
      </c>
      <c r="H99" s="204">
        <v>11775</v>
      </c>
      <c r="I99" s="204" t="s">
        <v>188</v>
      </c>
      <c r="J99" s="205"/>
      <c r="K99" s="5"/>
      <c r="M99" s="5"/>
      <c r="S99" s="53"/>
      <c r="T99" s="53"/>
      <c r="U99" s="53"/>
      <c r="V99" s="53"/>
    </row>
    <row r="100" spans="1:22" s="110" customFormat="1" x14ac:dyDescent="0.25">
      <c r="A100" s="162">
        <v>43754</v>
      </c>
      <c r="B100" s="136"/>
      <c r="C100" s="162" t="s">
        <v>376</v>
      </c>
      <c r="D100" s="163"/>
      <c r="E100" s="163">
        <v>1000</v>
      </c>
      <c r="F100" s="136"/>
      <c r="G100" s="334" t="s">
        <v>230</v>
      </c>
      <c r="H100" s="204">
        <v>359426</v>
      </c>
      <c r="I100" s="204" t="s">
        <v>188</v>
      </c>
      <c r="J100" s="205"/>
      <c r="K100" s="5"/>
      <c r="M100" s="5"/>
      <c r="S100" s="53"/>
      <c r="T100" s="53"/>
      <c r="U100" s="53"/>
      <c r="V100" s="53"/>
    </row>
    <row r="101" spans="1:22" s="110" customFormat="1" x14ac:dyDescent="0.25">
      <c r="A101" s="162">
        <v>43754</v>
      </c>
      <c r="B101" s="136"/>
      <c r="C101" s="162" t="s">
        <v>375</v>
      </c>
      <c r="D101" s="163"/>
      <c r="E101" s="163">
        <v>1000</v>
      </c>
      <c r="F101" s="136"/>
      <c r="G101" s="334" t="s">
        <v>231</v>
      </c>
      <c r="H101" s="204">
        <v>296157</v>
      </c>
      <c r="I101" s="204" t="s">
        <v>188</v>
      </c>
      <c r="J101" s="205"/>
      <c r="K101" s="5"/>
      <c r="M101" s="5"/>
      <c r="S101" s="53"/>
      <c r="T101" s="53"/>
      <c r="U101" s="53"/>
      <c r="V101" s="53"/>
    </row>
    <row r="102" spans="1:22" s="110" customFormat="1" x14ac:dyDescent="0.25">
      <c r="A102" s="162">
        <v>43755</v>
      </c>
      <c r="B102" s="136"/>
      <c r="C102" s="162" t="s">
        <v>1398</v>
      </c>
      <c r="D102" s="163"/>
      <c r="E102" s="163">
        <v>1390</v>
      </c>
      <c r="F102" s="136"/>
      <c r="G102" s="334" t="s">
        <v>1399</v>
      </c>
      <c r="H102" s="204">
        <v>242668</v>
      </c>
      <c r="I102" s="204" t="s">
        <v>189</v>
      </c>
      <c r="J102" s="205"/>
      <c r="K102" s="5"/>
      <c r="M102" s="5"/>
      <c r="S102" s="53"/>
      <c r="T102" s="53"/>
      <c r="U102" s="53"/>
      <c r="V102" s="53"/>
    </row>
    <row r="103" spans="1:22" s="110" customFormat="1" x14ac:dyDescent="0.25">
      <c r="A103" s="162">
        <v>43755</v>
      </c>
      <c r="B103" s="136"/>
      <c r="C103" s="162" t="s">
        <v>1395</v>
      </c>
      <c r="D103" s="163"/>
      <c r="E103" s="163">
        <v>17500</v>
      </c>
      <c r="F103" s="136"/>
      <c r="G103" s="334" t="s">
        <v>1396</v>
      </c>
      <c r="H103" s="204">
        <v>263</v>
      </c>
      <c r="I103" s="204" t="s">
        <v>56</v>
      </c>
      <c r="J103" s="205"/>
      <c r="K103" s="5"/>
      <c r="M103" s="5"/>
      <c r="S103" s="53"/>
      <c r="T103" s="53"/>
      <c r="U103" s="53"/>
      <c r="V103" s="53"/>
    </row>
    <row r="104" spans="1:22" s="110" customFormat="1" x14ac:dyDescent="0.25">
      <c r="A104" s="162">
        <v>43755</v>
      </c>
      <c r="B104" s="136"/>
      <c r="C104" s="162" t="s">
        <v>1400</v>
      </c>
      <c r="D104" s="163"/>
      <c r="E104" s="163">
        <v>4800</v>
      </c>
      <c r="F104" s="136"/>
      <c r="G104" s="334" t="s">
        <v>1384</v>
      </c>
      <c r="H104" s="204">
        <v>156673</v>
      </c>
      <c r="I104" s="204" t="s">
        <v>187</v>
      </c>
      <c r="J104" s="205"/>
      <c r="K104" s="5"/>
      <c r="M104" s="5"/>
      <c r="S104" s="53"/>
      <c r="T104" s="53"/>
      <c r="U104" s="53"/>
      <c r="V104" s="53"/>
    </row>
    <row r="105" spans="1:22" s="110" customFormat="1" x14ac:dyDescent="0.25">
      <c r="A105" s="162">
        <v>43757</v>
      </c>
      <c r="B105" s="136"/>
      <c r="C105" s="162" t="s">
        <v>1401</v>
      </c>
      <c r="D105" s="163"/>
      <c r="E105" s="163">
        <v>4800</v>
      </c>
      <c r="F105" s="136"/>
      <c r="G105" s="334" t="s">
        <v>1402</v>
      </c>
      <c r="H105" s="204">
        <v>7658</v>
      </c>
      <c r="I105" s="204" t="s">
        <v>56</v>
      </c>
      <c r="J105" s="205"/>
      <c r="K105" s="5"/>
      <c r="M105" s="5"/>
      <c r="S105" s="53"/>
      <c r="T105" s="53"/>
      <c r="U105" s="53"/>
      <c r="V105" s="53"/>
    </row>
    <row r="106" spans="1:22" s="110" customFormat="1" x14ac:dyDescent="0.25">
      <c r="A106" s="349">
        <v>43758</v>
      </c>
      <c r="B106" s="350"/>
      <c r="C106" s="349" t="s">
        <v>1403</v>
      </c>
      <c r="D106" s="351"/>
      <c r="E106" s="351">
        <v>16000</v>
      </c>
      <c r="F106" s="136"/>
      <c r="G106" s="334" t="s">
        <v>1404</v>
      </c>
      <c r="H106" s="204"/>
      <c r="I106" s="204" t="s">
        <v>68</v>
      </c>
      <c r="J106" s="205"/>
      <c r="K106" s="5"/>
      <c r="M106" s="5"/>
      <c r="S106" s="53"/>
      <c r="T106" s="53"/>
      <c r="U106" s="53"/>
      <c r="V106" s="53"/>
    </row>
    <row r="107" spans="1:22" s="110" customFormat="1" x14ac:dyDescent="0.25">
      <c r="A107" s="162">
        <v>43759</v>
      </c>
      <c r="B107" s="136"/>
      <c r="C107" s="162" t="s">
        <v>749</v>
      </c>
      <c r="D107" s="163"/>
      <c r="E107" s="163">
        <v>5690</v>
      </c>
      <c r="F107" s="136"/>
      <c r="G107" s="334" t="s">
        <v>1384</v>
      </c>
      <c r="H107" s="204">
        <v>6166</v>
      </c>
      <c r="I107" s="204" t="s">
        <v>188</v>
      </c>
      <c r="J107" s="205"/>
      <c r="K107" s="5"/>
      <c r="M107" s="5"/>
      <c r="S107" s="53"/>
      <c r="T107" s="53"/>
      <c r="U107" s="53"/>
      <c r="V107" s="53"/>
    </row>
    <row r="108" spans="1:22" s="110" customFormat="1" x14ac:dyDescent="0.25">
      <c r="A108" s="162">
        <v>43759</v>
      </c>
      <c r="B108" s="136"/>
      <c r="C108" s="162" t="s">
        <v>751</v>
      </c>
      <c r="D108" s="163"/>
      <c r="E108" s="163">
        <v>2000</v>
      </c>
      <c r="F108" s="136"/>
      <c r="G108" s="334" t="s">
        <v>1405</v>
      </c>
      <c r="H108" s="204">
        <v>33546</v>
      </c>
      <c r="I108" s="204" t="s">
        <v>188</v>
      </c>
      <c r="J108" s="205"/>
      <c r="K108" s="5"/>
      <c r="M108" s="5"/>
      <c r="S108" s="53"/>
      <c r="T108" s="53"/>
      <c r="U108" s="53"/>
      <c r="V108" s="53"/>
    </row>
    <row r="109" spans="1:22" s="110" customFormat="1" x14ac:dyDescent="0.25">
      <c r="A109" s="162">
        <v>43759</v>
      </c>
      <c r="B109" s="136"/>
      <c r="C109" s="162" t="s">
        <v>1406</v>
      </c>
      <c r="D109" s="163"/>
      <c r="E109" s="163">
        <v>4800</v>
      </c>
      <c r="F109" s="136"/>
      <c r="G109" s="334" t="s">
        <v>1384</v>
      </c>
      <c r="H109" s="204">
        <v>6190</v>
      </c>
      <c r="I109" s="204" t="s">
        <v>188</v>
      </c>
      <c r="J109" s="205"/>
      <c r="K109" s="5"/>
      <c r="M109" s="5"/>
      <c r="S109" s="53"/>
      <c r="T109" s="53"/>
      <c r="U109" s="53"/>
      <c r="V109" s="53"/>
    </row>
    <row r="110" spans="1:22" s="110" customFormat="1" x14ac:dyDescent="0.25">
      <c r="A110" s="162">
        <v>43760</v>
      </c>
      <c r="B110" s="136"/>
      <c r="C110" s="162" t="s">
        <v>1407</v>
      </c>
      <c r="D110" s="163"/>
      <c r="E110" s="163">
        <v>9390</v>
      </c>
      <c r="F110" s="136"/>
      <c r="G110" s="334" t="s">
        <v>1408</v>
      </c>
      <c r="H110" s="204">
        <v>8135</v>
      </c>
      <c r="I110" s="204" t="s">
        <v>188</v>
      </c>
      <c r="J110" s="205"/>
      <c r="K110" s="5"/>
      <c r="M110" s="5"/>
      <c r="S110" s="53"/>
      <c r="T110" s="53"/>
      <c r="U110" s="53"/>
      <c r="V110" s="53"/>
    </row>
    <row r="111" spans="1:22" s="110" customFormat="1" x14ac:dyDescent="0.25">
      <c r="A111" s="162">
        <v>43760</v>
      </c>
      <c r="B111" s="136"/>
      <c r="C111" s="162" t="s">
        <v>1409</v>
      </c>
      <c r="D111" s="163"/>
      <c r="E111" s="163">
        <v>5400</v>
      </c>
      <c r="F111" s="136"/>
      <c r="G111" s="334" t="s">
        <v>1410</v>
      </c>
      <c r="H111" s="204">
        <v>9909</v>
      </c>
      <c r="I111" s="204" t="s">
        <v>56</v>
      </c>
      <c r="J111" s="205"/>
      <c r="K111" s="5"/>
      <c r="M111" s="5"/>
      <c r="S111" s="53"/>
      <c r="T111" s="53"/>
      <c r="U111" s="53"/>
      <c r="V111" s="53"/>
    </row>
    <row r="112" spans="1:22" s="110" customFormat="1" x14ac:dyDescent="0.25">
      <c r="A112" s="162">
        <v>43761</v>
      </c>
      <c r="B112" s="136"/>
      <c r="C112" s="162" t="s">
        <v>1411</v>
      </c>
      <c r="D112" s="163"/>
      <c r="E112" s="163">
        <v>2450</v>
      </c>
      <c r="F112" s="136"/>
      <c r="G112" s="334" t="s">
        <v>1375</v>
      </c>
      <c r="H112" s="204">
        <v>11860</v>
      </c>
      <c r="I112" s="204" t="s">
        <v>188</v>
      </c>
      <c r="J112" s="205"/>
      <c r="K112" s="5"/>
      <c r="M112" s="5"/>
      <c r="S112" s="53"/>
      <c r="T112" s="53"/>
      <c r="U112" s="53"/>
      <c r="V112" s="53"/>
    </row>
    <row r="113" spans="1:22" s="110" customFormat="1" x14ac:dyDescent="0.25">
      <c r="A113" s="162">
        <v>43761</v>
      </c>
      <c r="B113" s="136"/>
      <c r="C113" s="162" t="s">
        <v>1412</v>
      </c>
      <c r="D113" s="163"/>
      <c r="E113" s="163">
        <v>3100</v>
      </c>
      <c r="F113" s="136"/>
      <c r="G113" s="334" t="s">
        <v>747</v>
      </c>
      <c r="H113" s="204">
        <v>926494</v>
      </c>
      <c r="I113" s="204" t="s">
        <v>188</v>
      </c>
      <c r="J113" s="205"/>
      <c r="K113" s="5"/>
      <c r="M113" s="5"/>
      <c r="S113" s="53"/>
      <c r="T113" s="53"/>
      <c r="U113" s="53"/>
      <c r="V113" s="53"/>
    </row>
    <row r="114" spans="1:22" s="110" customFormat="1" x14ac:dyDescent="0.25">
      <c r="A114" s="162">
        <v>43762</v>
      </c>
      <c r="B114" s="136"/>
      <c r="C114" s="162" t="s">
        <v>376</v>
      </c>
      <c r="D114" s="163"/>
      <c r="E114" s="163">
        <v>1000</v>
      </c>
      <c r="F114" s="136"/>
      <c r="G114" s="334" t="s">
        <v>230</v>
      </c>
      <c r="H114" s="204">
        <v>365495</v>
      </c>
      <c r="I114" s="204" t="s">
        <v>188</v>
      </c>
      <c r="J114" s="205"/>
      <c r="K114" s="5"/>
      <c r="M114" s="5"/>
      <c r="S114" s="53"/>
      <c r="T114" s="53"/>
      <c r="U114" s="53"/>
      <c r="V114" s="53"/>
    </row>
    <row r="115" spans="1:22" s="110" customFormat="1" x14ac:dyDescent="0.25">
      <c r="A115" s="162">
        <v>43767</v>
      </c>
      <c r="B115" s="136"/>
      <c r="C115" s="162" t="s">
        <v>751</v>
      </c>
      <c r="D115" s="163"/>
      <c r="E115" s="163">
        <v>2000</v>
      </c>
      <c r="F115" s="136"/>
      <c r="G115" s="334" t="s">
        <v>1413</v>
      </c>
      <c r="H115" s="204">
        <v>1606</v>
      </c>
      <c r="I115" s="204" t="s">
        <v>188</v>
      </c>
      <c r="J115" s="205"/>
      <c r="K115" s="5"/>
      <c r="S115" s="53"/>
      <c r="T115" s="53"/>
      <c r="U115" s="53"/>
      <c r="V115" s="53"/>
    </row>
    <row r="116" spans="1:22" s="110" customFormat="1" x14ac:dyDescent="0.25">
      <c r="A116" s="162">
        <v>43767</v>
      </c>
      <c r="B116" s="136"/>
      <c r="C116" s="162" t="s">
        <v>1414</v>
      </c>
      <c r="D116" s="163"/>
      <c r="E116" s="163">
        <v>600</v>
      </c>
      <c r="F116" s="136"/>
      <c r="G116" s="334" t="s">
        <v>1408</v>
      </c>
      <c r="H116" s="204">
        <v>8236</v>
      </c>
      <c r="I116" s="204" t="s">
        <v>189</v>
      </c>
      <c r="J116" s="205"/>
      <c r="K116" s="5"/>
      <c r="S116" s="53"/>
      <c r="T116" s="53"/>
      <c r="U116" s="53"/>
      <c r="V116" s="53"/>
    </row>
    <row r="117" spans="1:22" s="110" customFormat="1" x14ac:dyDescent="0.25">
      <c r="A117" s="162">
        <v>43768</v>
      </c>
      <c r="B117" s="136"/>
      <c r="C117" s="162" t="s">
        <v>749</v>
      </c>
      <c r="D117" s="163"/>
      <c r="E117" s="163">
        <v>7500</v>
      </c>
      <c r="F117" s="136"/>
      <c r="G117" s="334" t="s">
        <v>1415</v>
      </c>
      <c r="H117" s="204">
        <v>132363</v>
      </c>
      <c r="I117" s="204" t="s">
        <v>188</v>
      </c>
      <c r="J117" s="205"/>
      <c r="S117" s="53"/>
      <c r="T117" s="53"/>
      <c r="U117" s="53"/>
      <c r="V117" s="53"/>
    </row>
    <row r="118" spans="1:22" x14ac:dyDescent="0.25">
      <c r="A118" s="349" t="s">
        <v>1416</v>
      </c>
      <c r="B118" s="350"/>
      <c r="C118" s="349" t="s">
        <v>1417</v>
      </c>
      <c r="D118" s="351"/>
      <c r="E118" s="351">
        <v>36000</v>
      </c>
      <c r="F118" s="136"/>
      <c r="G118" s="334" t="s">
        <v>752</v>
      </c>
      <c r="H118" s="204"/>
      <c r="I118" s="204" t="s">
        <v>68</v>
      </c>
      <c r="J118" s="205"/>
      <c r="K118" s="19"/>
      <c r="L118" s="19"/>
      <c r="M118" s="19"/>
      <c r="N118" s="19"/>
      <c r="O118" s="19"/>
      <c r="P118" s="19"/>
      <c r="Q118" s="19"/>
      <c r="R118" s="19"/>
      <c r="S118" s="53"/>
      <c r="T118" s="53"/>
      <c r="U118" s="53"/>
      <c r="V118" s="53"/>
    </row>
    <row r="119" spans="1:22" x14ac:dyDescent="0.25">
      <c r="A119" s="162" t="s">
        <v>1416</v>
      </c>
      <c r="B119" s="136"/>
      <c r="C119" s="162" t="s">
        <v>1418</v>
      </c>
      <c r="D119" s="163"/>
      <c r="E119" s="163">
        <v>60000</v>
      </c>
      <c r="F119" s="136"/>
      <c r="G119" s="334" t="s">
        <v>1419</v>
      </c>
      <c r="H119" s="204"/>
      <c r="I119" s="204" t="s">
        <v>68</v>
      </c>
      <c r="J119" s="205"/>
      <c r="K119" s="19"/>
      <c r="L119" s="19"/>
      <c r="M119" s="19"/>
      <c r="N119" s="19"/>
      <c r="O119" s="19"/>
      <c r="P119" s="19"/>
      <c r="Q119" s="19"/>
      <c r="R119" s="19"/>
      <c r="S119" s="53"/>
      <c r="T119" s="53"/>
      <c r="U119" s="53"/>
      <c r="V119" s="53"/>
    </row>
    <row r="120" spans="1:22" x14ac:dyDescent="0.25">
      <c r="A120" s="162" t="s">
        <v>1416</v>
      </c>
      <c r="B120" s="136"/>
      <c r="C120" s="162" t="s">
        <v>1420</v>
      </c>
      <c r="D120" s="163"/>
      <c r="E120" s="163">
        <v>44770</v>
      </c>
      <c r="F120" s="136"/>
      <c r="G120" s="204" t="s">
        <v>274</v>
      </c>
      <c r="H120" s="204">
        <v>1666</v>
      </c>
      <c r="I120" s="204" t="s">
        <v>188</v>
      </c>
      <c r="J120" s="205"/>
      <c r="K120" s="19"/>
      <c r="L120" s="19"/>
      <c r="M120" s="19"/>
      <c r="N120" s="19"/>
      <c r="O120" s="19"/>
      <c r="P120" s="19"/>
      <c r="Q120" s="19"/>
      <c r="R120" s="19"/>
      <c r="S120" s="53"/>
      <c r="T120" s="53"/>
      <c r="U120" s="53"/>
      <c r="V120" s="53"/>
    </row>
    <row r="121" spans="1:22" x14ac:dyDescent="0.25">
      <c r="A121" s="349"/>
      <c r="B121" s="350"/>
      <c r="C121" s="349" t="s">
        <v>1421</v>
      </c>
      <c r="D121" s="351"/>
      <c r="E121" s="351">
        <v>32000</v>
      </c>
      <c r="F121" s="136"/>
      <c r="G121" s="204"/>
      <c r="H121" s="204"/>
      <c r="I121" s="204" t="s">
        <v>68</v>
      </c>
      <c r="J121" s="205"/>
      <c r="K121" s="19"/>
      <c r="L121" s="19"/>
      <c r="M121" s="19"/>
      <c r="N121" s="19"/>
      <c r="O121" s="19"/>
      <c r="P121" s="19"/>
      <c r="Q121" s="19"/>
      <c r="R121" s="19"/>
      <c r="S121" s="53"/>
      <c r="T121" s="53"/>
      <c r="U121" s="53"/>
      <c r="V121" s="53"/>
    </row>
    <row r="122" spans="1:22" x14ac:dyDescent="0.25">
      <c r="A122" s="136"/>
      <c r="B122" s="136"/>
      <c r="C122" s="162"/>
      <c r="D122" s="163"/>
      <c r="E122" s="163"/>
      <c r="F122" s="136"/>
      <c r="G122" s="204"/>
      <c r="H122" s="204"/>
      <c r="I122" s="204"/>
      <c r="J122" s="161"/>
      <c r="K122" s="19"/>
      <c r="L122" s="19"/>
      <c r="M122" s="19"/>
      <c r="N122" s="19"/>
      <c r="O122" s="19"/>
      <c r="P122" s="19"/>
      <c r="Q122" s="19"/>
      <c r="R122" s="19"/>
      <c r="S122" s="53"/>
      <c r="T122" s="53"/>
      <c r="U122" s="53"/>
      <c r="V122" s="53"/>
    </row>
    <row r="123" spans="1:22" x14ac:dyDescent="0.25">
      <c r="A123" s="47"/>
      <c r="B123" s="47"/>
      <c r="C123" s="82"/>
      <c r="D123" s="44"/>
      <c r="E123" s="44"/>
      <c r="F123" s="47"/>
      <c r="G123" s="204"/>
      <c r="H123" s="204"/>
      <c r="I123" s="204"/>
      <c r="J123" s="49"/>
      <c r="K123" s="19"/>
      <c r="L123" s="19"/>
      <c r="M123" s="19"/>
      <c r="N123" s="19"/>
      <c r="O123" s="19"/>
      <c r="P123" s="19"/>
      <c r="Q123" s="19"/>
      <c r="R123" s="19"/>
      <c r="S123" s="53"/>
      <c r="T123" s="53"/>
      <c r="U123" s="53"/>
      <c r="V123" s="53"/>
    </row>
    <row r="124" spans="1:22" x14ac:dyDescent="0.25">
      <c r="A124" s="47"/>
      <c r="B124" s="47"/>
      <c r="C124" s="82"/>
      <c r="D124" s="44"/>
      <c r="E124" s="44"/>
      <c r="F124" s="47"/>
      <c r="G124" s="204"/>
      <c r="H124" s="204"/>
      <c r="I124" s="204"/>
      <c r="J124" s="49"/>
      <c r="K124" s="19"/>
      <c r="L124" s="19"/>
      <c r="M124" s="19"/>
      <c r="N124" s="19"/>
      <c r="O124" s="19"/>
      <c r="P124" s="19"/>
      <c r="Q124" s="19"/>
      <c r="R124" s="19"/>
      <c r="S124" s="53"/>
      <c r="T124" s="53"/>
      <c r="U124" s="53"/>
      <c r="V124" s="53"/>
    </row>
    <row r="125" spans="1:22" x14ac:dyDescent="0.25">
      <c r="A125" s="47"/>
      <c r="B125" s="47"/>
      <c r="C125" s="82"/>
      <c r="D125" s="44"/>
      <c r="E125" s="44"/>
      <c r="F125" s="47"/>
      <c r="G125" s="204"/>
      <c r="H125" s="204"/>
      <c r="I125" s="204"/>
      <c r="J125" s="49"/>
      <c r="K125" s="19"/>
      <c r="L125" s="19"/>
      <c r="M125" s="19"/>
      <c r="N125" s="19"/>
      <c r="O125" s="19"/>
      <c r="P125" s="19"/>
      <c r="Q125" s="19"/>
      <c r="R125" s="19"/>
      <c r="S125" s="53"/>
      <c r="T125" s="53"/>
      <c r="U125" s="53"/>
      <c r="V125" s="53"/>
    </row>
    <row r="126" spans="1:22" x14ac:dyDescent="0.25">
      <c r="A126" s="47"/>
      <c r="B126" s="47"/>
      <c r="C126" s="82"/>
      <c r="D126" s="44"/>
      <c r="E126" s="44"/>
      <c r="F126" s="47"/>
      <c r="G126" s="204"/>
      <c r="H126" s="204"/>
      <c r="I126" s="204"/>
      <c r="J126" s="49"/>
      <c r="K126" s="19"/>
      <c r="L126" s="19"/>
      <c r="M126" s="19"/>
      <c r="N126" s="19"/>
      <c r="O126" s="19"/>
      <c r="P126" s="19"/>
      <c r="Q126" s="19"/>
      <c r="R126" s="19"/>
      <c r="S126" s="53"/>
      <c r="T126" s="53"/>
      <c r="U126" s="53"/>
      <c r="V126" s="53"/>
    </row>
    <row r="127" spans="1:22" x14ac:dyDescent="0.25">
      <c r="A127" s="47"/>
      <c r="B127" s="47"/>
      <c r="C127" s="82"/>
      <c r="D127" s="44"/>
      <c r="E127" s="44"/>
      <c r="F127" s="47"/>
      <c r="G127" s="204"/>
      <c r="H127" s="204"/>
      <c r="I127" s="204"/>
      <c r="J127" s="49"/>
      <c r="K127" s="19"/>
      <c r="L127" s="19"/>
      <c r="M127" s="19"/>
      <c r="N127" s="19"/>
      <c r="O127" s="19"/>
      <c r="P127" s="19"/>
      <c r="Q127" s="19"/>
      <c r="R127" s="19"/>
      <c r="S127" s="53"/>
      <c r="T127" s="53"/>
      <c r="U127" s="53"/>
      <c r="V127" s="53"/>
    </row>
    <row r="128" spans="1:22" x14ac:dyDescent="0.25">
      <c r="A128" s="47"/>
      <c r="B128" s="47"/>
      <c r="C128" s="82"/>
      <c r="D128" s="44"/>
      <c r="E128" s="44"/>
      <c r="F128" s="47"/>
      <c r="G128" s="204"/>
      <c r="H128" s="204"/>
      <c r="I128" s="204"/>
      <c r="J128" s="49"/>
      <c r="K128" s="19"/>
      <c r="L128" s="19"/>
      <c r="M128" s="19"/>
      <c r="N128" s="19"/>
      <c r="O128" s="19"/>
      <c r="P128" s="19"/>
      <c r="Q128" s="19"/>
      <c r="R128" s="19"/>
      <c r="S128" s="53"/>
      <c r="T128" s="53"/>
      <c r="U128" s="53"/>
      <c r="V128" s="53"/>
    </row>
    <row r="129" spans="1:24" x14ac:dyDescent="0.25">
      <c r="A129" s="47"/>
      <c r="B129" s="47"/>
      <c r="C129" s="82"/>
      <c r="D129" s="44"/>
      <c r="E129" s="44"/>
      <c r="F129" s="47"/>
      <c r="G129" s="22"/>
      <c r="H129" s="47"/>
      <c r="I129" s="47"/>
      <c r="J129" s="49"/>
      <c r="K129" s="19"/>
      <c r="L129" s="19"/>
      <c r="M129" s="19"/>
      <c r="N129" s="19"/>
      <c r="O129" s="19"/>
      <c r="P129" s="19"/>
      <c r="Q129" s="19"/>
      <c r="R129" s="19"/>
      <c r="S129" s="53"/>
      <c r="T129" s="53"/>
      <c r="U129" s="53"/>
      <c r="V129" s="53"/>
    </row>
    <row r="130" spans="1:24" x14ac:dyDescent="0.25">
      <c r="A130" s="47"/>
      <c r="B130" s="47"/>
      <c r="C130" s="82"/>
      <c r="D130" s="44"/>
      <c r="E130" s="44"/>
      <c r="F130" s="47"/>
      <c r="G130" s="22"/>
      <c r="H130" s="47"/>
      <c r="I130" s="47"/>
      <c r="J130" s="49"/>
      <c r="K130" s="19"/>
      <c r="L130" s="19"/>
      <c r="M130" s="19"/>
      <c r="N130" s="19"/>
      <c r="O130" s="19"/>
      <c r="P130" s="19"/>
      <c r="Q130" s="19"/>
      <c r="R130" s="19"/>
      <c r="S130" s="53"/>
      <c r="T130" s="53"/>
      <c r="U130" s="53"/>
      <c r="V130" s="53"/>
    </row>
    <row r="131" spans="1:24" x14ac:dyDescent="0.25">
      <c r="A131" s="47"/>
      <c r="B131" s="47"/>
      <c r="C131" s="82"/>
      <c r="D131" s="44"/>
      <c r="E131" s="44"/>
      <c r="F131" s="47"/>
      <c r="G131" s="22"/>
      <c r="H131" s="47"/>
      <c r="I131" s="47"/>
      <c r="J131" s="49"/>
      <c r="K131" s="19"/>
      <c r="L131" s="19"/>
      <c r="M131" s="19"/>
      <c r="N131" s="19"/>
      <c r="O131" s="19"/>
      <c r="P131" s="19"/>
      <c r="Q131" s="19"/>
      <c r="R131" s="19"/>
      <c r="S131" s="53"/>
      <c r="T131" s="53"/>
      <c r="U131" s="53"/>
      <c r="V131" s="53"/>
    </row>
    <row r="132" spans="1:24" x14ac:dyDescent="0.25">
      <c r="A132" s="268"/>
      <c r="B132" s="268"/>
      <c r="C132" s="269"/>
      <c r="D132" s="270"/>
      <c r="E132" s="270">
        <f>SUM(E81:E131)</f>
        <v>419191</v>
      </c>
      <c r="F132" s="268"/>
      <c r="G132" s="271"/>
      <c r="H132" s="268"/>
      <c r="I132" s="268"/>
      <c r="J132" s="272"/>
      <c r="K132" s="19"/>
      <c r="L132" s="19"/>
      <c r="M132" s="19"/>
      <c r="N132" s="19"/>
      <c r="O132" s="19"/>
      <c r="P132" s="19"/>
      <c r="Q132" s="19"/>
      <c r="R132" s="19"/>
      <c r="S132" s="53"/>
      <c r="T132" s="53"/>
      <c r="U132" s="53"/>
      <c r="V132" s="53"/>
    </row>
    <row r="133" spans="1:24" x14ac:dyDescent="0.25">
      <c r="A133" s="47"/>
      <c r="B133" s="47"/>
      <c r="C133" s="82"/>
      <c r="D133" s="44"/>
      <c r="E133" s="44"/>
      <c r="F133" s="47"/>
      <c r="G133" s="22"/>
      <c r="H133" s="47"/>
      <c r="I133" s="47"/>
      <c r="J133" s="49"/>
      <c r="K133" s="19"/>
      <c r="L133" s="19"/>
      <c r="M133" s="19"/>
      <c r="N133" s="19"/>
      <c r="O133" s="19"/>
      <c r="P133" s="19"/>
      <c r="Q133" s="19"/>
      <c r="R133" s="19"/>
      <c r="S133" s="53"/>
      <c r="T133" s="53"/>
      <c r="U133" s="53"/>
      <c r="V133" s="53"/>
    </row>
    <row r="134" spans="1:24" x14ac:dyDescent="0.25">
      <c r="A134" s="25"/>
      <c r="B134" s="25"/>
      <c r="C134" s="25"/>
      <c r="D134" s="86"/>
      <c r="E134" s="86"/>
      <c r="F134" s="25"/>
      <c r="G134" s="87"/>
      <c r="H134" s="25"/>
      <c r="I134" s="25"/>
      <c r="J134" s="53"/>
      <c r="K134" s="19"/>
      <c r="L134" s="19"/>
      <c r="M134" s="19"/>
      <c r="N134" s="19"/>
      <c r="O134" s="19"/>
      <c r="P134" s="19"/>
      <c r="Q134" s="19"/>
      <c r="R134" s="19"/>
      <c r="S134" s="53"/>
      <c r="T134" s="53"/>
      <c r="U134" s="53"/>
      <c r="V134" s="53"/>
    </row>
    <row r="135" spans="1:24" x14ac:dyDescent="0.25">
      <c r="R135" s="53"/>
      <c r="S135" s="53"/>
      <c r="T135" s="53"/>
      <c r="U135" s="53"/>
      <c r="V135" s="53"/>
    </row>
    <row r="136" spans="1:24" x14ac:dyDescent="0.25">
      <c r="H136" s="21">
        <f>SUBTOTAL(9,D2:D133)</f>
        <v>0</v>
      </c>
      <c r="I136" s="21">
        <f>SUBTOTAL(9,E2:E131)</f>
        <v>5614787</v>
      </c>
      <c r="J136" s="21">
        <f>SUBTOTAL(9,F2:F133)</f>
        <v>5200000</v>
      </c>
      <c r="R136" s="53"/>
      <c r="S136" s="53"/>
      <c r="T136" s="53"/>
      <c r="U136" s="53"/>
      <c r="V136" s="53"/>
    </row>
    <row r="137" spans="1:24" x14ac:dyDescent="0.25">
      <c r="Q137" s="21"/>
      <c r="R137" s="21"/>
      <c r="S137" s="21"/>
      <c r="T137" s="21"/>
      <c r="U137" s="21"/>
      <c r="V137" s="21"/>
      <c r="W137" s="21"/>
      <c r="X137" s="21"/>
    </row>
    <row r="138" spans="1:24" x14ac:dyDescent="0.25">
      <c r="N138" s="19"/>
      <c r="O138" s="19"/>
      <c r="P138" s="19"/>
      <c r="Q138" s="19"/>
      <c r="R138" s="19"/>
      <c r="S138" s="19"/>
      <c r="T138" s="21"/>
      <c r="U138" s="21"/>
      <c r="V138" s="21"/>
      <c r="W138" s="21"/>
      <c r="X138" s="21"/>
    </row>
    <row r="139" spans="1:24" x14ac:dyDescent="0.25">
      <c r="C139" s="23" t="s">
        <v>166</v>
      </c>
      <c r="D139" s="23">
        <v>150000</v>
      </c>
      <c r="N139" s="19"/>
      <c r="O139" s="19"/>
      <c r="P139" s="19"/>
      <c r="Q139" s="19"/>
      <c r="R139" s="19"/>
      <c r="S139" s="19"/>
      <c r="T139" s="19"/>
      <c r="U139" s="19"/>
      <c r="V139" s="21"/>
      <c r="W139" s="21"/>
      <c r="X139" s="21"/>
    </row>
    <row r="140" spans="1:24" x14ac:dyDescent="0.25">
      <c r="N140" s="19"/>
      <c r="O140" s="19"/>
      <c r="P140" s="19"/>
      <c r="Q140" s="19"/>
      <c r="R140" s="19"/>
      <c r="S140" s="19"/>
      <c r="T140" s="19"/>
      <c r="U140" s="19"/>
      <c r="V140" s="21"/>
      <c r="W140" s="21"/>
      <c r="X140" s="21"/>
    </row>
    <row r="141" spans="1:24" x14ac:dyDescent="0.25">
      <c r="B141" s="30" t="s">
        <v>4</v>
      </c>
      <c r="C141" s="30" t="s">
        <v>67</v>
      </c>
      <c r="D141" s="31" t="s">
        <v>119</v>
      </c>
      <c r="E141" s="30" t="s">
        <v>120</v>
      </c>
      <c r="F141" s="30" t="s">
        <v>121</v>
      </c>
      <c r="G141" s="31" t="s">
        <v>84</v>
      </c>
      <c r="H141" s="31"/>
      <c r="N141" s="19"/>
      <c r="O141" s="19"/>
      <c r="P141" s="19"/>
      <c r="Q141" s="19"/>
      <c r="R141" s="19"/>
      <c r="S141" s="19"/>
      <c r="T141" s="19"/>
      <c r="U141" s="19"/>
      <c r="V141" s="21"/>
      <c r="W141" s="21"/>
      <c r="X141" s="21"/>
    </row>
    <row r="142" spans="1:24" x14ac:dyDescent="0.25">
      <c r="B142" s="44" t="s">
        <v>172</v>
      </c>
      <c r="C142" s="44">
        <f>'BCI '!H157</f>
        <v>19529</v>
      </c>
      <c r="D142" s="47">
        <f>Security!F67</f>
        <v>841</v>
      </c>
      <c r="E142" s="44"/>
      <c r="F142" s="44">
        <f>C142+D142</f>
        <v>20370</v>
      </c>
      <c r="G142" s="47"/>
      <c r="H142" s="47">
        <f>+F142-G142</f>
        <v>20370</v>
      </c>
      <c r="J142" s="22"/>
      <c r="K142" s="46"/>
      <c r="N142" s="19"/>
      <c r="O142" s="19"/>
      <c r="P142" s="19"/>
      <c r="Q142" s="19"/>
      <c r="R142" s="19"/>
      <c r="S142" s="19"/>
      <c r="T142" s="19"/>
      <c r="U142" s="19"/>
      <c r="V142" s="21"/>
      <c r="W142" s="21"/>
      <c r="X142" s="21"/>
    </row>
    <row r="143" spans="1:24" x14ac:dyDescent="0.25">
      <c r="B143" s="44" t="s">
        <v>31</v>
      </c>
      <c r="C143" s="44">
        <f>'BCI '!H158</f>
        <v>3624595</v>
      </c>
      <c r="D143" s="47">
        <f>Security!F68</f>
        <v>0</v>
      </c>
      <c r="E143" s="44"/>
      <c r="F143" s="44">
        <f t="shared" ref="F143:F158" si="2">C143+D143</f>
        <v>3624595</v>
      </c>
      <c r="G143" s="47"/>
      <c r="H143" s="47">
        <f t="shared" ref="H143:H158" si="3">+F143-G143</f>
        <v>3624595</v>
      </c>
      <c r="J143" s="22">
        <v>0</v>
      </c>
      <c r="K143" s="129" t="s">
        <v>69</v>
      </c>
      <c r="N143" s="19"/>
      <c r="O143" s="19"/>
      <c r="P143" s="19"/>
      <c r="Q143" s="19"/>
      <c r="R143" s="19"/>
      <c r="S143" s="19"/>
      <c r="T143" s="19"/>
      <c r="U143" s="19"/>
      <c r="V143" s="21"/>
      <c r="W143" s="21"/>
      <c r="X143" s="21"/>
    </row>
    <row r="144" spans="1:24" x14ac:dyDescent="0.25">
      <c r="B144" s="44" t="s">
        <v>101</v>
      </c>
      <c r="C144" s="44">
        <f>'BCI '!H159</f>
        <v>883790</v>
      </c>
      <c r="D144" s="47">
        <f>Security!F69</f>
        <v>0</v>
      </c>
      <c r="E144" s="44"/>
      <c r="F144" s="44">
        <f t="shared" si="2"/>
        <v>883790</v>
      </c>
      <c r="G144" s="47"/>
      <c r="H144" s="47">
        <f t="shared" si="3"/>
        <v>883790</v>
      </c>
      <c r="J144" s="22">
        <f>F76</f>
        <v>2600000</v>
      </c>
      <c r="K144" s="46" t="s">
        <v>71</v>
      </c>
      <c r="L144" s="19"/>
      <c r="N144" s="19"/>
      <c r="O144" s="19"/>
      <c r="P144" s="19"/>
      <c r="Q144" s="19"/>
      <c r="R144" s="19"/>
      <c r="S144" s="19"/>
      <c r="T144" s="19"/>
      <c r="U144" s="19"/>
      <c r="V144" s="21"/>
    </row>
    <row r="145" spans="2:24" x14ac:dyDescent="0.25">
      <c r="B145" s="44" t="s">
        <v>171</v>
      </c>
      <c r="C145" s="44">
        <f>'BCI '!H160</f>
        <v>265601.98</v>
      </c>
      <c r="D145" s="47">
        <f>Security!F70</f>
        <v>0</v>
      </c>
      <c r="E145" s="44"/>
      <c r="F145" s="44">
        <f t="shared" si="2"/>
        <v>265601.98</v>
      </c>
      <c r="G145" s="47"/>
      <c r="H145" s="47">
        <f t="shared" si="3"/>
        <v>265601.98</v>
      </c>
      <c r="J145" s="22">
        <f>J144+J143-J157</f>
        <v>33011</v>
      </c>
      <c r="K145" s="46" t="s">
        <v>70</v>
      </c>
      <c r="L145" s="19"/>
      <c r="N145" s="19"/>
      <c r="O145" s="19"/>
      <c r="P145" s="19"/>
      <c r="Q145" s="19"/>
      <c r="R145" s="19"/>
      <c r="S145" s="19"/>
      <c r="T145" s="19"/>
      <c r="U145" s="19"/>
      <c r="V145" s="21"/>
    </row>
    <row r="146" spans="2:24" x14ac:dyDescent="0.25">
      <c r="B146" s="44" t="s">
        <v>8</v>
      </c>
      <c r="C146" s="44">
        <f>'BCI '!H161+J157</f>
        <v>3107860</v>
      </c>
      <c r="D146" s="47">
        <f>Security!F71</f>
        <v>0</v>
      </c>
      <c r="E146" s="44"/>
      <c r="F146" s="44">
        <f>C146+D146</f>
        <v>3107860</v>
      </c>
      <c r="G146" s="47">
        <f>F146*0.19</f>
        <v>590493.4</v>
      </c>
      <c r="H146" s="47">
        <f t="shared" si="3"/>
        <v>2517366.6</v>
      </c>
      <c r="J146" s="22"/>
      <c r="K146" s="46"/>
      <c r="L146" s="19"/>
      <c r="N146" s="19"/>
      <c r="O146" s="19"/>
      <c r="P146" s="19"/>
      <c r="Q146" s="19"/>
      <c r="R146" s="19"/>
      <c r="S146" s="19"/>
      <c r="T146" s="19"/>
      <c r="U146" s="19"/>
      <c r="V146" s="21"/>
    </row>
    <row r="147" spans="2:24" x14ac:dyDescent="0.25">
      <c r="B147" s="44"/>
      <c r="C147" s="44">
        <f>'BCI '!H162+J158</f>
        <v>2600000</v>
      </c>
      <c r="D147" s="47">
        <f>Security!F72</f>
        <v>0</v>
      </c>
      <c r="E147" s="44"/>
      <c r="F147" s="44">
        <f>C147+D147</f>
        <v>2600000</v>
      </c>
      <c r="G147" s="47">
        <f>F147*0.19</f>
        <v>494000</v>
      </c>
      <c r="H147" s="47">
        <f t="shared" si="3"/>
        <v>2106000</v>
      </c>
      <c r="J147" s="51" t="s">
        <v>50</v>
      </c>
      <c r="K147" s="50" t="s">
        <v>49</v>
      </c>
      <c r="L147" s="19"/>
      <c r="N147" s="19"/>
      <c r="O147" s="19"/>
      <c r="P147" s="19"/>
      <c r="Q147" s="19"/>
      <c r="R147" s="19"/>
      <c r="S147" s="19"/>
      <c r="T147" s="19"/>
      <c r="U147" s="19"/>
      <c r="V147" s="21"/>
    </row>
    <row r="148" spans="2:24" x14ac:dyDescent="0.25">
      <c r="B148" s="44" t="s">
        <v>175</v>
      </c>
      <c r="C148" s="44">
        <f>'BCI '!H163+J159</f>
        <v>784178</v>
      </c>
      <c r="D148" s="47">
        <f>Security!F73</f>
        <v>0</v>
      </c>
      <c r="E148" s="44"/>
      <c r="F148" s="44">
        <f t="shared" si="2"/>
        <v>784178</v>
      </c>
      <c r="G148" s="47"/>
      <c r="H148" s="47">
        <f t="shared" si="3"/>
        <v>784178</v>
      </c>
      <c r="J148" s="221">
        <f>SUMIF($I$2:$I$133,K148,$E$2:$E$133)</f>
        <v>213709</v>
      </c>
      <c r="K148" s="49" t="s">
        <v>189</v>
      </c>
      <c r="L148" s="153">
        <f>-J148</f>
        <v>-213709</v>
      </c>
      <c r="N148" s="19"/>
      <c r="O148" s="19"/>
      <c r="P148" s="19"/>
      <c r="Q148" s="19"/>
      <c r="R148" s="19"/>
      <c r="S148" s="19"/>
      <c r="T148" s="19"/>
      <c r="U148" s="19"/>
      <c r="V148" s="21"/>
    </row>
    <row r="149" spans="2:24" x14ac:dyDescent="0.25">
      <c r="B149" s="44" t="s">
        <v>174</v>
      </c>
      <c r="C149" s="44">
        <f>'BCI '!H164+J160</f>
        <v>253528</v>
      </c>
      <c r="D149" s="47">
        <f>Security!F74</f>
        <v>0</v>
      </c>
      <c r="E149" s="44"/>
      <c r="F149" s="44">
        <f t="shared" si="2"/>
        <v>253528</v>
      </c>
      <c r="G149" s="47">
        <f t="shared" ref="G149:G151" si="4">F149*0.19</f>
        <v>48170.32</v>
      </c>
      <c r="H149" s="47">
        <f t="shared" si="3"/>
        <v>205357.68</v>
      </c>
      <c r="J149" s="221">
        <f t="shared" ref="J149:J156" si="5">SUMIF($I$2:$I$133,K149,$E$2:$E$133)</f>
        <v>164297</v>
      </c>
      <c r="K149" s="49" t="s">
        <v>187</v>
      </c>
      <c r="L149" s="153">
        <f t="shared" ref="L149:L156" si="6">-J149</f>
        <v>-164297</v>
      </c>
      <c r="N149" s="19"/>
      <c r="O149" s="19"/>
      <c r="P149" s="19"/>
      <c r="Q149" s="19"/>
      <c r="R149" s="19"/>
      <c r="S149" s="19"/>
      <c r="T149" s="19"/>
      <c r="U149" s="19"/>
      <c r="V149" s="21"/>
    </row>
    <row r="150" spans="2:24" x14ac:dyDescent="0.25">
      <c r="B150" s="44" t="s">
        <v>24</v>
      </c>
      <c r="C150" s="44">
        <f>'BCI '!H165+J161</f>
        <v>0</v>
      </c>
      <c r="D150" s="47">
        <f>Security!F75</f>
        <v>1881584</v>
      </c>
      <c r="E150" s="44"/>
      <c r="F150" s="44">
        <f t="shared" si="2"/>
        <v>1881584</v>
      </c>
      <c r="G150" s="47"/>
      <c r="H150" s="47">
        <f t="shared" si="3"/>
        <v>1881584</v>
      </c>
      <c r="J150" s="221">
        <f t="shared" si="5"/>
        <v>0</v>
      </c>
      <c r="K150" s="49" t="s">
        <v>198</v>
      </c>
      <c r="L150" s="153">
        <f t="shared" si="6"/>
        <v>0</v>
      </c>
      <c r="N150" s="19"/>
      <c r="O150" s="19"/>
      <c r="P150" s="19"/>
      <c r="Q150" s="19"/>
      <c r="R150" s="19"/>
      <c r="S150" s="19"/>
      <c r="T150" s="19"/>
      <c r="U150" s="19"/>
      <c r="V150" s="21"/>
    </row>
    <row r="151" spans="2:24" x14ac:dyDescent="0.25">
      <c r="B151" s="44" t="s">
        <v>11</v>
      </c>
      <c r="C151" s="44">
        <f>'BCI '!H166+J162</f>
        <v>0</v>
      </c>
      <c r="D151" s="47">
        <f>Security!F76</f>
        <v>0</v>
      </c>
      <c r="E151" s="44"/>
      <c r="F151" s="44">
        <f t="shared" si="2"/>
        <v>0</v>
      </c>
      <c r="G151" s="47">
        <f t="shared" si="4"/>
        <v>0</v>
      </c>
      <c r="H151" s="47">
        <f t="shared" si="3"/>
        <v>0</v>
      </c>
      <c r="J151" s="221">
        <f t="shared" si="5"/>
        <v>119985</v>
      </c>
      <c r="K151" s="49" t="s">
        <v>186</v>
      </c>
      <c r="L151" s="153">
        <f t="shared" si="6"/>
        <v>-119985</v>
      </c>
      <c r="N151" s="19"/>
      <c r="O151" s="19"/>
      <c r="P151" s="19"/>
      <c r="Q151" s="19"/>
      <c r="R151" s="19"/>
      <c r="S151" s="19"/>
      <c r="T151" s="19"/>
      <c r="U151" s="19"/>
      <c r="V151" s="21"/>
    </row>
    <row r="152" spans="2:24" x14ac:dyDescent="0.25">
      <c r="B152" s="44" t="s">
        <v>19</v>
      </c>
      <c r="C152" s="44">
        <f>'BCI '!H167+J163</f>
        <v>4366260</v>
      </c>
      <c r="D152" s="47">
        <f>Security!F77</f>
        <v>0</v>
      </c>
      <c r="E152" s="44"/>
      <c r="F152" s="44">
        <f t="shared" si="2"/>
        <v>4366260</v>
      </c>
      <c r="G152" s="47"/>
      <c r="H152" s="47">
        <f t="shared" si="3"/>
        <v>4366260</v>
      </c>
      <c r="J152" s="221">
        <f t="shared" si="5"/>
        <v>1243056</v>
      </c>
      <c r="K152" s="49" t="s">
        <v>188</v>
      </c>
      <c r="L152" s="153">
        <f t="shared" si="6"/>
        <v>-1243056</v>
      </c>
      <c r="N152" s="19"/>
      <c r="O152" s="19"/>
      <c r="P152" s="19"/>
      <c r="Q152" s="19"/>
      <c r="R152" s="19"/>
      <c r="S152" s="19"/>
      <c r="T152" s="19"/>
      <c r="U152" s="19"/>
      <c r="V152" s="21"/>
      <c r="W152" s="21"/>
      <c r="X152" s="21"/>
    </row>
    <row r="153" spans="2:24" x14ac:dyDescent="0.25">
      <c r="B153" s="44" t="s">
        <v>176</v>
      </c>
      <c r="C153" s="44">
        <f>'BCI '!H168+J164</f>
        <v>1510862</v>
      </c>
      <c r="D153" s="47">
        <f>Security!F78</f>
        <v>0</v>
      </c>
      <c r="E153" s="44"/>
      <c r="F153" s="44">
        <f t="shared" si="2"/>
        <v>1510862</v>
      </c>
      <c r="G153" s="47">
        <f>F153*0.19</f>
        <v>287063.78000000003</v>
      </c>
      <c r="H153" s="47">
        <f t="shared" si="3"/>
        <v>1223798.22</v>
      </c>
      <c r="J153" s="221">
        <f t="shared" si="5"/>
        <v>452570</v>
      </c>
      <c r="K153" s="49" t="s">
        <v>56</v>
      </c>
      <c r="L153" s="153">
        <f t="shared" si="6"/>
        <v>-452570</v>
      </c>
      <c r="M153" s="72"/>
      <c r="N153" s="19"/>
      <c r="O153" s="19"/>
      <c r="P153" s="19"/>
      <c r="Q153" s="19"/>
      <c r="R153" s="19"/>
      <c r="S153" s="19"/>
      <c r="T153" s="19"/>
      <c r="U153" s="19"/>
      <c r="V153" s="21"/>
      <c r="W153" s="21"/>
      <c r="X153" s="21"/>
    </row>
    <row r="154" spans="2:24" x14ac:dyDescent="0.25">
      <c r="B154" s="44" t="s">
        <v>30</v>
      </c>
      <c r="C154" s="44">
        <f>'BCI '!H169+J165</f>
        <v>14421647</v>
      </c>
      <c r="D154" s="47">
        <f>Security!F79</f>
        <v>1900319</v>
      </c>
      <c r="E154" s="44"/>
      <c r="F154" s="44">
        <f t="shared" si="2"/>
        <v>16321966</v>
      </c>
      <c r="G154" s="47"/>
      <c r="H154" s="47">
        <f t="shared" si="3"/>
        <v>16321966</v>
      </c>
      <c r="J154" s="221">
        <f t="shared" si="5"/>
        <v>0</v>
      </c>
      <c r="K154" s="49" t="s">
        <v>191</v>
      </c>
      <c r="L154" s="153">
        <f t="shared" si="6"/>
        <v>0</v>
      </c>
      <c r="Q154" s="19"/>
      <c r="R154" s="19"/>
      <c r="S154" s="19"/>
      <c r="T154" s="19"/>
      <c r="U154" s="21"/>
      <c r="V154" s="21"/>
      <c r="W154" s="21"/>
      <c r="X154" s="21"/>
    </row>
    <row r="155" spans="2:24" x14ac:dyDescent="0.25">
      <c r="B155" s="44" t="s">
        <v>134</v>
      </c>
      <c r="C155" s="44">
        <f>'BCI '!H170+J166</f>
        <v>3356</v>
      </c>
      <c r="D155" s="47">
        <f>Security!F80</f>
        <v>34945000</v>
      </c>
      <c r="E155" s="44"/>
      <c r="F155" s="44">
        <f t="shared" si="2"/>
        <v>34948356</v>
      </c>
      <c r="G155" s="47"/>
      <c r="H155" s="47">
        <f t="shared" si="3"/>
        <v>34948356</v>
      </c>
      <c r="J155" s="221">
        <f t="shared" si="5"/>
        <v>144000</v>
      </c>
      <c r="K155" s="49" t="s">
        <v>68</v>
      </c>
      <c r="L155" s="153">
        <f t="shared" si="6"/>
        <v>-144000</v>
      </c>
      <c r="O155" s="21"/>
      <c r="Q155" s="19"/>
      <c r="R155" s="19"/>
      <c r="S155" s="19"/>
      <c r="T155" s="19"/>
      <c r="U155" s="21"/>
      <c r="V155" s="21"/>
      <c r="W155" s="21"/>
      <c r="X155" s="21"/>
    </row>
    <row r="156" spans="2:24" x14ac:dyDescent="0.25">
      <c r="B156" s="44" t="s">
        <v>135</v>
      </c>
      <c r="C156" s="44">
        <f>'BCI '!H171+J167</f>
        <v>-36861914</v>
      </c>
      <c r="D156" s="47">
        <f>Security!F81</f>
        <v>-35857069.840000004</v>
      </c>
      <c r="E156" s="44"/>
      <c r="F156" s="44">
        <f t="shared" si="2"/>
        <v>-72718983.840000004</v>
      </c>
      <c r="G156" s="47"/>
      <c r="H156" s="47">
        <f t="shared" si="3"/>
        <v>-72718983.840000004</v>
      </c>
      <c r="J156" s="221">
        <f t="shared" si="5"/>
        <v>229372</v>
      </c>
      <c r="K156" s="49" t="s">
        <v>149</v>
      </c>
      <c r="L156" s="153">
        <f t="shared" si="6"/>
        <v>-229372</v>
      </c>
      <c r="N156" s="19"/>
      <c r="O156" s="21"/>
      <c r="Q156" s="19"/>
      <c r="R156" s="19"/>
      <c r="S156" s="19"/>
      <c r="T156" s="19"/>
      <c r="U156" s="21"/>
      <c r="V156" s="21"/>
      <c r="W156" s="21"/>
      <c r="X156" s="21"/>
    </row>
    <row r="157" spans="2:24" x14ac:dyDescent="0.25">
      <c r="B157" s="44" t="s">
        <v>177</v>
      </c>
      <c r="C157" s="44">
        <f>'BCI '!H172+J168</f>
        <v>-480181</v>
      </c>
      <c r="D157" s="47">
        <f>Security!F82</f>
        <v>0</v>
      </c>
      <c r="E157" s="44"/>
      <c r="F157" s="44">
        <f t="shared" si="2"/>
        <v>-480181</v>
      </c>
      <c r="G157" s="47"/>
      <c r="H157" s="47">
        <f t="shared" si="3"/>
        <v>-480181</v>
      </c>
      <c r="J157" s="69">
        <f>SUM(J148:J156)</f>
        <v>2566989</v>
      </c>
      <c r="K157" s="68"/>
      <c r="L157" s="19"/>
      <c r="N157" s="19"/>
      <c r="O157" s="21"/>
      <c r="Q157" s="19"/>
      <c r="R157" s="19"/>
      <c r="S157" s="19"/>
      <c r="T157" s="19"/>
      <c r="U157" s="21"/>
      <c r="V157" s="21"/>
      <c r="W157" s="21"/>
      <c r="X157" s="21"/>
    </row>
    <row r="158" spans="2:24" x14ac:dyDescent="0.25">
      <c r="B158" s="44" t="s">
        <v>178</v>
      </c>
      <c r="C158" s="44">
        <f>'BCI '!H173+J169</f>
        <v>-4701</v>
      </c>
      <c r="D158" s="47">
        <f>Security!F83</f>
        <v>0</v>
      </c>
      <c r="E158" s="44"/>
      <c r="F158" s="44">
        <f t="shared" si="2"/>
        <v>-4701</v>
      </c>
      <c r="G158" s="47"/>
      <c r="H158" s="47">
        <f t="shared" si="3"/>
        <v>-4701</v>
      </c>
      <c r="J158" s="19"/>
      <c r="K158" s="19"/>
      <c r="L158" s="19"/>
      <c r="N158" s="19"/>
      <c r="O158" s="21"/>
      <c r="Q158" s="19"/>
      <c r="R158" s="19"/>
      <c r="S158" s="19"/>
      <c r="T158" s="19"/>
      <c r="U158" s="21"/>
      <c r="V158" s="21"/>
      <c r="W158" s="21"/>
      <c r="X158" s="21"/>
    </row>
    <row r="159" spans="2:24" x14ac:dyDescent="0.25">
      <c r="B159" s="120" t="s">
        <v>22</v>
      </c>
      <c r="C159" s="120">
        <f>SUM(C142:C158)</f>
        <v>-5505589.0199999996</v>
      </c>
      <c r="D159" s="121">
        <f>SUM(D142:D158)</f>
        <v>2870674.1599999964</v>
      </c>
      <c r="E159" s="120"/>
      <c r="F159" s="120">
        <f>SUM(F142:F158)</f>
        <v>-2634914.8599999994</v>
      </c>
      <c r="G159" s="121">
        <f>SUM(G142:G158)</f>
        <v>1419727.5</v>
      </c>
      <c r="H159" s="121"/>
      <c r="J159" s="19"/>
      <c r="K159" s="19"/>
      <c r="L159" s="19"/>
      <c r="N159" s="19"/>
      <c r="O159" s="21"/>
      <c r="Q159" s="21"/>
      <c r="R159" s="21"/>
      <c r="S159" s="21"/>
      <c r="T159" s="21"/>
      <c r="U159" s="21"/>
      <c r="V159" s="21"/>
      <c r="W159" s="21"/>
      <c r="X159" s="21"/>
    </row>
    <row r="160" spans="2:24" x14ac:dyDescent="0.25">
      <c r="B160" s="44"/>
      <c r="C160" s="44"/>
      <c r="D160" s="47"/>
      <c r="E160" s="44"/>
      <c r="F160" s="44"/>
      <c r="K160" s="19"/>
      <c r="L160" s="19"/>
      <c r="N160" s="19"/>
      <c r="O160" s="21"/>
      <c r="Q160" s="21"/>
      <c r="R160" s="21"/>
      <c r="S160" s="21"/>
      <c r="T160" s="21"/>
      <c r="U160" s="21"/>
      <c r="V160" s="21"/>
      <c r="W160" s="21"/>
      <c r="X160" s="21"/>
    </row>
    <row r="161" spans="1:24" ht="18.75" x14ac:dyDescent="0.3">
      <c r="B161" s="44"/>
      <c r="C161" s="44"/>
      <c r="D161" s="47"/>
      <c r="E161" s="44"/>
      <c r="F161" s="123"/>
      <c r="G161" s="123"/>
      <c r="H161" s="124"/>
      <c r="K161" s="19"/>
      <c r="L161" s="19"/>
      <c r="N161" s="19"/>
      <c r="O161" s="21"/>
      <c r="Q161" s="21"/>
      <c r="R161" s="21"/>
      <c r="S161" s="21"/>
      <c r="T161" s="21"/>
      <c r="U161" s="21"/>
      <c r="V161" s="21"/>
      <c r="W161" s="21"/>
      <c r="X161" s="21"/>
    </row>
    <row r="162" spans="1:24" ht="18.75" x14ac:dyDescent="0.3">
      <c r="A162" s="21"/>
      <c r="B162" s="44"/>
      <c r="C162" s="44"/>
      <c r="D162" s="47"/>
      <c r="E162" s="47"/>
      <c r="F162" s="123"/>
      <c r="G162" s="123"/>
      <c r="H162" s="124"/>
      <c r="K162" s="19"/>
      <c r="L162" s="19"/>
      <c r="O162" s="21"/>
      <c r="Q162" s="21"/>
      <c r="R162" s="21"/>
      <c r="S162" s="21"/>
      <c r="T162" s="21"/>
      <c r="U162" s="21"/>
      <c r="V162" s="21"/>
      <c r="W162" s="21"/>
      <c r="X162" s="21"/>
    </row>
    <row r="163" spans="1:24" ht="18.75" x14ac:dyDescent="0.3">
      <c r="A163" s="21"/>
      <c r="B163" s="120" t="s">
        <v>22</v>
      </c>
      <c r="C163" s="120"/>
      <c r="D163" s="121"/>
      <c r="E163" s="30"/>
      <c r="F163" s="30"/>
      <c r="G163" s="30"/>
      <c r="H163" s="125">
        <f>SUM(H161:H162)</f>
        <v>0</v>
      </c>
      <c r="K163" s="19"/>
      <c r="L163" s="19"/>
      <c r="O163" s="21"/>
      <c r="Q163" s="21"/>
      <c r="R163" s="21"/>
      <c r="S163" s="21"/>
      <c r="T163" s="21"/>
      <c r="U163" s="21"/>
      <c r="V163" s="21"/>
      <c r="W163" s="21"/>
      <c r="X163" s="21"/>
    </row>
    <row r="164" spans="1:24" x14ac:dyDescent="0.25">
      <c r="A164" s="21"/>
      <c r="D164" s="21"/>
      <c r="K164" s="19"/>
      <c r="L164" s="19"/>
      <c r="N164" s="19"/>
      <c r="O164" s="21"/>
      <c r="Q164" s="21"/>
      <c r="R164" s="21"/>
      <c r="S164" s="21"/>
      <c r="T164" s="21"/>
      <c r="U164" s="21"/>
      <c r="V164" s="21"/>
      <c r="W164" s="21"/>
      <c r="X164" s="21"/>
    </row>
    <row r="165" spans="1:24" x14ac:dyDescent="0.25">
      <c r="D165" s="21"/>
      <c r="K165" s="19"/>
      <c r="L165" s="19"/>
      <c r="N165" s="19"/>
      <c r="O165" s="21"/>
      <c r="Q165" s="21"/>
      <c r="R165" s="21"/>
      <c r="S165" s="21"/>
      <c r="T165" s="21"/>
      <c r="U165" s="21"/>
      <c r="V165" s="21"/>
      <c r="W165" s="21"/>
      <c r="X165" s="21"/>
    </row>
    <row r="166" spans="1:24" x14ac:dyDescent="0.25">
      <c r="N166" s="19"/>
      <c r="O166" s="21"/>
      <c r="Q166" s="21"/>
      <c r="R166" s="21"/>
      <c r="S166" s="21"/>
      <c r="T166" s="21"/>
      <c r="U166" s="21"/>
      <c r="V166" s="21"/>
      <c r="W166" s="21"/>
      <c r="X166" s="21"/>
    </row>
    <row r="167" spans="1:24" x14ac:dyDescent="0.25">
      <c r="N167" s="19"/>
      <c r="O167" s="21"/>
      <c r="Q167" s="21"/>
      <c r="R167" s="21"/>
      <c r="S167" s="21"/>
      <c r="T167" s="21"/>
      <c r="U167" s="21"/>
      <c r="V167" s="21"/>
      <c r="W167" s="21"/>
      <c r="X167" s="21"/>
    </row>
    <row r="168" spans="1:24" x14ac:dyDescent="0.25">
      <c r="N168" s="19"/>
      <c r="O168" s="21"/>
      <c r="Q168" s="21"/>
      <c r="R168" s="21"/>
      <c r="S168" s="21"/>
      <c r="T168" s="21"/>
      <c r="U168" s="21"/>
      <c r="V168" s="21"/>
      <c r="W168" s="21"/>
      <c r="X168" s="21"/>
    </row>
    <row r="169" spans="1:24" x14ac:dyDescent="0.25">
      <c r="N169" s="19"/>
      <c r="O169" s="21"/>
      <c r="Q169" s="21"/>
      <c r="R169" s="21"/>
      <c r="S169" s="21"/>
      <c r="T169" s="21"/>
      <c r="U169" s="21"/>
      <c r="V169" s="21"/>
      <c r="W169" s="21"/>
      <c r="X169" s="21"/>
    </row>
    <row r="170" spans="1:24" x14ac:dyDescent="0.25">
      <c r="N170" s="19"/>
      <c r="O170" s="21"/>
      <c r="Q170" s="21"/>
      <c r="R170" s="21"/>
      <c r="S170" s="21"/>
      <c r="T170" s="21"/>
      <c r="U170" s="21"/>
      <c r="V170" s="21"/>
      <c r="W170" s="21"/>
      <c r="X170" s="21"/>
    </row>
    <row r="171" spans="1:24" x14ac:dyDescent="0.25">
      <c r="N171" s="19"/>
      <c r="O171" s="21"/>
      <c r="Q171" s="21"/>
      <c r="R171" s="21"/>
      <c r="S171" s="21"/>
      <c r="T171" s="21"/>
      <c r="U171" s="21"/>
      <c r="V171" s="21"/>
      <c r="W171" s="21"/>
      <c r="X171" s="21"/>
    </row>
    <row r="172" spans="1:24" x14ac:dyDescent="0.25">
      <c r="N172" s="19"/>
      <c r="O172" s="21"/>
      <c r="Q172" s="21"/>
      <c r="R172" s="21"/>
      <c r="S172" s="21"/>
      <c r="T172" s="21"/>
      <c r="U172" s="21"/>
      <c r="V172" s="21"/>
      <c r="W172" s="21"/>
      <c r="X172" s="21"/>
    </row>
    <row r="173" spans="1:24" x14ac:dyDescent="0.25">
      <c r="N173" s="19"/>
      <c r="O173" s="21"/>
      <c r="Q173" s="21"/>
      <c r="R173" s="21"/>
      <c r="S173" s="21"/>
      <c r="T173" s="21"/>
      <c r="U173" s="21"/>
      <c r="V173" s="21"/>
      <c r="W173" s="21"/>
      <c r="X173" s="21"/>
    </row>
    <row r="174" spans="1:24" x14ac:dyDescent="0.25">
      <c r="O174" s="21"/>
      <c r="Q174" s="21"/>
      <c r="R174" s="21"/>
      <c r="S174" s="21"/>
      <c r="T174" s="21"/>
      <c r="U174" s="21"/>
      <c r="V174" s="21"/>
      <c r="W174" s="21"/>
      <c r="X174" s="21"/>
    </row>
    <row r="175" spans="1:24" x14ac:dyDescent="0.25">
      <c r="O175" s="21"/>
      <c r="Q175" s="21"/>
      <c r="R175" s="21"/>
      <c r="S175" s="21"/>
      <c r="T175" s="21"/>
      <c r="U175" s="21"/>
      <c r="V175" s="21"/>
      <c r="W175" s="21"/>
      <c r="X175" s="21"/>
    </row>
    <row r="176" spans="1:24" x14ac:dyDescent="0.25">
      <c r="Q176" s="21"/>
      <c r="R176" s="21"/>
      <c r="S176" s="21"/>
      <c r="T176" s="21"/>
      <c r="U176" s="21"/>
      <c r="V176" s="21"/>
      <c r="W176" s="21"/>
      <c r="X176" s="21"/>
    </row>
    <row r="177" spans="17:24" x14ac:dyDescent="0.25">
      <c r="Q177" s="21"/>
      <c r="R177" s="21"/>
      <c r="S177" s="21"/>
      <c r="T177" s="21"/>
      <c r="U177" s="21"/>
      <c r="V177" s="21"/>
      <c r="W177" s="21"/>
      <c r="X177" s="21"/>
    </row>
    <row r="178" spans="17:24" x14ac:dyDescent="0.25">
      <c r="Q178" s="21"/>
      <c r="R178" s="21"/>
      <c r="S178" s="21"/>
      <c r="T178" s="21"/>
      <c r="U178" s="21"/>
      <c r="V178" s="21"/>
      <c r="W178" s="21"/>
      <c r="X178" s="21"/>
    </row>
    <row r="179" spans="17:24" x14ac:dyDescent="0.25">
      <c r="Q179" s="21"/>
      <c r="R179" s="21"/>
      <c r="S179" s="21"/>
      <c r="T179" s="21"/>
      <c r="U179" s="21"/>
      <c r="V179" s="21"/>
      <c r="W179" s="21"/>
      <c r="X179" s="21"/>
    </row>
    <row r="180" spans="17:24" x14ac:dyDescent="0.25">
      <c r="Q180" s="21"/>
      <c r="R180" s="21"/>
      <c r="S180" s="21"/>
      <c r="T180" s="21"/>
      <c r="U180" s="21"/>
      <c r="V180" s="21"/>
      <c r="W180" s="21"/>
      <c r="X180" s="21"/>
    </row>
    <row r="181" spans="17:24" x14ac:dyDescent="0.25">
      <c r="Q181" s="21"/>
      <c r="R181" s="21"/>
      <c r="S181" s="21"/>
      <c r="T181" s="21"/>
      <c r="U181" s="21"/>
      <c r="V181" s="21"/>
      <c r="W181" s="21"/>
      <c r="X181" s="21"/>
    </row>
    <row r="182" spans="17:24" x14ac:dyDescent="0.25">
      <c r="Q182" s="21"/>
      <c r="R182" s="21"/>
      <c r="S182" s="21"/>
      <c r="T182" s="21"/>
      <c r="U182" s="21"/>
      <c r="V182" s="21"/>
      <c r="W182" s="21"/>
      <c r="X182" s="21"/>
    </row>
    <row r="183" spans="17:24" x14ac:dyDescent="0.25">
      <c r="Q183" s="21"/>
      <c r="R183" s="21"/>
      <c r="S183" s="21"/>
      <c r="T183" s="21"/>
      <c r="U183" s="21"/>
      <c r="V183" s="21"/>
      <c r="W183" s="21"/>
      <c r="X183" s="21"/>
    </row>
    <row r="184" spans="17:24" x14ac:dyDescent="0.25">
      <c r="Q184" s="21"/>
      <c r="R184" s="21"/>
      <c r="S184" s="21"/>
      <c r="T184" s="21"/>
      <c r="U184" s="21"/>
      <c r="V184" s="21"/>
      <c r="W184" s="21"/>
      <c r="X184" s="21"/>
    </row>
    <row r="185" spans="17:24" x14ac:dyDescent="0.25">
      <c r="Q185" s="21"/>
      <c r="R185" s="21"/>
      <c r="S185" s="21"/>
      <c r="T185" s="21"/>
      <c r="U185" s="21"/>
      <c r="V185" s="21"/>
      <c r="W185" s="21"/>
      <c r="X185" s="21"/>
    </row>
    <row r="186" spans="17:24" x14ac:dyDescent="0.25">
      <c r="Q186" s="21"/>
      <c r="R186" s="21"/>
      <c r="S186" s="21"/>
      <c r="T186" s="21"/>
      <c r="U186" s="21"/>
      <c r="V186" s="21"/>
      <c r="W186" s="21"/>
      <c r="X186" s="21"/>
    </row>
    <row r="187" spans="17:24" x14ac:dyDescent="0.25">
      <c r="Q187" s="21"/>
      <c r="R187" s="21"/>
      <c r="S187" s="21"/>
      <c r="T187" s="21"/>
      <c r="U187" s="21"/>
      <c r="V187" s="21"/>
      <c r="W187" s="21"/>
      <c r="X187" s="21"/>
    </row>
    <row r="188" spans="17:24" x14ac:dyDescent="0.25">
      <c r="Q188" s="21"/>
      <c r="R188" s="21"/>
      <c r="S188" s="21"/>
      <c r="T188" s="21"/>
      <c r="U188" s="21"/>
      <c r="V188" s="21"/>
      <c r="W188" s="21"/>
      <c r="X188" s="21"/>
    </row>
    <row r="189" spans="17:24" x14ac:dyDescent="0.25">
      <c r="Q189" s="21"/>
      <c r="R189" s="21"/>
      <c r="S189" s="21"/>
      <c r="T189" s="21"/>
      <c r="U189" s="21"/>
      <c r="V189" s="21"/>
      <c r="W189" s="21"/>
      <c r="X189" s="21"/>
    </row>
    <row r="190" spans="17:24" x14ac:dyDescent="0.25">
      <c r="Q190" s="21"/>
      <c r="R190" s="21"/>
      <c r="S190" s="21"/>
      <c r="T190" s="21"/>
      <c r="U190" s="21"/>
      <c r="V190" s="21"/>
      <c r="W190" s="21"/>
      <c r="X190" s="21"/>
    </row>
    <row r="191" spans="17:24" x14ac:dyDescent="0.25">
      <c r="Q191" s="21"/>
      <c r="R191" s="21"/>
      <c r="S191" s="21"/>
      <c r="T191" s="21"/>
      <c r="U191" s="21"/>
      <c r="V191" s="21"/>
      <c r="W191" s="21"/>
      <c r="X191" s="21"/>
    </row>
    <row r="192" spans="17:24" x14ac:dyDescent="0.25">
      <c r="Q192" s="21"/>
      <c r="R192" s="21"/>
      <c r="S192" s="21"/>
      <c r="T192" s="21"/>
      <c r="U192" s="21"/>
      <c r="V192" s="21"/>
      <c r="W192" s="21"/>
      <c r="X192" s="21"/>
    </row>
    <row r="193" spans="17:24" x14ac:dyDescent="0.25">
      <c r="Q193" s="21"/>
      <c r="R193" s="21"/>
      <c r="S193" s="21"/>
      <c r="T193" s="21"/>
      <c r="U193" s="21"/>
      <c r="V193" s="21"/>
      <c r="W193" s="21"/>
      <c r="X193" s="21"/>
    </row>
    <row r="194" spans="17:24" x14ac:dyDescent="0.25">
      <c r="Q194" s="21"/>
      <c r="R194" s="21"/>
      <c r="S194" s="21"/>
      <c r="T194" s="21"/>
      <c r="U194" s="21"/>
      <c r="V194" s="21"/>
      <c r="W194" s="21"/>
      <c r="X194" s="21"/>
    </row>
    <row r="195" spans="17:24" x14ac:dyDescent="0.25">
      <c r="Q195" s="21"/>
      <c r="R195" s="21"/>
      <c r="S195" s="21"/>
      <c r="T195" s="21"/>
      <c r="U195" s="21"/>
      <c r="V195" s="21"/>
      <c r="W195" s="21"/>
      <c r="X195" s="21"/>
    </row>
    <row r="196" spans="17:24" x14ac:dyDescent="0.25">
      <c r="Q196" s="21"/>
      <c r="R196" s="21"/>
      <c r="S196" s="21"/>
      <c r="T196" s="21"/>
      <c r="U196" s="21"/>
      <c r="V196" s="21"/>
      <c r="W196" s="21"/>
      <c r="X196" s="21"/>
    </row>
    <row r="197" spans="17:24" x14ac:dyDescent="0.25">
      <c r="Q197" s="21"/>
      <c r="R197" s="21"/>
      <c r="S197" s="21"/>
      <c r="T197" s="21"/>
      <c r="U197" s="21"/>
      <c r="V197" s="21"/>
      <c r="W197" s="21"/>
      <c r="X197" s="21"/>
    </row>
    <row r="198" spans="17:24" x14ac:dyDescent="0.25">
      <c r="Q198" s="21"/>
      <c r="R198" s="21"/>
      <c r="S198" s="21"/>
      <c r="T198" s="21"/>
      <c r="U198" s="21"/>
      <c r="V198" s="21"/>
      <c r="W198" s="21"/>
      <c r="X198" s="21"/>
    </row>
    <row r="199" spans="17:24" x14ac:dyDescent="0.25">
      <c r="Q199" s="21"/>
      <c r="R199" s="21"/>
      <c r="S199" s="21"/>
      <c r="T199" s="21"/>
      <c r="U199" s="21"/>
      <c r="V199" s="21"/>
      <c r="W199" s="21"/>
      <c r="X199" s="21"/>
    </row>
    <row r="200" spans="17:24" x14ac:dyDescent="0.25">
      <c r="Q200" s="21"/>
      <c r="R200" s="21"/>
      <c r="S200" s="21"/>
      <c r="T200" s="21"/>
      <c r="U200" s="21"/>
      <c r="V200" s="21"/>
      <c r="W200" s="21"/>
      <c r="X200" s="21"/>
    </row>
    <row r="201" spans="17:24" x14ac:dyDescent="0.25">
      <c r="Q201" s="21"/>
      <c r="R201" s="21"/>
      <c r="S201" s="21"/>
      <c r="T201" s="21"/>
      <c r="U201" s="21"/>
      <c r="V201" s="21"/>
      <c r="W201" s="21"/>
      <c r="X201" s="21"/>
    </row>
    <row r="202" spans="17:24" x14ac:dyDescent="0.25">
      <c r="Q202" s="21"/>
      <c r="R202" s="21"/>
      <c r="S202" s="21"/>
      <c r="T202" s="21"/>
      <c r="U202" s="21"/>
      <c r="V202" s="21"/>
      <c r="W202" s="21"/>
      <c r="X202" s="21"/>
    </row>
    <row r="203" spans="17:24" x14ac:dyDescent="0.25">
      <c r="Q203" s="21"/>
      <c r="R203" s="21"/>
      <c r="S203" s="21"/>
      <c r="T203" s="21"/>
      <c r="U203" s="21"/>
      <c r="V203" s="21"/>
      <c r="W203" s="21"/>
      <c r="X203" s="21"/>
    </row>
    <row r="204" spans="17:24" x14ac:dyDescent="0.25">
      <c r="Q204" s="21"/>
      <c r="R204" s="21"/>
      <c r="S204" s="21"/>
      <c r="T204" s="21"/>
      <c r="U204" s="21"/>
      <c r="V204" s="21"/>
      <c r="W204" s="21"/>
      <c r="X204" s="21"/>
    </row>
    <row r="205" spans="17:24" x14ac:dyDescent="0.25">
      <c r="Q205" s="21"/>
      <c r="R205" s="21"/>
      <c r="S205" s="21"/>
      <c r="T205" s="21"/>
      <c r="U205" s="21"/>
      <c r="V205" s="21"/>
      <c r="W205" s="21"/>
      <c r="X205" s="21"/>
    </row>
    <row r="206" spans="17:24" x14ac:dyDescent="0.25">
      <c r="Q206" s="21"/>
      <c r="R206" s="21"/>
      <c r="S206" s="21"/>
      <c r="T206" s="21"/>
      <c r="U206" s="21"/>
      <c r="V206" s="21"/>
      <c r="W206" s="21"/>
      <c r="X206" s="21"/>
    </row>
    <row r="207" spans="17:24" x14ac:dyDescent="0.25">
      <c r="Q207" s="21"/>
      <c r="R207" s="21"/>
      <c r="S207" s="21"/>
      <c r="T207" s="21"/>
      <c r="U207" s="21"/>
      <c r="V207" s="21"/>
      <c r="W207" s="21"/>
      <c r="X207" s="21"/>
    </row>
    <row r="208" spans="17:24" x14ac:dyDescent="0.25">
      <c r="Q208" s="21"/>
      <c r="R208" s="21"/>
      <c r="S208" s="21"/>
      <c r="T208" s="21"/>
      <c r="U208" s="21"/>
      <c r="V208" s="21"/>
      <c r="W208" s="21"/>
      <c r="X208" s="21"/>
    </row>
    <row r="209" spans="17:24" x14ac:dyDescent="0.25">
      <c r="Q209" s="21"/>
      <c r="R209" s="21"/>
      <c r="S209" s="21"/>
      <c r="T209" s="21"/>
      <c r="U209" s="21"/>
      <c r="V209" s="21"/>
      <c r="W209" s="21"/>
      <c r="X209" s="21"/>
    </row>
    <row r="210" spans="17:24" x14ac:dyDescent="0.25">
      <c r="Q210" s="21"/>
      <c r="R210" s="21"/>
      <c r="S210" s="21"/>
      <c r="T210" s="21"/>
      <c r="U210" s="21"/>
      <c r="V210" s="21"/>
      <c r="W210" s="21"/>
      <c r="X210" s="21"/>
    </row>
    <row r="211" spans="17:24" x14ac:dyDescent="0.25">
      <c r="Q211" s="21"/>
      <c r="R211" s="21"/>
      <c r="S211" s="21"/>
      <c r="T211" s="21"/>
      <c r="U211" s="21"/>
      <c r="V211" s="21"/>
      <c r="W211" s="21"/>
      <c r="X211" s="21"/>
    </row>
    <row r="212" spans="17:24" x14ac:dyDescent="0.25">
      <c r="Q212" s="21"/>
      <c r="R212" s="21"/>
      <c r="S212" s="21"/>
      <c r="T212" s="21"/>
      <c r="U212" s="21"/>
      <c r="V212" s="21"/>
      <c r="W212" s="21"/>
      <c r="X212" s="21"/>
    </row>
    <row r="213" spans="17:24" x14ac:dyDescent="0.25">
      <c r="Q213" s="21"/>
      <c r="R213" s="21"/>
      <c r="S213" s="21"/>
      <c r="T213" s="21"/>
      <c r="U213" s="21"/>
      <c r="V213" s="21"/>
      <c r="W213" s="21"/>
      <c r="X213" s="21"/>
    </row>
    <row r="214" spans="17:24" x14ac:dyDescent="0.25">
      <c r="Q214" s="21"/>
      <c r="R214" s="21"/>
      <c r="S214" s="21"/>
      <c r="T214" s="21"/>
      <c r="U214" s="21"/>
      <c r="V214" s="21"/>
      <c r="W214" s="21"/>
      <c r="X214" s="21"/>
    </row>
    <row r="215" spans="17:24" x14ac:dyDescent="0.25">
      <c r="Q215" s="21"/>
      <c r="R215" s="21"/>
      <c r="S215" s="21"/>
      <c r="T215" s="21"/>
      <c r="U215" s="21"/>
      <c r="V215" s="21"/>
      <c r="W215" s="21"/>
      <c r="X215" s="21"/>
    </row>
    <row r="216" spans="17:24" x14ac:dyDescent="0.25">
      <c r="Q216" s="21"/>
      <c r="R216" s="21"/>
      <c r="S216" s="21"/>
      <c r="T216" s="21"/>
      <c r="U216" s="21"/>
      <c r="V216" s="21"/>
      <c r="W216" s="21"/>
      <c r="X216" s="21"/>
    </row>
    <row r="217" spans="17:24" x14ac:dyDescent="0.25">
      <c r="Q217" s="21"/>
      <c r="R217" s="21"/>
      <c r="S217" s="21"/>
      <c r="T217" s="21"/>
      <c r="U217" s="21"/>
      <c r="V217" s="21"/>
      <c r="W217" s="21"/>
      <c r="X217" s="21"/>
    </row>
    <row r="218" spans="17:24" x14ac:dyDescent="0.25">
      <c r="Q218" s="21"/>
      <c r="R218" s="21"/>
      <c r="S218" s="21"/>
      <c r="T218" s="21"/>
      <c r="U218" s="21"/>
      <c r="V218" s="21"/>
      <c r="W218" s="21"/>
      <c r="X218" s="21"/>
    </row>
    <row r="219" spans="17:24" x14ac:dyDescent="0.25">
      <c r="Q219" s="21"/>
      <c r="R219" s="21"/>
      <c r="S219" s="21"/>
      <c r="T219" s="21"/>
      <c r="U219" s="21"/>
      <c r="V219" s="21"/>
      <c r="W219" s="21"/>
      <c r="X219" s="21"/>
    </row>
    <row r="220" spans="17:24" x14ac:dyDescent="0.25">
      <c r="Q220" s="21"/>
      <c r="R220" s="21"/>
      <c r="S220" s="21"/>
      <c r="T220" s="21"/>
      <c r="U220" s="21"/>
      <c r="V220" s="21"/>
      <c r="W220" s="21"/>
      <c r="X220" s="21"/>
    </row>
    <row r="221" spans="17:24" x14ac:dyDescent="0.25">
      <c r="Q221" s="21"/>
      <c r="R221" s="21"/>
      <c r="S221" s="21"/>
      <c r="T221" s="21"/>
      <c r="U221" s="21"/>
      <c r="V221" s="21"/>
      <c r="W221" s="21"/>
      <c r="X221" s="21"/>
    </row>
    <row r="222" spans="17:24" x14ac:dyDescent="0.25">
      <c r="Q222" s="21"/>
      <c r="R222" s="21"/>
      <c r="S222" s="21"/>
      <c r="T222" s="21"/>
      <c r="U222" s="21"/>
      <c r="V222" s="21"/>
      <c r="W222" s="21"/>
      <c r="X222" s="21"/>
    </row>
    <row r="223" spans="17:24" x14ac:dyDescent="0.25">
      <c r="Q223" s="21"/>
      <c r="R223" s="21"/>
      <c r="S223" s="21"/>
      <c r="T223" s="21"/>
      <c r="U223" s="21"/>
      <c r="V223" s="21"/>
      <c r="W223" s="21"/>
      <c r="X223" s="21"/>
    </row>
    <row r="224" spans="17:24" x14ac:dyDescent="0.25">
      <c r="Q224" s="21"/>
      <c r="R224" s="21"/>
      <c r="S224" s="21"/>
      <c r="T224" s="21"/>
      <c r="U224" s="21"/>
      <c r="V224" s="21"/>
      <c r="W224" s="21"/>
      <c r="X224" s="21"/>
    </row>
    <row r="225" spans="17:24" x14ac:dyDescent="0.25">
      <c r="Q225" s="21"/>
      <c r="R225" s="21"/>
      <c r="S225" s="21"/>
      <c r="T225" s="21"/>
      <c r="U225" s="21"/>
      <c r="V225" s="21"/>
      <c r="W225" s="21"/>
      <c r="X225" s="21"/>
    </row>
    <row r="226" spans="17:24" x14ac:dyDescent="0.25">
      <c r="Q226" s="21"/>
      <c r="R226" s="21"/>
      <c r="S226" s="21"/>
      <c r="T226" s="21"/>
      <c r="U226" s="21"/>
      <c r="V226" s="21"/>
      <c r="W226" s="21"/>
      <c r="X226" s="21"/>
    </row>
    <row r="227" spans="17:24" x14ac:dyDescent="0.25">
      <c r="Q227" s="21"/>
      <c r="R227" s="21"/>
      <c r="S227" s="21"/>
      <c r="T227" s="21"/>
      <c r="U227" s="21"/>
      <c r="V227" s="21"/>
      <c r="W227" s="21"/>
      <c r="X227" s="21"/>
    </row>
    <row r="228" spans="17:24" x14ac:dyDescent="0.25">
      <c r="Q228" s="21"/>
      <c r="R228" s="21"/>
      <c r="S228" s="21"/>
      <c r="T228" s="21"/>
      <c r="U228" s="21"/>
      <c r="V228" s="21"/>
      <c r="W228" s="21"/>
      <c r="X228" s="21"/>
    </row>
    <row r="229" spans="17:24" x14ac:dyDescent="0.25">
      <c r="Q229" s="21"/>
      <c r="R229" s="21"/>
      <c r="S229" s="21"/>
      <c r="T229" s="21"/>
      <c r="U229" s="21"/>
      <c r="V229" s="21"/>
      <c r="W229" s="21"/>
      <c r="X229" s="21"/>
    </row>
    <row r="230" spans="17:24" x14ac:dyDescent="0.25">
      <c r="Q230" s="21"/>
      <c r="R230" s="21"/>
      <c r="S230" s="21"/>
      <c r="T230" s="21"/>
      <c r="U230" s="21"/>
      <c r="V230" s="21"/>
      <c r="W230" s="21"/>
      <c r="X230" s="21"/>
    </row>
    <row r="231" spans="17:24" x14ac:dyDescent="0.25">
      <c r="Q231" s="21"/>
      <c r="R231" s="21"/>
      <c r="S231" s="21"/>
      <c r="T231" s="21"/>
      <c r="U231" s="21"/>
      <c r="V231" s="21"/>
      <c r="W231" s="21"/>
      <c r="X231" s="21"/>
    </row>
    <row r="232" spans="17:24" x14ac:dyDescent="0.25">
      <c r="Q232" s="21"/>
      <c r="R232" s="21"/>
      <c r="S232" s="21"/>
      <c r="T232" s="21"/>
      <c r="U232" s="21"/>
      <c r="V232" s="21"/>
      <c r="W232" s="21"/>
      <c r="X232" s="21"/>
    </row>
    <row r="233" spans="17:24" x14ac:dyDescent="0.25">
      <c r="Q233" s="21"/>
      <c r="R233" s="21"/>
      <c r="S233" s="21"/>
      <c r="T233" s="21"/>
      <c r="U233" s="21"/>
      <c r="V233" s="21"/>
      <c r="W233" s="21"/>
      <c r="X233" s="21"/>
    </row>
    <row r="234" spans="17:24" x14ac:dyDescent="0.25">
      <c r="Q234" s="21"/>
      <c r="R234" s="21"/>
      <c r="S234" s="21"/>
      <c r="T234" s="21"/>
      <c r="U234" s="21"/>
      <c r="V234" s="21"/>
      <c r="W234" s="21"/>
      <c r="X234" s="21"/>
    </row>
    <row r="235" spans="17:24" x14ac:dyDescent="0.25">
      <c r="Q235" s="21"/>
      <c r="R235" s="21"/>
      <c r="S235" s="21"/>
      <c r="T235" s="21"/>
      <c r="U235" s="21"/>
      <c r="V235" s="21"/>
      <c r="W235" s="21"/>
      <c r="X235" s="21"/>
    </row>
    <row r="236" spans="17:24" x14ac:dyDescent="0.25">
      <c r="Q236" s="21"/>
      <c r="R236" s="21"/>
      <c r="S236" s="21"/>
      <c r="T236" s="21"/>
      <c r="U236" s="21"/>
      <c r="V236" s="21"/>
      <c r="W236" s="21"/>
      <c r="X236" s="21"/>
    </row>
    <row r="237" spans="17:24" x14ac:dyDescent="0.25">
      <c r="Q237" s="21"/>
      <c r="R237" s="21"/>
      <c r="S237" s="21"/>
      <c r="T237" s="21"/>
      <c r="U237" s="21"/>
      <c r="V237" s="21"/>
      <c r="W237" s="21"/>
      <c r="X237" s="21"/>
    </row>
    <row r="238" spans="17:24" x14ac:dyDescent="0.25">
      <c r="Q238" s="21"/>
      <c r="R238" s="21"/>
      <c r="S238" s="21"/>
      <c r="T238" s="21"/>
      <c r="U238" s="21"/>
      <c r="V238" s="21"/>
      <c r="W238" s="21"/>
      <c r="X238" s="21"/>
    </row>
    <row r="239" spans="17:24" x14ac:dyDescent="0.25">
      <c r="Q239" s="21"/>
      <c r="R239" s="21"/>
      <c r="S239" s="21"/>
      <c r="T239" s="21"/>
      <c r="U239" s="21"/>
      <c r="V239" s="21"/>
      <c r="W239" s="21"/>
      <c r="X239" s="21"/>
    </row>
    <row r="240" spans="17:24" x14ac:dyDescent="0.25">
      <c r="Q240" s="21"/>
      <c r="R240" s="21"/>
      <c r="S240" s="21"/>
      <c r="T240" s="21"/>
      <c r="U240" s="21"/>
      <c r="V240" s="21"/>
      <c r="W240" s="21"/>
      <c r="X240" s="21"/>
    </row>
    <row r="241" spans="17:24" x14ac:dyDescent="0.25">
      <c r="Q241" s="21"/>
      <c r="R241" s="21"/>
      <c r="S241" s="21"/>
      <c r="T241" s="21"/>
      <c r="U241" s="21"/>
      <c r="V241" s="21"/>
      <c r="W241" s="21"/>
      <c r="X241" s="21"/>
    </row>
    <row r="242" spans="17:24" x14ac:dyDescent="0.25">
      <c r="Q242" s="21"/>
      <c r="R242" s="21"/>
      <c r="S242" s="21"/>
      <c r="T242" s="21"/>
      <c r="U242" s="21"/>
      <c r="V242" s="21"/>
      <c r="W242" s="21"/>
      <c r="X242" s="21"/>
    </row>
    <row r="243" spans="17:24" x14ac:dyDescent="0.25">
      <c r="Q243" s="21"/>
      <c r="R243" s="21"/>
      <c r="S243" s="21"/>
      <c r="T243" s="21"/>
      <c r="U243" s="21"/>
      <c r="V243" s="21"/>
      <c r="W243" s="21"/>
      <c r="X243" s="21"/>
    </row>
    <row r="244" spans="17:24" x14ac:dyDescent="0.25">
      <c r="Q244" s="21"/>
      <c r="R244" s="21"/>
      <c r="S244" s="21"/>
      <c r="T244" s="21"/>
      <c r="U244" s="21"/>
      <c r="V244" s="21"/>
      <c r="W244" s="21"/>
      <c r="X244" s="21"/>
    </row>
    <row r="245" spans="17:24" x14ac:dyDescent="0.25">
      <c r="Q245" s="21"/>
      <c r="R245" s="21"/>
      <c r="S245" s="21"/>
      <c r="T245" s="21"/>
      <c r="U245" s="21"/>
      <c r="V245" s="21"/>
      <c r="W245" s="21"/>
      <c r="X245" s="21"/>
    </row>
    <row r="246" spans="17:24" x14ac:dyDescent="0.25">
      <c r="Q246" s="21"/>
      <c r="R246" s="21"/>
      <c r="S246" s="21"/>
      <c r="T246" s="21"/>
      <c r="U246" s="21"/>
      <c r="V246" s="21"/>
      <c r="W246" s="21"/>
      <c r="X246" s="21"/>
    </row>
    <row r="247" spans="17:24" x14ac:dyDescent="0.25">
      <c r="Q247" s="21"/>
      <c r="R247" s="21"/>
      <c r="S247" s="21"/>
      <c r="T247" s="21"/>
      <c r="U247" s="21"/>
      <c r="V247" s="21"/>
      <c r="W247" s="21"/>
      <c r="X247" s="21"/>
    </row>
    <row r="248" spans="17:24" x14ac:dyDescent="0.25">
      <c r="Q248" s="21"/>
      <c r="R248" s="21"/>
      <c r="S248" s="21"/>
      <c r="T248" s="21"/>
      <c r="U248" s="21"/>
      <c r="V248" s="21"/>
      <c r="W248" s="21"/>
      <c r="X248" s="21"/>
    </row>
    <row r="249" spans="17:24" x14ac:dyDescent="0.25">
      <c r="Q249" s="21"/>
      <c r="R249" s="21"/>
      <c r="S249" s="21"/>
      <c r="T249" s="21"/>
      <c r="U249" s="21"/>
      <c r="V249" s="21"/>
      <c r="W249" s="21"/>
      <c r="X249" s="21"/>
    </row>
    <row r="250" spans="17:24" x14ac:dyDescent="0.25">
      <c r="Q250" s="21"/>
      <c r="R250" s="21"/>
      <c r="S250" s="21"/>
      <c r="T250" s="21"/>
      <c r="U250" s="21"/>
      <c r="V250" s="21"/>
      <c r="W250" s="21"/>
      <c r="X250" s="21"/>
    </row>
    <row r="251" spans="17:24" x14ac:dyDescent="0.25">
      <c r="Q251" s="21"/>
      <c r="R251" s="21"/>
      <c r="S251" s="21"/>
      <c r="T251" s="21"/>
      <c r="U251" s="21"/>
      <c r="V251" s="21"/>
      <c r="W251" s="21"/>
      <c r="X251" s="21"/>
    </row>
    <row r="252" spans="17:24" x14ac:dyDescent="0.25">
      <c r="Q252" s="21"/>
      <c r="R252" s="21"/>
      <c r="S252" s="21"/>
      <c r="T252" s="21"/>
      <c r="U252" s="21"/>
      <c r="V252" s="21"/>
      <c r="W252" s="21"/>
      <c r="X252" s="21"/>
    </row>
    <row r="253" spans="17:24" x14ac:dyDescent="0.25">
      <c r="Q253" s="21"/>
      <c r="R253" s="21"/>
      <c r="S253" s="21"/>
      <c r="T253" s="21"/>
      <c r="U253" s="21"/>
      <c r="V253" s="21"/>
      <c r="W253" s="21"/>
      <c r="X253" s="21"/>
    </row>
    <row r="254" spans="17:24" x14ac:dyDescent="0.25">
      <c r="Q254" s="21"/>
      <c r="R254" s="21"/>
      <c r="S254" s="21"/>
      <c r="T254" s="21"/>
      <c r="U254" s="21"/>
      <c r="V254" s="21"/>
      <c r="W254" s="21"/>
      <c r="X254" s="21"/>
    </row>
    <row r="255" spans="17:24" x14ac:dyDescent="0.25">
      <c r="Q255" s="21"/>
      <c r="R255" s="21"/>
      <c r="S255" s="21"/>
      <c r="T255" s="21"/>
      <c r="U255" s="21"/>
      <c r="V255" s="21"/>
      <c r="W255" s="21"/>
      <c r="X255" s="21"/>
    </row>
    <row r="256" spans="17:24" x14ac:dyDescent="0.25">
      <c r="Q256" s="21"/>
      <c r="R256" s="21"/>
      <c r="S256" s="21"/>
      <c r="T256" s="21"/>
      <c r="U256" s="21"/>
      <c r="V256" s="21"/>
      <c r="W256" s="21"/>
      <c r="X256" s="21"/>
    </row>
    <row r="257" spans="17:24" x14ac:dyDescent="0.25">
      <c r="Q257" s="21"/>
      <c r="R257" s="21"/>
      <c r="S257" s="21"/>
      <c r="T257" s="21"/>
      <c r="U257" s="21"/>
      <c r="V257" s="21"/>
      <c r="W257" s="21"/>
      <c r="X257" s="21"/>
    </row>
    <row r="258" spans="17:24" x14ac:dyDescent="0.25">
      <c r="Q258" s="21"/>
      <c r="R258" s="21"/>
      <c r="S258" s="21"/>
      <c r="T258" s="21"/>
      <c r="U258" s="21"/>
      <c r="V258" s="21"/>
      <c r="W258" s="21"/>
      <c r="X258" s="21"/>
    </row>
    <row r="259" spans="17:24" x14ac:dyDescent="0.25">
      <c r="Q259" s="21"/>
      <c r="R259" s="21"/>
      <c r="S259" s="21"/>
      <c r="T259" s="21"/>
      <c r="U259" s="21"/>
      <c r="V259" s="21"/>
      <c r="W259" s="21"/>
      <c r="X259" s="21"/>
    </row>
    <row r="260" spans="17:24" x14ac:dyDescent="0.25">
      <c r="Q260" s="21"/>
      <c r="R260" s="21"/>
      <c r="S260" s="21"/>
      <c r="T260" s="21"/>
      <c r="U260" s="21"/>
      <c r="V260" s="21"/>
      <c r="W260" s="21"/>
      <c r="X260" s="21"/>
    </row>
    <row r="261" spans="17:24" x14ac:dyDescent="0.25">
      <c r="Q261" s="21"/>
      <c r="R261" s="21"/>
      <c r="S261" s="21"/>
      <c r="T261" s="21"/>
      <c r="U261" s="21"/>
      <c r="V261" s="21"/>
      <c r="W261" s="21"/>
      <c r="X261" s="21"/>
    </row>
    <row r="262" spans="17:24" x14ac:dyDescent="0.25">
      <c r="Q262" s="21"/>
      <c r="R262" s="21"/>
      <c r="S262" s="21"/>
      <c r="T262" s="21"/>
      <c r="U262" s="21"/>
      <c r="V262" s="21"/>
      <c r="W262" s="21"/>
      <c r="X262" s="21"/>
    </row>
    <row r="263" spans="17:24" x14ac:dyDescent="0.25">
      <c r="Q263" s="21"/>
      <c r="R263" s="21"/>
      <c r="S263" s="21"/>
      <c r="T263" s="21"/>
      <c r="U263" s="21"/>
      <c r="V263" s="21"/>
      <c r="W263" s="21"/>
      <c r="X263" s="21"/>
    </row>
    <row r="264" spans="17:24" x14ac:dyDescent="0.25">
      <c r="Q264" s="21"/>
      <c r="R264" s="21"/>
      <c r="S264" s="21"/>
      <c r="T264" s="21"/>
      <c r="U264" s="21"/>
      <c r="V264" s="21"/>
      <c r="W264" s="21"/>
      <c r="X264" s="21"/>
    </row>
    <row r="265" spans="17:24" x14ac:dyDescent="0.25">
      <c r="Q265" s="21"/>
      <c r="R265" s="21"/>
      <c r="S265" s="21"/>
      <c r="T265" s="21"/>
      <c r="U265" s="21"/>
      <c r="V265" s="21"/>
      <c r="W265" s="21"/>
      <c r="X265" s="21"/>
    </row>
    <row r="266" spans="17:24" x14ac:dyDescent="0.25">
      <c r="Q266" s="21"/>
      <c r="R266" s="21"/>
      <c r="S266" s="21"/>
      <c r="T266" s="21"/>
      <c r="U266" s="21"/>
      <c r="V266" s="21"/>
      <c r="W266" s="21"/>
      <c r="X266" s="21"/>
    </row>
    <row r="267" spans="17:24" x14ac:dyDescent="0.25">
      <c r="Q267" s="21"/>
      <c r="R267" s="21"/>
      <c r="S267" s="21"/>
      <c r="T267" s="21"/>
      <c r="U267" s="21"/>
      <c r="V267" s="21"/>
      <c r="W267" s="21"/>
      <c r="X267" s="21"/>
    </row>
    <row r="268" spans="17:24" x14ac:dyDescent="0.25">
      <c r="Q268" s="21"/>
      <c r="R268" s="21"/>
      <c r="S268" s="21"/>
      <c r="T268" s="21"/>
      <c r="U268" s="21"/>
      <c r="V268" s="21"/>
      <c r="W268" s="21"/>
      <c r="X268" s="21"/>
    </row>
    <row r="269" spans="17:24" x14ac:dyDescent="0.25">
      <c r="Q269" s="21"/>
      <c r="R269" s="21"/>
      <c r="S269" s="21"/>
      <c r="T269" s="21"/>
      <c r="U269" s="21"/>
      <c r="V269" s="21"/>
      <c r="W269" s="21"/>
      <c r="X269" s="21"/>
    </row>
    <row r="270" spans="17:24" x14ac:dyDescent="0.25">
      <c r="Q270" s="21"/>
      <c r="R270" s="21"/>
      <c r="S270" s="21"/>
      <c r="T270" s="21"/>
      <c r="U270" s="21"/>
      <c r="V270" s="21"/>
      <c r="W270" s="21"/>
      <c r="X270" s="21"/>
    </row>
    <row r="271" spans="17:24" x14ac:dyDescent="0.25">
      <c r="Q271" s="21"/>
      <c r="R271" s="21"/>
      <c r="S271" s="21"/>
      <c r="T271" s="21"/>
      <c r="U271" s="21"/>
      <c r="V271" s="21"/>
      <c r="W271" s="21"/>
      <c r="X271" s="21"/>
    </row>
    <row r="272" spans="17:24" x14ac:dyDescent="0.25">
      <c r="Q272" s="21"/>
      <c r="R272" s="21"/>
      <c r="S272" s="21"/>
      <c r="T272" s="21"/>
      <c r="U272" s="21"/>
      <c r="V272" s="21"/>
      <c r="W272" s="21"/>
      <c r="X272" s="21"/>
    </row>
    <row r="273" spans="17:24" x14ac:dyDescent="0.25">
      <c r="Q273" s="21"/>
      <c r="R273" s="21"/>
      <c r="S273" s="21"/>
      <c r="T273" s="21"/>
      <c r="U273" s="21"/>
      <c r="V273" s="21"/>
      <c r="W273" s="21"/>
      <c r="X273" s="21"/>
    </row>
    <row r="274" spans="17:24" x14ac:dyDescent="0.25">
      <c r="Q274" s="21"/>
      <c r="R274" s="21"/>
      <c r="S274" s="21"/>
      <c r="T274" s="21"/>
      <c r="U274" s="21"/>
      <c r="V274" s="21"/>
      <c r="W274" s="21"/>
      <c r="X274" s="21"/>
    </row>
    <row r="275" spans="17:24" x14ac:dyDescent="0.25">
      <c r="Q275" s="21"/>
      <c r="R275" s="21"/>
      <c r="S275" s="21"/>
      <c r="T275" s="21"/>
      <c r="U275" s="21"/>
      <c r="V275" s="21"/>
      <c r="W275" s="21"/>
      <c r="X275" s="21"/>
    </row>
    <row r="276" spans="17:24" x14ac:dyDescent="0.25">
      <c r="Q276" s="21"/>
      <c r="R276" s="21"/>
      <c r="S276" s="21"/>
      <c r="T276" s="21"/>
      <c r="U276" s="21"/>
      <c r="V276" s="21"/>
      <c r="W276" s="21"/>
      <c r="X276" s="21"/>
    </row>
    <row r="277" spans="17:24" x14ac:dyDescent="0.25">
      <c r="Q277" s="21"/>
      <c r="R277" s="21"/>
      <c r="S277" s="21"/>
      <c r="T277" s="21"/>
      <c r="U277" s="21"/>
      <c r="V277" s="21"/>
      <c r="W277" s="21"/>
      <c r="X277" s="21"/>
    </row>
    <row r="278" spans="17:24" x14ac:dyDescent="0.25">
      <c r="Q278" s="21"/>
      <c r="R278" s="21"/>
      <c r="S278" s="21"/>
      <c r="T278" s="21"/>
      <c r="U278" s="21"/>
      <c r="V278" s="21"/>
      <c r="W278" s="21"/>
      <c r="X278" s="21"/>
    </row>
    <row r="279" spans="17:24" x14ac:dyDescent="0.25">
      <c r="Q279" s="21"/>
      <c r="R279" s="21"/>
      <c r="S279" s="21"/>
      <c r="T279" s="21"/>
      <c r="U279" s="21"/>
      <c r="V279" s="21"/>
      <c r="W279" s="21"/>
      <c r="X279" s="21"/>
    </row>
    <row r="280" spans="17:24" x14ac:dyDescent="0.25">
      <c r="Q280" s="21"/>
      <c r="R280" s="21"/>
      <c r="S280" s="21"/>
      <c r="T280" s="21"/>
      <c r="U280" s="21"/>
      <c r="V280" s="21"/>
      <c r="W280" s="21"/>
      <c r="X280" s="21"/>
    </row>
    <row r="281" spans="17:24" x14ac:dyDescent="0.25">
      <c r="Q281" s="21"/>
      <c r="R281" s="21"/>
      <c r="S281" s="21"/>
      <c r="T281" s="21"/>
      <c r="U281" s="21"/>
      <c r="V281" s="21"/>
      <c r="W281" s="21"/>
      <c r="X281" s="21"/>
    </row>
    <row r="282" spans="17:24" x14ac:dyDescent="0.25">
      <c r="Q282" s="21"/>
      <c r="R282" s="21"/>
      <c r="S282" s="21"/>
      <c r="T282" s="21"/>
      <c r="U282" s="21"/>
      <c r="V282" s="21"/>
      <c r="W282" s="21"/>
      <c r="X282" s="21"/>
    </row>
    <row r="283" spans="17:24" x14ac:dyDescent="0.25">
      <c r="Q283" s="21"/>
      <c r="R283" s="21"/>
      <c r="S283" s="21"/>
      <c r="T283" s="21"/>
      <c r="U283" s="21"/>
      <c r="V283" s="21"/>
      <c r="W283" s="21"/>
      <c r="X283" s="21"/>
    </row>
    <row r="284" spans="17:24" x14ac:dyDescent="0.25">
      <c r="Q284" s="21"/>
      <c r="R284" s="21"/>
      <c r="S284" s="21"/>
      <c r="T284" s="21"/>
      <c r="U284" s="21"/>
      <c r="V284" s="21"/>
      <c r="W284" s="21"/>
      <c r="X284" s="21"/>
    </row>
    <row r="285" spans="17:24" x14ac:dyDescent="0.25">
      <c r="Q285" s="21"/>
      <c r="R285" s="21"/>
      <c r="S285" s="21"/>
      <c r="T285" s="21"/>
      <c r="U285" s="21"/>
      <c r="V285" s="21"/>
      <c r="W285" s="21"/>
      <c r="X285" s="21"/>
    </row>
    <row r="286" spans="17:24" x14ac:dyDescent="0.25">
      <c r="Q286" s="21"/>
      <c r="R286" s="21"/>
      <c r="S286" s="21"/>
      <c r="T286" s="21"/>
      <c r="U286" s="21"/>
      <c r="V286" s="21"/>
      <c r="W286" s="21"/>
      <c r="X286" s="21"/>
    </row>
    <row r="287" spans="17:24" x14ac:dyDescent="0.25">
      <c r="Q287" s="21"/>
      <c r="R287" s="21"/>
      <c r="S287" s="21"/>
      <c r="T287" s="21"/>
      <c r="U287" s="21"/>
      <c r="V287" s="21"/>
      <c r="W287" s="21"/>
      <c r="X287" s="21"/>
    </row>
    <row r="288" spans="17:24" x14ac:dyDescent="0.25">
      <c r="Q288" s="21"/>
      <c r="R288" s="21"/>
      <c r="S288" s="21"/>
      <c r="T288" s="21"/>
      <c r="U288" s="21"/>
      <c r="V288" s="21"/>
      <c r="W288" s="21"/>
      <c r="X288" s="21"/>
    </row>
    <row r="289" spans="17:24" x14ac:dyDescent="0.25">
      <c r="Q289" s="21"/>
      <c r="R289" s="21"/>
      <c r="S289" s="21"/>
      <c r="T289" s="21"/>
      <c r="U289" s="21"/>
      <c r="V289" s="21"/>
      <c r="W289" s="21"/>
      <c r="X289" s="21"/>
    </row>
    <row r="290" spans="17:24" x14ac:dyDescent="0.25">
      <c r="Q290" s="21"/>
      <c r="R290" s="21"/>
      <c r="S290" s="21"/>
      <c r="T290" s="21"/>
      <c r="U290" s="21"/>
      <c r="V290" s="21"/>
      <c r="W290" s="21"/>
      <c r="X290" s="21"/>
    </row>
    <row r="291" spans="17:24" x14ac:dyDescent="0.25">
      <c r="Q291" s="21"/>
      <c r="R291" s="21"/>
      <c r="S291" s="21"/>
      <c r="T291" s="21"/>
      <c r="U291" s="21"/>
      <c r="V291" s="21"/>
      <c r="W291" s="21"/>
      <c r="X291" s="21"/>
    </row>
    <row r="292" spans="17:24" x14ac:dyDescent="0.25">
      <c r="Q292" s="21"/>
      <c r="R292" s="21"/>
      <c r="S292" s="21"/>
      <c r="T292" s="21"/>
      <c r="U292" s="21"/>
      <c r="V292" s="21"/>
      <c r="W292" s="21"/>
      <c r="X292" s="21"/>
    </row>
    <row r="293" spans="17:24" x14ac:dyDescent="0.25">
      <c r="Q293" s="21"/>
      <c r="R293" s="21"/>
      <c r="S293" s="21"/>
      <c r="T293" s="21"/>
      <c r="U293" s="21"/>
      <c r="V293" s="21"/>
      <c r="W293" s="21"/>
      <c r="X293" s="21"/>
    </row>
    <row r="294" spans="17:24" x14ac:dyDescent="0.25">
      <c r="Q294" s="21"/>
      <c r="R294" s="21"/>
      <c r="S294" s="21"/>
      <c r="T294" s="21"/>
      <c r="U294" s="21"/>
      <c r="V294" s="21"/>
      <c r="W294" s="21"/>
      <c r="X294" s="21"/>
    </row>
    <row r="295" spans="17:24" x14ac:dyDescent="0.25">
      <c r="Q295" s="21"/>
      <c r="R295" s="21"/>
      <c r="S295" s="21"/>
      <c r="T295" s="21"/>
      <c r="U295" s="21"/>
      <c r="V295" s="21"/>
      <c r="W295" s="21"/>
      <c r="X295" s="21"/>
    </row>
    <row r="296" spans="17:24" x14ac:dyDescent="0.25">
      <c r="Q296" s="21"/>
      <c r="R296" s="21"/>
      <c r="S296" s="21"/>
      <c r="T296" s="21"/>
      <c r="U296" s="21"/>
      <c r="V296" s="21"/>
      <c r="W296" s="21"/>
      <c r="X296" s="21"/>
    </row>
    <row r="297" spans="17:24" x14ac:dyDescent="0.25">
      <c r="Q297" s="21"/>
      <c r="R297" s="21"/>
      <c r="S297" s="21"/>
      <c r="T297" s="21"/>
      <c r="U297" s="21"/>
      <c r="V297" s="21"/>
      <c r="W297" s="21"/>
      <c r="X297" s="21"/>
    </row>
    <row r="298" spans="17:24" x14ac:dyDescent="0.25">
      <c r="Q298" s="21"/>
      <c r="R298" s="21"/>
      <c r="S298" s="21"/>
      <c r="T298" s="21"/>
      <c r="U298" s="21"/>
      <c r="V298" s="21"/>
      <c r="W298" s="21"/>
      <c r="X298" s="21"/>
    </row>
    <row r="299" spans="17:24" x14ac:dyDescent="0.25">
      <c r="Q299" s="21"/>
      <c r="R299" s="21"/>
      <c r="S299" s="21"/>
      <c r="T299" s="21"/>
      <c r="U299" s="21"/>
      <c r="V299" s="21"/>
      <c r="W299" s="21"/>
      <c r="X299" s="21"/>
    </row>
    <row r="300" spans="17:24" x14ac:dyDescent="0.25">
      <c r="Q300" s="21"/>
      <c r="R300" s="21"/>
      <c r="S300" s="21"/>
      <c r="T300" s="21"/>
      <c r="U300" s="21"/>
      <c r="V300" s="21"/>
      <c r="W300" s="21"/>
      <c r="X300" s="21"/>
    </row>
    <row r="301" spans="17:24" x14ac:dyDescent="0.25">
      <c r="Q301" s="21"/>
      <c r="R301" s="21"/>
      <c r="S301" s="21"/>
      <c r="T301" s="21"/>
      <c r="U301" s="21"/>
      <c r="V301" s="21"/>
      <c r="W301" s="21"/>
      <c r="X301" s="21"/>
    </row>
    <row r="302" spans="17:24" x14ac:dyDescent="0.25">
      <c r="Q302" s="21"/>
      <c r="R302" s="21"/>
      <c r="S302" s="21"/>
      <c r="T302" s="21"/>
      <c r="U302" s="21"/>
      <c r="V302" s="21"/>
      <c r="W302" s="21"/>
      <c r="X302" s="21"/>
    </row>
    <row r="303" spans="17:24" x14ac:dyDescent="0.25">
      <c r="Q303" s="21"/>
      <c r="R303" s="21"/>
      <c r="S303" s="21"/>
      <c r="T303" s="21"/>
      <c r="U303" s="21"/>
      <c r="V303" s="21"/>
      <c r="W303" s="21"/>
      <c r="X303" s="21"/>
    </row>
    <row r="304" spans="17:24" x14ac:dyDescent="0.25">
      <c r="Q304" s="21"/>
      <c r="R304" s="21"/>
      <c r="S304" s="21"/>
      <c r="T304" s="21"/>
      <c r="U304" s="21"/>
      <c r="V304" s="21"/>
      <c r="W304" s="21"/>
      <c r="X304" s="21"/>
    </row>
    <row r="305" spans="17:24" x14ac:dyDescent="0.25">
      <c r="Q305" s="21"/>
      <c r="R305" s="21"/>
      <c r="S305" s="21"/>
      <c r="T305" s="21"/>
      <c r="U305" s="21"/>
      <c r="V305" s="21"/>
      <c r="W305" s="21"/>
      <c r="X305" s="21"/>
    </row>
    <row r="306" spans="17:24" x14ac:dyDescent="0.25">
      <c r="Q306" s="21"/>
      <c r="R306" s="21"/>
      <c r="S306" s="21"/>
      <c r="T306" s="21"/>
      <c r="U306" s="21"/>
      <c r="V306" s="21"/>
      <c r="W306" s="21"/>
      <c r="X306" s="21"/>
    </row>
    <row r="307" spans="17:24" x14ac:dyDescent="0.25">
      <c r="Q307" s="21"/>
      <c r="R307" s="21"/>
      <c r="S307" s="21"/>
      <c r="T307" s="21"/>
      <c r="U307" s="21"/>
      <c r="V307" s="21"/>
      <c r="W307" s="21"/>
      <c r="X307" s="21"/>
    </row>
    <row r="308" spans="17:24" x14ac:dyDescent="0.25">
      <c r="Q308" s="21"/>
      <c r="R308" s="21"/>
      <c r="S308" s="21"/>
      <c r="T308" s="21"/>
      <c r="U308" s="21"/>
      <c r="V308" s="21"/>
      <c r="W308" s="21"/>
      <c r="X308" s="21"/>
    </row>
    <row r="309" spans="17:24" x14ac:dyDescent="0.25">
      <c r="Q309" s="21"/>
      <c r="R309" s="21"/>
      <c r="S309" s="21"/>
      <c r="T309" s="21"/>
      <c r="U309" s="21"/>
      <c r="V309" s="21"/>
      <c r="W309" s="21"/>
      <c r="X309" s="21"/>
    </row>
    <row r="310" spans="17:24" x14ac:dyDescent="0.25">
      <c r="Q310" s="21"/>
      <c r="R310" s="21"/>
      <c r="S310" s="21"/>
      <c r="T310" s="21"/>
      <c r="U310" s="21"/>
      <c r="V310" s="21"/>
      <c r="W310" s="21"/>
      <c r="X310" s="21"/>
    </row>
    <row r="311" spans="17:24" x14ac:dyDescent="0.25">
      <c r="Q311" s="21"/>
      <c r="R311" s="21"/>
      <c r="S311" s="21"/>
      <c r="T311" s="21"/>
      <c r="U311" s="21"/>
      <c r="V311" s="21"/>
      <c r="W311" s="21"/>
      <c r="X311" s="21"/>
    </row>
    <row r="312" spans="17:24" x14ac:dyDescent="0.25">
      <c r="Q312" s="21"/>
      <c r="R312" s="21"/>
      <c r="S312" s="21"/>
      <c r="T312" s="21"/>
      <c r="U312" s="21"/>
      <c r="V312" s="21"/>
      <c r="W312" s="21"/>
      <c r="X312" s="21"/>
    </row>
    <row r="313" spans="17:24" x14ac:dyDescent="0.25">
      <c r="Q313" s="21"/>
      <c r="R313" s="21"/>
      <c r="S313" s="21"/>
      <c r="T313" s="21"/>
      <c r="U313" s="21"/>
      <c r="V313" s="21"/>
      <c r="W313" s="21"/>
      <c r="X313" s="21"/>
    </row>
    <row r="314" spans="17:24" x14ac:dyDescent="0.25">
      <c r="Q314" s="21"/>
      <c r="R314" s="21"/>
      <c r="S314" s="21"/>
      <c r="T314" s="21"/>
      <c r="U314" s="21"/>
      <c r="V314" s="21"/>
      <c r="W314" s="21"/>
      <c r="X314" s="21"/>
    </row>
    <row r="315" spans="17:24" x14ac:dyDescent="0.25">
      <c r="Q315" s="21"/>
      <c r="R315" s="21"/>
      <c r="S315" s="21"/>
      <c r="T315" s="21"/>
      <c r="U315" s="21"/>
      <c r="V315" s="21"/>
      <c r="W315" s="21"/>
      <c r="X315" s="21"/>
    </row>
    <row r="316" spans="17:24" x14ac:dyDescent="0.25">
      <c r="Q316" s="21"/>
      <c r="R316" s="21"/>
      <c r="S316" s="21"/>
      <c r="T316" s="21"/>
      <c r="U316" s="21"/>
      <c r="V316" s="21"/>
      <c r="W316" s="21"/>
      <c r="X316" s="21"/>
    </row>
    <row r="317" spans="17:24" x14ac:dyDescent="0.25">
      <c r="Q317" s="21"/>
      <c r="R317" s="21"/>
      <c r="S317" s="21"/>
      <c r="T317" s="21"/>
      <c r="U317" s="21"/>
      <c r="V317" s="21"/>
      <c r="W317" s="21"/>
      <c r="X317" s="21"/>
    </row>
    <row r="318" spans="17:24" x14ac:dyDescent="0.25">
      <c r="Q318" s="21"/>
      <c r="R318" s="21"/>
      <c r="S318" s="21"/>
      <c r="T318" s="21"/>
      <c r="U318" s="21"/>
      <c r="V318" s="21"/>
      <c r="W318" s="21"/>
      <c r="X318" s="21"/>
    </row>
    <row r="319" spans="17:24" x14ac:dyDescent="0.25">
      <c r="Q319" s="21"/>
      <c r="R319" s="21"/>
      <c r="S319" s="21"/>
      <c r="T319" s="21"/>
      <c r="U319" s="21"/>
      <c r="V319" s="21"/>
      <c r="W319" s="21"/>
      <c r="X319" s="21"/>
    </row>
    <row r="320" spans="17:24" x14ac:dyDescent="0.25">
      <c r="Q320" s="21"/>
      <c r="R320" s="21"/>
      <c r="S320" s="21"/>
      <c r="T320" s="21"/>
      <c r="U320" s="21"/>
      <c r="V320" s="21"/>
      <c r="W320" s="21"/>
      <c r="X320" s="21"/>
    </row>
    <row r="321" spans="17:24" x14ac:dyDescent="0.25">
      <c r="Q321" s="21"/>
      <c r="R321" s="21"/>
      <c r="S321" s="21"/>
      <c r="T321" s="21"/>
      <c r="U321" s="21"/>
      <c r="V321" s="21"/>
      <c r="W321" s="21"/>
      <c r="X321" s="21"/>
    </row>
    <row r="322" spans="17:24" x14ac:dyDescent="0.25">
      <c r="Q322" s="21"/>
      <c r="R322" s="21"/>
      <c r="S322" s="21"/>
      <c r="T322" s="21"/>
      <c r="U322" s="21"/>
      <c r="V322" s="21"/>
      <c r="W322" s="21"/>
      <c r="X322" s="21"/>
    </row>
    <row r="323" spans="17:24" x14ac:dyDescent="0.25">
      <c r="Q323" s="21"/>
      <c r="R323" s="21"/>
      <c r="S323" s="21"/>
      <c r="T323" s="21"/>
      <c r="U323" s="21"/>
      <c r="V323" s="21"/>
      <c r="W323" s="21"/>
      <c r="X323" s="21"/>
    </row>
    <row r="324" spans="17:24" x14ac:dyDescent="0.25">
      <c r="Q324" s="21"/>
      <c r="R324" s="21"/>
      <c r="S324" s="21"/>
      <c r="T324" s="21"/>
      <c r="U324" s="21"/>
      <c r="V324" s="21"/>
      <c r="W324" s="21"/>
      <c r="X324" s="21"/>
    </row>
    <row r="325" spans="17:24" x14ac:dyDescent="0.25">
      <c r="Q325" s="21"/>
      <c r="R325" s="21"/>
      <c r="S325" s="21"/>
      <c r="T325" s="21"/>
      <c r="U325" s="21"/>
      <c r="V325" s="21"/>
      <c r="W325" s="21"/>
      <c r="X325" s="21"/>
    </row>
    <row r="326" spans="17:24" x14ac:dyDescent="0.25">
      <c r="Q326" s="21"/>
      <c r="R326" s="21"/>
      <c r="S326" s="21"/>
      <c r="T326" s="21"/>
      <c r="U326" s="21"/>
      <c r="V326" s="21"/>
      <c r="W326" s="21"/>
      <c r="X326" s="21"/>
    </row>
    <row r="327" spans="17:24" x14ac:dyDescent="0.25">
      <c r="Q327" s="21"/>
      <c r="R327" s="21"/>
      <c r="S327" s="21"/>
      <c r="T327" s="21"/>
      <c r="U327" s="21"/>
      <c r="V327" s="21"/>
      <c r="W327" s="21"/>
      <c r="X327" s="21"/>
    </row>
    <row r="328" spans="17:24" x14ac:dyDescent="0.25">
      <c r="Q328" s="21"/>
      <c r="R328" s="21"/>
      <c r="S328" s="21"/>
      <c r="T328" s="21"/>
      <c r="U328" s="21"/>
      <c r="V328" s="21"/>
      <c r="W328" s="21"/>
      <c r="X328" s="21"/>
    </row>
    <row r="329" spans="17:24" x14ac:dyDescent="0.25">
      <c r="Q329" s="21"/>
      <c r="R329" s="21"/>
      <c r="S329" s="21"/>
      <c r="T329" s="21"/>
      <c r="U329" s="21"/>
      <c r="V329" s="21"/>
      <c r="W329" s="21"/>
      <c r="X329" s="21"/>
    </row>
    <row r="330" spans="17:24" x14ac:dyDescent="0.25">
      <c r="Q330" s="21"/>
      <c r="R330" s="21"/>
      <c r="S330" s="21"/>
      <c r="T330" s="21"/>
      <c r="U330" s="21"/>
      <c r="V330" s="21"/>
      <c r="W330" s="21"/>
      <c r="X330" s="21"/>
    </row>
    <row r="331" spans="17:24" x14ac:dyDescent="0.25">
      <c r="Q331" s="21"/>
      <c r="R331" s="21"/>
      <c r="S331" s="21"/>
      <c r="T331" s="21"/>
      <c r="U331" s="21"/>
      <c r="V331" s="21"/>
      <c r="W331" s="21"/>
      <c r="X331" s="21"/>
    </row>
    <row r="332" spans="17:24" x14ac:dyDescent="0.25">
      <c r="Q332" s="21"/>
      <c r="R332" s="21"/>
      <c r="S332" s="21"/>
      <c r="T332" s="21"/>
      <c r="U332" s="21"/>
      <c r="V332" s="21"/>
      <c r="W332" s="21"/>
      <c r="X332" s="21"/>
    </row>
    <row r="333" spans="17:24" x14ac:dyDescent="0.25">
      <c r="Q333" s="21"/>
      <c r="R333" s="21"/>
      <c r="S333" s="21"/>
      <c r="T333" s="21"/>
      <c r="U333" s="21"/>
      <c r="V333" s="21"/>
      <c r="W333" s="21"/>
      <c r="X333" s="21"/>
    </row>
    <row r="334" spans="17:24" x14ac:dyDescent="0.25">
      <c r="Q334" s="21"/>
      <c r="R334" s="21"/>
      <c r="S334" s="21"/>
      <c r="T334" s="21"/>
      <c r="U334" s="21"/>
      <c r="V334" s="21"/>
      <c r="W334" s="21"/>
      <c r="X334" s="21"/>
    </row>
    <row r="335" spans="17:24" x14ac:dyDescent="0.25">
      <c r="Q335" s="21"/>
      <c r="R335" s="21"/>
      <c r="S335" s="21"/>
      <c r="T335" s="21"/>
      <c r="U335" s="21"/>
      <c r="V335" s="21"/>
      <c r="W335" s="21"/>
      <c r="X335" s="21"/>
    </row>
    <row r="336" spans="17:24" x14ac:dyDescent="0.25">
      <c r="Q336" s="21"/>
      <c r="R336" s="21"/>
      <c r="S336" s="21"/>
      <c r="T336" s="21"/>
      <c r="U336" s="21"/>
      <c r="V336" s="21"/>
      <c r="W336" s="21"/>
      <c r="X336" s="21"/>
    </row>
    <row r="337" spans="17:24" x14ac:dyDescent="0.25">
      <c r="Q337" s="21"/>
      <c r="R337" s="21"/>
      <c r="S337" s="21"/>
      <c r="T337" s="21"/>
      <c r="U337" s="21"/>
      <c r="V337" s="21"/>
      <c r="W337" s="21"/>
      <c r="X337" s="21"/>
    </row>
    <row r="338" spans="17:24" x14ac:dyDescent="0.25">
      <c r="Q338" s="21"/>
      <c r="R338" s="21"/>
      <c r="S338" s="21"/>
      <c r="T338" s="21"/>
      <c r="U338" s="21"/>
      <c r="V338" s="21"/>
      <c r="W338" s="21"/>
      <c r="X338" s="21"/>
    </row>
    <row r="339" spans="17:24" x14ac:dyDescent="0.25">
      <c r="Q339" s="21"/>
      <c r="R339" s="21"/>
      <c r="S339" s="21"/>
      <c r="T339" s="21"/>
      <c r="U339" s="21"/>
      <c r="V339" s="21"/>
      <c r="W339" s="21"/>
      <c r="X339" s="21"/>
    </row>
    <row r="340" spans="17:24" x14ac:dyDescent="0.25">
      <c r="Q340" s="21"/>
      <c r="R340" s="21"/>
      <c r="S340" s="21"/>
      <c r="T340" s="21"/>
      <c r="U340" s="21"/>
      <c r="V340" s="21"/>
      <c r="W340" s="21"/>
      <c r="X340" s="21"/>
    </row>
    <row r="341" spans="17:24" x14ac:dyDescent="0.25">
      <c r="Q341" s="21"/>
      <c r="R341" s="21"/>
      <c r="S341" s="21"/>
      <c r="T341" s="21"/>
      <c r="U341" s="21"/>
      <c r="V341" s="21"/>
      <c r="W341" s="21"/>
      <c r="X341" s="21"/>
    </row>
    <row r="342" spans="17:24" x14ac:dyDescent="0.25">
      <c r="Q342" s="21"/>
      <c r="R342" s="21"/>
      <c r="S342" s="21"/>
      <c r="T342" s="21"/>
      <c r="U342" s="21"/>
      <c r="V342" s="21"/>
      <c r="W342" s="21"/>
      <c r="X342" s="21"/>
    </row>
    <row r="343" spans="17:24" x14ac:dyDescent="0.25">
      <c r="Q343" s="21"/>
      <c r="R343" s="21"/>
      <c r="S343" s="21"/>
      <c r="T343" s="21"/>
      <c r="U343" s="21"/>
      <c r="V343" s="21"/>
      <c r="W343" s="21"/>
      <c r="X343" s="21"/>
    </row>
    <row r="344" spans="17:24" x14ac:dyDescent="0.25">
      <c r="Q344" s="21"/>
      <c r="R344" s="21"/>
      <c r="S344" s="21"/>
      <c r="T344" s="21"/>
      <c r="U344" s="21"/>
      <c r="V344" s="21"/>
      <c r="W344" s="21"/>
      <c r="X344" s="21"/>
    </row>
    <row r="345" spans="17:24" x14ac:dyDescent="0.25">
      <c r="Q345" s="21"/>
      <c r="R345" s="21"/>
      <c r="S345" s="21"/>
      <c r="T345" s="21"/>
      <c r="U345" s="21"/>
      <c r="V345" s="21"/>
      <c r="W345" s="21"/>
      <c r="X345" s="21"/>
    </row>
    <row r="346" spans="17:24" x14ac:dyDescent="0.25">
      <c r="Q346" s="21"/>
      <c r="R346" s="21"/>
      <c r="S346" s="21"/>
      <c r="T346" s="21"/>
      <c r="U346" s="21"/>
      <c r="V346" s="21"/>
      <c r="W346" s="21"/>
      <c r="X346" s="21"/>
    </row>
    <row r="347" spans="17:24" x14ac:dyDescent="0.25">
      <c r="Q347" s="21"/>
      <c r="R347" s="21"/>
      <c r="S347" s="21"/>
      <c r="T347" s="21"/>
      <c r="U347" s="21"/>
      <c r="V347" s="21"/>
      <c r="W347" s="21"/>
      <c r="X347" s="21"/>
    </row>
    <row r="348" spans="17:24" x14ac:dyDescent="0.25">
      <c r="Q348" s="21"/>
      <c r="R348" s="21"/>
      <c r="S348" s="21"/>
      <c r="T348" s="21"/>
      <c r="U348" s="21"/>
      <c r="V348" s="21"/>
      <c r="W348" s="21"/>
      <c r="X348" s="21"/>
    </row>
    <row r="349" spans="17:24" x14ac:dyDescent="0.25">
      <c r="Q349" s="21"/>
      <c r="R349" s="21"/>
      <c r="S349" s="21"/>
      <c r="T349" s="21"/>
      <c r="U349" s="21"/>
      <c r="V349" s="21"/>
      <c r="W349" s="21"/>
      <c r="X349" s="21"/>
    </row>
    <row r="350" spans="17:24" x14ac:dyDescent="0.25">
      <c r="Q350" s="21"/>
      <c r="R350" s="21"/>
      <c r="S350" s="21"/>
      <c r="T350" s="21"/>
      <c r="U350" s="21"/>
      <c r="V350" s="21"/>
      <c r="W350" s="21"/>
      <c r="X350" s="21"/>
    </row>
    <row r="351" spans="17:24" x14ac:dyDescent="0.25">
      <c r="Q351" s="21"/>
      <c r="R351" s="21"/>
      <c r="S351" s="21"/>
      <c r="T351" s="21"/>
      <c r="U351" s="21"/>
      <c r="V351" s="21"/>
      <c r="W351" s="21"/>
      <c r="X351" s="21"/>
    </row>
    <row r="352" spans="17:24" x14ac:dyDescent="0.25">
      <c r="Q352" s="21"/>
      <c r="R352" s="21"/>
      <c r="S352" s="21"/>
      <c r="T352" s="21"/>
      <c r="U352" s="21"/>
      <c r="V352" s="21"/>
      <c r="W352" s="21"/>
      <c r="X352" s="21"/>
    </row>
    <row r="353" spans="17:24" x14ac:dyDescent="0.25">
      <c r="Q353" s="21"/>
      <c r="R353" s="21"/>
      <c r="S353" s="21"/>
      <c r="T353" s="21"/>
      <c r="U353" s="21"/>
      <c r="V353" s="21"/>
      <c r="W353" s="21"/>
      <c r="X353" s="21"/>
    </row>
    <row r="354" spans="17:24" x14ac:dyDescent="0.25">
      <c r="Q354" s="21"/>
      <c r="R354" s="21"/>
      <c r="S354" s="21"/>
      <c r="T354" s="21"/>
      <c r="U354" s="21"/>
      <c r="V354" s="21"/>
      <c r="W354" s="21"/>
      <c r="X354" s="21"/>
    </row>
    <row r="355" spans="17:24" x14ac:dyDescent="0.25">
      <c r="Q355" s="21"/>
      <c r="R355" s="21"/>
      <c r="S355" s="21"/>
      <c r="T355" s="21"/>
      <c r="U355" s="21"/>
      <c r="V355" s="21"/>
      <c r="W355" s="21"/>
      <c r="X355" s="21"/>
    </row>
    <row r="356" spans="17:24" x14ac:dyDescent="0.25">
      <c r="Q356" s="21"/>
      <c r="R356" s="21"/>
      <c r="S356" s="21"/>
      <c r="T356" s="21"/>
      <c r="U356" s="21"/>
      <c r="V356" s="21"/>
      <c r="W356" s="21"/>
      <c r="X356" s="21"/>
    </row>
    <row r="357" spans="17:24" x14ac:dyDescent="0.25">
      <c r="Q357" s="21"/>
      <c r="R357" s="21"/>
      <c r="S357" s="21"/>
      <c r="T357" s="21"/>
      <c r="U357" s="21"/>
      <c r="V357" s="21"/>
      <c r="W357" s="21"/>
      <c r="X357" s="21"/>
    </row>
    <row r="358" spans="17:24" x14ac:dyDescent="0.25">
      <c r="Q358" s="21"/>
      <c r="R358" s="21"/>
      <c r="S358" s="21"/>
      <c r="T358" s="21"/>
      <c r="U358" s="21"/>
      <c r="V358" s="21"/>
      <c r="W358" s="21"/>
      <c r="X358" s="21"/>
    </row>
    <row r="359" spans="17:24" x14ac:dyDescent="0.25">
      <c r="Q359" s="21"/>
      <c r="R359" s="21"/>
      <c r="S359" s="21"/>
      <c r="T359" s="21"/>
      <c r="U359" s="21"/>
      <c r="V359" s="21"/>
      <c r="W359" s="21"/>
      <c r="X359" s="21"/>
    </row>
    <row r="360" spans="17:24" x14ac:dyDescent="0.25">
      <c r="Q360" s="21"/>
      <c r="R360" s="21"/>
      <c r="S360" s="21"/>
      <c r="T360" s="21"/>
      <c r="U360" s="21"/>
      <c r="V360" s="21"/>
      <c r="W360" s="21"/>
      <c r="X360" s="21"/>
    </row>
    <row r="361" spans="17:24" x14ac:dyDescent="0.25">
      <c r="Q361" s="21"/>
      <c r="R361" s="21"/>
      <c r="S361" s="21"/>
      <c r="T361" s="21"/>
      <c r="U361" s="21"/>
      <c r="V361" s="21"/>
      <c r="W361" s="21"/>
      <c r="X361" s="21"/>
    </row>
    <row r="362" spans="17:24" x14ac:dyDescent="0.25">
      <c r="Q362" s="21"/>
      <c r="R362" s="21"/>
      <c r="S362" s="21"/>
      <c r="T362" s="21"/>
      <c r="U362" s="21"/>
      <c r="V362" s="21"/>
      <c r="W362" s="21"/>
      <c r="X362" s="21"/>
    </row>
    <row r="363" spans="17:24" x14ac:dyDescent="0.25">
      <c r="Q363" s="21"/>
      <c r="R363" s="21"/>
      <c r="S363" s="21"/>
      <c r="T363" s="21"/>
      <c r="U363" s="21"/>
      <c r="V363" s="21"/>
      <c r="W363" s="21"/>
      <c r="X363" s="21"/>
    </row>
    <row r="364" spans="17:24" x14ac:dyDescent="0.25">
      <c r="Q364" s="21"/>
      <c r="R364" s="21"/>
      <c r="S364" s="21"/>
      <c r="T364" s="21"/>
      <c r="U364" s="21"/>
      <c r="V364" s="21"/>
      <c r="W364" s="21"/>
      <c r="X364" s="21"/>
    </row>
    <row r="365" spans="17:24" x14ac:dyDescent="0.25">
      <c r="Q365" s="21"/>
      <c r="R365" s="21"/>
      <c r="S365" s="21"/>
      <c r="T365" s="21"/>
      <c r="U365" s="21"/>
      <c r="V365" s="21"/>
      <c r="W365" s="21"/>
      <c r="X365" s="21"/>
    </row>
    <row r="366" spans="17:24" x14ac:dyDescent="0.25">
      <c r="Q366" s="21"/>
      <c r="R366" s="21"/>
      <c r="S366" s="21"/>
      <c r="T366" s="21"/>
      <c r="U366" s="21"/>
      <c r="V366" s="21"/>
      <c r="W366" s="21"/>
      <c r="X366" s="21"/>
    </row>
    <row r="367" spans="17:24" x14ac:dyDescent="0.25">
      <c r="Q367" s="21"/>
      <c r="R367" s="21"/>
      <c r="S367" s="21"/>
      <c r="T367" s="21"/>
      <c r="U367" s="21"/>
      <c r="V367" s="21"/>
      <c r="W367" s="21"/>
      <c r="X367" s="21"/>
    </row>
    <row r="368" spans="17:24" x14ac:dyDescent="0.25">
      <c r="Q368" s="21"/>
      <c r="R368" s="21"/>
      <c r="S368" s="21"/>
      <c r="T368" s="21"/>
      <c r="U368" s="21"/>
      <c r="V368" s="21"/>
      <c r="W368" s="21"/>
      <c r="X368" s="21"/>
    </row>
    <row r="369" spans="17:24" x14ac:dyDescent="0.25">
      <c r="Q369" s="21"/>
      <c r="R369" s="21"/>
      <c r="S369" s="21"/>
      <c r="T369" s="21"/>
      <c r="U369" s="21"/>
      <c r="V369" s="21"/>
      <c r="W369" s="21"/>
      <c r="X369" s="21"/>
    </row>
    <row r="370" spans="17:24" x14ac:dyDescent="0.25">
      <c r="Q370" s="21"/>
      <c r="R370" s="21"/>
      <c r="S370" s="21"/>
      <c r="T370" s="21"/>
      <c r="U370" s="21"/>
      <c r="V370" s="21"/>
      <c r="W370" s="21"/>
      <c r="X370" s="21"/>
    </row>
    <row r="371" spans="17:24" x14ac:dyDescent="0.25">
      <c r="Q371" s="21"/>
      <c r="R371" s="21"/>
      <c r="S371" s="21"/>
      <c r="T371" s="21"/>
      <c r="U371" s="21"/>
      <c r="V371" s="21"/>
      <c r="W371" s="21"/>
      <c r="X371" s="21"/>
    </row>
    <row r="372" spans="17:24" x14ac:dyDescent="0.25">
      <c r="Q372" s="21"/>
      <c r="R372" s="21"/>
      <c r="S372" s="21"/>
      <c r="T372" s="21"/>
      <c r="U372" s="21"/>
      <c r="V372" s="21"/>
      <c r="W372" s="21"/>
      <c r="X372" s="21"/>
    </row>
    <row r="373" spans="17:24" x14ac:dyDescent="0.25">
      <c r="Q373" s="21"/>
      <c r="R373" s="21"/>
      <c r="S373" s="21"/>
      <c r="T373" s="21"/>
      <c r="U373" s="21"/>
      <c r="V373" s="21"/>
      <c r="W373" s="21"/>
      <c r="X373" s="21"/>
    </row>
    <row r="374" spans="17:24" x14ac:dyDescent="0.25">
      <c r="Q374" s="21"/>
      <c r="R374" s="21"/>
      <c r="S374" s="21"/>
      <c r="T374" s="21"/>
      <c r="U374" s="21"/>
      <c r="V374" s="21"/>
      <c r="W374" s="21"/>
      <c r="X374" s="21"/>
    </row>
    <row r="375" spans="17:24" x14ac:dyDescent="0.25">
      <c r="Q375" s="21"/>
      <c r="R375" s="21"/>
      <c r="S375" s="21"/>
      <c r="T375" s="21"/>
      <c r="U375" s="21"/>
      <c r="V375" s="21"/>
      <c r="W375" s="21"/>
      <c r="X375" s="21"/>
    </row>
    <row r="376" spans="17:24" x14ac:dyDescent="0.25">
      <c r="Q376" s="21"/>
      <c r="R376" s="21"/>
      <c r="S376" s="21"/>
      <c r="T376" s="21"/>
      <c r="U376" s="21"/>
      <c r="V376" s="21"/>
      <c r="W376" s="21"/>
      <c r="X376" s="21"/>
    </row>
    <row r="377" spans="17:24" x14ac:dyDescent="0.25">
      <c r="Q377" s="21"/>
      <c r="R377" s="21"/>
      <c r="S377" s="21"/>
      <c r="T377" s="21"/>
      <c r="U377" s="21"/>
      <c r="V377" s="21"/>
      <c r="W377" s="21"/>
      <c r="X377" s="21"/>
    </row>
    <row r="378" spans="17:24" x14ac:dyDescent="0.25">
      <c r="Q378" s="21"/>
      <c r="R378" s="21"/>
      <c r="S378" s="21"/>
      <c r="T378" s="21"/>
      <c r="U378" s="21"/>
      <c r="V378" s="21"/>
      <c r="W378" s="21"/>
      <c r="X378" s="21"/>
    </row>
    <row r="379" spans="17:24" x14ac:dyDescent="0.25">
      <c r="Q379" s="21"/>
      <c r="R379" s="21"/>
      <c r="S379" s="21"/>
      <c r="T379" s="21"/>
      <c r="U379" s="21"/>
      <c r="V379" s="21"/>
      <c r="W379" s="21"/>
      <c r="X379" s="21"/>
    </row>
    <row r="380" spans="17:24" x14ac:dyDescent="0.25">
      <c r="Q380" s="21"/>
      <c r="R380" s="21"/>
      <c r="S380" s="21"/>
      <c r="T380" s="21"/>
      <c r="U380" s="21"/>
      <c r="V380" s="21"/>
      <c r="W380" s="21"/>
      <c r="X380" s="21"/>
    </row>
    <row r="381" spans="17:24" x14ac:dyDescent="0.25">
      <c r="Q381" s="21"/>
      <c r="R381" s="21"/>
      <c r="S381" s="21"/>
      <c r="T381" s="21"/>
      <c r="U381" s="21"/>
      <c r="V381" s="21"/>
      <c r="W381" s="21"/>
      <c r="X381" s="21"/>
    </row>
    <row r="382" spans="17:24" x14ac:dyDescent="0.25">
      <c r="Q382" s="21"/>
      <c r="R382" s="21"/>
      <c r="S382" s="21"/>
      <c r="T382" s="21"/>
      <c r="U382" s="21"/>
      <c r="V382" s="21"/>
      <c r="W382" s="21"/>
      <c r="X382" s="21"/>
    </row>
    <row r="383" spans="17:24" x14ac:dyDescent="0.25">
      <c r="Q383" s="21"/>
      <c r="R383" s="21"/>
      <c r="S383" s="21"/>
      <c r="T383" s="21"/>
      <c r="U383" s="21"/>
      <c r="V383" s="21"/>
      <c r="W383" s="21"/>
      <c r="X383" s="21"/>
    </row>
    <row r="384" spans="17:24" x14ac:dyDescent="0.25">
      <c r="Q384" s="21"/>
      <c r="R384" s="21"/>
      <c r="S384" s="21"/>
      <c r="T384" s="21"/>
      <c r="U384" s="21"/>
      <c r="V384" s="21"/>
      <c r="W384" s="21"/>
      <c r="X384" s="21"/>
    </row>
    <row r="385" spans="17:24" x14ac:dyDescent="0.25">
      <c r="Q385" s="21"/>
      <c r="R385" s="21"/>
      <c r="S385" s="21"/>
      <c r="T385" s="21"/>
      <c r="U385" s="21"/>
      <c r="V385" s="21"/>
      <c r="W385" s="21"/>
      <c r="X385" s="21"/>
    </row>
    <row r="386" spans="17:24" x14ac:dyDescent="0.25">
      <c r="Q386" s="21"/>
      <c r="R386" s="21"/>
      <c r="S386" s="21"/>
      <c r="T386" s="21"/>
      <c r="U386" s="21"/>
      <c r="V386" s="21"/>
      <c r="W386" s="21"/>
      <c r="X386" s="21"/>
    </row>
    <row r="387" spans="17:24" x14ac:dyDescent="0.25">
      <c r="Q387" s="21"/>
      <c r="R387" s="21"/>
      <c r="S387" s="21"/>
      <c r="T387" s="21"/>
      <c r="U387" s="21"/>
      <c r="V387" s="21"/>
      <c r="W387" s="21"/>
      <c r="X387" s="21"/>
    </row>
    <row r="388" spans="17:24" x14ac:dyDescent="0.25">
      <c r="Q388" s="21"/>
      <c r="R388" s="21"/>
      <c r="S388" s="21"/>
      <c r="T388" s="21"/>
      <c r="U388" s="21"/>
      <c r="V388" s="21"/>
      <c r="W388" s="21"/>
      <c r="X388" s="21"/>
    </row>
    <row r="389" spans="17:24" x14ac:dyDescent="0.25">
      <c r="Q389" s="21"/>
      <c r="R389" s="21"/>
      <c r="S389" s="21"/>
      <c r="T389" s="21"/>
      <c r="U389" s="21"/>
      <c r="V389" s="21"/>
      <c r="W389" s="21"/>
      <c r="X389" s="21"/>
    </row>
    <row r="390" spans="17:24" x14ac:dyDescent="0.25">
      <c r="Q390" s="21"/>
      <c r="R390" s="21"/>
      <c r="S390" s="21"/>
      <c r="T390" s="21"/>
      <c r="U390" s="21"/>
      <c r="V390" s="21"/>
      <c r="W390" s="21"/>
      <c r="X390" s="21"/>
    </row>
    <row r="391" spans="17:24" x14ac:dyDescent="0.25">
      <c r="Q391" s="21"/>
      <c r="R391" s="21"/>
      <c r="S391" s="21"/>
      <c r="T391" s="21"/>
      <c r="U391" s="21"/>
      <c r="V391" s="21"/>
      <c r="W391" s="21"/>
      <c r="X391" s="21"/>
    </row>
    <row r="392" spans="17:24" x14ac:dyDescent="0.25">
      <c r="Q392" s="21"/>
      <c r="R392" s="21"/>
      <c r="S392" s="21"/>
      <c r="T392" s="21"/>
      <c r="U392" s="21"/>
      <c r="V392" s="21"/>
      <c r="W392" s="21"/>
      <c r="X392" s="21"/>
    </row>
    <row r="393" spans="17:24" x14ac:dyDescent="0.25">
      <c r="Q393" s="21"/>
      <c r="R393" s="21"/>
      <c r="S393" s="21"/>
      <c r="T393" s="21"/>
      <c r="U393" s="21"/>
      <c r="V393" s="21"/>
      <c r="W393" s="21"/>
      <c r="X393" s="21"/>
    </row>
    <row r="394" spans="17:24" x14ac:dyDescent="0.25">
      <c r="Q394" s="21"/>
      <c r="R394" s="21"/>
      <c r="S394" s="21"/>
      <c r="T394" s="21"/>
      <c r="U394" s="21"/>
      <c r="V394" s="21"/>
      <c r="W394" s="21"/>
      <c r="X394" s="21"/>
    </row>
    <row r="395" spans="17:24" x14ac:dyDescent="0.25">
      <c r="Q395" s="21"/>
      <c r="R395" s="21"/>
      <c r="S395" s="21"/>
      <c r="T395" s="21"/>
      <c r="U395" s="21"/>
      <c r="V395" s="21"/>
      <c r="W395" s="21"/>
      <c r="X395" s="21"/>
    </row>
    <row r="396" spans="17:24" x14ac:dyDescent="0.25">
      <c r="Q396" s="21"/>
      <c r="R396" s="21"/>
      <c r="S396" s="21"/>
      <c r="T396" s="21"/>
      <c r="U396" s="21"/>
      <c r="V396" s="21"/>
      <c r="W396" s="21"/>
      <c r="X396" s="21"/>
    </row>
    <row r="397" spans="17:24" x14ac:dyDescent="0.25">
      <c r="Q397" s="21"/>
      <c r="R397" s="21"/>
      <c r="S397" s="21"/>
      <c r="T397" s="21"/>
      <c r="U397" s="21"/>
      <c r="V397" s="21"/>
      <c r="W397" s="21"/>
      <c r="X397" s="21"/>
    </row>
    <row r="398" spans="17:24" x14ac:dyDescent="0.25">
      <c r="Q398" s="21"/>
      <c r="R398" s="21"/>
      <c r="S398" s="21"/>
      <c r="T398" s="21"/>
      <c r="U398" s="21"/>
      <c r="V398" s="21"/>
      <c r="W398" s="21"/>
      <c r="X398" s="21"/>
    </row>
    <row r="399" spans="17:24" x14ac:dyDescent="0.25">
      <c r="Q399" s="21"/>
      <c r="R399" s="21"/>
      <c r="S399" s="21"/>
      <c r="T399" s="21"/>
      <c r="U399" s="21"/>
      <c r="V399" s="21"/>
      <c r="W399" s="21"/>
      <c r="X399" s="21"/>
    </row>
    <row r="400" spans="17:24" x14ac:dyDescent="0.25">
      <c r="Q400" s="21"/>
      <c r="R400" s="21"/>
      <c r="S400" s="21"/>
      <c r="T400" s="21"/>
      <c r="U400" s="21"/>
      <c r="V400" s="21"/>
      <c r="W400" s="21"/>
      <c r="X400" s="21"/>
    </row>
    <row r="401" spans="17:24" x14ac:dyDescent="0.25">
      <c r="Q401" s="21"/>
      <c r="R401" s="21"/>
      <c r="S401" s="21"/>
      <c r="T401" s="21"/>
      <c r="U401" s="21"/>
      <c r="V401" s="21"/>
      <c r="W401" s="21"/>
      <c r="X401" s="21"/>
    </row>
    <row r="402" spans="17:24" x14ac:dyDescent="0.25">
      <c r="Q402" s="21"/>
      <c r="R402" s="21"/>
      <c r="S402" s="21"/>
      <c r="T402" s="21"/>
      <c r="U402" s="21"/>
      <c r="V402" s="21"/>
      <c r="W402" s="21"/>
      <c r="X402" s="21"/>
    </row>
    <row r="403" spans="17:24" x14ac:dyDescent="0.25">
      <c r="Q403" s="21"/>
      <c r="R403" s="21"/>
      <c r="S403" s="21"/>
      <c r="T403" s="21"/>
      <c r="U403" s="21"/>
      <c r="V403" s="21"/>
      <c r="W403" s="21"/>
      <c r="X403" s="21"/>
    </row>
    <row r="404" spans="17:24" x14ac:dyDescent="0.25">
      <c r="Q404" s="21"/>
      <c r="R404" s="21"/>
      <c r="S404" s="21"/>
      <c r="T404" s="21"/>
      <c r="U404" s="21"/>
      <c r="V404" s="21"/>
      <c r="W404" s="21"/>
      <c r="X404" s="21"/>
    </row>
    <row r="405" spans="17:24" x14ac:dyDescent="0.25">
      <c r="Q405" s="21"/>
      <c r="R405" s="21"/>
      <c r="S405" s="21"/>
      <c r="T405" s="21"/>
      <c r="U405" s="21"/>
      <c r="V405" s="21"/>
      <c r="W405" s="21"/>
      <c r="X405" s="21"/>
    </row>
    <row r="406" spans="17:24" x14ac:dyDescent="0.25">
      <c r="Q406" s="21"/>
      <c r="R406" s="21"/>
      <c r="S406" s="21"/>
      <c r="T406" s="21"/>
      <c r="U406" s="21"/>
      <c r="V406" s="21"/>
      <c r="W406" s="21"/>
      <c r="X406" s="21"/>
    </row>
    <row r="407" spans="17:24" x14ac:dyDescent="0.25">
      <c r="Q407" s="21"/>
      <c r="R407" s="21"/>
      <c r="S407" s="21"/>
      <c r="T407" s="21"/>
      <c r="U407" s="21"/>
      <c r="V407" s="21"/>
      <c r="W407" s="21"/>
      <c r="X407" s="21"/>
    </row>
    <row r="408" spans="17:24" x14ac:dyDescent="0.25">
      <c r="Q408" s="21"/>
      <c r="R408" s="21"/>
      <c r="S408" s="21"/>
      <c r="T408" s="21"/>
      <c r="U408" s="21"/>
      <c r="V408" s="21"/>
      <c r="W408" s="21"/>
      <c r="X408" s="21"/>
    </row>
    <row r="409" spans="17:24" x14ac:dyDescent="0.25">
      <c r="Q409" s="21"/>
      <c r="R409" s="21"/>
      <c r="S409" s="21"/>
      <c r="T409" s="21"/>
      <c r="U409" s="21"/>
      <c r="V409" s="21"/>
      <c r="W409" s="21"/>
      <c r="X409" s="21"/>
    </row>
    <row r="410" spans="17:24" x14ac:dyDescent="0.25">
      <c r="Q410" s="21"/>
      <c r="R410" s="21"/>
      <c r="S410" s="21"/>
      <c r="T410" s="21"/>
      <c r="U410" s="21"/>
      <c r="V410" s="21"/>
      <c r="W410" s="21"/>
      <c r="X410" s="21"/>
    </row>
    <row r="411" spans="17:24" x14ac:dyDescent="0.25">
      <c r="Q411" s="21"/>
      <c r="R411" s="21"/>
      <c r="S411" s="21"/>
      <c r="T411" s="21"/>
      <c r="U411" s="21"/>
      <c r="V411" s="21"/>
      <c r="W411" s="21"/>
      <c r="X411" s="21"/>
    </row>
    <row r="412" spans="17:24" x14ac:dyDescent="0.25">
      <c r="Q412" s="21"/>
      <c r="R412" s="21"/>
      <c r="S412" s="21"/>
      <c r="T412" s="21"/>
      <c r="U412" s="21"/>
      <c r="V412" s="21"/>
      <c r="W412" s="21"/>
      <c r="X412" s="21"/>
    </row>
    <row r="413" spans="17:24" x14ac:dyDescent="0.25">
      <c r="Q413" s="21"/>
      <c r="R413" s="21"/>
      <c r="S413" s="21"/>
      <c r="T413" s="21"/>
      <c r="U413" s="21"/>
      <c r="V413" s="21"/>
      <c r="W413" s="21"/>
      <c r="X413" s="21"/>
    </row>
    <row r="414" spans="17:24" x14ac:dyDescent="0.25">
      <c r="Q414" s="21"/>
      <c r="R414" s="21"/>
      <c r="S414" s="21"/>
      <c r="T414" s="21"/>
      <c r="U414" s="21"/>
      <c r="V414" s="21"/>
      <c r="W414" s="21"/>
      <c r="X414" s="21"/>
    </row>
    <row r="415" spans="17:24" x14ac:dyDescent="0.25">
      <c r="Q415" s="21"/>
      <c r="R415" s="21"/>
      <c r="S415" s="21"/>
      <c r="T415" s="21"/>
      <c r="U415" s="21"/>
      <c r="V415" s="21"/>
      <c r="W415" s="21"/>
      <c r="X415" s="21"/>
    </row>
    <row r="416" spans="17:24" x14ac:dyDescent="0.25">
      <c r="Q416" s="21"/>
      <c r="R416" s="21"/>
      <c r="S416" s="21"/>
      <c r="T416" s="21"/>
      <c r="U416" s="21"/>
      <c r="V416" s="21"/>
      <c r="W416" s="21"/>
      <c r="X416" s="21"/>
    </row>
    <row r="417" spans="17:24" x14ac:dyDescent="0.25">
      <c r="Q417" s="21"/>
      <c r="R417" s="21"/>
      <c r="S417" s="21"/>
      <c r="T417" s="21"/>
      <c r="U417" s="21"/>
      <c r="V417" s="21"/>
      <c r="W417" s="21"/>
      <c r="X417" s="21"/>
    </row>
    <row r="418" spans="17:24" x14ac:dyDescent="0.25">
      <c r="Q418" s="21"/>
      <c r="R418" s="21"/>
      <c r="S418" s="21"/>
      <c r="T418" s="21"/>
      <c r="U418" s="21"/>
      <c r="V418" s="21"/>
      <c r="W418" s="21"/>
      <c r="X418" s="21"/>
    </row>
    <row r="419" spans="17:24" x14ac:dyDescent="0.25">
      <c r="Q419" s="21"/>
      <c r="R419" s="21"/>
      <c r="S419" s="21"/>
      <c r="T419" s="21"/>
      <c r="U419" s="21"/>
      <c r="V419" s="21"/>
      <c r="W419" s="21"/>
      <c r="X419" s="21"/>
    </row>
    <row r="420" spans="17:24" x14ac:dyDescent="0.25">
      <c r="Q420" s="21"/>
      <c r="R420" s="21"/>
      <c r="S420" s="21"/>
      <c r="T420" s="21"/>
      <c r="U420" s="21"/>
      <c r="V420" s="21"/>
      <c r="W420" s="21"/>
      <c r="X420" s="21"/>
    </row>
    <row r="421" spans="17:24" x14ac:dyDescent="0.25">
      <c r="Q421" s="21"/>
      <c r="R421" s="21"/>
      <c r="S421" s="21"/>
      <c r="T421" s="21"/>
      <c r="U421" s="21"/>
      <c r="V421" s="21"/>
      <c r="W421" s="21"/>
      <c r="X421" s="21"/>
    </row>
    <row r="422" spans="17:24" x14ac:dyDescent="0.25">
      <c r="Q422" s="21"/>
      <c r="R422" s="21"/>
      <c r="S422" s="21"/>
      <c r="T422" s="21"/>
      <c r="U422" s="21"/>
      <c r="V422" s="21"/>
      <c r="W422" s="21"/>
      <c r="X422" s="21"/>
    </row>
    <row r="423" spans="17:24" x14ac:dyDescent="0.25">
      <c r="Q423" s="21"/>
      <c r="R423" s="21"/>
      <c r="S423" s="21"/>
      <c r="T423" s="21"/>
      <c r="U423" s="21"/>
      <c r="V423" s="21"/>
      <c r="W423" s="21"/>
      <c r="X423" s="21"/>
    </row>
    <row r="424" spans="17:24" x14ac:dyDescent="0.25">
      <c r="Q424" s="21"/>
      <c r="R424" s="21"/>
      <c r="S424" s="21"/>
      <c r="T424" s="21"/>
      <c r="U424" s="21"/>
      <c r="V424" s="21"/>
      <c r="W424" s="21"/>
      <c r="X424" s="21"/>
    </row>
    <row r="425" spans="17:24" x14ac:dyDescent="0.25">
      <c r="Q425" s="21"/>
      <c r="R425" s="21"/>
      <c r="S425" s="21"/>
      <c r="T425" s="21"/>
      <c r="U425" s="21"/>
      <c r="V425" s="21"/>
      <c r="W425" s="21"/>
      <c r="X425" s="21"/>
    </row>
    <row r="426" spans="17:24" x14ac:dyDescent="0.25">
      <c r="Q426" s="21"/>
      <c r="R426" s="21"/>
      <c r="S426" s="21"/>
      <c r="T426" s="21"/>
      <c r="U426" s="21"/>
      <c r="V426" s="21"/>
      <c r="W426" s="21"/>
      <c r="X426" s="21"/>
    </row>
    <row r="427" spans="17:24" x14ac:dyDescent="0.25">
      <c r="Q427" s="21"/>
      <c r="R427" s="21"/>
      <c r="S427" s="21"/>
      <c r="T427" s="21"/>
      <c r="U427" s="21"/>
      <c r="V427" s="21"/>
      <c r="W427" s="21"/>
      <c r="X427" s="21"/>
    </row>
    <row r="428" spans="17:24" x14ac:dyDescent="0.25">
      <c r="Q428" s="21"/>
      <c r="R428" s="21"/>
      <c r="S428" s="21"/>
      <c r="T428" s="21"/>
      <c r="U428" s="21"/>
      <c r="V428" s="21"/>
      <c r="W428" s="21"/>
      <c r="X428" s="21"/>
    </row>
    <row r="429" spans="17:24" x14ac:dyDescent="0.25">
      <c r="Q429" s="21"/>
      <c r="R429" s="21"/>
      <c r="S429" s="21"/>
      <c r="T429" s="21"/>
      <c r="U429" s="21"/>
      <c r="V429" s="21"/>
      <c r="W429" s="21"/>
      <c r="X429" s="21"/>
    </row>
    <row r="430" spans="17:24" x14ac:dyDescent="0.25">
      <c r="Q430" s="21"/>
      <c r="R430" s="21"/>
      <c r="S430" s="21"/>
      <c r="T430" s="21"/>
      <c r="U430" s="21"/>
      <c r="V430" s="21"/>
      <c r="W430" s="21"/>
      <c r="X430" s="21"/>
    </row>
    <row r="431" spans="17:24" x14ac:dyDescent="0.25">
      <c r="Q431" s="21"/>
      <c r="R431" s="21"/>
      <c r="S431" s="21"/>
      <c r="T431" s="21"/>
      <c r="U431" s="21"/>
      <c r="V431" s="21"/>
      <c r="W431" s="21"/>
      <c r="X431" s="21"/>
    </row>
    <row r="432" spans="17:24" x14ac:dyDescent="0.25">
      <c r="Q432" s="21"/>
      <c r="R432" s="21"/>
      <c r="S432" s="21"/>
      <c r="T432" s="21"/>
      <c r="U432" s="21"/>
      <c r="V432" s="21"/>
      <c r="W432" s="21"/>
      <c r="X432" s="21"/>
    </row>
    <row r="433" spans="17:24" x14ac:dyDescent="0.25">
      <c r="Q433" s="21"/>
      <c r="R433" s="21"/>
      <c r="S433" s="21"/>
      <c r="T433" s="21"/>
      <c r="U433" s="21"/>
      <c r="V433" s="21"/>
      <c r="W433" s="21"/>
      <c r="X433" s="21"/>
    </row>
    <row r="434" spans="17:24" x14ac:dyDescent="0.25">
      <c r="Q434" s="21"/>
      <c r="R434" s="21"/>
      <c r="S434" s="21"/>
      <c r="T434" s="21"/>
      <c r="U434" s="21"/>
      <c r="V434" s="21"/>
      <c r="W434" s="21"/>
      <c r="X434" s="21"/>
    </row>
    <row r="435" spans="17:24" x14ac:dyDescent="0.25">
      <c r="Q435" s="21"/>
      <c r="R435" s="21"/>
      <c r="S435" s="21"/>
      <c r="T435" s="21"/>
      <c r="U435" s="21"/>
      <c r="V435" s="21"/>
      <c r="W435" s="21"/>
      <c r="X435" s="21"/>
    </row>
    <row r="436" spans="17:24" x14ac:dyDescent="0.25">
      <c r="Q436" s="21"/>
      <c r="R436" s="21"/>
      <c r="S436" s="21"/>
      <c r="T436" s="21"/>
      <c r="U436" s="21"/>
      <c r="V436" s="21"/>
      <c r="W436" s="21"/>
      <c r="X436" s="21"/>
    </row>
    <row r="437" spans="17:24" x14ac:dyDescent="0.25">
      <c r="Q437" s="21"/>
      <c r="R437" s="21"/>
      <c r="S437" s="21"/>
      <c r="T437" s="21"/>
      <c r="U437" s="21"/>
      <c r="V437" s="21"/>
      <c r="W437" s="21"/>
      <c r="X437" s="21"/>
    </row>
    <row r="438" spans="17:24" x14ac:dyDescent="0.25">
      <c r="Q438" s="21"/>
      <c r="R438" s="21"/>
      <c r="S438" s="21"/>
      <c r="T438" s="21"/>
      <c r="U438" s="21"/>
      <c r="V438" s="21"/>
      <c r="W438" s="21"/>
      <c r="X438" s="21"/>
    </row>
    <row r="439" spans="17:24" x14ac:dyDescent="0.25">
      <c r="Q439" s="21"/>
      <c r="R439" s="21"/>
      <c r="S439" s="21"/>
      <c r="T439" s="21"/>
      <c r="U439" s="21"/>
      <c r="V439" s="21"/>
      <c r="W439" s="21"/>
      <c r="X439" s="21"/>
    </row>
    <row r="440" spans="17:24" x14ac:dyDescent="0.25">
      <c r="Q440" s="21"/>
      <c r="R440" s="21"/>
      <c r="S440" s="21"/>
      <c r="T440" s="21"/>
      <c r="U440" s="21"/>
      <c r="V440" s="21"/>
      <c r="W440" s="21"/>
      <c r="X440" s="21"/>
    </row>
    <row r="441" spans="17:24" x14ac:dyDescent="0.25">
      <c r="Q441" s="21"/>
      <c r="R441" s="21"/>
      <c r="S441" s="21"/>
      <c r="T441" s="21"/>
      <c r="U441" s="21"/>
      <c r="V441" s="21"/>
      <c r="W441" s="21"/>
      <c r="X441" s="21"/>
    </row>
    <row r="442" spans="17:24" x14ac:dyDescent="0.25">
      <c r="Q442" s="21"/>
      <c r="R442" s="21"/>
      <c r="S442" s="21"/>
      <c r="T442" s="21"/>
      <c r="U442" s="21"/>
      <c r="V442" s="21"/>
      <c r="W442" s="21"/>
      <c r="X442" s="21"/>
    </row>
    <row r="443" spans="17:24" x14ac:dyDescent="0.25">
      <c r="Q443" s="21"/>
      <c r="R443" s="21"/>
      <c r="S443" s="21"/>
      <c r="T443" s="21"/>
      <c r="U443" s="21"/>
      <c r="V443" s="21"/>
      <c r="W443" s="21"/>
      <c r="X443" s="21"/>
    </row>
    <row r="444" spans="17:24" x14ac:dyDescent="0.25">
      <c r="Q444" s="21"/>
      <c r="R444" s="21"/>
      <c r="S444" s="21"/>
      <c r="T444" s="21"/>
      <c r="U444" s="21"/>
      <c r="V444" s="21"/>
      <c r="W444" s="21"/>
      <c r="X444" s="21"/>
    </row>
    <row r="445" spans="17:24" x14ac:dyDescent="0.25">
      <c r="Q445" s="21"/>
      <c r="R445" s="21"/>
      <c r="S445" s="21"/>
      <c r="T445" s="21"/>
      <c r="U445" s="21"/>
      <c r="V445" s="21"/>
      <c r="W445" s="21"/>
      <c r="X445" s="21"/>
    </row>
    <row r="446" spans="17:24" x14ac:dyDescent="0.25">
      <c r="Q446" s="21"/>
      <c r="R446" s="21"/>
      <c r="S446" s="21"/>
      <c r="T446" s="21"/>
      <c r="U446" s="21"/>
      <c r="V446" s="21"/>
      <c r="W446" s="21"/>
      <c r="X446" s="21"/>
    </row>
    <row r="447" spans="17:24" x14ac:dyDescent="0.25">
      <c r="Q447" s="21"/>
      <c r="R447" s="21"/>
      <c r="S447" s="21"/>
      <c r="T447" s="21"/>
      <c r="U447" s="21"/>
      <c r="V447" s="21"/>
      <c r="W447" s="21"/>
      <c r="X447" s="21"/>
    </row>
    <row r="448" spans="17:24" x14ac:dyDescent="0.25">
      <c r="Q448" s="21"/>
      <c r="R448" s="21"/>
      <c r="S448" s="21"/>
      <c r="T448" s="21"/>
      <c r="U448" s="21"/>
      <c r="V448" s="21"/>
      <c r="W448" s="21"/>
      <c r="X448" s="21"/>
    </row>
    <row r="449" spans="17:24" x14ac:dyDescent="0.25">
      <c r="Q449" s="21"/>
      <c r="R449" s="21"/>
      <c r="S449" s="21"/>
      <c r="T449" s="21"/>
      <c r="U449" s="21"/>
      <c r="V449" s="21"/>
      <c r="W449" s="21"/>
      <c r="X449" s="21"/>
    </row>
    <row r="450" spans="17:24" x14ac:dyDescent="0.25">
      <c r="Q450" s="21"/>
      <c r="R450" s="21"/>
      <c r="S450" s="21"/>
      <c r="T450" s="21"/>
      <c r="U450" s="21"/>
      <c r="V450" s="21"/>
      <c r="W450" s="21"/>
      <c r="X450" s="21"/>
    </row>
    <row r="451" spans="17:24" x14ac:dyDescent="0.25">
      <c r="Q451" s="21"/>
      <c r="R451" s="21"/>
      <c r="S451" s="21"/>
      <c r="T451" s="21"/>
      <c r="U451" s="21"/>
      <c r="V451" s="21"/>
      <c r="W451" s="21"/>
      <c r="X451" s="21"/>
    </row>
    <row r="452" spans="17:24" x14ac:dyDescent="0.25">
      <c r="Q452" s="21"/>
      <c r="R452" s="21"/>
      <c r="S452" s="21"/>
      <c r="T452" s="21"/>
      <c r="U452" s="21"/>
      <c r="V452" s="21"/>
      <c r="W452" s="21"/>
      <c r="X452" s="21"/>
    </row>
    <row r="453" spans="17:24" x14ac:dyDescent="0.25">
      <c r="Q453" s="21"/>
      <c r="R453" s="21"/>
      <c r="S453" s="21"/>
      <c r="T453" s="21"/>
      <c r="U453" s="21"/>
      <c r="V453" s="21"/>
      <c r="W453" s="21"/>
      <c r="X453" s="21"/>
    </row>
    <row r="454" spans="17:24" x14ac:dyDescent="0.25">
      <c r="Q454" s="21"/>
      <c r="R454" s="21"/>
      <c r="S454" s="21"/>
      <c r="T454" s="21"/>
      <c r="U454" s="21"/>
      <c r="V454" s="21"/>
      <c r="W454" s="21"/>
      <c r="X454" s="21"/>
    </row>
    <row r="455" spans="17:24" x14ac:dyDescent="0.25">
      <c r="Q455" s="21"/>
      <c r="R455" s="21"/>
      <c r="S455" s="21"/>
      <c r="T455" s="21"/>
      <c r="U455" s="21"/>
      <c r="V455" s="21"/>
      <c r="W455" s="21"/>
      <c r="X455" s="21"/>
    </row>
    <row r="456" spans="17:24" x14ac:dyDescent="0.25">
      <c r="Q456" s="21"/>
      <c r="R456" s="21"/>
      <c r="S456" s="21"/>
      <c r="T456" s="21"/>
      <c r="U456" s="21"/>
      <c r="V456" s="21"/>
      <c r="W456" s="21"/>
      <c r="X456" s="21"/>
    </row>
    <row r="457" spans="17:24" x14ac:dyDescent="0.25">
      <c r="Q457" s="21"/>
      <c r="R457" s="21"/>
      <c r="S457" s="21"/>
      <c r="T457" s="21"/>
      <c r="U457" s="21"/>
      <c r="V457" s="21"/>
      <c r="W457" s="21"/>
      <c r="X457" s="21"/>
    </row>
    <row r="458" spans="17:24" x14ac:dyDescent="0.25">
      <c r="Q458" s="21"/>
      <c r="R458" s="21"/>
      <c r="S458" s="21"/>
      <c r="T458" s="21"/>
      <c r="U458" s="21"/>
      <c r="V458" s="21"/>
      <c r="W458" s="21"/>
      <c r="X458" s="21"/>
    </row>
    <row r="459" spans="17:24" x14ac:dyDescent="0.25">
      <c r="Q459" s="21"/>
      <c r="R459" s="21"/>
      <c r="S459" s="21"/>
      <c r="T459" s="21"/>
      <c r="U459" s="21"/>
      <c r="V459" s="21"/>
      <c r="W459" s="21"/>
      <c r="X459" s="21"/>
    </row>
    <row r="460" spans="17:24" x14ac:dyDescent="0.25">
      <c r="Q460" s="21"/>
      <c r="R460" s="21"/>
      <c r="S460" s="21"/>
      <c r="T460" s="21"/>
      <c r="U460" s="21"/>
      <c r="V460" s="21"/>
      <c r="W460" s="21"/>
      <c r="X460" s="21"/>
    </row>
    <row r="461" spans="17:24" x14ac:dyDescent="0.25">
      <c r="Q461" s="21"/>
      <c r="R461" s="21"/>
      <c r="S461" s="21"/>
      <c r="T461" s="21"/>
      <c r="U461" s="21"/>
      <c r="V461" s="21"/>
      <c r="W461" s="21"/>
      <c r="X461" s="21"/>
    </row>
    <row r="462" spans="17:24" x14ac:dyDescent="0.25">
      <c r="Q462" s="21"/>
      <c r="R462" s="21"/>
      <c r="S462" s="21"/>
      <c r="T462" s="21"/>
      <c r="U462" s="21"/>
      <c r="V462" s="21"/>
      <c r="W462" s="21"/>
      <c r="X462" s="21"/>
    </row>
    <row r="463" spans="17:24" x14ac:dyDescent="0.25">
      <c r="Q463" s="21"/>
      <c r="R463" s="21"/>
      <c r="S463" s="21"/>
      <c r="T463" s="21"/>
      <c r="U463" s="21"/>
      <c r="V463" s="21"/>
      <c r="W463" s="21"/>
      <c r="X463" s="21"/>
    </row>
    <row r="464" spans="17:24" x14ac:dyDescent="0.25">
      <c r="Q464" s="21"/>
      <c r="R464" s="21"/>
      <c r="S464" s="21"/>
      <c r="T464" s="21"/>
      <c r="U464" s="21"/>
      <c r="V464" s="21"/>
      <c r="W464" s="21"/>
      <c r="X464" s="21"/>
    </row>
    <row r="465" spans="17:24" x14ac:dyDescent="0.25">
      <c r="Q465" s="21"/>
      <c r="R465" s="21"/>
      <c r="S465" s="21"/>
      <c r="T465" s="21"/>
      <c r="U465" s="21"/>
      <c r="V465" s="21"/>
      <c r="W465" s="21"/>
      <c r="X465" s="21"/>
    </row>
    <row r="466" spans="17:24" x14ac:dyDescent="0.25">
      <c r="Q466" s="21"/>
      <c r="R466" s="21"/>
      <c r="S466" s="21"/>
      <c r="T466" s="21"/>
      <c r="U466" s="21"/>
      <c r="V466" s="21"/>
      <c r="W466" s="21"/>
      <c r="X466" s="21"/>
    </row>
    <row r="467" spans="17:24" x14ac:dyDescent="0.25">
      <c r="Q467" s="21"/>
      <c r="R467" s="21"/>
      <c r="S467" s="21"/>
      <c r="T467" s="21"/>
      <c r="U467" s="21"/>
      <c r="V467" s="21"/>
      <c r="W467" s="21"/>
      <c r="X467" s="21"/>
    </row>
    <row r="468" spans="17:24" x14ac:dyDescent="0.25">
      <c r="Q468" s="21"/>
      <c r="R468" s="21"/>
      <c r="S468" s="21"/>
      <c r="T468" s="21"/>
      <c r="U468" s="21"/>
      <c r="V468" s="21"/>
      <c r="W468" s="21"/>
      <c r="X468" s="21"/>
    </row>
    <row r="469" spans="17:24" x14ac:dyDescent="0.25">
      <c r="Q469" s="21"/>
      <c r="R469" s="21"/>
      <c r="S469" s="21"/>
      <c r="T469" s="21"/>
      <c r="U469" s="21"/>
      <c r="V469" s="21"/>
      <c r="W469" s="21"/>
      <c r="X469" s="21"/>
    </row>
    <row r="470" spans="17:24" x14ac:dyDescent="0.25">
      <c r="Q470" s="21"/>
      <c r="R470" s="21"/>
      <c r="S470" s="21"/>
      <c r="T470" s="21"/>
      <c r="U470" s="21"/>
      <c r="V470" s="21"/>
      <c r="W470" s="21"/>
      <c r="X470" s="21"/>
    </row>
    <row r="471" spans="17:24" x14ac:dyDescent="0.25">
      <c r="Q471" s="21"/>
      <c r="R471" s="21"/>
      <c r="S471" s="21"/>
      <c r="T471" s="21"/>
      <c r="U471" s="21"/>
      <c r="V471" s="21"/>
      <c r="W471" s="21"/>
      <c r="X471" s="21"/>
    </row>
    <row r="472" spans="17:24" x14ac:dyDescent="0.25">
      <c r="Q472" s="21"/>
      <c r="R472" s="21"/>
      <c r="S472" s="21"/>
      <c r="T472" s="21"/>
      <c r="U472" s="21"/>
      <c r="V472" s="21"/>
      <c r="W472" s="21"/>
      <c r="X472" s="21"/>
    </row>
    <row r="473" spans="17:24" x14ac:dyDescent="0.25">
      <c r="Q473" s="21"/>
      <c r="R473" s="21"/>
      <c r="S473" s="21"/>
      <c r="T473" s="21"/>
      <c r="U473" s="21"/>
      <c r="V473" s="21"/>
      <c r="W473" s="21"/>
      <c r="X473" s="21"/>
    </row>
    <row r="474" spans="17:24" x14ac:dyDescent="0.25">
      <c r="Q474" s="21"/>
      <c r="R474" s="21"/>
      <c r="S474" s="21"/>
      <c r="T474" s="21"/>
      <c r="U474" s="21"/>
      <c r="V474" s="21"/>
      <c r="W474" s="21"/>
      <c r="X474" s="21"/>
    </row>
    <row r="475" spans="17:24" x14ac:dyDescent="0.25">
      <c r="Q475" s="21"/>
      <c r="R475" s="21"/>
      <c r="S475" s="21"/>
      <c r="T475" s="21"/>
      <c r="U475" s="21"/>
      <c r="V475" s="21"/>
      <c r="W475" s="21"/>
      <c r="X475" s="21"/>
    </row>
    <row r="476" spans="17:24" x14ac:dyDescent="0.25">
      <c r="Q476" s="21"/>
      <c r="R476" s="21"/>
      <c r="S476" s="21"/>
      <c r="T476" s="21"/>
      <c r="U476" s="21"/>
      <c r="V476" s="21"/>
      <c r="W476" s="21"/>
      <c r="X476" s="21"/>
    </row>
    <row r="477" spans="17:24" x14ac:dyDescent="0.25">
      <c r="Q477" s="21"/>
      <c r="R477" s="21"/>
      <c r="S477" s="21"/>
      <c r="T477" s="21"/>
      <c r="U477" s="21"/>
      <c r="V477" s="21"/>
      <c r="W477" s="21"/>
      <c r="X477" s="21"/>
    </row>
    <row r="478" spans="17:24" x14ac:dyDescent="0.25">
      <c r="Q478" s="21"/>
      <c r="R478" s="21"/>
      <c r="S478" s="21"/>
      <c r="T478" s="21"/>
      <c r="U478" s="21"/>
      <c r="V478" s="21"/>
      <c r="W478" s="21"/>
      <c r="X478" s="21"/>
    </row>
    <row r="479" spans="17:24" x14ac:dyDescent="0.25">
      <c r="Q479" s="21"/>
      <c r="R479" s="21"/>
      <c r="S479" s="21"/>
      <c r="T479" s="21"/>
      <c r="U479" s="21"/>
      <c r="V479" s="21"/>
      <c r="W479" s="21"/>
      <c r="X479" s="21"/>
    </row>
    <row r="480" spans="17:24" x14ac:dyDescent="0.25">
      <c r="Q480" s="21"/>
      <c r="R480" s="21"/>
      <c r="S480" s="21"/>
      <c r="T480" s="21"/>
      <c r="U480" s="21"/>
      <c r="V480" s="21"/>
      <c r="W480" s="21"/>
      <c r="X480" s="21"/>
    </row>
    <row r="481" spans="17:24" x14ac:dyDescent="0.25">
      <c r="Q481" s="21"/>
      <c r="R481" s="21"/>
      <c r="S481" s="21"/>
      <c r="T481" s="21"/>
      <c r="U481" s="21"/>
      <c r="V481" s="21"/>
      <c r="W481" s="21"/>
      <c r="X481" s="21"/>
    </row>
    <row r="482" spans="17:24" x14ac:dyDescent="0.25">
      <c r="Q482" s="21"/>
      <c r="R482" s="21"/>
      <c r="S482" s="21"/>
      <c r="T482" s="21"/>
      <c r="U482" s="21"/>
      <c r="V482" s="21"/>
      <c r="W482" s="21"/>
      <c r="X482" s="21"/>
    </row>
    <row r="483" spans="17:24" x14ac:dyDescent="0.25">
      <c r="Q483" s="21"/>
      <c r="R483" s="21"/>
      <c r="S483" s="21"/>
      <c r="T483" s="21"/>
      <c r="U483" s="21"/>
      <c r="V483" s="21"/>
      <c r="W483" s="21"/>
      <c r="X483" s="21"/>
    </row>
    <row r="484" spans="17:24" x14ac:dyDescent="0.25">
      <c r="Q484" s="21"/>
      <c r="R484" s="21"/>
      <c r="S484" s="21"/>
      <c r="T484" s="21"/>
      <c r="U484" s="21"/>
      <c r="V484" s="21"/>
      <c r="W484" s="21"/>
      <c r="X484" s="21"/>
    </row>
    <row r="485" spans="17:24" x14ac:dyDescent="0.25">
      <c r="Q485" s="21"/>
      <c r="R485" s="21"/>
      <c r="S485" s="21"/>
      <c r="T485" s="21"/>
      <c r="U485" s="21"/>
      <c r="V485" s="21"/>
      <c r="W485" s="21"/>
      <c r="X485" s="21"/>
    </row>
    <row r="486" spans="17:24" x14ac:dyDescent="0.25">
      <c r="Q486" s="21"/>
      <c r="R486" s="21"/>
      <c r="S486" s="21"/>
      <c r="T486" s="21"/>
      <c r="U486" s="21"/>
      <c r="V486" s="21"/>
      <c r="W486" s="21"/>
      <c r="X486" s="21"/>
    </row>
    <row r="487" spans="17:24" x14ac:dyDescent="0.25">
      <c r="Q487" s="21"/>
      <c r="R487" s="21"/>
      <c r="S487" s="21"/>
      <c r="T487" s="21"/>
      <c r="U487" s="21"/>
      <c r="V487" s="21"/>
      <c r="W487" s="21"/>
      <c r="X487" s="21"/>
    </row>
    <row r="488" spans="17:24" x14ac:dyDescent="0.25">
      <c r="Q488" s="21"/>
      <c r="R488" s="21"/>
      <c r="S488" s="21"/>
      <c r="T488" s="21"/>
      <c r="U488" s="21"/>
      <c r="V488" s="21"/>
      <c r="W488" s="21"/>
      <c r="X488" s="21"/>
    </row>
    <row r="489" spans="17:24" x14ac:dyDescent="0.25">
      <c r="Q489" s="21"/>
      <c r="R489" s="21"/>
      <c r="S489" s="21"/>
      <c r="T489" s="21"/>
      <c r="U489" s="21"/>
      <c r="V489" s="21"/>
      <c r="W489" s="21"/>
      <c r="X489" s="21"/>
    </row>
    <row r="490" spans="17:24" x14ac:dyDescent="0.25">
      <c r="Q490" s="21"/>
      <c r="R490" s="21"/>
      <c r="S490" s="21"/>
      <c r="T490" s="21"/>
      <c r="U490" s="21"/>
      <c r="V490" s="21"/>
      <c r="W490" s="21"/>
      <c r="X490" s="21"/>
    </row>
    <row r="491" spans="17:24" x14ac:dyDescent="0.25">
      <c r="Q491" s="21"/>
      <c r="R491" s="21"/>
      <c r="S491" s="21"/>
      <c r="T491" s="21"/>
      <c r="U491" s="21"/>
      <c r="V491" s="21"/>
      <c r="W491" s="21"/>
      <c r="X491" s="21"/>
    </row>
    <row r="492" spans="17:24" x14ac:dyDescent="0.25">
      <c r="Q492" s="21"/>
      <c r="R492" s="21"/>
      <c r="S492" s="21"/>
      <c r="T492" s="21"/>
      <c r="U492" s="21"/>
      <c r="V492" s="21"/>
      <c r="W492" s="21"/>
      <c r="X492" s="21"/>
    </row>
    <row r="493" spans="17:24" x14ac:dyDescent="0.25">
      <c r="Q493" s="21"/>
      <c r="R493" s="21"/>
      <c r="S493" s="21"/>
      <c r="T493" s="21"/>
      <c r="U493" s="21"/>
      <c r="V493" s="21"/>
      <c r="W493" s="21"/>
      <c r="X493" s="21"/>
    </row>
    <row r="494" spans="17:24" x14ac:dyDescent="0.25">
      <c r="Q494" s="21"/>
      <c r="R494" s="21"/>
      <c r="S494" s="21"/>
      <c r="T494" s="21"/>
      <c r="U494" s="21"/>
      <c r="V494" s="21"/>
      <c r="W494" s="21"/>
      <c r="X494" s="21"/>
    </row>
    <row r="495" spans="17:24" x14ac:dyDescent="0.25">
      <c r="Q495" s="21"/>
      <c r="R495" s="21"/>
      <c r="S495" s="21"/>
      <c r="T495" s="21"/>
      <c r="U495" s="21"/>
      <c r="V495" s="21"/>
      <c r="W495" s="21"/>
      <c r="X495" s="21"/>
    </row>
    <row r="496" spans="17:24" x14ac:dyDescent="0.25">
      <c r="Q496" s="21"/>
      <c r="R496" s="21"/>
      <c r="S496" s="21"/>
      <c r="T496" s="21"/>
      <c r="U496" s="21"/>
      <c r="V496" s="21"/>
      <c r="W496" s="21"/>
      <c r="X496" s="21"/>
    </row>
    <row r="497" spans="17:24" x14ac:dyDescent="0.25">
      <c r="Q497" s="21"/>
      <c r="R497" s="21"/>
      <c r="S497" s="21"/>
      <c r="T497" s="21"/>
      <c r="U497" s="21"/>
      <c r="V497" s="21"/>
      <c r="W497" s="21"/>
      <c r="X497" s="21"/>
    </row>
    <row r="498" spans="17:24" x14ac:dyDescent="0.25">
      <c r="Q498" s="21"/>
      <c r="R498" s="21"/>
      <c r="S498" s="21"/>
      <c r="T498" s="21"/>
      <c r="U498" s="21"/>
      <c r="V498" s="21"/>
      <c r="W498" s="21"/>
      <c r="X498" s="21"/>
    </row>
    <row r="499" spans="17:24" x14ac:dyDescent="0.25">
      <c r="Q499" s="21"/>
      <c r="R499" s="21"/>
      <c r="S499" s="21"/>
      <c r="T499" s="21"/>
      <c r="U499" s="21"/>
      <c r="V499" s="21"/>
      <c r="W499" s="21"/>
      <c r="X499" s="21"/>
    </row>
    <row r="500" spans="17:24" x14ac:dyDescent="0.25">
      <c r="Q500" s="21"/>
      <c r="R500" s="21"/>
      <c r="S500" s="21"/>
      <c r="T500" s="21"/>
      <c r="U500" s="21"/>
      <c r="V500" s="21"/>
      <c r="W500" s="21"/>
      <c r="X500" s="21"/>
    </row>
    <row r="501" spans="17:24" x14ac:dyDescent="0.25">
      <c r="Q501" s="21"/>
      <c r="R501" s="21"/>
      <c r="S501" s="21"/>
      <c r="T501" s="21"/>
      <c r="U501" s="21"/>
      <c r="V501" s="21"/>
      <c r="W501" s="21"/>
      <c r="X501" s="21"/>
    </row>
    <row r="502" spans="17:24" x14ac:dyDescent="0.25">
      <c r="Q502" s="21"/>
      <c r="R502" s="21"/>
      <c r="S502" s="21"/>
      <c r="T502" s="21"/>
      <c r="U502" s="21"/>
      <c r="V502" s="21"/>
      <c r="W502" s="21"/>
      <c r="X502" s="21"/>
    </row>
    <row r="503" spans="17:24" x14ac:dyDescent="0.25">
      <c r="Q503" s="21"/>
      <c r="R503" s="21"/>
      <c r="S503" s="21"/>
      <c r="T503" s="21"/>
      <c r="U503" s="21"/>
      <c r="V503" s="21"/>
      <c r="W503" s="21"/>
      <c r="X503" s="21"/>
    </row>
    <row r="504" spans="17:24" x14ac:dyDescent="0.25">
      <c r="Q504" s="21"/>
      <c r="R504" s="21"/>
      <c r="S504" s="21"/>
      <c r="T504" s="21"/>
      <c r="U504" s="21"/>
      <c r="V504" s="21"/>
      <c r="W504" s="21"/>
      <c r="X504" s="21"/>
    </row>
    <row r="505" spans="17:24" x14ac:dyDescent="0.25">
      <c r="Q505" s="21"/>
      <c r="R505" s="21"/>
      <c r="S505" s="21"/>
      <c r="T505" s="21"/>
      <c r="U505" s="21"/>
      <c r="V505" s="21"/>
      <c r="W505" s="21"/>
      <c r="X505" s="21"/>
    </row>
    <row r="506" spans="17:24" x14ac:dyDescent="0.25">
      <c r="Q506" s="21"/>
      <c r="R506" s="21"/>
      <c r="S506" s="21"/>
      <c r="T506" s="21"/>
      <c r="U506" s="21"/>
      <c r="V506" s="21"/>
      <c r="W506" s="21"/>
      <c r="X506" s="21"/>
    </row>
    <row r="507" spans="17:24" x14ac:dyDescent="0.25">
      <c r="Q507" s="21"/>
      <c r="R507" s="21"/>
      <c r="S507" s="21"/>
      <c r="T507" s="21"/>
      <c r="U507" s="21"/>
      <c r="V507" s="21"/>
      <c r="W507" s="21"/>
      <c r="X507" s="21"/>
    </row>
    <row r="508" spans="17:24" x14ac:dyDescent="0.25">
      <c r="Q508" s="21"/>
      <c r="R508" s="21"/>
      <c r="S508" s="21"/>
      <c r="T508" s="21"/>
      <c r="U508" s="21"/>
      <c r="V508" s="21"/>
      <c r="W508" s="21"/>
      <c r="X508" s="21"/>
    </row>
    <row r="509" spans="17:24" x14ac:dyDescent="0.25">
      <c r="Q509" s="21"/>
      <c r="R509" s="21"/>
      <c r="S509" s="21"/>
      <c r="T509" s="21"/>
      <c r="U509" s="21"/>
      <c r="V509" s="21"/>
      <c r="W509" s="21"/>
      <c r="X509" s="21"/>
    </row>
    <row r="510" spans="17:24" x14ac:dyDescent="0.25">
      <c r="Q510" s="21"/>
      <c r="R510" s="21"/>
      <c r="S510" s="21"/>
      <c r="T510" s="21"/>
      <c r="U510" s="21"/>
      <c r="V510" s="21"/>
      <c r="W510" s="21"/>
      <c r="X510" s="21"/>
    </row>
    <row r="511" spans="17:24" x14ac:dyDescent="0.25">
      <c r="Q511" s="21"/>
      <c r="R511" s="21"/>
      <c r="S511" s="21"/>
      <c r="T511" s="21"/>
      <c r="U511" s="21"/>
      <c r="V511" s="21"/>
      <c r="W511" s="21"/>
      <c r="X511" s="21"/>
    </row>
    <row r="512" spans="17:24" x14ac:dyDescent="0.25">
      <c r="Q512" s="21"/>
      <c r="R512" s="21"/>
      <c r="S512" s="21"/>
      <c r="T512" s="21"/>
      <c r="U512" s="21"/>
      <c r="V512" s="21"/>
      <c r="W512" s="21"/>
      <c r="X512" s="21"/>
    </row>
    <row r="513" spans="17:24" x14ac:dyDescent="0.25">
      <c r="Q513" s="21"/>
      <c r="R513" s="21"/>
      <c r="S513" s="21"/>
      <c r="T513" s="21"/>
      <c r="U513" s="21"/>
      <c r="V513" s="21"/>
      <c r="W513" s="21"/>
      <c r="X513" s="21"/>
    </row>
    <row r="514" spans="17:24" x14ac:dyDescent="0.25">
      <c r="Q514" s="21"/>
      <c r="R514" s="21"/>
      <c r="S514" s="21"/>
      <c r="T514" s="21"/>
      <c r="U514" s="21"/>
      <c r="V514" s="21"/>
      <c r="W514" s="21"/>
      <c r="X514" s="21"/>
    </row>
    <row r="515" spans="17:24" x14ac:dyDescent="0.25">
      <c r="Q515" s="21"/>
      <c r="R515" s="21"/>
      <c r="S515" s="21"/>
      <c r="T515" s="21"/>
      <c r="U515" s="21"/>
      <c r="V515" s="21"/>
      <c r="W515" s="21"/>
      <c r="X515" s="21"/>
    </row>
    <row r="516" spans="17:24" x14ac:dyDescent="0.25">
      <c r="Q516" s="21"/>
      <c r="R516" s="21"/>
      <c r="S516" s="21"/>
      <c r="T516" s="21"/>
      <c r="U516" s="21"/>
      <c r="V516" s="21"/>
      <c r="W516" s="21"/>
      <c r="X516" s="21"/>
    </row>
    <row r="517" spans="17:24" x14ac:dyDescent="0.25">
      <c r="Q517" s="21"/>
      <c r="R517" s="21"/>
      <c r="S517" s="21"/>
      <c r="T517" s="21"/>
      <c r="U517" s="21"/>
      <c r="V517" s="21"/>
      <c r="W517" s="21"/>
      <c r="X517" s="21"/>
    </row>
    <row r="518" spans="17:24" x14ac:dyDescent="0.25">
      <c r="Q518" s="21"/>
      <c r="R518" s="21"/>
      <c r="S518" s="21"/>
      <c r="T518" s="21"/>
      <c r="U518" s="21"/>
      <c r="V518" s="21"/>
      <c r="W518" s="21"/>
      <c r="X518" s="21"/>
    </row>
    <row r="519" spans="17:24" x14ac:dyDescent="0.25">
      <c r="Q519" s="21"/>
      <c r="R519" s="21"/>
      <c r="S519" s="21"/>
      <c r="T519" s="21"/>
      <c r="U519" s="21"/>
      <c r="V519" s="21"/>
      <c r="W519" s="21"/>
      <c r="X519" s="21"/>
    </row>
    <row r="520" spans="17:24" x14ac:dyDescent="0.25">
      <c r="Q520" s="21"/>
      <c r="R520" s="21"/>
      <c r="S520" s="21"/>
      <c r="T520" s="21"/>
      <c r="U520" s="21"/>
      <c r="V520" s="21"/>
      <c r="W520" s="21"/>
      <c r="X520" s="21"/>
    </row>
    <row r="521" spans="17:24" x14ac:dyDescent="0.25">
      <c r="Q521" s="21"/>
      <c r="R521" s="21"/>
      <c r="S521" s="21"/>
      <c r="T521" s="21"/>
      <c r="U521" s="21"/>
      <c r="V521" s="21"/>
      <c r="W521" s="21"/>
      <c r="X521" s="21"/>
    </row>
    <row r="522" spans="17:24" x14ac:dyDescent="0.25">
      <c r="Q522" s="21"/>
      <c r="R522" s="21"/>
      <c r="S522" s="21"/>
      <c r="T522" s="21"/>
      <c r="U522" s="21"/>
      <c r="V522" s="21"/>
      <c r="W522" s="21"/>
      <c r="X522" s="21"/>
    </row>
    <row r="523" spans="17:24" x14ac:dyDescent="0.25">
      <c r="Q523" s="21"/>
      <c r="R523" s="21"/>
      <c r="S523" s="21"/>
      <c r="T523" s="21"/>
      <c r="U523" s="21"/>
      <c r="V523" s="21"/>
      <c r="W523" s="21"/>
      <c r="X523" s="21"/>
    </row>
    <row r="524" spans="17:24" x14ac:dyDescent="0.25">
      <c r="Q524" s="21"/>
      <c r="R524" s="21"/>
      <c r="S524" s="21"/>
      <c r="T524" s="21"/>
      <c r="U524" s="21"/>
      <c r="V524" s="21"/>
      <c r="W524" s="21"/>
      <c r="X524" s="21"/>
    </row>
    <row r="525" spans="17:24" x14ac:dyDescent="0.25">
      <c r="Q525" s="21"/>
      <c r="R525" s="21"/>
      <c r="S525" s="21"/>
      <c r="T525" s="21"/>
      <c r="U525" s="21"/>
      <c r="V525" s="21"/>
      <c r="W525" s="21"/>
      <c r="X525" s="21"/>
    </row>
    <row r="526" spans="17:24" x14ac:dyDescent="0.25">
      <c r="Q526" s="21"/>
      <c r="R526" s="21"/>
      <c r="S526" s="21"/>
      <c r="T526" s="21"/>
      <c r="U526" s="21"/>
      <c r="V526" s="21"/>
      <c r="W526" s="21"/>
      <c r="X526" s="21"/>
    </row>
    <row r="527" spans="17:24" x14ac:dyDescent="0.25">
      <c r="Q527" s="21"/>
      <c r="R527" s="21"/>
      <c r="S527" s="21"/>
      <c r="T527" s="21"/>
      <c r="U527" s="21"/>
      <c r="V527" s="21"/>
      <c r="W527" s="21"/>
      <c r="X527" s="21"/>
    </row>
    <row r="528" spans="17:24" x14ac:dyDescent="0.25">
      <c r="Q528" s="21"/>
      <c r="R528" s="21"/>
      <c r="S528" s="21"/>
      <c r="T528" s="21"/>
      <c r="U528" s="21"/>
      <c r="V528" s="21"/>
      <c r="W528" s="21"/>
      <c r="X528" s="21"/>
    </row>
    <row r="529" spans="17:24" x14ac:dyDescent="0.25">
      <c r="Q529" s="21"/>
      <c r="R529" s="21"/>
      <c r="S529" s="21"/>
      <c r="T529" s="21"/>
      <c r="U529" s="21"/>
      <c r="V529" s="21"/>
      <c r="W529" s="21"/>
      <c r="X529" s="21"/>
    </row>
    <row r="530" spans="17:24" x14ac:dyDescent="0.25">
      <c r="Q530" s="21"/>
      <c r="R530" s="21"/>
      <c r="S530" s="21"/>
      <c r="T530" s="21"/>
      <c r="U530" s="21"/>
      <c r="V530" s="21"/>
      <c r="W530" s="21"/>
      <c r="X530" s="21"/>
    </row>
    <row r="531" spans="17:24" x14ac:dyDescent="0.25">
      <c r="Q531" s="21"/>
      <c r="R531" s="21"/>
      <c r="S531" s="21"/>
      <c r="T531" s="21"/>
      <c r="U531" s="21"/>
      <c r="V531" s="21"/>
      <c r="W531" s="21"/>
      <c r="X531" s="21"/>
    </row>
    <row r="532" spans="17:24" x14ac:dyDescent="0.25">
      <c r="Q532" s="21"/>
      <c r="R532" s="21"/>
      <c r="S532" s="21"/>
      <c r="T532" s="21"/>
      <c r="U532" s="21"/>
      <c r="V532" s="21"/>
      <c r="W532" s="21"/>
      <c r="X532" s="21"/>
    </row>
    <row r="533" spans="17:24" x14ac:dyDescent="0.25">
      <c r="Q533" s="21"/>
      <c r="R533" s="21"/>
      <c r="S533" s="21"/>
      <c r="T533" s="21"/>
      <c r="U533" s="21"/>
      <c r="V533" s="21"/>
      <c r="W533" s="21"/>
      <c r="X533" s="21"/>
    </row>
    <row r="534" spans="17:24" x14ac:dyDescent="0.25">
      <c r="Q534" s="21"/>
      <c r="R534" s="21"/>
      <c r="S534" s="21"/>
      <c r="T534" s="21"/>
      <c r="U534" s="21"/>
      <c r="V534" s="21"/>
      <c r="W534" s="21"/>
      <c r="X534" s="21"/>
    </row>
    <row r="535" spans="17:24" x14ac:dyDescent="0.25">
      <c r="Q535" s="21"/>
      <c r="R535" s="21"/>
      <c r="S535" s="21"/>
      <c r="T535" s="21"/>
      <c r="U535" s="21"/>
      <c r="V535" s="21"/>
      <c r="W535" s="21"/>
      <c r="X535" s="21"/>
    </row>
    <row r="536" spans="17:24" x14ac:dyDescent="0.25">
      <c r="Q536" s="21"/>
      <c r="R536" s="21"/>
      <c r="S536" s="21"/>
      <c r="T536" s="21"/>
      <c r="U536" s="21"/>
      <c r="V536" s="21"/>
      <c r="W536" s="21"/>
      <c r="X536" s="21"/>
    </row>
    <row r="537" spans="17:24" x14ac:dyDescent="0.25">
      <c r="Q537" s="21"/>
      <c r="R537" s="21"/>
      <c r="S537" s="21"/>
      <c r="T537" s="21"/>
      <c r="U537" s="21"/>
      <c r="V537" s="21"/>
      <c r="W537" s="21"/>
      <c r="X537" s="21"/>
    </row>
    <row r="538" spans="17:24" x14ac:dyDescent="0.25">
      <c r="Q538" s="21"/>
      <c r="R538" s="21"/>
      <c r="S538" s="21"/>
      <c r="T538" s="21"/>
      <c r="U538" s="21"/>
      <c r="V538" s="21"/>
      <c r="W538" s="21"/>
      <c r="X538" s="21"/>
    </row>
    <row r="539" spans="17:24" x14ac:dyDescent="0.25">
      <c r="Q539" s="21"/>
      <c r="R539" s="21"/>
      <c r="S539" s="21"/>
      <c r="T539" s="21"/>
      <c r="U539" s="21"/>
      <c r="V539" s="21"/>
      <c r="W539" s="21"/>
      <c r="X539" s="21"/>
    </row>
    <row r="540" spans="17:24" x14ac:dyDescent="0.25">
      <c r="Q540" s="21"/>
      <c r="R540" s="21"/>
      <c r="S540" s="21"/>
      <c r="T540" s="21"/>
      <c r="U540" s="21"/>
      <c r="V540" s="21"/>
      <c r="W540" s="21"/>
      <c r="X540" s="21"/>
    </row>
    <row r="541" spans="17:24" x14ac:dyDescent="0.25">
      <c r="Q541" s="21"/>
      <c r="R541" s="21"/>
      <c r="S541" s="21"/>
      <c r="T541" s="21"/>
      <c r="U541" s="21"/>
      <c r="V541" s="21"/>
      <c r="W541" s="21"/>
      <c r="X541" s="21"/>
    </row>
    <row r="542" spans="17:24" x14ac:dyDescent="0.25">
      <c r="Q542" s="21"/>
      <c r="R542" s="21"/>
      <c r="S542" s="21"/>
      <c r="T542" s="21"/>
      <c r="U542" s="21"/>
      <c r="V542" s="21"/>
      <c r="W542" s="21"/>
      <c r="X542" s="21"/>
    </row>
    <row r="543" spans="17:24" x14ac:dyDescent="0.25">
      <c r="Q543" s="21"/>
      <c r="R543" s="21"/>
      <c r="S543" s="21"/>
      <c r="T543" s="21"/>
      <c r="U543" s="21"/>
      <c r="V543" s="21"/>
      <c r="W543" s="21"/>
      <c r="X543" s="21"/>
    </row>
    <row r="544" spans="17:24" x14ac:dyDescent="0.25">
      <c r="Q544" s="21"/>
      <c r="R544" s="21"/>
      <c r="S544" s="21"/>
      <c r="T544" s="21"/>
      <c r="U544" s="21"/>
      <c r="V544" s="21"/>
      <c r="W544" s="21"/>
      <c r="X544" s="21"/>
    </row>
    <row r="545" spans="17:24" x14ac:dyDescent="0.25">
      <c r="Q545" s="21"/>
      <c r="R545" s="21"/>
      <c r="S545" s="21"/>
      <c r="T545" s="21"/>
      <c r="U545" s="21"/>
      <c r="V545" s="21"/>
      <c r="W545" s="21"/>
      <c r="X545" s="21"/>
    </row>
    <row r="546" spans="17:24" x14ac:dyDescent="0.25">
      <c r="Q546" s="21"/>
      <c r="R546" s="21"/>
      <c r="S546" s="21"/>
      <c r="T546" s="21"/>
      <c r="U546" s="21"/>
      <c r="V546" s="21"/>
      <c r="W546" s="21"/>
      <c r="X546" s="21"/>
    </row>
    <row r="547" spans="17:24" x14ac:dyDescent="0.25">
      <c r="Q547" s="21"/>
      <c r="R547" s="21"/>
      <c r="S547" s="21"/>
      <c r="T547" s="21"/>
      <c r="U547" s="21"/>
      <c r="V547" s="21"/>
      <c r="W547" s="21"/>
      <c r="X547" s="21"/>
    </row>
    <row r="548" spans="17:24" x14ac:dyDescent="0.25">
      <c r="Q548" s="21"/>
      <c r="R548" s="21"/>
      <c r="S548" s="21"/>
      <c r="T548" s="21"/>
      <c r="U548" s="21"/>
      <c r="V548" s="21"/>
      <c r="W548" s="21"/>
      <c r="X548" s="21"/>
    </row>
    <row r="549" spans="17:24" x14ac:dyDescent="0.25">
      <c r="Q549" s="21"/>
      <c r="R549" s="21"/>
      <c r="S549" s="21"/>
      <c r="T549" s="21"/>
      <c r="U549" s="21"/>
      <c r="V549" s="21"/>
      <c r="W549" s="21"/>
      <c r="X549" s="21"/>
    </row>
    <row r="550" spans="17:24" x14ac:dyDescent="0.25">
      <c r="Q550" s="21"/>
      <c r="R550" s="21"/>
      <c r="S550" s="21"/>
      <c r="T550" s="21"/>
      <c r="U550" s="21"/>
      <c r="V550" s="21"/>
      <c r="W550" s="21"/>
      <c r="X550" s="21"/>
    </row>
    <row r="551" spans="17:24" x14ac:dyDescent="0.25">
      <c r="Q551" s="21"/>
      <c r="R551" s="21"/>
      <c r="S551" s="21"/>
      <c r="T551" s="21"/>
      <c r="U551" s="21"/>
      <c r="V551" s="21"/>
      <c r="W551" s="21"/>
      <c r="X551" s="21"/>
    </row>
    <row r="552" spans="17:24" x14ac:dyDescent="0.25">
      <c r="Q552" s="21"/>
      <c r="R552" s="21"/>
      <c r="S552" s="21"/>
      <c r="T552" s="21"/>
      <c r="U552" s="21"/>
      <c r="V552" s="21"/>
      <c r="W552" s="21"/>
      <c r="X552" s="21"/>
    </row>
    <row r="553" spans="17:24" x14ac:dyDescent="0.25">
      <c r="Q553" s="21"/>
      <c r="R553" s="21"/>
      <c r="S553" s="21"/>
      <c r="T553" s="21"/>
      <c r="U553" s="21"/>
      <c r="V553" s="21"/>
      <c r="W553" s="21"/>
      <c r="X553" s="21"/>
    </row>
    <row r="554" spans="17:24" x14ac:dyDescent="0.25">
      <c r="Q554" s="21"/>
      <c r="R554" s="21"/>
      <c r="S554" s="21"/>
      <c r="T554" s="21"/>
      <c r="U554" s="21"/>
      <c r="V554" s="21"/>
      <c r="W554" s="21"/>
      <c r="X554" s="21"/>
    </row>
    <row r="555" spans="17:24" x14ac:dyDescent="0.25">
      <c r="Q555" s="21"/>
      <c r="R555" s="21"/>
      <c r="S555" s="21"/>
      <c r="T555" s="21"/>
      <c r="U555" s="21"/>
      <c r="V555" s="21"/>
      <c r="W555" s="21"/>
      <c r="X555" s="21"/>
    </row>
    <row r="556" spans="17:24" x14ac:dyDescent="0.25">
      <c r="Q556" s="21"/>
      <c r="R556" s="21"/>
      <c r="S556" s="21"/>
      <c r="T556" s="21"/>
      <c r="U556" s="21"/>
      <c r="V556" s="21"/>
      <c r="W556" s="21"/>
      <c r="X556" s="21"/>
    </row>
    <row r="557" spans="17:24" x14ac:dyDescent="0.25">
      <c r="Q557" s="21"/>
      <c r="R557" s="21"/>
      <c r="S557" s="21"/>
      <c r="T557" s="21"/>
      <c r="U557" s="21"/>
      <c r="V557" s="21"/>
      <c r="W557" s="21"/>
      <c r="X557" s="21"/>
    </row>
    <row r="558" spans="17:24" x14ac:dyDescent="0.25">
      <c r="Q558" s="21"/>
      <c r="R558" s="21"/>
      <c r="S558" s="21"/>
      <c r="T558" s="21"/>
      <c r="U558" s="21"/>
      <c r="V558" s="21"/>
      <c r="W558" s="21"/>
      <c r="X558" s="21"/>
    </row>
    <row r="559" spans="17:24" x14ac:dyDescent="0.25">
      <c r="Q559" s="21"/>
      <c r="R559" s="21"/>
      <c r="S559" s="21"/>
      <c r="T559" s="21"/>
      <c r="U559" s="21"/>
      <c r="V559" s="21"/>
      <c r="W559" s="21"/>
      <c r="X559" s="21"/>
    </row>
    <row r="560" spans="17:24" x14ac:dyDescent="0.25">
      <c r="Q560" s="21"/>
      <c r="R560" s="21"/>
      <c r="S560" s="21"/>
      <c r="T560" s="21"/>
      <c r="U560" s="21"/>
      <c r="V560" s="21"/>
      <c r="W560" s="21"/>
      <c r="X560" s="21"/>
    </row>
    <row r="561" spans="17:24" x14ac:dyDescent="0.25">
      <c r="Q561" s="21"/>
      <c r="R561" s="21"/>
      <c r="S561" s="21"/>
      <c r="T561" s="21"/>
      <c r="U561" s="21"/>
      <c r="V561" s="21"/>
      <c r="W561" s="21"/>
      <c r="X561" s="21"/>
    </row>
    <row r="562" spans="17:24" x14ac:dyDescent="0.25">
      <c r="Q562" s="21"/>
      <c r="R562" s="21"/>
      <c r="S562" s="21"/>
      <c r="T562" s="21"/>
      <c r="U562" s="21"/>
      <c r="V562" s="21"/>
      <c r="W562" s="21"/>
      <c r="X562" s="21"/>
    </row>
    <row r="563" spans="17:24" x14ac:dyDescent="0.25">
      <c r="Q563" s="21"/>
      <c r="R563" s="21"/>
      <c r="S563" s="21"/>
      <c r="T563" s="21"/>
      <c r="U563" s="21"/>
      <c r="V563" s="21"/>
      <c r="W563" s="21"/>
      <c r="X563" s="21"/>
    </row>
    <row r="564" spans="17:24" x14ac:dyDescent="0.25">
      <c r="Q564" s="21"/>
      <c r="R564" s="21"/>
      <c r="S564" s="21"/>
      <c r="T564" s="21"/>
      <c r="U564" s="21"/>
      <c r="V564" s="21"/>
      <c r="W564" s="21"/>
      <c r="X564" s="21"/>
    </row>
    <row r="565" spans="17:24" x14ac:dyDescent="0.25">
      <c r="Q565" s="21"/>
      <c r="R565" s="21"/>
      <c r="S565" s="21"/>
      <c r="T565" s="21"/>
      <c r="U565" s="21"/>
      <c r="V565" s="21"/>
      <c r="W565" s="21"/>
      <c r="X565" s="21"/>
    </row>
    <row r="566" spans="17:24" x14ac:dyDescent="0.25">
      <c r="Q566" s="21"/>
      <c r="R566" s="21"/>
      <c r="S566" s="21"/>
      <c r="T566" s="21"/>
      <c r="U566" s="21"/>
      <c r="V566" s="21"/>
      <c r="W566" s="21"/>
      <c r="X566" s="21"/>
    </row>
    <row r="567" spans="17:24" x14ac:dyDescent="0.25">
      <c r="Q567" s="21"/>
      <c r="R567" s="21"/>
      <c r="S567" s="21"/>
      <c r="T567" s="21"/>
      <c r="U567" s="21"/>
      <c r="V567" s="21"/>
      <c r="W567" s="21"/>
      <c r="X567" s="21"/>
    </row>
    <row r="568" spans="17:24" x14ac:dyDescent="0.25">
      <c r="Q568" s="21"/>
      <c r="R568" s="21"/>
      <c r="S568" s="21"/>
      <c r="T568" s="21"/>
      <c r="U568" s="21"/>
      <c r="V568" s="21"/>
      <c r="W568" s="21"/>
      <c r="X568" s="21"/>
    </row>
    <row r="569" spans="17:24" x14ac:dyDescent="0.25">
      <c r="Q569" s="21"/>
      <c r="R569" s="21"/>
      <c r="S569" s="21"/>
      <c r="T569" s="21"/>
      <c r="U569" s="21"/>
      <c r="V569" s="21"/>
      <c r="W569" s="21"/>
      <c r="X569" s="21"/>
    </row>
    <row r="570" spans="17:24" x14ac:dyDescent="0.25">
      <c r="Q570" s="21"/>
      <c r="R570" s="21"/>
      <c r="S570" s="21"/>
      <c r="T570" s="21"/>
      <c r="U570" s="21"/>
      <c r="V570" s="21"/>
      <c r="W570" s="21"/>
      <c r="X570" s="21"/>
    </row>
    <row r="571" spans="17:24" x14ac:dyDescent="0.25">
      <c r="Q571" s="21"/>
      <c r="R571" s="21"/>
      <c r="S571" s="21"/>
      <c r="T571" s="21"/>
      <c r="U571" s="21"/>
      <c r="V571" s="21"/>
      <c r="W571" s="21"/>
      <c r="X571" s="21"/>
    </row>
    <row r="572" spans="17:24" x14ac:dyDescent="0.25">
      <c r="Q572" s="21"/>
      <c r="R572" s="21"/>
      <c r="S572" s="21"/>
      <c r="T572" s="21"/>
      <c r="U572" s="21"/>
      <c r="V572" s="21"/>
      <c r="W572" s="21"/>
      <c r="X572" s="21"/>
    </row>
    <row r="573" spans="17:24" x14ac:dyDescent="0.25">
      <c r="Q573" s="21"/>
      <c r="R573" s="21"/>
      <c r="S573" s="21"/>
      <c r="T573" s="21"/>
      <c r="U573" s="21"/>
      <c r="V573" s="21"/>
      <c r="W573" s="21"/>
      <c r="X573" s="21"/>
    </row>
    <row r="574" spans="17:24" x14ac:dyDescent="0.25">
      <c r="Q574" s="21"/>
      <c r="R574" s="21"/>
      <c r="S574" s="21"/>
      <c r="T574" s="21"/>
      <c r="U574" s="21"/>
      <c r="V574" s="21"/>
      <c r="W574" s="21"/>
      <c r="X574" s="21"/>
    </row>
    <row r="575" spans="17:24" x14ac:dyDescent="0.25">
      <c r="Q575" s="21"/>
      <c r="R575" s="21"/>
      <c r="S575" s="21"/>
      <c r="T575" s="21"/>
      <c r="U575" s="21"/>
      <c r="V575" s="21"/>
      <c r="W575" s="21"/>
      <c r="X575" s="21"/>
    </row>
    <row r="576" spans="17:24" x14ac:dyDescent="0.25">
      <c r="Q576" s="21"/>
      <c r="R576" s="21"/>
      <c r="S576" s="21"/>
      <c r="T576" s="21"/>
      <c r="U576" s="21"/>
      <c r="V576" s="21"/>
      <c r="W576" s="21"/>
      <c r="X576" s="21"/>
    </row>
    <row r="577" spans="17:24" x14ac:dyDescent="0.25">
      <c r="Q577" s="21"/>
      <c r="R577" s="21"/>
      <c r="S577" s="21"/>
      <c r="T577" s="21"/>
      <c r="U577" s="21"/>
      <c r="V577" s="21"/>
      <c r="W577" s="21"/>
      <c r="X577" s="21"/>
    </row>
    <row r="578" spans="17:24" x14ac:dyDescent="0.25">
      <c r="Q578" s="21"/>
      <c r="R578" s="21"/>
      <c r="S578" s="21"/>
      <c r="T578" s="21"/>
      <c r="U578" s="21"/>
      <c r="V578" s="21"/>
      <c r="W578" s="21"/>
      <c r="X578" s="21"/>
    </row>
    <row r="579" spans="17:24" x14ac:dyDescent="0.25">
      <c r="Q579" s="21"/>
      <c r="R579" s="21"/>
      <c r="S579" s="21"/>
      <c r="T579" s="21"/>
      <c r="U579" s="21"/>
      <c r="V579" s="21"/>
      <c r="W579" s="21"/>
      <c r="X579" s="21"/>
    </row>
    <row r="580" spans="17:24" x14ac:dyDescent="0.25">
      <c r="Q580" s="21"/>
      <c r="R580" s="21"/>
      <c r="S580" s="21"/>
      <c r="T580" s="21"/>
      <c r="U580" s="21"/>
      <c r="V580" s="21"/>
      <c r="W580" s="21"/>
      <c r="X580" s="21"/>
    </row>
    <row r="581" spans="17:24" x14ac:dyDescent="0.25">
      <c r="Q581" s="21"/>
      <c r="R581" s="21"/>
      <c r="S581" s="21"/>
      <c r="T581" s="21"/>
      <c r="U581" s="21"/>
      <c r="V581" s="21"/>
      <c r="W581" s="21"/>
      <c r="X581" s="21"/>
    </row>
    <row r="582" spans="17:24" x14ac:dyDescent="0.25">
      <c r="Q582" s="21"/>
      <c r="R582" s="21"/>
      <c r="S582" s="21"/>
      <c r="T582" s="21"/>
      <c r="U582" s="21"/>
      <c r="V582" s="21"/>
      <c r="W582" s="21"/>
      <c r="X582" s="21"/>
    </row>
    <row r="583" spans="17:24" x14ac:dyDescent="0.25">
      <c r="Q583" s="21"/>
      <c r="R583" s="21"/>
      <c r="S583" s="21"/>
      <c r="T583" s="21"/>
      <c r="U583" s="21"/>
      <c r="V583" s="21"/>
      <c r="W583" s="21"/>
      <c r="X583" s="21"/>
    </row>
    <row r="584" spans="17:24" x14ac:dyDescent="0.25">
      <c r="Q584" s="21"/>
      <c r="R584" s="21"/>
      <c r="S584" s="21"/>
      <c r="T584" s="21"/>
      <c r="U584" s="21"/>
      <c r="V584" s="21"/>
      <c r="W584" s="21"/>
      <c r="X584" s="21"/>
    </row>
    <row r="585" spans="17:24" x14ac:dyDescent="0.25">
      <c r="Q585" s="21"/>
      <c r="R585" s="21"/>
      <c r="S585" s="21"/>
      <c r="T585" s="21"/>
      <c r="U585" s="21"/>
      <c r="V585" s="21"/>
      <c r="W585" s="21"/>
      <c r="X585" s="21"/>
    </row>
    <row r="586" spans="17:24" x14ac:dyDescent="0.25">
      <c r="Q586" s="21"/>
      <c r="R586" s="21"/>
      <c r="S586" s="21"/>
      <c r="T586" s="21"/>
      <c r="U586" s="21"/>
      <c r="V586" s="21"/>
      <c r="W586" s="21"/>
      <c r="X586" s="21"/>
    </row>
    <row r="587" spans="17:24" x14ac:dyDescent="0.25">
      <c r="Q587" s="21"/>
      <c r="R587" s="21"/>
      <c r="S587" s="21"/>
      <c r="T587" s="21"/>
      <c r="U587" s="21"/>
      <c r="V587" s="21"/>
      <c r="W587" s="21"/>
      <c r="X587" s="21"/>
    </row>
    <row r="588" spans="17:24" x14ac:dyDescent="0.25">
      <c r="Q588" s="21"/>
      <c r="R588" s="21"/>
      <c r="S588" s="21"/>
      <c r="T588" s="21"/>
      <c r="U588" s="21"/>
      <c r="V588" s="21"/>
      <c r="W588" s="21"/>
      <c r="X588" s="21"/>
    </row>
    <row r="589" spans="17:24" x14ac:dyDescent="0.25">
      <c r="Q589" s="21"/>
      <c r="R589" s="21"/>
      <c r="S589" s="21"/>
      <c r="T589" s="21"/>
      <c r="U589" s="21"/>
      <c r="V589" s="21"/>
      <c r="W589" s="21"/>
      <c r="X589" s="21"/>
    </row>
    <row r="590" spans="17:24" x14ac:dyDescent="0.25">
      <c r="Q590" s="21"/>
      <c r="R590" s="21"/>
      <c r="S590" s="21"/>
      <c r="T590" s="21"/>
      <c r="U590" s="21"/>
      <c r="V590" s="21"/>
      <c r="W590" s="21"/>
      <c r="X590" s="21"/>
    </row>
    <row r="591" spans="17:24" x14ac:dyDescent="0.25">
      <c r="Q591" s="21"/>
      <c r="R591" s="21"/>
      <c r="S591" s="21"/>
      <c r="T591" s="21"/>
      <c r="U591" s="21"/>
      <c r="V591" s="21"/>
      <c r="W591" s="21"/>
      <c r="X591" s="21"/>
    </row>
    <row r="592" spans="17:24" x14ac:dyDescent="0.25">
      <c r="Q592" s="21"/>
      <c r="R592" s="21"/>
      <c r="S592" s="21"/>
      <c r="T592" s="21"/>
      <c r="U592" s="21"/>
      <c r="V592" s="21"/>
      <c r="W592" s="21"/>
      <c r="X592" s="21"/>
    </row>
    <row r="593" spans="17:24" x14ac:dyDescent="0.25">
      <c r="Q593" s="21"/>
      <c r="R593" s="21"/>
      <c r="S593" s="21"/>
      <c r="T593" s="21"/>
      <c r="U593" s="21"/>
      <c r="V593" s="21"/>
      <c r="W593" s="21"/>
      <c r="X593" s="21"/>
    </row>
    <row r="594" spans="17:24" x14ac:dyDescent="0.25">
      <c r="Q594" s="21"/>
      <c r="R594" s="21"/>
      <c r="S594" s="21"/>
      <c r="T594" s="21"/>
      <c r="U594" s="21"/>
      <c r="V594" s="21"/>
      <c r="W594" s="21"/>
      <c r="X594" s="21"/>
    </row>
    <row r="595" spans="17:24" x14ac:dyDescent="0.25">
      <c r="Q595" s="21"/>
      <c r="R595" s="21"/>
      <c r="S595" s="21"/>
      <c r="T595" s="21"/>
      <c r="U595" s="21"/>
      <c r="V595" s="21"/>
      <c r="W595" s="21"/>
      <c r="X595" s="21"/>
    </row>
    <row r="596" spans="17:24" x14ac:dyDescent="0.25">
      <c r="Q596" s="21"/>
      <c r="R596" s="21"/>
      <c r="S596" s="21"/>
      <c r="T596" s="21"/>
      <c r="U596" s="21"/>
      <c r="V596" s="21"/>
      <c r="W596" s="21"/>
      <c r="X596" s="21"/>
    </row>
    <row r="597" spans="17:24" x14ac:dyDescent="0.25">
      <c r="Q597" s="21"/>
      <c r="R597" s="21"/>
      <c r="S597" s="21"/>
      <c r="T597" s="21"/>
      <c r="U597" s="21"/>
      <c r="V597" s="21"/>
      <c r="W597" s="21"/>
      <c r="X597" s="21"/>
    </row>
    <row r="598" spans="17:24" x14ac:dyDescent="0.25">
      <c r="Q598" s="21"/>
      <c r="R598" s="21"/>
      <c r="S598" s="21"/>
      <c r="T598" s="21"/>
      <c r="U598" s="21"/>
      <c r="V598" s="21"/>
      <c r="W598" s="21"/>
      <c r="X598" s="21"/>
    </row>
    <row r="599" spans="17:24" x14ac:dyDescent="0.25">
      <c r="Q599" s="21"/>
      <c r="R599" s="21"/>
      <c r="S599" s="21"/>
      <c r="T599" s="21"/>
      <c r="U599" s="21"/>
      <c r="V599" s="21"/>
      <c r="W599" s="21"/>
      <c r="X599" s="21"/>
    </row>
    <row r="600" spans="17:24" x14ac:dyDescent="0.25">
      <c r="Q600" s="21"/>
      <c r="R600" s="21"/>
      <c r="S600" s="21"/>
      <c r="T600" s="21"/>
      <c r="U600" s="21"/>
      <c r="V600" s="21"/>
      <c r="W600" s="21"/>
      <c r="X600" s="21"/>
    </row>
    <row r="601" spans="17:24" x14ac:dyDescent="0.25">
      <c r="Q601" s="21"/>
      <c r="R601" s="21"/>
      <c r="S601" s="21"/>
      <c r="T601" s="21"/>
      <c r="U601" s="21"/>
      <c r="V601" s="21"/>
      <c r="W601" s="21"/>
      <c r="X601" s="21"/>
    </row>
    <row r="602" spans="17:24" x14ac:dyDescent="0.25">
      <c r="Q602" s="21"/>
      <c r="R602" s="21"/>
      <c r="S602" s="21"/>
      <c r="T602" s="21"/>
      <c r="U602" s="21"/>
      <c r="V602" s="21"/>
      <c r="W602" s="21"/>
      <c r="X602" s="21"/>
    </row>
    <row r="603" spans="17:24" x14ac:dyDescent="0.25">
      <c r="Q603" s="21"/>
      <c r="R603" s="21"/>
      <c r="S603" s="21"/>
      <c r="T603" s="21"/>
      <c r="U603" s="21"/>
      <c r="V603" s="21"/>
      <c r="W603" s="21"/>
      <c r="X603" s="21"/>
    </row>
    <row r="604" spans="17:24" x14ac:dyDescent="0.25">
      <c r="Q604" s="21"/>
      <c r="R604" s="21"/>
      <c r="S604" s="21"/>
      <c r="T604" s="21"/>
      <c r="U604" s="21"/>
      <c r="V604" s="21"/>
      <c r="W604" s="21"/>
      <c r="X604" s="21"/>
    </row>
    <row r="605" spans="17:24" x14ac:dyDescent="0.25">
      <c r="Q605" s="21"/>
      <c r="R605" s="21"/>
      <c r="S605" s="21"/>
      <c r="T605" s="21"/>
      <c r="U605" s="21"/>
      <c r="V605" s="21"/>
      <c r="W605" s="21"/>
      <c r="X605" s="21"/>
    </row>
    <row r="606" spans="17:24" x14ac:dyDescent="0.25">
      <c r="Q606" s="21"/>
      <c r="R606" s="21"/>
      <c r="S606" s="21"/>
      <c r="T606" s="21"/>
      <c r="U606" s="21"/>
      <c r="V606" s="21"/>
      <c r="W606" s="21"/>
      <c r="X606" s="21"/>
    </row>
    <row r="607" spans="17:24" x14ac:dyDescent="0.25">
      <c r="Q607" s="21"/>
      <c r="R607" s="21"/>
      <c r="S607" s="21"/>
      <c r="T607" s="21"/>
      <c r="U607" s="21"/>
      <c r="V607" s="21"/>
      <c r="W607" s="21"/>
      <c r="X607" s="21"/>
    </row>
    <row r="608" spans="17:24" x14ac:dyDescent="0.25">
      <c r="Q608" s="21"/>
      <c r="R608" s="21"/>
      <c r="S608" s="21"/>
      <c r="T608" s="21"/>
      <c r="U608" s="21"/>
      <c r="V608" s="21"/>
      <c r="W608" s="21"/>
      <c r="X608" s="21"/>
    </row>
    <row r="609" spans="17:24" x14ac:dyDescent="0.25">
      <c r="Q609" s="21"/>
      <c r="R609" s="21"/>
      <c r="S609" s="21"/>
      <c r="T609" s="21"/>
      <c r="U609" s="21"/>
      <c r="V609" s="21"/>
      <c r="W609" s="21"/>
      <c r="X609" s="21"/>
    </row>
    <row r="610" spans="17:24" x14ac:dyDescent="0.25">
      <c r="Q610" s="21"/>
      <c r="R610" s="21"/>
      <c r="S610" s="21"/>
      <c r="T610" s="21"/>
      <c r="U610" s="21"/>
      <c r="V610" s="21"/>
      <c r="W610" s="21"/>
      <c r="X610" s="21"/>
    </row>
    <row r="611" spans="17:24" x14ac:dyDescent="0.25">
      <c r="Q611" s="21"/>
      <c r="R611" s="21"/>
      <c r="S611" s="21"/>
      <c r="T611" s="21"/>
      <c r="U611" s="21"/>
      <c r="V611" s="21"/>
      <c r="W611" s="21"/>
      <c r="X611" s="21"/>
    </row>
    <row r="612" spans="17:24" x14ac:dyDescent="0.25">
      <c r="Q612" s="21"/>
      <c r="R612" s="21"/>
      <c r="S612" s="21"/>
      <c r="T612" s="21"/>
      <c r="U612" s="21"/>
      <c r="V612" s="21"/>
      <c r="W612" s="21"/>
      <c r="X612" s="21"/>
    </row>
    <row r="613" spans="17:24" x14ac:dyDescent="0.25">
      <c r="Q613" s="21"/>
      <c r="R613" s="21"/>
      <c r="S613" s="21"/>
      <c r="T613" s="21"/>
      <c r="U613" s="21"/>
      <c r="V613" s="21"/>
      <c r="W613" s="21"/>
      <c r="X613" s="21"/>
    </row>
    <row r="614" spans="17:24" x14ac:dyDescent="0.25">
      <c r="Q614" s="21"/>
      <c r="R614" s="21"/>
      <c r="S614" s="21"/>
      <c r="T614" s="21"/>
      <c r="U614" s="21"/>
      <c r="V614" s="21"/>
      <c r="W614" s="21"/>
      <c r="X614" s="21"/>
    </row>
    <row r="615" spans="17:24" x14ac:dyDescent="0.25">
      <c r="Q615" s="21"/>
      <c r="R615" s="21"/>
      <c r="S615" s="21"/>
      <c r="T615" s="21"/>
      <c r="U615" s="21"/>
      <c r="V615" s="21"/>
      <c r="W615" s="21"/>
      <c r="X615" s="21"/>
    </row>
    <row r="616" spans="17:24" x14ac:dyDescent="0.25">
      <c r="Q616" s="21"/>
      <c r="R616" s="21"/>
      <c r="S616" s="21"/>
      <c r="T616" s="21"/>
      <c r="U616" s="21"/>
      <c r="V616" s="21"/>
      <c r="W616" s="21"/>
      <c r="X616" s="21"/>
    </row>
    <row r="617" spans="17:24" x14ac:dyDescent="0.25">
      <c r="Q617" s="21"/>
      <c r="R617" s="21"/>
      <c r="S617" s="21"/>
      <c r="T617" s="21"/>
      <c r="U617" s="21"/>
      <c r="V617" s="21"/>
      <c r="W617" s="21"/>
      <c r="X617" s="21"/>
    </row>
    <row r="618" spans="17:24" x14ac:dyDescent="0.25">
      <c r="Q618" s="21"/>
      <c r="R618" s="21"/>
      <c r="S618" s="21"/>
      <c r="T618" s="21"/>
      <c r="U618" s="21"/>
      <c r="V618" s="21"/>
      <c r="W618" s="21"/>
      <c r="X618" s="21"/>
    </row>
    <row r="619" spans="17:24" x14ac:dyDescent="0.25">
      <c r="Q619" s="21"/>
      <c r="R619" s="21"/>
      <c r="S619" s="21"/>
      <c r="T619" s="21"/>
      <c r="U619" s="21"/>
      <c r="V619" s="21"/>
      <c r="W619" s="21"/>
      <c r="X619" s="21"/>
    </row>
    <row r="620" spans="17:24" x14ac:dyDescent="0.25">
      <c r="Q620" s="21"/>
      <c r="R620" s="21"/>
      <c r="S620" s="21"/>
      <c r="T620" s="21"/>
      <c r="U620" s="21"/>
      <c r="V620" s="21"/>
      <c r="W620" s="21"/>
      <c r="X620" s="21"/>
    </row>
    <row r="621" spans="17:24" x14ac:dyDescent="0.25">
      <c r="Q621" s="21"/>
      <c r="R621" s="21"/>
      <c r="S621" s="21"/>
      <c r="T621" s="21"/>
      <c r="U621" s="21"/>
      <c r="V621" s="21"/>
      <c r="W621" s="21"/>
      <c r="X621" s="21"/>
    </row>
    <row r="622" spans="17:24" x14ac:dyDescent="0.25">
      <c r="Q622" s="21"/>
      <c r="R622" s="21"/>
      <c r="S622" s="21"/>
      <c r="T622" s="21"/>
      <c r="U622" s="21"/>
      <c r="V622" s="21"/>
      <c r="W622" s="21"/>
      <c r="X622" s="21"/>
    </row>
    <row r="623" spans="17:24" x14ac:dyDescent="0.25">
      <c r="Q623" s="21"/>
      <c r="R623" s="21"/>
      <c r="S623" s="21"/>
      <c r="T623" s="21"/>
      <c r="U623" s="21"/>
      <c r="V623" s="21"/>
      <c r="W623" s="21"/>
      <c r="X623" s="21"/>
    </row>
    <row r="624" spans="17:24" x14ac:dyDescent="0.25">
      <c r="Q624" s="21"/>
      <c r="R624" s="21"/>
      <c r="S624" s="21"/>
      <c r="T624" s="21"/>
      <c r="U624" s="21"/>
      <c r="V624" s="21"/>
      <c r="W624" s="21"/>
      <c r="X624" s="21"/>
    </row>
    <row r="625" spans="17:24" x14ac:dyDescent="0.25">
      <c r="Q625" s="21"/>
      <c r="R625" s="21"/>
      <c r="S625" s="21"/>
      <c r="T625" s="21"/>
      <c r="U625" s="21"/>
      <c r="V625" s="21"/>
      <c r="W625" s="21"/>
      <c r="X625" s="21"/>
    </row>
    <row r="626" spans="17:24" x14ac:dyDescent="0.25">
      <c r="Q626" s="21"/>
      <c r="R626" s="21"/>
      <c r="S626" s="21"/>
      <c r="T626" s="21"/>
      <c r="U626" s="21"/>
      <c r="V626" s="21"/>
      <c r="W626" s="21"/>
      <c r="X626" s="21"/>
    </row>
    <row r="627" spans="17:24" x14ac:dyDescent="0.25">
      <c r="Q627" s="21"/>
      <c r="R627" s="21"/>
      <c r="S627" s="21"/>
      <c r="T627" s="21"/>
      <c r="U627" s="21"/>
      <c r="V627" s="21"/>
      <c r="W627" s="21"/>
      <c r="X627" s="21"/>
    </row>
    <row r="628" spans="17:24" x14ac:dyDescent="0.25">
      <c r="Q628" s="21"/>
      <c r="R628" s="21"/>
      <c r="S628" s="21"/>
      <c r="T628" s="21"/>
      <c r="U628" s="21"/>
      <c r="V628" s="21"/>
      <c r="W628" s="21"/>
      <c r="X628" s="21"/>
    </row>
    <row r="629" spans="17:24" x14ac:dyDescent="0.25">
      <c r="Q629" s="21"/>
      <c r="R629" s="21"/>
      <c r="S629" s="21"/>
      <c r="T629" s="21"/>
      <c r="U629" s="21"/>
      <c r="V629" s="21"/>
      <c r="W629" s="21"/>
      <c r="X629" s="21"/>
    </row>
    <row r="630" spans="17:24" x14ac:dyDescent="0.25">
      <c r="Q630" s="21"/>
      <c r="R630" s="21"/>
      <c r="S630" s="21"/>
      <c r="T630" s="21"/>
      <c r="U630" s="21"/>
      <c r="V630" s="21"/>
      <c r="W630" s="21"/>
      <c r="X630" s="21"/>
    </row>
    <row r="631" spans="17:24" x14ac:dyDescent="0.25">
      <c r="Q631" s="21"/>
      <c r="R631" s="21"/>
      <c r="S631" s="21"/>
      <c r="T631" s="21"/>
      <c r="U631" s="21"/>
      <c r="V631" s="21"/>
      <c r="W631" s="21"/>
      <c r="X631" s="21"/>
    </row>
    <row r="632" spans="17:24" x14ac:dyDescent="0.25">
      <c r="Q632" s="21"/>
      <c r="R632" s="21"/>
      <c r="S632" s="21"/>
      <c r="T632" s="21"/>
      <c r="U632" s="21"/>
      <c r="V632" s="21"/>
      <c r="W632" s="21"/>
      <c r="X632" s="21"/>
    </row>
    <row r="633" spans="17:24" x14ac:dyDescent="0.25">
      <c r="Q633" s="21"/>
      <c r="R633" s="21"/>
      <c r="S633" s="21"/>
      <c r="T633" s="21"/>
      <c r="U633" s="21"/>
      <c r="V633" s="21"/>
      <c r="W633" s="21"/>
      <c r="X633" s="21"/>
    </row>
    <row r="634" spans="17:24" x14ac:dyDescent="0.25">
      <c r="Q634" s="21"/>
      <c r="R634" s="21"/>
      <c r="S634" s="21"/>
      <c r="T634" s="21"/>
      <c r="U634" s="21"/>
      <c r="V634" s="21"/>
      <c r="W634" s="21"/>
      <c r="X634" s="21"/>
    </row>
    <row r="635" spans="17:24" x14ac:dyDescent="0.25">
      <c r="Q635" s="21"/>
      <c r="R635" s="21"/>
      <c r="S635" s="21"/>
      <c r="T635" s="21"/>
      <c r="U635" s="21"/>
      <c r="V635" s="21"/>
      <c r="W635" s="21"/>
      <c r="X635" s="21"/>
    </row>
    <row r="636" spans="17:24" x14ac:dyDescent="0.25">
      <c r="Q636" s="21"/>
      <c r="R636" s="21"/>
      <c r="S636" s="21"/>
      <c r="T636" s="21"/>
      <c r="U636" s="21"/>
      <c r="V636" s="21"/>
      <c r="W636" s="21"/>
      <c r="X636" s="21"/>
    </row>
    <row r="637" spans="17:24" x14ac:dyDescent="0.25">
      <c r="Q637" s="21"/>
      <c r="R637" s="21"/>
      <c r="S637" s="21"/>
      <c r="T637" s="21"/>
      <c r="U637" s="21"/>
      <c r="V637" s="21"/>
      <c r="W637" s="21"/>
      <c r="X637" s="21"/>
    </row>
    <row r="638" spans="17:24" x14ac:dyDescent="0.25">
      <c r="Q638" s="21"/>
      <c r="R638" s="21"/>
      <c r="S638" s="21"/>
      <c r="T638" s="21"/>
      <c r="U638" s="21"/>
      <c r="V638" s="21"/>
      <c r="W638" s="21"/>
      <c r="X638" s="21"/>
    </row>
    <row r="639" spans="17:24" x14ac:dyDescent="0.25">
      <c r="Q639" s="21"/>
      <c r="R639" s="21"/>
      <c r="S639" s="21"/>
      <c r="T639" s="21"/>
      <c r="U639" s="21"/>
      <c r="V639" s="21"/>
      <c r="W639" s="21"/>
      <c r="X639" s="21"/>
    </row>
    <row r="640" spans="17:24" x14ac:dyDescent="0.25">
      <c r="Q640" s="21"/>
      <c r="R640" s="21"/>
      <c r="S640" s="21"/>
      <c r="T640" s="21"/>
      <c r="U640" s="21"/>
      <c r="V640" s="21"/>
      <c r="W640" s="21"/>
      <c r="X640" s="21"/>
    </row>
    <row r="641" spans="17:24" x14ac:dyDescent="0.25">
      <c r="Q641" s="21"/>
      <c r="R641" s="21"/>
      <c r="S641" s="21"/>
      <c r="T641" s="21"/>
      <c r="U641" s="21"/>
      <c r="V641" s="21"/>
      <c r="W641" s="21"/>
      <c r="X641" s="21"/>
    </row>
    <row r="642" spans="17:24" x14ac:dyDescent="0.25">
      <c r="Q642" s="21"/>
      <c r="R642" s="21"/>
      <c r="S642" s="21"/>
      <c r="T642" s="21"/>
      <c r="U642" s="21"/>
      <c r="V642" s="21"/>
      <c r="W642" s="21"/>
      <c r="X642" s="21"/>
    </row>
    <row r="643" spans="17:24" x14ac:dyDescent="0.25">
      <c r="Q643" s="21"/>
      <c r="R643" s="21"/>
      <c r="S643" s="21"/>
      <c r="T643" s="21"/>
      <c r="U643" s="21"/>
      <c r="V643" s="21"/>
      <c r="W643" s="21"/>
      <c r="X643" s="21"/>
    </row>
    <row r="644" spans="17:24" x14ac:dyDescent="0.25">
      <c r="Q644" s="21"/>
      <c r="R644" s="21"/>
      <c r="S644" s="21"/>
      <c r="T644" s="21"/>
      <c r="U644" s="21"/>
      <c r="V644" s="21"/>
      <c r="W644" s="21"/>
      <c r="X644" s="21"/>
    </row>
    <row r="645" spans="17:24" x14ac:dyDescent="0.25">
      <c r="Q645" s="21"/>
      <c r="R645" s="21"/>
      <c r="S645" s="21"/>
      <c r="T645" s="21"/>
      <c r="U645" s="21"/>
      <c r="V645" s="21"/>
      <c r="W645" s="21"/>
      <c r="X645" s="21"/>
    </row>
    <row r="646" spans="17:24" x14ac:dyDescent="0.25">
      <c r="Q646" s="21"/>
      <c r="R646" s="21"/>
      <c r="S646" s="21"/>
      <c r="T646" s="21"/>
      <c r="U646" s="21"/>
      <c r="V646" s="21"/>
      <c r="W646" s="21"/>
      <c r="X646" s="21"/>
    </row>
    <row r="647" spans="17:24" x14ac:dyDescent="0.25">
      <c r="Q647" s="21"/>
      <c r="R647" s="21"/>
      <c r="S647" s="21"/>
      <c r="T647" s="21"/>
      <c r="U647" s="21"/>
      <c r="V647" s="21"/>
      <c r="W647" s="21"/>
      <c r="X647" s="21"/>
    </row>
    <row r="648" spans="17:24" x14ac:dyDescent="0.25">
      <c r="Q648" s="21"/>
      <c r="R648" s="21"/>
      <c r="S648" s="21"/>
      <c r="T648" s="21"/>
      <c r="U648" s="21"/>
      <c r="V648" s="21"/>
      <c r="W648" s="21"/>
      <c r="X648" s="21"/>
    </row>
    <row r="649" spans="17:24" x14ac:dyDescent="0.25">
      <c r="Q649" s="21"/>
      <c r="R649" s="21"/>
      <c r="S649" s="21"/>
      <c r="T649" s="21"/>
      <c r="U649" s="21"/>
      <c r="V649" s="21"/>
      <c r="W649" s="21"/>
      <c r="X649" s="21"/>
    </row>
    <row r="650" spans="17:24" x14ac:dyDescent="0.25">
      <c r="Q650" s="21"/>
      <c r="R650" s="21"/>
      <c r="S650" s="21"/>
      <c r="T650" s="21"/>
      <c r="U650" s="21"/>
      <c r="V650" s="21"/>
      <c r="W650" s="21"/>
      <c r="X650" s="21"/>
    </row>
    <row r="651" spans="17:24" x14ac:dyDescent="0.25">
      <c r="Q651" s="21"/>
      <c r="R651" s="21"/>
      <c r="S651" s="21"/>
      <c r="T651" s="21"/>
      <c r="U651" s="21"/>
      <c r="V651" s="21"/>
      <c r="W651" s="21"/>
      <c r="X651" s="21"/>
    </row>
    <row r="652" spans="17:24" x14ac:dyDescent="0.25">
      <c r="Q652" s="21"/>
      <c r="R652" s="21"/>
      <c r="S652" s="21"/>
      <c r="T652" s="21"/>
      <c r="U652" s="21"/>
      <c r="V652" s="21"/>
      <c r="W652" s="21"/>
      <c r="X652" s="21"/>
    </row>
    <row r="653" spans="17:24" x14ac:dyDescent="0.25">
      <c r="Q653" s="21"/>
      <c r="R653" s="21"/>
      <c r="S653" s="21"/>
      <c r="T653" s="21"/>
      <c r="U653" s="21"/>
      <c r="V653" s="21"/>
      <c r="W653" s="21"/>
      <c r="X653" s="21"/>
    </row>
    <row r="654" spans="17:24" x14ac:dyDescent="0.25">
      <c r="Q654" s="21"/>
      <c r="R654" s="21"/>
      <c r="S654" s="21"/>
      <c r="T654" s="21"/>
      <c r="U654" s="21"/>
      <c r="V654" s="21"/>
      <c r="W654" s="21"/>
      <c r="X654" s="21"/>
    </row>
    <row r="655" spans="17:24" x14ac:dyDescent="0.25">
      <c r="Q655" s="21"/>
      <c r="R655" s="21"/>
      <c r="S655" s="21"/>
      <c r="T655" s="21"/>
      <c r="U655" s="21"/>
      <c r="V655" s="21"/>
      <c r="W655" s="21"/>
      <c r="X655" s="21"/>
    </row>
    <row r="656" spans="17:24" x14ac:dyDescent="0.25">
      <c r="Q656" s="21"/>
      <c r="R656" s="21"/>
      <c r="S656" s="21"/>
      <c r="T656" s="21"/>
      <c r="U656" s="21"/>
      <c r="V656" s="21"/>
      <c r="W656" s="21"/>
      <c r="X656" s="21"/>
    </row>
    <row r="657" spans="17:24" x14ac:dyDescent="0.25">
      <c r="Q657" s="21"/>
      <c r="R657" s="21"/>
      <c r="S657" s="21"/>
      <c r="T657" s="21"/>
      <c r="U657" s="21"/>
      <c r="V657" s="21"/>
      <c r="W657" s="21"/>
      <c r="X657" s="21"/>
    </row>
    <row r="658" spans="17:24" x14ac:dyDescent="0.25">
      <c r="Q658" s="21"/>
      <c r="R658" s="21"/>
      <c r="S658" s="21"/>
      <c r="T658" s="21"/>
      <c r="U658" s="21"/>
      <c r="V658" s="21"/>
      <c r="W658" s="21"/>
      <c r="X658" s="21"/>
    </row>
    <row r="659" spans="17:24" x14ac:dyDescent="0.25">
      <c r="Q659" s="21"/>
      <c r="R659" s="21"/>
      <c r="S659" s="21"/>
      <c r="T659" s="21"/>
      <c r="U659" s="21"/>
      <c r="V659" s="21"/>
      <c r="W659" s="21"/>
      <c r="X659" s="21"/>
    </row>
    <row r="660" spans="17:24" x14ac:dyDescent="0.25">
      <c r="Q660" s="21"/>
      <c r="R660" s="21"/>
      <c r="S660" s="21"/>
      <c r="T660" s="21"/>
      <c r="U660" s="21"/>
      <c r="V660" s="21"/>
      <c r="W660" s="21"/>
      <c r="X660" s="21"/>
    </row>
    <row r="661" spans="17:24" x14ac:dyDescent="0.25">
      <c r="Q661" s="21"/>
      <c r="R661" s="21"/>
      <c r="S661" s="21"/>
      <c r="T661" s="21"/>
      <c r="U661" s="21"/>
      <c r="V661" s="21"/>
      <c r="W661" s="21"/>
      <c r="X661" s="21"/>
    </row>
    <row r="662" spans="17:24" x14ac:dyDescent="0.25">
      <c r="Q662" s="21"/>
      <c r="R662" s="21"/>
      <c r="S662" s="21"/>
      <c r="T662" s="21"/>
      <c r="U662" s="21"/>
      <c r="V662" s="21"/>
      <c r="W662" s="21"/>
      <c r="X662" s="21"/>
    </row>
    <row r="663" spans="17:24" x14ac:dyDescent="0.25">
      <c r="Q663" s="21"/>
      <c r="R663" s="21"/>
      <c r="S663" s="21"/>
      <c r="T663" s="21"/>
      <c r="U663" s="21"/>
      <c r="V663" s="21"/>
      <c r="W663" s="21"/>
      <c r="X663" s="21"/>
    </row>
    <row r="664" spans="17:24" x14ac:dyDescent="0.25">
      <c r="Q664" s="21"/>
      <c r="R664" s="21"/>
      <c r="S664" s="21"/>
      <c r="T664" s="21"/>
      <c r="U664" s="21"/>
      <c r="V664" s="21"/>
      <c r="W664" s="21"/>
      <c r="X664" s="21"/>
    </row>
    <row r="665" spans="17:24" x14ac:dyDescent="0.25">
      <c r="Q665" s="21"/>
      <c r="R665" s="21"/>
      <c r="S665" s="21"/>
      <c r="T665" s="21"/>
      <c r="U665" s="21"/>
      <c r="V665" s="21"/>
      <c r="W665" s="21"/>
      <c r="X665" s="21"/>
    </row>
    <row r="666" spans="17:24" x14ac:dyDescent="0.25">
      <c r="Q666" s="21"/>
      <c r="R666" s="21"/>
      <c r="S666" s="21"/>
      <c r="T666" s="21"/>
      <c r="U666" s="21"/>
      <c r="V666" s="21"/>
      <c r="W666" s="21"/>
      <c r="X666" s="21"/>
    </row>
    <row r="667" spans="17:24" x14ac:dyDescent="0.25">
      <c r="Q667" s="21"/>
      <c r="R667" s="21"/>
      <c r="S667" s="21"/>
      <c r="T667" s="21"/>
      <c r="U667" s="21"/>
      <c r="V667" s="21"/>
      <c r="W667" s="21"/>
      <c r="X667" s="21"/>
    </row>
    <row r="668" spans="17:24" x14ac:dyDescent="0.25">
      <c r="Q668" s="21"/>
      <c r="R668" s="21"/>
      <c r="S668" s="21"/>
      <c r="T668" s="21"/>
      <c r="U668" s="21"/>
      <c r="V668" s="21"/>
      <c r="W668" s="21"/>
      <c r="X668" s="21"/>
    </row>
    <row r="669" spans="17:24" x14ac:dyDescent="0.25">
      <c r="Q669" s="21"/>
      <c r="R669" s="21"/>
      <c r="S669" s="21"/>
      <c r="T669" s="21"/>
      <c r="U669" s="21"/>
      <c r="V669" s="21"/>
      <c r="W669" s="21"/>
      <c r="X669" s="21"/>
    </row>
    <row r="670" spans="17:24" x14ac:dyDescent="0.25">
      <c r="Q670" s="21"/>
      <c r="R670" s="21"/>
      <c r="S670" s="21"/>
      <c r="T670" s="21"/>
      <c r="U670" s="21"/>
      <c r="V670" s="21"/>
      <c r="W670" s="21"/>
      <c r="X670" s="21"/>
    </row>
    <row r="671" spans="17:24" x14ac:dyDescent="0.25">
      <c r="Q671" s="21"/>
      <c r="R671" s="21"/>
      <c r="S671" s="21"/>
      <c r="T671" s="21"/>
      <c r="U671" s="21"/>
      <c r="V671" s="21"/>
      <c r="W671" s="21"/>
      <c r="X671" s="21"/>
    </row>
    <row r="672" spans="17:24" x14ac:dyDescent="0.25">
      <c r="Q672" s="21"/>
      <c r="R672" s="21"/>
      <c r="S672" s="21"/>
      <c r="T672" s="21"/>
      <c r="U672" s="21"/>
      <c r="V672" s="21"/>
      <c r="W672" s="21"/>
      <c r="X672" s="21"/>
    </row>
    <row r="673" spans="17:24" x14ac:dyDescent="0.25">
      <c r="Q673" s="21"/>
      <c r="R673" s="21"/>
      <c r="S673" s="21"/>
      <c r="T673" s="21"/>
      <c r="U673" s="21"/>
      <c r="V673" s="21"/>
      <c r="W673" s="21"/>
      <c r="X673" s="21"/>
    </row>
    <row r="674" spans="17:24" x14ac:dyDescent="0.25">
      <c r="Q674" s="21"/>
      <c r="R674" s="21"/>
      <c r="S674" s="21"/>
      <c r="T674" s="21"/>
      <c r="U674" s="21"/>
      <c r="V674" s="21"/>
      <c r="W674" s="21"/>
      <c r="X674" s="21"/>
    </row>
    <row r="675" spans="17:24" x14ac:dyDescent="0.25">
      <c r="Q675" s="21"/>
      <c r="R675" s="21"/>
      <c r="S675" s="21"/>
      <c r="T675" s="21"/>
      <c r="U675" s="21"/>
      <c r="V675" s="21"/>
      <c r="W675" s="21"/>
      <c r="X675" s="21"/>
    </row>
    <row r="676" spans="17:24" x14ac:dyDescent="0.25">
      <c r="Q676" s="21"/>
      <c r="R676" s="21"/>
      <c r="S676" s="21"/>
      <c r="T676" s="21"/>
      <c r="U676" s="21"/>
      <c r="V676" s="21"/>
      <c r="W676" s="21"/>
      <c r="X676" s="21"/>
    </row>
    <row r="677" spans="17:24" x14ac:dyDescent="0.25">
      <c r="Q677" s="21"/>
      <c r="R677" s="21"/>
      <c r="S677" s="21"/>
      <c r="T677" s="21"/>
      <c r="U677" s="21"/>
      <c r="V677" s="21"/>
      <c r="W677" s="21"/>
      <c r="X677" s="21"/>
    </row>
    <row r="678" spans="17:24" x14ac:dyDescent="0.25">
      <c r="Q678" s="21"/>
      <c r="R678" s="21"/>
      <c r="S678" s="21"/>
      <c r="T678" s="21"/>
      <c r="U678" s="21"/>
      <c r="V678" s="21"/>
      <c r="W678" s="21"/>
      <c r="X678" s="21"/>
    </row>
    <row r="679" spans="17:24" x14ac:dyDescent="0.25">
      <c r="Q679" s="21"/>
      <c r="R679" s="21"/>
      <c r="S679" s="21"/>
      <c r="T679" s="21"/>
      <c r="U679" s="21"/>
      <c r="V679" s="21"/>
      <c r="W679" s="21"/>
      <c r="X679" s="21"/>
    </row>
    <row r="680" spans="17:24" x14ac:dyDescent="0.25">
      <c r="Q680" s="21"/>
      <c r="R680" s="21"/>
      <c r="S680" s="21"/>
      <c r="T680" s="21"/>
      <c r="U680" s="21"/>
      <c r="V680" s="21"/>
      <c r="W680" s="21"/>
      <c r="X680" s="21"/>
    </row>
    <row r="681" spans="17:24" x14ac:dyDescent="0.25">
      <c r="Q681" s="21"/>
      <c r="R681" s="21"/>
      <c r="S681" s="21"/>
      <c r="T681" s="21"/>
      <c r="U681" s="21"/>
      <c r="V681" s="21"/>
      <c r="W681" s="21"/>
      <c r="X681" s="21"/>
    </row>
    <row r="682" spans="17:24" x14ac:dyDescent="0.25">
      <c r="Q682" s="21"/>
      <c r="R682" s="21"/>
      <c r="S682" s="21"/>
      <c r="T682" s="21"/>
      <c r="U682" s="21"/>
      <c r="V682" s="21"/>
      <c r="W682" s="21"/>
      <c r="X682" s="21"/>
    </row>
    <row r="683" spans="17:24" x14ac:dyDescent="0.25">
      <c r="Q683" s="21"/>
      <c r="R683" s="21"/>
      <c r="S683" s="21"/>
      <c r="T683" s="21"/>
      <c r="U683" s="21"/>
      <c r="V683" s="21"/>
      <c r="W683" s="21"/>
      <c r="X683" s="21"/>
    </row>
    <row r="684" spans="17:24" x14ac:dyDescent="0.25">
      <c r="Q684" s="21"/>
      <c r="R684" s="21"/>
      <c r="S684" s="21"/>
      <c r="T684" s="21"/>
      <c r="U684" s="21"/>
      <c r="V684" s="21"/>
      <c r="W684" s="21"/>
      <c r="X684" s="21"/>
    </row>
    <row r="685" spans="17:24" x14ac:dyDescent="0.25">
      <c r="Q685" s="21"/>
      <c r="R685" s="21"/>
      <c r="S685" s="21"/>
      <c r="T685" s="21"/>
      <c r="U685" s="21"/>
      <c r="V685" s="21"/>
      <c r="W685" s="21"/>
      <c r="X685" s="21"/>
    </row>
    <row r="686" spans="17:24" x14ac:dyDescent="0.25">
      <c r="Q686" s="21"/>
      <c r="R686" s="21"/>
      <c r="S686" s="21"/>
      <c r="T686" s="21"/>
      <c r="U686" s="21"/>
      <c r="V686" s="21"/>
      <c r="W686" s="21"/>
      <c r="X686" s="21"/>
    </row>
    <row r="687" spans="17:24" x14ac:dyDescent="0.25">
      <c r="Q687" s="21"/>
      <c r="R687" s="21"/>
      <c r="S687" s="21"/>
      <c r="T687" s="21"/>
      <c r="U687" s="21"/>
      <c r="V687" s="21"/>
      <c r="W687" s="21"/>
      <c r="X687" s="21"/>
    </row>
    <row r="688" spans="17:24" x14ac:dyDescent="0.25">
      <c r="Q688" s="21"/>
      <c r="R688" s="21"/>
      <c r="S688" s="21"/>
      <c r="T688" s="21"/>
      <c r="U688" s="21"/>
      <c r="V688" s="21"/>
      <c r="W688" s="21"/>
      <c r="X688" s="21"/>
    </row>
    <row r="689" spans="17:24" x14ac:dyDescent="0.25">
      <c r="Q689" s="21"/>
      <c r="R689" s="21"/>
      <c r="S689" s="21"/>
      <c r="T689" s="21"/>
      <c r="U689" s="21"/>
      <c r="V689" s="21"/>
      <c r="W689" s="21"/>
      <c r="X689" s="21"/>
    </row>
    <row r="690" spans="17:24" x14ac:dyDescent="0.25">
      <c r="Q690" s="21"/>
      <c r="R690" s="21"/>
      <c r="S690" s="21"/>
      <c r="T690" s="21"/>
      <c r="U690" s="21"/>
      <c r="V690" s="21"/>
      <c r="W690" s="21"/>
      <c r="X690" s="21"/>
    </row>
    <row r="691" spans="17:24" x14ac:dyDescent="0.25">
      <c r="Q691" s="21"/>
      <c r="R691" s="21"/>
      <c r="S691" s="21"/>
      <c r="T691" s="21"/>
      <c r="U691" s="21"/>
      <c r="V691" s="21"/>
      <c r="W691" s="21"/>
      <c r="X691" s="21"/>
    </row>
    <row r="692" spans="17:24" x14ac:dyDescent="0.25">
      <c r="Q692" s="21"/>
      <c r="R692" s="21"/>
      <c r="S692" s="21"/>
      <c r="T692" s="21"/>
      <c r="U692" s="21"/>
      <c r="V692" s="21"/>
      <c r="W692" s="21"/>
      <c r="X692" s="21"/>
    </row>
    <row r="693" spans="17:24" x14ac:dyDescent="0.25">
      <c r="Q693" s="21"/>
      <c r="R693" s="21"/>
      <c r="S693" s="21"/>
      <c r="T693" s="21"/>
      <c r="U693" s="21"/>
      <c r="V693" s="21"/>
      <c r="W693" s="21"/>
      <c r="X693" s="21"/>
    </row>
    <row r="694" spans="17:24" x14ac:dyDescent="0.25">
      <c r="Q694" s="21"/>
      <c r="R694" s="21"/>
      <c r="S694" s="21"/>
      <c r="T694" s="21"/>
      <c r="U694" s="21"/>
      <c r="V694" s="21"/>
      <c r="W694" s="21"/>
      <c r="X694" s="21"/>
    </row>
    <row r="695" spans="17:24" x14ac:dyDescent="0.25">
      <c r="Q695" s="21"/>
      <c r="R695" s="21"/>
      <c r="S695" s="21"/>
      <c r="T695" s="21"/>
      <c r="U695" s="21"/>
      <c r="V695" s="21"/>
      <c r="W695" s="21"/>
      <c r="X695" s="21"/>
    </row>
    <row r="696" spans="17:24" x14ac:dyDescent="0.25">
      <c r="Q696" s="21"/>
      <c r="R696" s="21"/>
      <c r="S696" s="21"/>
      <c r="T696" s="21"/>
      <c r="U696" s="21"/>
      <c r="V696" s="21"/>
      <c r="W696" s="21"/>
      <c r="X696" s="21"/>
    </row>
    <row r="697" spans="17:24" x14ac:dyDescent="0.25">
      <c r="Q697" s="21"/>
      <c r="R697" s="21"/>
      <c r="S697" s="21"/>
      <c r="T697" s="21"/>
      <c r="U697" s="21"/>
      <c r="V697" s="21"/>
      <c r="W697" s="21"/>
      <c r="X697" s="21"/>
    </row>
    <row r="698" spans="17:24" x14ac:dyDescent="0.25">
      <c r="Q698" s="21"/>
      <c r="R698" s="21"/>
      <c r="S698" s="21"/>
      <c r="T698" s="21"/>
      <c r="U698" s="21"/>
      <c r="V698" s="21"/>
      <c r="W698" s="21"/>
      <c r="X698" s="21"/>
    </row>
    <row r="699" spans="17:24" x14ac:dyDescent="0.25">
      <c r="Q699" s="21"/>
      <c r="R699" s="21"/>
      <c r="S699" s="21"/>
      <c r="T699" s="21"/>
      <c r="U699" s="21"/>
      <c r="V699" s="21"/>
      <c r="W699" s="21"/>
      <c r="X699" s="21"/>
    </row>
    <row r="700" spans="17:24" x14ac:dyDescent="0.25">
      <c r="Q700" s="21"/>
      <c r="R700" s="21"/>
      <c r="S700" s="21"/>
      <c r="T700" s="21"/>
      <c r="U700" s="21"/>
      <c r="V700" s="21"/>
      <c r="W700" s="21"/>
      <c r="X700" s="21"/>
    </row>
    <row r="701" spans="17:24" x14ac:dyDescent="0.25">
      <c r="Q701" s="21"/>
      <c r="R701" s="21"/>
      <c r="S701" s="21"/>
      <c r="T701" s="21"/>
      <c r="U701" s="21"/>
      <c r="V701" s="21"/>
      <c r="W701" s="21"/>
      <c r="X701" s="21"/>
    </row>
    <row r="702" spans="17:24" x14ac:dyDescent="0.25">
      <c r="Q702" s="21"/>
      <c r="R702" s="21"/>
      <c r="S702" s="21"/>
      <c r="T702" s="21"/>
      <c r="U702" s="21"/>
      <c r="V702" s="21"/>
      <c r="W702" s="21"/>
      <c r="X702" s="21"/>
    </row>
    <row r="703" spans="17:24" x14ac:dyDescent="0.25">
      <c r="Q703" s="21"/>
      <c r="R703" s="21"/>
      <c r="S703" s="21"/>
      <c r="T703" s="21"/>
      <c r="U703" s="21"/>
      <c r="V703" s="21"/>
      <c r="W703" s="21"/>
      <c r="X703" s="21"/>
    </row>
    <row r="704" spans="17:24" x14ac:dyDescent="0.25">
      <c r="Q704" s="21"/>
      <c r="R704" s="21"/>
      <c r="S704" s="21"/>
      <c r="T704" s="21"/>
      <c r="U704" s="21"/>
      <c r="V704" s="21"/>
      <c r="W704" s="21"/>
      <c r="X704" s="21"/>
    </row>
    <row r="705" spans="17:24" x14ac:dyDescent="0.25">
      <c r="Q705" s="21"/>
      <c r="R705" s="21"/>
      <c r="S705" s="21"/>
      <c r="T705" s="21"/>
      <c r="U705" s="21"/>
      <c r="V705" s="21"/>
      <c r="W705" s="21"/>
      <c r="X705" s="21"/>
    </row>
    <row r="706" spans="17:24" x14ac:dyDescent="0.25">
      <c r="Q706" s="21"/>
      <c r="R706" s="21"/>
      <c r="S706" s="21"/>
      <c r="T706" s="21"/>
      <c r="U706" s="21"/>
      <c r="V706" s="21"/>
      <c r="W706" s="21"/>
      <c r="X706" s="21"/>
    </row>
    <row r="707" spans="17:24" x14ac:dyDescent="0.25">
      <c r="Q707" s="21"/>
      <c r="R707" s="21"/>
      <c r="S707" s="21"/>
      <c r="T707" s="21"/>
      <c r="U707" s="21"/>
      <c r="V707" s="21"/>
      <c r="W707" s="21"/>
      <c r="X707" s="21"/>
    </row>
    <row r="708" spans="17:24" x14ac:dyDescent="0.25">
      <c r="Q708" s="21"/>
      <c r="R708" s="21"/>
      <c r="S708" s="21"/>
      <c r="T708" s="21"/>
      <c r="U708" s="21"/>
      <c r="V708" s="21"/>
      <c r="W708" s="21"/>
      <c r="X708" s="21"/>
    </row>
    <row r="709" spans="17:24" x14ac:dyDescent="0.25">
      <c r="Q709" s="21"/>
      <c r="R709" s="21"/>
      <c r="S709" s="21"/>
      <c r="T709" s="21"/>
      <c r="U709" s="21"/>
      <c r="V709" s="21"/>
      <c r="W709" s="21"/>
      <c r="X709" s="21"/>
    </row>
    <row r="710" spans="17:24" x14ac:dyDescent="0.25">
      <c r="Q710" s="21"/>
      <c r="R710" s="21"/>
      <c r="S710" s="21"/>
      <c r="T710" s="21"/>
      <c r="U710" s="21"/>
      <c r="V710" s="21"/>
      <c r="W710" s="21"/>
      <c r="X710" s="21"/>
    </row>
    <row r="711" spans="17:24" x14ac:dyDescent="0.25">
      <c r="Q711" s="21"/>
      <c r="R711" s="21"/>
      <c r="S711" s="21"/>
      <c r="T711" s="21"/>
      <c r="U711" s="21"/>
      <c r="V711" s="21"/>
      <c r="W711" s="21"/>
      <c r="X711" s="21"/>
    </row>
    <row r="712" spans="17:24" x14ac:dyDescent="0.25">
      <c r="Q712" s="21"/>
      <c r="R712" s="21"/>
      <c r="S712" s="21"/>
      <c r="T712" s="21"/>
      <c r="U712" s="21"/>
      <c r="V712" s="21"/>
      <c r="W712" s="21"/>
      <c r="X712" s="21"/>
    </row>
    <row r="713" spans="17:24" x14ac:dyDescent="0.25">
      <c r="Q713" s="21"/>
      <c r="R713" s="21"/>
      <c r="S713" s="21"/>
      <c r="T713" s="21"/>
      <c r="U713" s="21"/>
      <c r="V713" s="21"/>
      <c r="W713" s="21"/>
      <c r="X713" s="21"/>
    </row>
    <row r="714" spans="17:24" x14ac:dyDescent="0.25">
      <c r="Q714" s="21"/>
      <c r="R714" s="21"/>
      <c r="S714" s="21"/>
      <c r="T714" s="21"/>
      <c r="U714" s="21"/>
      <c r="V714" s="21"/>
      <c r="W714" s="21"/>
      <c r="X714" s="21"/>
    </row>
    <row r="715" spans="17:24" x14ac:dyDescent="0.25">
      <c r="Q715" s="21"/>
      <c r="R715" s="21"/>
      <c r="S715" s="21"/>
      <c r="T715" s="21"/>
      <c r="U715" s="21"/>
      <c r="V715" s="21"/>
      <c r="W715" s="21"/>
      <c r="X715" s="21"/>
    </row>
    <row r="716" spans="17:24" x14ac:dyDescent="0.25">
      <c r="Q716" s="21"/>
      <c r="R716" s="21"/>
      <c r="S716" s="21"/>
      <c r="T716" s="21"/>
      <c r="U716" s="21"/>
      <c r="V716" s="21"/>
      <c r="W716" s="21"/>
      <c r="X716" s="21"/>
    </row>
    <row r="717" spans="17:24" x14ac:dyDescent="0.25">
      <c r="Q717" s="21"/>
      <c r="R717" s="21"/>
      <c r="S717" s="21"/>
      <c r="T717" s="21"/>
      <c r="U717" s="21"/>
      <c r="V717" s="21"/>
      <c r="W717" s="21"/>
      <c r="X717" s="21"/>
    </row>
    <row r="718" spans="17:24" x14ac:dyDescent="0.25">
      <c r="Q718" s="21"/>
      <c r="R718" s="21"/>
      <c r="S718" s="21"/>
      <c r="T718" s="21"/>
      <c r="U718" s="21"/>
      <c r="V718" s="21"/>
      <c r="W718" s="21"/>
      <c r="X718" s="21"/>
    </row>
    <row r="719" spans="17:24" x14ac:dyDescent="0.25">
      <c r="Q719" s="21"/>
      <c r="R719" s="21"/>
      <c r="S719" s="21"/>
      <c r="T719" s="21"/>
      <c r="U719" s="21"/>
      <c r="V719" s="21"/>
      <c r="W719" s="21"/>
      <c r="X719" s="21"/>
    </row>
    <row r="720" spans="17:24" x14ac:dyDescent="0.25">
      <c r="Q720" s="21"/>
      <c r="R720" s="21"/>
      <c r="S720" s="21"/>
      <c r="T720" s="21"/>
      <c r="U720" s="21"/>
      <c r="V720" s="21"/>
      <c r="W720" s="21"/>
      <c r="X720" s="21"/>
    </row>
    <row r="721" spans="17:24" x14ac:dyDescent="0.25">
      <c r="Q721" s="21"/>
      <c r="R721" s="21"/>
      <c r="S721" s="21"/>
      <c r="T721" s="21"/>
      <c r="U721" s="21"/>
      <c r="V721" s="21"/>
      <c r="W721" s="21"/>
      <c r="X721" s="21"/>
    </row>
    <row r="722" spans="17:24" x14ac:dyDescent="0.25">
      <c r="Q722" s="21"/>
      <c r="R722" s="21"/>
      <c r="S722" s="21"/>
      <c r="T722" s="21"/>
      <c r="U722" s="21"/>
      <c r="V722" s="21"/>
      <c r="W722" s="21"/>
      <c r="X722" s="21"/>
    </row>
    <row r="723" spans="17:24" x14ac:dyDescent="0.25">
      <c r="Q723" s="21"/>
      <c r="R723" s="21"/>
      <c r="S723" s="21"/>
      <c r="T723" s="21"/>
      <c r="U723" s="21"/>
      <c r="V723" s="21"/>
      <c r="W723" s="21"/>
      <c r="X723" s="21"/>
    </row>
    <row r="724" spans="17:24" x14ac:dyDescent="0.25">
      <c r="Q724" s="21"/>
      <c r="R724" s="21"/>
      <c r="S724" s="21"/>
      <c r="T724" s="21"/>
      <c r="U724" s="21"/>
      <c r="V724" s="21"/>
      <c r="W724" s="21"/>
      <c r="X724" s="21"/>
    </row>
    <row r="725" spans="17:24" x14ac:dyDescent="0.25">
      <c r="Q725" s="21"/>
      <c r="R725" s="21"/>
      <c r="S725" s="21"/>
      <c r="T725" s="21"/>
      <c r="U725" s="21"/>
      <c r="V725" s="21"/>
      <c r="W725" s="21"/>
      <c r="X725" s="21"/>
    </row>
    <row r="726" spans="17:24" x14ac:dyDescent="0.25">
      <c r="Q726" s="21"/>
      <c r="R726" s="21"/>
      <c r="S726" s="21"/>
      <c r="T726" s="21"/>
      <c r="U726" s="21"/>
      <c r="V726" s="21"/>
      <c r="W726" s="21"/>
      <c r="X726" s="21"/>
    </row>
    <row r="727" spans="17:24" x14ac:dyDescent="0.25">
      <c r="Q727" s="21"/>
      <c r="R727" s="21"/>
      <c r="S727" s="21"/>
      <c r="T727" s="21"/>
      <c r="U727" s="21"/>
      <c r="V727" s="21"/>
      <c r="W727" s="21"/>
      <c r="X727" s="21"/>
    </row>
    <row r="728" spans="17:24" x14ac:dyDescent="0.25">
      <c r="Q728" s="21"/>
      <c r="R728" s="21"/>
      <c r="S728" s="21"/>
      <c r="T728" s="21"/>
      <c r="U728" s="21"/>
      <c r="V728" s="21"/>
      <c r="W728" s="21"/>
      <c r="X728" s="21"/>
    </row>
    <row r="729" spans="17:24" x14ac:dyDescent="0.25">
      <c r="Q729" s="21"/>
      <c r="R729" s="21"/>
      <c r="S729" s="21"/>
      <c r="T729" s="21"/>
      <c r="U729" s="21"/>
      <c r="V729" s="21"/>
      <c r="W729" s="21"/>
      <c r="X729" s="21"/>
    </row>
    <row r="730" spans="17:24" x14ac:dyDescent="0.25">
      <c r="Q730" s="21"/>
      <c r="R730" s="21"/>
      <c r="S730" s="21"/>
      <c r="T730" s="21"/>
      <c r="U730" s="21"/>
      <c r="V730" s="21"/>
      <c r="W730" s="21"/>
      <c r="X730" s="21"/>
    </row>
    <row r="731" spans="17:24" x14ac:dyDescent="0.25">
      <c r="Q731" s="21"/>
      <c r="R731" s="21"/>
      <c r="S731" s="21"/>
      <c r="T731" s="21"/>
      <c r="U731" s="21"/>
      <c r="V731" s="21"/>
      <c r="W731" s="21"/>
      <c r="X731" s="21"/>
    </row>
    <row r="732" spans="17:24" x14ac:dyDescent="0.25">
      <c r="Q732" s="21"/>
      <c r="R732" s="21"/>
      <c r="S732" s="21"/>
      <c r="T732" s="21"/>
      <c r="U732" s="21"/>
      <c r="V732" s="21"/>
      <c r="W732" s="21"/>
      <c r="X732" s="21"/>
    </row>
    <row r="733" spans="17:24" x14ac:dyDescent="0.25">
      <c r="Q733" s="21"/>
      <c r="R733" s="21"/>
      <c r="S733" s="21"/>
      <c r="T733" s="21"/>
      <c r="U733" s="21"/>
      <c r="V733" s="21"/>
      <c r="W733" s="21"/>
      <c r="X733" s="21"/>
    </row>
    <row r="734" spans="17:24" x14ac:dyDescent="0.25">
      <c r="Q734" s="21"/>
      <c r="R734" s="21"/>
      <c r="S734" s="21"/>
      <c r="T734" s="21"/>
      <c r="U734" s="21"/>
      <c r="V734" s="21"/>
      <c r="W734" s="21"/>
      <c r="X734" s="21"/>
    </row>
    <row r="735" spans="17:24" x14ac:dyDescent="0.25">
      <c r="Q735" s="21"/>
      <c r="R735" s="21"/>
      <c r="S735" s="21"/>
      <c r="T735" s="21"/>
      <c r="U735" s="21"/>
      <c r="V735" s="21"/>
      <c r="W735" s="21"/>
      <c r="X735" s="21"/>
    </row>
    <row r="736" spans="17:24" x14ac:dyDescent="0.25">
      <c r="Q736" s="21"/>
      <c r="R736" s="21"/>
      <c r="S736" s="21"/>
      <c r="T736" s="21"/>
      <c r="U736" s="21"/>
      <c r="V736" s="21"/>
      <c r="W736" s="21"/>
      <c r="X736" s="21"/>
    </row>
    <row r="737" spans="17:24" x14ac:dyDescent="0.25">
      <c r="Q737" s="21"/>
      <c r="R737" s="21"/>
      <c r="S737" s="21"/>
      <c r="T737" s="21"/>
      <c r="U737" s="21"/>
      <c r="V737" s="21"/>
      <c r="W737" s="21"/>
      <c r="X737" s="21"/>
    </row>
    <row r="738" spans="17:24" x14ac:dyDescent="0.25">
      <c r="Q738" s="21"/>
      <c r="R738" s="21"/>
      <c r="S738" s="21"/>
      <c r="T738" s="21"/>
      <c r="U738" s="21"/>
      <c r="V738" s="21"/>
      <c r="W738" s="21"/>
      <c r="X738" s="21"/>
    </row>
    <row r="739" spans="17:24" x14ac:dyDescent="0.25">
      <c r="Q739" s="21"/>
      <c r="R739" s="21"/>
      <c r="S739" s="21"/>
      <c r="T739" s="21"/>
      <c r="U739" s="21"/>
      <c r="V739" s="21"/>
      <c r="W739" s="21"/>
      <c r="X739" s="21"/>
    </row>
    <row r="740" spans="17:24" x14ac:dyDescent="0.25">
      <c r="Q740" s="21"/>
      <c r="R740" s="21"/>
      <c r="S740" s="21"/>
      <c r="T740" s="21"/>
      <c r="U740" s="21"/>
      <c r="V740" s="21"/>
      <c r="W740" s="21"/>
      <c r="X740" s="21"/>
    </row>
    <row r="741" spans="17:24" x14ac:dyDescent="0.25">
      <c r="Q741" s="21"/>
      <c r="R741" s="21"/>
      <c r="S741" s="21"/>
      <c r="T741" s="21"/>
      <c r="U741" s="21"/>
      <c r="V741" s="21"/>
      <c r="W741" s="21"/>
      <c r="X741" s="21"/>
    </row>
    <row r="742" spans="17:24" x14ac:dyDescent="0.25">
      <c r="Q742" s="21"/>
      <c r="R742" s="21"/>
      <c r="S742" s="21"/>
      <c r="T742" s="21"/>
      <c r="U742" s="21"/>
      <c r="V742" s="21"/>
      <c r="W742" s="21"/>
      <c r="X742" s="21"/>
    </row>
    <row r="743" spans="17:24" x14ac:dyDescent="0.25">
      <c r="Q743" s="21"/>
      <c r="R743" s="21"/>
      <c r="S743" s="21"/>
      <c r="T743" s="21"/>
      <c r="U743" s="21"/>
      <c r="V743" s="21"/>
      <c r="W743" s="21"/>
      <c r="X743" s="21"/>
    </row>
    <row r="744" spans="17:24" x14ac:dyDescent="0.25">
      <c r="Q744" s="21"/>
      <c r="R744" s="21"/>
      <c r="S744" s="21"/>
      <c r="T744" s="21"/>
      <c r="U744" s="21"/>
      <c r="V744" s="21"/>
      <c r="W744" s="21"/>
      <c r="X744" s="21"/>
    </row>
    <row r="745" spans="17:24" x14ac:dyDescent="0.25">
      <c r="Q745" s="21"/>
      <c r="R745" s="21"/>
      <c r="S745" s="21"/>
      <c r="T745" s="21"/>
      <c r="U745" s="21"/>
      <c r="V745" s="21"/>
      <c r="W745" s="21"/>
      <c r="X745" s="21"/>
    </row>
    <row r="746" spans="17:24" x14ac:dyDescent="0.25">
      <c r="Q746" s="21"/>
      <c r="R746" s="21"/>
      <c r="S746" s="21"/>
      <c r="T746" s="21"/>
      <c r="U746" s="21"/>
      <c r="V746" s="21"/>
      <c r="W746" s="21"/>
      <c r="X746" s="21"/>
    </row>
    <row r="747" spans="17:24" x14ac:dyDescent="0.25">
      <c r="Q747" s="21"/>
      <c r="R747" s="21"/>
      <c r="S747" s="21"/>
      <c r="T747" s="21"/>
      <c r="U747" s="21"/>
      <c r="V747" s="21"/>
      <c r="W747" s="21"/>
      <c r="X747" s="21"/>
    </row>
    <row r="748" spans="17:24" x14ac:dyDescent="0.25">
      <c r="Q748" s="21"/>
      <c r="R748" s="21"/>
      <c r="S748" s="21"/>
      <c r="T748" s="21"/>
      <c r="U748" s="21"/>
      <c r="V748" s="21"/>
      <c r="W748" s="21"/>
      <c r="X748" s="21"/>
    </row>
    <row r="749" spans="17:24" x14ac:dyDescent="0.25">
      <c r="Q749" s="21"/>
      <c r="R749" s="21"/>
      <c r="S749" s="21"/>
      <c r="T749" s="21"/>
      <c r="U749" s="21"/>
      <c r="V749" s="21"/>
      <c r="W749" s="21"/>
      <c r="X749" s="21"/>
    </row>
    <row r="750" spans="17:24" x14ac:dyDescent="0.25">
      <c r="Q750" s="21"/>
      <c r="R750" s="21"/>
      <c r="S750" s="21"/>
      <c r="T750" s="21"/>
      <c r="U750" s="21"/>
      <c r="V750" s="21"/>
      <c r="W750" s="21"/>
      <c r="X750" s="21"/>
    </row>
    <row r="751" spans="17:24" x14ac:dyDescent="0.25">
      <c r="Q751" s="21"/>
      <c r="R751" s="21"/>
      <c r="S751" s="21"/>
      <c r="T751" s="21"/>
      <c r="U751" s="21"/>
      <c r="V751" s="21"/>
      <c r="W751" s="21"/>
      <c r="X751" s="21"/>
    </row>
    <row r="752" spans="17:24" x14ac:dyDescent="0.25">
      <c r="Q752" s="21"/>
      <c r="R752" s="21"/>
      <c r="S752" s="21"/>
      <c r="T752" s="21"/>
      <c r="U752" s="21"/>
      <c r="V752" s="21"/>
      <c r="W752" s="21"/>
      <c r="X752" s="21"/>
    </row>
    <row r="753" spans="17:24" x14ac:dyDescent="0.25">
      <c r="Q753" s="21"/>
      <c r="R753" s="21"/>
      <c r="S753" s="21"/>
      <c r="T753" s="21"/>
      <c r="U753" s="21"/>
      <c r="V753" s="21"/>
      <c r="W753" s="21"/>
      <c r="X753" s="21"/>
    </row>
    <row r="754" spans="17:24" x14ac:dyDescent="0.25">
      <c r="Q754" s="21"/>
      <c r="R754" s="21"/>
      <c r="S754" s="21"/>
      <c r="T754" s="21"/>
      <c r="U754" s="21"/>
      <c r="V754" s="21"/>
      <c r="W754" s="21"/>
      <c r="X754" s="21"/>
    </row>
    <row r="755" spans="17:24" x14ac:dyDescent="0.25">
      <c r="Q755" s="21"/>
      <c r="R755" s="21"/>
      <c r="S755" s="21"/>
      <c r="T755" s="21"/>
      <c r="U755" s="21"/>
      <c r="V755" s="21"/>
      <c r="W755" s="21"/>
      <c r="X755" s="21"/>
    </row>
    <row r="756" spans="17:24" x14ac:dyDescent="0.25">
      <c r="Q756" s="21"/>
      <c r="R756" s="21"/>
      <c r="S756" s="21"/>
      <c r="T756" s="21"/>
      <c r="U756" s="21"/>
      <c r="V756" s="21"/>
      <c r="W756" s="21"/>
      <c r="X756" s="21"/>
    </row>
    <row r="757" spans="17:24" x14ac:dyDescent="0.25">
      <c r="Q757" s="21"/>
      <c r="R757" s="21"/>
      <c r="S757" s="21"/>
      <c r="T757" s="21"/>
      <c r="U757" s="21"/>
      <c r="V757" s="21"/>
      <c r="W757" s="21"/>
      <c r="X757" s="21"/>
    </row>
    <row r="758" spans="17:24" x14ac:dyDescent="0.25">
      <c r="Q758" s="21"/>
      <c r="R758" s="21"/>
      <c r="S758" s="21"/>
      <c r="T758" s="21"/>
      <c r="U758" s="21"/>
      <c r="V758" s="21"/>
      <c r="W758" s="21"/>
      <c r="X758" s="21"/>
    </row>
    <row r="759" spans="17:24" x14ac:dyDescent="0.25">
      <c r="Q759" s="21"/>
      <c r="R759" s="21"/>
      <c r="S759" s="21"/>
      <c r="T759" s="21"/>
      <c r="U759" s="21"/>
      <c r="V759" s="21"/>
      <c r="W759" s="21"/>
      <c r="X759" s="21"/>
    </row>
    <row r="760" spans="17:24" x14ac:dyDescent="0.25">
      <c r="Q760" s="21"/>
      <c r="R760" s="21"/>
      <c r="S760" s="21"/>
      <c r="T760" s="21"/>
      <c r="U760" s="21"/>
      <c r="V760" s="21"/>
      <c r="W760" s="21"/>
      <c r="X760" s="21"/>
    </row>
    <row r="761" spans="17:24" x14ac:dyDescent="0.25">
      <c r="Q761" s="21"/>
      <c r="R761" s="21"/>
      <c r="S761" s="21"/>
      <c r="T761" s="21"/>
      <c r="U761" s="21"/>
      <c r="V761" s="21"/>
      <c r="W761" s="21"/>
      <c r="X761" s="21"/>
    </row>
    <row r="762" spans="17:24" x14ac:dyDescent="0.25">
      <c r="Q762" s="21"/>
      <c r="R762" s="21"/>
      <c r="S762" s="21"/>
      <c r="T762" s="21"/>
      <c r="U762" s="21"/>
      <c r="V762" s="21"/>
      <c r="W762" s="21"/>
      <c r="X762" s="21"/>
    </row>
    <row r="763" spans="17:24" x14ac:dyDescent="0.25">
      <c r="Q763" s="21"/>
      <c r="R763" s="21"/>
      <c r="S763" s="21"/>
      <c r="T763" s="21"/>
      <c r="U763" s="21"/>
      <c r="V763" s="21"/>
      <c r="W763" s="21"/>
      <c r="X763" s="21"/>
    </row>
    <row r="764" spans="17:24" x14ac:dyDescent="0.25">
      <c r="Q764" s="21"/>
      <c r="R764" s="21"/>
      <c r="S764" s="21"/>
      <c r="T764" s="21"/>
      <c r="U764" s="21"/>
      <c r="V764" s="21"/>
      <c r="W764" s="21"/>
      <c r="X764" s="21"/>
    </row>
    <row r="765" spans="17:24" x14ac:dyDescent="0.25">
      <c r="Q765" s="21"/>
      <c r="R765" s="21"/>
      <c r="S765" s="21"/>
      <c r="T765" s="21"/>
      <c r="U765" s="21"/>
      <c r="V765" s="21"/>
      <c r="W765" s="21"/>
      <c r="X765" s="21"/>
    </row>
    <row r="766" spans="17:24" x14ac:dyDescent="0.25">
      <c r="Q766" s="21"/>
      <c r="R766" s="21"/>
      <c r="S766" s="21"/>
      <c r="T766" s="21"/>
      <c r="U766" s="21"/>
      <c r="V766" s="21"/>
      <c r="W766" s="21"/>
      <c r="X766" s="21"/>
    </row>
    <row r="767" spans="17:24" x14ac:dyDescent="0.25">
      <c r="Q767" s="21"/>
      <c r="R767" s="21"/>
      <c r="S767" s="21"/>
      <c r="T767" s="21"/>
      <c r="U767" s="21"/>
      <c r="V767" s="21"/>
      <c r="W767" s="21"/>
      <c r="X767" s="21"/>
    </row>
    <row r="768" spans="17:24" x14ac:dyDescent="0.25">
      <c r="Q768" s="21"/>
      <c r="R768" s="21"/>
      <c r="S768" s="21"/>
      <c r="T768" s="21"/>
      <c r="U768" s="21"/>
      <c r="V768" s="21"/>
      <c r="W768" s="21"/>
      <c r="X768" s="21"/>
    </row>
    <row r="769" spans="17:24" x14ac:dyDescent="0.25">
      <c r="Q769" s="21"/>
      <c r="R769" s="21"/>
      <c r="S769" s="21"/>
      <c r="T769" s="21"/>
      <c r="U769" s="21"/>
      <c r="V769" s="21"/>
      <c r="W769" s="21"/>
      <c r="X769" s="21"/>
    </row>
    <row r="770" spans="17:24" x14ac:dyDescent="0.25">
      <c r="Q770" s="21"/>
      <c r="R770" s="21"/>
      <c r="S770" s="21"/>
      <c r="T770" s="21"/>
      <c r="U770" s="21"/>
      <c r="V770" s="21"/>
      <c r="W770" s="21"/>
      <c r="X770" s="21"/>
    </row>
    <row r="771" spans="17:24" x14ac:dyDescent="0.25">
      <c r="Q771" s="21"/>
      <c r="R771" s="21"/>
      <c r="S771" s="21"/>
      <c r="T771" s="21"/>
      <c r="U771" s="21"/>
      <c r="V771" s="21"/>
      <c r="W771" s="21"/>
      <c r="X771" s="21"/>
    </row>
    <row r="772" spans="17:24" x14ac:dyDescent="0.25">
      <c r="Q772" s="21"/>
      <c r="R772" s="21"/>
      <c r="S772" s="21"/>
      <c r="T772" s="21"/>
      <c r="U772" s="21"/>
      <c r="V772" s="21"/>
      <c r="W772" s="21"/>
      <c r="X772" s="21"/>
    </row>
    <row r="773" spans="17:24" x14ac:dyDescent="0.25">
      <c r="Q773" s="21"/>
      <c r="R773" s="21"/>
      <c r="S773" s="21"/>
      <c r="T773" s="21"/>
      <c r="U773" s="21"/>
      <c r="V773" s="21"/>
      <c r="W773" s="21"/>
      <c r="X773" s="21"/>
    </row>
    <row r="774" spans="17:24" x14ac:dyDescent="0.25">
      <c r="Q774" s="21"/>
      <c r="R774" s="21"/>
      <c r="S774" s="21"/>
      <c r="T774" s="21"/>
      <c r="U774" s="21"/>
      <c r="V774" s="21"/>
      <c r="W774" s="21"/>
      <c r="X774" s="21"/>
    </row>
    <row r="775" spans="17:24" x14ac:dyDescent="0.25">
      <c r="Q775" s="21"/>
      <c r="R775" s="21"/>
      <c r="S775" s="21"/>
      <c r="T775" s="21"/>
      <c r="U775" s="21"/>
      <c r="V775" s="21"/>
      <c r="W775" s="21"/>
      <c r="X775" s="21"/>
    </row>
    <row r="776" spans="17:24" x14ac:dyDescent="0.25">
      <c r="Q776" s="21"/>
      <c r="R776" s="21"/>
      <c r="S776" s="21"/>
      <c r="T776" s="21"/>
      <c r="U776" s="21"/>
      <c r="V776" s="21"/>
      <c r="W776" s="21"/>
      <c r="X776" s="21"/>
    </row>
    <row r="777" spans="17:24" x14ac:dyDescent="0.25">
      <c r="Q777" s="21"/>
      <c r="R777" s="21"/>
      <c r="S777" s="21"/>
      <c r="T777" s="21"/>
      <c r="U777" s="21"/>
      <c r="V777" s="21"/>
      <c r="W777" s="21"/>
      <c r="X777" s="21"/>
    </row>
    <row r="778" spans="17:24" x14ac:dyDescent="0.25">
      <c r="Q778" s="21"/>
      <c r="R778" s="21"/>
      <c r="S778" s="21"/>
      <c r="T778" s="21"/>
      <c r="U778" s="21"/>
      <c r="V778" s="21"/>
      <c r="W778" s="21"/>
      <c r="X778" s="21"/>
    </row>
    <row r="779" spans="17:24" x14ac:dyDescent="0.25">
      <c r="Q779" s="21"/>
      <c r="R779" s="21"/>
      <c r="S779" s="21"/>
      <c r="T779" s="21"/>
      <c r="U779" s="21"/>
      <c r="V779" s="21"/>
      <c r="W779" s="21"/>
      <c r="X779" s="21"/>
    </row>
    <row r="780" spans="17:24" x14ac:dyDescent="0.25">
      <c r="Q780" s="21"/>
      <c r="R780" s="21"/>
      <c r="S780" s="21"/>
      <c r="T780" s="21"/>
      <c r="U780" s="21"/>
      <c r="V780" s="21"/>
      <c r="W780" s="21"/>
      <c r="X780" s="21"/>
    </row>
    <row r="781" spans="17:24" x14ac:dyDescent="0.25">
      <c r="Q781" s="21"/>
      <c r="R781" s="21"/>
      <c r="S781" s="21"/>
      <c r="T781" s="21"/>
      <c r="U781" s="21"/>
      <c r="V781" s="21"/>
      <c r="W781" s="21"/>
      <c r="X781" s="21"/>
    </row>
    <row r="782" spans="17:24" x14ac:dyDescent="0.25">
      <c r="Q782" s="21"/>
      <c r="R782" s="21"/>
      <c r="S782" s="21"/>
      <c r="T782" s="21"/>
      <c r="U782" s="21"/>
      <c r="V782" s="21"/>
      <c r="W782" s="21"/>
      <c r="X782" s="21"/>
    </row>
    <row r="783" spans="17:24" x14ac:dyDescent="0.25">
      <c r="Q783" s="21"/>
      <c r="R783" s="21"/>
      <c r="S783" s="21"/>
      <c r="T783" s="21"/>
      <c r="U783" s="21"/>
      <c r="V783" s="21"/>
      <c r="W783" s="21"/>
      <c r="X783" s="21"/>
    </row>
    <row r="784" spans="17:24" x14ac:dyDescent="0.25">
      <c r="Q784" s="21"/>
      <c r="R784" s="21"/>
      <c r="S784" s="21"/>
      <c r="T784" s="21"/>
      <c r="U784" s="21"/>
      <c r="V784" s="21"/>
      <c r="W784" s="21"/>
      <c r="X784" s="21"/>
    </row>
    <row r="785" spans="17:24" x14ac:dyDescent="0.25">
      <c r="Q785" s="21"/>
      <c r="R785" s="21"/>
      <c r="S785" s="21"/>
      <c r="T785" s="21"/>
      <c r="U785" s="21"/>
      <c r="V785" s="21"/>
      <c r="W785" s="21"/>
      <c r="X785" s="21"/>
    </row>
    <row r="786" spans="17:24" x14ac:dyDescent="0.25">
      <c r="Q786" s="21"/>
      <c r="R786" s="21"/>
      <c r="S786" s="21"/>
      <c r="T786" s="21"/>
      <c r="U786" s="21"/>
      <c r="V786" s="21"/>
      <c r="W786" s="21"/>
      <c r="X786" s="21"/>
    </row>
    <row r="787" spans="17:24" x14ac:dyDescent="0.25">
      <c r="Q787" s="21"/>
      <c r="R787" s="21"/>
      <c r="S787" s="21"/>
      <c r="T787" s="21"/>
      <c r="U787" s="21"/>
      <c r="V787" s="21"/>
      <c r="W787" s="21"/>
      <c r="X787" s="21"/>
    </row>
    <row r="788" spans="17:24" x14ac:dyDescent="0.25">
      <c r="Q788" s="21"/>
      <c r="R788" s="21"/>
      <c r="S788" s="21"/>
      <c r="T788" s="21"/>
      <c r="U788" s="21"/>
      <c r="V788" s="21"/>
      <c r="W788" s="21"/>
      <c r="X788" s="21"/>
    </row>
    <row r="789" spans="17:24" x14ac:dyDescent="0.25">
      <c r="Q789" s="21"/>
      <c r="R789" s="21"/>
      <c r="S789" s="21"/>
      <c r="T789" s="21"/>
      <c r="U789" s="21"/>
      <c r="V789" s="21"/>
      <c r="W789" s="21"/>
      <c r="X789" s="21"/>
    </row>
    <row r="790" spans="17:24" x14ac:dyDescent="0.25">
      <c r="Q790" s="21"/>
      <c r="R790" s="21"/>
      <c r="S790" s="21"/>
      <c r="T790" s="21"/>
      <c r="U790" s="21"/>
      <c r="V790" s="21"/>
      <c r="W790" s="21"/>
      <c r="X790" s="21"/>
    </row>
    <row r="791" spans="17:24" x14ac:dyDescent="0.25">
      <c r="Q791" s="21"/>
      <c r="R791" s="21"/>
      <c r="S791" s="21"/>
      <c r="T791" s="21"/>
      <c r="U791" s="21"/>
      <c r="V791" s="21"/>
      <c r="W791" s="21"/>
      <c r="X791" s="21"/>
    </row>
    <row r="792" spans="17:24" x14ac:dyDescent="0.25">
      <c r="Q792" s="21"/>
      <c r="R792" s="21"/>
      <c r="S792" s="21"/>
      <c r="T792" s="21"/>
      <c r="U792" s="21"/>
      <c r="V792" s="21"/>
      <c r="W792" s="21"/>
      <c r="X792" s="21"/>
    </row>
    <row r="793" spans="17:24" x14ac:dyDescent="0.25">
      <c r="Q793" s="21"/>
      <c r="R793" s="21"/>
      <c r="S793" s="21"/>
      <c r="T793" s="21"/>
      <c r="U793" s="21"/>
      <c r="V793" s="21"/>
      <c r="W793" s="21"/>
      <c r="X793" s="21"/>
    </row>
    <row r="794" spans="17:24" x14ac:dyDescent="0.25">
      <c r="Q794" s="21"/>
      <c r="R794" s="21"/>
      <c r="S794" s="21"/>
      <c r="T794" s="21"/>
      <c r="U794" s="21"/>
      <c r="V794" s="21"/>
      <c r="W794" s="21"/>
      <c r="X794" s="21"/>
    </row>
    <row r="795" spans="17:24" x14ac:dyDescent="0.25">
      <c r="Q795" s="21"/>
      <c r="R795" s="21"/>
      <c r="S795" s="21"/>
      <c r="T795" s="21"/>
      <c r="U795" s="21"/>
      <c r="V795" s="21"/>
      <c r="W795" s="21"/>
      <c r="X795" s="21"/>
    </row>
    <row r="796" spans="17:24" x14ac:dyDescent="0.25">
      <c r="Q796" s="21"/>
      <c r="R796" s="21"/>
      <c r="S796" s="21"/>
      <c r="T796" s="21"/>
      <c r="U796" s="21"/>
      <c r="V796" s="21"/>
      <c r="W796" s="21"/>
      <c r="X796" s="21"/>
    </row>
    <row r="797" spans="17:24" x14ac:dyDescent="0.25">
      <c r="Q797" s="21"/>
      <c r="R797" s="21"/>
      <c r="S797" s="21"/>
      <c r="T797" s="21"/>
      <c r="U797" s="21"/>
      <c r="V797" s="21"/>
      <c r="W797" s="21"/>
      <c r="X797" s="21"/>
    </row>
    <row r="798" spans="17:24" x14ac:dyDescent="0.25">
      <c r="Q798" s="21"/>
      <c r="R798" s="21"/>
      <c r="S798" s="21"/>
      <c r="T798" s="21"/>
      <c r="U798" s="21"/>
      <c r="V798" s="21"/>
      <c r="W798" s="21"/>
      <c r="X798" s="21"/>
    </row>
    <row r="799" spans="17:24" x14ac:dyDescent="0.25">
      <c r="Q799" s="21"/>
      <c r="R799" s="21"/>
      <c r="S799" s="21"/>
      <c r="T799" s="21"/>
      <c r="U799" s="21"/>
      <c r="V799" s="21"/>
      <c r="W799" s="21"/>
      <c r="X799" s="21"/>
    </row>
    <row r="800" spans="17:24" x14ac:dyDescent="0.25">
      <c r="Q800" s="21"/>
      <c r="R800" s="21"/>
      <c r="S800" s="21"/>
      <c r="T800" s="21"/>
      <c r="U800" s="21"/>
      <c r="V800" s="21"/>
      <c r="W800" s="21"/>
      <c r="X800" s="21"/>
    </row>
    <row r="801" spans="17:24" x14ac:dyDescent="0.25">
      <c r="Q801" s="21"/>
      <c r="R801" s="21"/>
      <c r="S801" s="21"/>
      <c r="T801" s="21"/>
      <c r="U801" s="21"/>
      <c r="V801" s="21"/>
      <c r="W801" s="21"/>
      <c r="X801" s="21"/>
    </row>
    <row r="802" spans="17:24" x14ac:dyDescent="0.25">
      <c r="Q802" s="21"/>
      <c r="R802" s="21"/>
      <c r="S802" s="21"/>
      <c r="T802" s="21"/>
      <c r="U802" s="21"/>
      <c r="V802" s="21"/>
      <c r="W802" s="21"/>
      <c r="X802" s="21"/>
    </row>
    <row r="803" spans="17:24" x14ac:dyDescent="0.25">
      <c r="Q803" s="21"/>
      <c r="R803" s="21"/>
      <c r="S803" s="21"/>
      <c r="T803" s="21"/>
      <c r="U803" s="21"/>
      <c r="V803" s="21"/>
      <c r="W803" s="21"/>
      <c r="X803" s="21"/>
    </row>
    <row r="804" spans="17:24" x14ac:dyDescent="0.25">
      <c r="Q804" s="21"/>
      <c r="R804" s="21"/>
      <c r="S804" s="21"/>
      <c r="T804" s="21"/>
      <c r="U804" s="21"/>
      <c r="V804" s="21"/>
      <c r="W804" s="21"/>
      <c r="X804" s="21"/>
    </row>
    <row r="805" spans="17:24" x14ac:dyDescent="0.25">
      <c r="Q805" s="21"/>
      <c r="R805" s="21"/>
      <c r="S805" s="21"/>
      <c r="T805" s="21"/>
      <c r="U805" s="21"/>
      <c r="V805" s="21"/>
      <c r="W805" s="21"/>
      <c r="X805" s="21"/>
    </row>
    <row r="806" spans="17:24" x14ac:dyDescent="0.25">
      <c r="Q806" s="21"/>
      <c r="R806" s="21"/>
      <c r="S806" s="21"/>
      <c r="T806" s="21"/>
      <c r="U806" s="21"/>
      <c r="V806" s="21"/>
      <c r="W806" s="21"/>
      <c r="X806" s="21"/>
    </row>
    <row r="807" spans="17:24" x14ac:dyDescent="0.25">
      <c r="Q807" s="21"/>
      <c r="R807" s="21"/>
      <c r="S807" s="21"/>
      <c r="T807" s="21"/>
      <c r="U807" s="21"/>
      <c r="V807" s="21"/>
      <c r="W807" s="21"/>
      <c r="X807" s="21"/>
    </row>
    <row r="808" spans="17:24" x14ac:dyDescent="0.25">
      <c r="Q808" s="21"/>
      <c r="R808" s="21"/>
      <c r="S808" s="21"/>
      <c r="T808" s="21"/>
      <c r="U808" s="21"/>
      <c r="V808" s="21"/>
      <c r="W808" s="21"/>
      <c r="X808" s="21"/>
    </row>
    <row r="809" spans="17:24" x14ac:dyDescent="0.25">
      <c r="Q809" s="21"/>
      <c r="R809" s="21"/>
      <c r="S809" s="21"/>
      <c r="T809" s="21"/>
      <c r="U809" s="21"/>
      <c r="V809" s="21"/>
      <c r="W809" s="21"/>
      <c r="X809" s="21"/>
    </row>
    <row r="810" spans="17:24" x14ac:dyDescent="0.25">
      <c r="Q810" s="21"/>
      <c r="R810" s="21"/>
      <c r="S810" s="21"/>
      <c r="T810" s="21"/>
      <c r="U810" s="21"/>
      <c r="V810" s="21"/>
      <c r="W810" s="21"/>
      <c r="X810" s="21"/>
    </row>
    <row r="811" spans="17:24" x14ac:dyDescent="0.25">
      <c r="Q811" s="21"/>
      <c r="R811" s="21"/>
      <c r="S811" s="21"/>
      <c r="T811" s="21"/>
      <c r="U811" s="21"/>
      <c r="V811" s="21"/>
      <c r="W811" s="21"/>
      <c r="X811" s="21"/>
    </row>
    <row r="812" spans="17:24" x14ac:dyDescent="0.25">
      <c r="Q812" s="21"/>
      <c r="R812" s="21"/>
      <c r="S812" s="21"/>
      <c r="T812" s="21"/>
      <c r="U812" s="21"/>
      <c r="V812" s="21"/>
      <c r="W812" s="21"/>
      <c r="X812" s="21"/>
    </row>
    <row r="813" spans="17:24" x14ac:dyDescent="0.25">
      <c r="Q813" s="21"/>
      <c r="R813" s="21"/>
      <c r="S813" s="21"/>
      <c r="T813" s="21"/>
      <c r="U813" s="21"/>
      <c r="V813" s="21"/>
      <c r="W813" s="21"/>
      <c r="X813" s="21"/>
    </row>
    <row r="814" spans="17:24" x14ac:dyDescent="0.25">
      <c r="Q814" s="21"/>
      <c r="R814" s="21"/>
      <c r="S814" s="21"/>
      <c r="T814" s="21"/>
      <c r="U814" s="21"/>
      <c r="V814" s="21"/>
      <c r="W814" s="21"/>
      <c r="X814" s="21"/>
    </row>
    <row r="815" spans="17:24" x14ac:dyDescent="0.25">
      <c r="Q815" s="21"/>
      <c r="R815" s="21"/>
      <c r="S815" s="21"/>
      <c r="T815" s="21"/>
      <c r="U815" s="21"/>
      <c r="V815" s="21"/>
      <c r="W815" s="21"/>
      <c r="X815" s="21"/>
    </row>
    <row r="816" spans="17:24" x14ac:dyDescent="0.25">
      <c r="Q816" s="21"/>
      <c r="R816" s="21"/>
      <c r="S816" s="21"/>
      <c r="T816" s="21"/>
      <c r="U816" s="21"/>
      <c r="V816" s="21"/>
      <c r="W816" s="21"/>
      <c r="X816" s="21"/>
    </row>
    <row r="817" spans="17:24" x14ac:dyDescent="0.25">
      <c r="Q817" s="21"/>
      <c r="R817" s="21"/>
      <c r="S817" s="21"/>
      <c r="T817" s="21"/>
      <c r="U817" s="21"/>
      <c r="V817" s="21"/>
      <c r="W817" s="21"/>
      <c r="X817" s="21"/>
    </row>
    <row r="818" spans="17:24" x14ac:dyDescent="0.25">
      <c r="Q818" s="21"/>
      <c r="R818" s="21"/>
      <c r="S818" s="21"/>
      <c r="T818" s="21"/>
      <c r="U818" s="21"/>
      <c r="V818" s="21"/>
      <c r="W818" s="21"/>
      <c r="X818" s="21"/>
    </row>
    <row r="819" spans="17:24" x14ac:dyDescent="0.25">
      <c r="Q819" s="21"/>
      <c r="R819" s="21"/>
      <c r="S819" s="21"/>
      <c r="T819" s="21"/>
      <c r="U819" s="21"/>
      <c r="V819" s="21"/>
      <c r="W819" s="21"/>
      <c r="X819" s="21"/>
    </row>
    <row r="820" spans="17:24" x14ac:dyDescent="0.25">
      <c r="Q820" s="21"/>
      <c r="R820" s="21"/>
      <c r="S820" s="21"/>
      <c r="T820" s="21"/>
      <c r="U820" s="21"/>
      <c r="V820" s="21"/>
      <c r="W820" s="21"/>
      <c r="X820" s="21"/>
    </row>
    <row r="821" spans="17:24" x14ac:dyDescent="0.25">
      <c r="Q821" s="21"/>
      <c r="R821" s="21"/>
      <c r="S821" s="21"/>
      <c r="T821" s="21"/>
      <c r="U821" s="21"/>
      <c r="V821" s="21"/>
      <c r="W821" s="21"/>
      <c r="X821" s="21"/>
    </row>
    <row r="822" spans="17:24" x14ac:dyDescent="0.25">
      <c r="Q822" s="21"/>
      <c r="R822" s="21"/>
      <c r="S822" s="21"/>
      <c r="T822" s="21"/>
      <c r="U822" s="21"/>
      <c r="V822" s="21"/>
      <c r="W822" s="21"/>
      <c r="X822" s="21"/>
    </row>
    <row r="823" spans="17:24" x14ac:dyDescent="0.25">
      <c r="Q823" s="21"/>
      <c r="R823" s="21"/>
      <c r="S823" s="21"/>
      <c r="T823" s="21"/>
      <c r="U823" s="21"/>
      <c r="V823" s="21"/>
      <c r="W823" s="21"/>
      <c r="X823" s="21"/>
    </row>
    <row r="824" spans="17:24" x14ac:dyDescent="0.25">
      <c r="Q824" s="21"/>
      <c r="R824" s="21"/>
      <c r="S824" s="21"/>
      <c r="T824" s="21"/>
      <c r="U824" s="21"/>
      <c r="V824" s="21"/>
      <c r="W824" s="21"/>
      <c r="X824" s="21"/>
    </row>
    <row r="825" spans="17:24" x14ac:dyDescent="0.25">
      <c r="Q825" s="21"/>
      <c r="R825" s="21"/>
      <c r="S825" s="21"/>
      <c r="T825" s="21"/>
      <c r="U825" s="21"/>
      <c r="V825" s="21"/>
      <c r="W825" s="21"/>
      <c r="X825" s="21"/>
    </row>
    <row r="826" spans="17:24" x14ac:dyDescent="0.25">
      <c r="Q826" s="21"/>
      <c r="R826" s="21"/>
      <c r="S826" s="21"/>
      <c r="T826" s="21"/>
      <c r="U826" s="21"/>
      <c r="V826" s="21"/>
      <c r="W826" s="21"/>
      <c r="X826" s="21"/>
    </row>
    <row r="827" spans="17:24" x14ac:dyDescent="0.25">
      <c r="Q827" s="21"/>
      <c r="R827" s="21"/>
      <c r="S827" s="21"/>
      <c r="T827" s="21"/>
      <c r="U827" s="21"/>
      <c r="V827" s="21"/>
      <c r="W827" s="21"/>
      <c r="X827" s="21"/>
    </row>
    <row r="828" spans="17:24" x14ac:dyDescent="0.25">
      <c r="Q828" s="21"/>
      <c r="R828" s="21"/>
      <c r="S828" s="21"/>
      <c r="T828" s="21"/>
      <c r="U828" s="21"/>
      <c r="V828" s="21"/>
      <c r="W828" s="21"/>
      <c r="X828" s="21"/>
    </row>
    <row r="829" spans="17:24" x14ac:dyDescent="0.25">
      <c r="Q829" s="21"/>
      <c r="R829" s="21"/>
      <c r="S829" s="21"/>
      <c r="T829" s="21"/>
      <c r="U829" s="21"/>
      <c r="V829" s="21"/>
      <c r="W829" s="21"/>
      <c r="X829" s="21"/>
    </row>
    <row r="830" spans="17:24" x14ac:dyDescent="0.25">
      <c r="Q830" s="21"/>
      <c r="R830" s="21"/>
      <c r="S830" s="21"/>
      <c r="T830" s="21"/>
      <c r="U830" s="21"/>
      <c r="V830" s="21"/>
      <c r="W830" s="21"/>
      <c r="X830" s="21"/>
    </row>
    <row r="831" spans="17:24" x14ac:dyDescent="0.25">
      <c r="Q831" s="21"/>
      <c r="R831" s="21"/>
      <c r="S831" s="21"/>
      <c r="T831" s="21"/>
      <c r="U831" s="21"/>
      <c r="V831" s="21"/>
      <c r="W831" s="21"/>
      <c r="X831" s="21"/>
    </row>
    <row r="832" spans="17:24" x14ac:dyDescent="0.25">
      <c r="Q832" s="21"/>
      <c r="R832" s="21"/>
      <c r="S832" s="21"/>
      <c r="T832" s="21"/>
      <c r="U832" s="21"/>
      <c r="V832" s="21"/>
      <c r="W832" s="21"/>
      <c r="X832" s="21"/>
    </row>
    <row r="833" spans="17:24" x14ac:dyDescent="0.25">
      <c r="Q833" s="21"/>
      <c r="R833" s="21"/>
      <c r="S833" s="21"/>
      <c r="T833" s="21"/>
      <c r="U833" s="21"/>
      <c r="V833" s="21"/>
      <c r="W833" s="21"/>
      <c r="X833" s="21"/>
    </row>
    <row r="834" spans="17:24" x14ac:dyDescent="0.25">
      <c r="Q834" s="21"/>
      <c r="R834" s="21"/>
      <c r="S834" s="21"/>
      <c r="T834" s="21"/>
      <c r="U834" s="21"/>
      <c r="V834" s="21"/>
      <c r="W834" s="21"/>
      <c r="X834" s="21"/>
    </row>
    <row r="835" spans="17:24" x14ac:dyDescent="0.25">
      <c r="Q835" s="21"/>
      <c r="R835" s="21"/>
      <c r="S835" s="21"/>
      <c r="T835" s="21"/>
      <c r="U835" s="21"/>
      <c r="V835" s="21"/>
      <c r="W835" s="21"/>
      <c r="X835" s="21"/>
    </row>
    <row r="836" spans="17:24" x14ac:dyDescent="0.25">
      <c r="Q836" s="21"/>
      <c r="R836" s="21"/>
      <c r="S836" s="21"/>
      <c r="T836" s="21"/>
      <c r="U836" s="21"/>
      <c r="V836" s="21"/>
      <c r="W836" s="21"/>
      <c r="X836" s="21"/>
    </row>
    <row r="837" spans="17:24" x14ac:dyDescent="0.25">
      <c r="Q837" s="21"/>
      <c r="R837" s="21"/>
      <c r="S837" s="21"/>
      <c r="T837" s="21"/>
      <c r="U837" s="21"/>
      <c r="V837" s="21"/>
      <c r="W837" s="21"/>
      <c r="X837" s="21"/>
    </row>
    <row r="838" spans="17:24" x14ac:dyDescent="0.25">
      <c r="Q838" s="21"/>
      <c r="R838" s="21"/>
      <c r="S838" s="21"/>
      <c r="T838" s="21"/>
      <c r="U838" s="21"/>
      <c r="V838" s="21"/>
      <c r="W838" s="21"/>
      <c r="X838" s="21"/>
    </row>
    <row r="839" spans="17:24" x14ac:dyDescent="0.25">
      <c r="Q839" s="21"/>
      <c r="R839" s="21"/>
      <c r="S839" s="21"/>
      <c r="T839" s="21"/>
      <c r="U839" s="21"/>
      <c r="V839" s="21"/>
      <c r="W839" s="21"/>
      <c r="X839" s="21"/>
    </row>
    <row r="840" spans="17:24" x14ac:dyDescent="0.25">
      <c r="Q840" s="21"/>
      <c r="R840" s="21"/>
      <c r="S840" s="21"/>
      <c r="T840" s="21"/>
      <c r="U840" s="21"/>
      <c r="V840" s="21"/>
      <c r="W840" s="21"/>
      <c r="X840" s="21"/>
    </row>
    <row r="841" spans="17:24" x14ac:dyDescent="0.25">
      <c r="Q841" s="21"/>
      <c r="R841" s="21"/>
      <c r="S841" s="21"/>
      <c r="T841" s="21"/>
      <c r="U841" s="21"/>
      <c r="V841" s="21"/>
      <c r="W841" s="21"/>
      <c r="X841" s="21"/>
    </row>
    <row r="842" spans="17:24" x14ac:dyDescent="0.25">
      <c r="Q842" s="21"/>
      <c r="R842" s="21"/>
      <c r="S842" s="21"/>
      <c r="T842" s="21"/>
      <c r="U842" s="21"/>
      <c r="V842" s="21"/>
      <c r="W842" s="21"/>
      <c r="X842" s="21"/>
    </row>
    <row r="843" spans="17:24" x14ac:dyDescent="0.25">
      <c r="Q843" s="21"/>
      <c r="R843" s="21"/>
      <c r="S843" s="21"/>
      <c r="T843" s="21"/>
      <c r="U843" s="21"/>
      <c r="V843" s="21"/>
      <c r="W843" s="21"/>
      <c r="X843" s="21"/>
    </row>
    <row r="844" spans="17:24" x14ac:dyDescent="0.25">
      <c r="Q844" s="21"/>
      <c r="R844" s="21"/>
      <c r="S844" s="21"/>
      <c r="T844" s="21"/>
      <c r="U844" s="21"/>
      <c r="V844" s="21"/>
      <c r="W844" s="21"/>
      <c r="X844" s="21"/>
    </row>
    <row r="845" spans="17:24" x14ac:dyDescent="0.25">
      <c r="Q845" s="21"/>
      <c r="R845" s="21"/>
      <c r="S845" s="21"/>
      <c r="T845" s="21"/>
      <c r="U845" s="21"/>
      <c r="V845" s="21"/>
      <c r="W845" s="21"/>
      <c r="X845" s="21"/>
    </row>
    <row r="846" spans="17:24" x14ac:dyDescent="0.25">
      <c r="Q846" s="21"/>
      <c r="R846" s="21"/>
      <c r="S846" s="21"/>
      <c r="T846" s="21"/>
      <c r="U846" s="21"/>
      <c r="V846" s="21"/>
      <c r="W846" s="21"/>
      <c r="X846" s="21"/>
    </row>
    <row r="847" spans="17:24" x14ac:dyDescent="0.25">
      <c r="Q847" s="21"/>
      <c r="R847" s="21"/>
      <c r="S847" s="21"/>
      <c r="T847" s="21"/>
      <c r="U847" s="21"/>
      <c r="V847" s="21"/>
      <c r="W847" s="21"/>
      <c r="X847" s="21"/>
    </row>
    <row r="848" spans="17:24" x14ac:dyDescent="0.25">
      <c r="Q848" s="21"/>
      <c r="R848" s="21"/>
      <c r="S848" s="21"/>
      <c r="T848" s="21"/>
      <c r="U848" s="21"/>
      <c r="V848" s="21"/>
      <c r="W848" s="21"/>
      <c r="X848" s="21"/>
    </row>
    <row r="849" spans="17:24" x14ac:dyDescent="0.25">
      <c r="Q849" s="21"/>
      <c r="R849" s="21"/>
      <c r="S849" s="21"/>
      <c r="T849" s="21"/>
      <c r="U849" s="21"/>
      <c r="V849" s="21"/>
      <c r="W849" s="21"/>
      <c r="X849" s="21"/>
    </row>
    <row r="850" spans="17:24" x14ac:dyDescent="0.25">
      <c r="Q850" s="21"/>
      <c r="R850" s="21"/>
      <c r="S850" s="21"/>
      <c r="T850" s="21"/>
      <c r="U850" s="21"/>
      <c r="V850" s="21"/>
      <c r="W850" s="21"/>
      <c r="X850" s="21"/>
    </row>
    <row r="851" spans="17:24" x14ac:dyDescent="0.25">
      <c r="Q851" s="21"/>
      <c r="R851" s="21"/>
      <c r="S851" s="21"/>
      <c r="T851" s="21"/>
      <c r="U851" s="21"/>
      <c r="V851" s="21"/>
      <c r="W851" s="21"/>
      <c r="X851" s="21"/>
    </row>
    <row r="852" spans="17:24" x14ac:dyDescent="0.25">
      <c r="Q852" s="21"/>
      <c r="R852" s="21"/>
      <c r="S852" s="21"/>
      <c r="T852" s="21"/>
      <c r="U852" s="21"/>
      <c r="V852" s="21"/>
      <c r="W852" s="21"/>
      <c r="X852" s="21"/>
    </row>
    <row r="853" spans="17:24" x14ac:dyDescent="0.25">
      <c r="Q853" s="21"/>
      <c r="R853" s="21"/>
      <c r="S853" s="21"/>
      <c r="T853" s="21"/>
      <c r="U853" s="21"/>
      <c r="V853" s="21"/>
      <c r="W853" s="21"/>
      <c r="X853" s="21"/>
    </row>
    <row r="854" spans="17:24" x14ac:dyDescent="0.25">
      <c r="Q854" s="21"/>
      <c r="R854" s="21"/>
      <c r="S854" s="21"/>
      <c r="T854" s="21"/>
      <c r="U854" s="21"/>
      <c r="V854" s="21"/>
      <c r="W854" s="21"/>
      <c r="X854" s="21"/>
    </row>
    <row r="855" spans="17:24" x14ac:dyDescent="0.25">
      <c r="Q855" s="21"/>
      <c r="R855" s="21"/>
      <c r="S855" s="21"/>
      <c r="T855" s="21"/>
      <c r="U855" s="21"/>
      <c r="V855" s="21"/>
      <c r="W855" s="21"/>
      <c r="X855" s="21"/>
    </row>
    <row r="856" spans="17:24" x14ac:dyDescent="0.25">
      <c r="Q856" s="21"/>
      <c r="R856" s="21"/>
      <c r="S856" s="21"/>
      <c r="T856" s="21"/>
      <c r="U856" s="21"/>
      <c r="V856" s="21"/>
      <c r="W856" s="21"/>
      <c r="X856" s="21"/>
    </row>
    <row r="857" spans="17:24" x14ac:dyDescent="0.25">
      <c r="Q857" s="21"/>
      <c r="R857" s="21"/>
      <c r="S857" s="21"/>
      <c r="T857" s="21"/>
      <c r="U857" s="21"/>
      <c r="V857" s="21"/>
      <c r="W857" s="21"/>
      <c r="X857" s="21"/>
    </row>
    <row r="858" spans="17:24" x14ac:dyDescent="0.25">
      <c r="Q858" s="21"/>
      <c r="R858" s="21"/>
      <c r="S858" s="21"/>
      <c r="T858" s="21"/>
      <c r="U858" s="21"/>
      <c r="V858" s="21"/>
      <c r="W858" s="21"/>
      <c r="X858" s="21"/>
    </row>
    <row r="859" spans="17:24" x14ac:dyDescent="0.25">
      <c r="Q859" s="21"/>
      <c r="R859" s="21"/>
      <c r="S859" s="21"/>
      <c r="T859" s="21"/>
      <c r="U859" s="21"/>
      <c r="V859" s="21"/>
      <c r="W859" s="21"/>
      <c r="X859" s="21"/>
    </row>
    <row r="860" spans="17:24" x14ac:dyDescent="0.25">
      <c r="Q860" s="21"/>
      <c r="R860" s="21"/>
      <c r="S860" s="21"/>
      <c r="T860" s="21"/>
      <c r="U860" s="21"/>
      <c r="V860" s="21"/>
      <c r="W860" s="21"/>
      <c r="X860" s="21"/>
    </row>
    <row r="861" spans="17:24" x14ac:dyDescent="0.25">
      <c r="Q861" s="21"/>
      <c r="R861" s="21"/>
      <c r="S861" s="21"/>
      <c r="T861" s="21"/>
      <c r="U861" s="21"/>
      <c r="V861" s="21"/>
      <c r="W861" s="21"/>
      <c r="X861" s="21"/>
    </row>
    <row r="862" spans="17:24" x14ac:dyDescent="0.25">
      <c r="Q862" s="21"/>
      <c r="R862" s="21"/>
      <c r="S862" s="21"/>
      <c r="T862" s="21"/>
      <c r="U862" s="21"/>
      <c r="V862" s="21"/>
      <c r="W862" s="21"/>
      <c r="X862" s="21"/>
    </row>
    <row r="863" spans="17:24" x14ac:dyDescent="0.25">
      <c r="Q863" s="21"/>
      <c r="R863" s="21"/>
      <c r="S863" s="21"/>
      <c r="T863" s="21"/>
      <c r="U863" s="21"/>
      <c r="V863" s="21"/>
      <c r="W863" s="21"/>
      <c r="X863" s="21"/>
    </row>
    <row r="864" spans="17:24" x14ac:dyDescent="0.25">
      <c r="Q864" s="21"/>
      <c r="R864" s="21"/>
      <c r="S864" s="21"/>
      <c r="T864" s="21"/>
      <c r="U864" s="21"/>
      <c r="V864" s="21"/>
      <c r="W864" s="21"/>
      <c r="X864" s="21"/>
    </row>
    <row r="865" spans="17:24" x14ac:dyDescent="0.25">
      <c r="Q865" s="21"/>
      <c r="R865" s="21"/>
      <c r="S865" s="21"/>
      <c r="T865" s="21"/>
      <c r="U865" s="21"/>
      <c r="V865" s="21"/>
      <c r="W865" s="21"/>
      <c r="X865" s="21"/>
    </row>
    <row r="866" spans="17:24" x14ac:dyDescent="0.25">
      <c r="Q866" s="21"/>
      <c r="R866" s="21"/>
      <c r="S866" s="21"/>
      <c r="T866" s="21"/>
      <c r="U866" s="21"/>
      <c r="V866" s="21"/>
      <c r="W866" s="21"/>
      <c r="X866" s="21"/>
    </row>
    <row r="867" spans="17:24" x14ac:dyDescent="0.25">
      <c r="Q867" s="21"/>
      <c r="R867" s="21"/>
      <c r="S867" s="21"/>
      <c r="T867" s="21"/>
      <c r="U867" s="21"/>
      <c r="V867" s="21"/>
      <c r="W867" s="21"/>
      <c r="X867" s="21"/>
    </row>
    <row r="868" spans="17:24" x14ac:dyDescent="0.25">
      <c r="Q868" s="21"/>
      <c r="R868" s="21"/>
      <c r="S868" s="21"/>
      <c r="T868" s="21"/>
      <c r="U868" s="21"/>
      <c r="V868" s="21"/>
      <c r="W868" s="21"/>
      <c r="X868" s="21"/>
    </row>
    <row r="869" spans="17:24" x14ac:dyDescent="0.25">
      <c r="Q869" s="21"/>
      <c r="R869" s="21"/>
      <c r="S869" s="21"/>
      <c r="T869" s="21"/>
      <c r="U869" s="21"/>
      <c r="V869" s="21"/>
      <c r="W869" s="21"/>
      <c r="X869" s="21"/>
    </row>
    <row r="870" spans="17:24" x14ac:dyDescent="0.25">
      <c r="Q870" s="21"/>
      <c r="R870" s="21"/>
      <c r="S870" s="21"/>
      <c r="T870" s="21"/>
      <c r="U870" s="21"/>
      <c r="V870" s="21"/>
      <c r="W870" s="21"/>
      <c r="X870" s="21"/>
    </row>
    <row r="871" spans="17:24" x14ac:dyDescent="0.25">
      <c r="Q871" s="21"/>
      <c r="R871" s="21"/>
      <c r="S871" s="21"/>
      <c r="T871" s="21"/>
      <c r="U871" s="21"/>
      <c r="V871" s="21"/>
      <c r="W871" s="21"/>
      <c r="X871" s="21"/>
    </row>
    <row r="872" spans="17:24" x14ac:dyDescent="0.25">
      <c r="Q872" s="21"/>
      <c r="R872" s="21"/>
      <c r="S872" s="21"/>
      <c r="T872" s="21"/>
      <c r="U872" s="21"/>
      <c r="V872" s="21"/>
      <c r="W872" s="21"/>
      <c r="X872" s="21"/>
    </row>
    <row r="873" spans="17:24" x14ac:dyDescent="0.25">
      <c r="Q873" s="21"/>
      <c r="R873" s="21"/>
      <c r="S873" s="21"/>
      <c r="T873" s="21"/>
      <c r="U873" s="21"/>
      <c r="V873" s="21"/>
      <c r="W873" s="21"/>
      <c r="X873" s="21"/>
    </row>
    <row r="874" spans="17:24" x14ac:dyDescent="0.25">
      <c r="Q874" s="21"/>
      <c r="R874" s="21"/>
      <c r="S874" s="21"/>
      <c r="T874" s="21"/>
      <c r="U874" s="21"/>
      <c r="V874" s="21"/>
      <c r="W874" s="21"/>
      <c r="X874" s="21"/>
    </row>
    <row r="875" spans="17:24" x14ac:dyDescent="0.25">
      <c r="Q875" s="21"/>
      <c r="R875" s="21"/>
      <c r="S875" s="21"/>
      <c r="T875" s="21"/>
      <c r="U875" s="21"/>
      <c r="V875" s="21"/>
      <c r="W875" s="21"/>
      <c r="X875" s="21"/>
    </row>
    <row r="876" spans="17:24" x14ac:dyDescent="0.25">
      <c r="Q876" s="21"/>
      <c r="R876" s="21"/>
      <c r="S876" s="21"/>
      <c r="T876" s="21"/>
      <c r="U876" s="21"/>
      <c r="V876" s="21"/>
      <c r="W876" s="21"/>
      <c r="X876" s="21"/>
    </row>
    <row r="877" spans="17:24" x14ac:dyDescent="0.25">
      <c r="Q877" s="21"/>
      <c r="R877" s="21"/>
      <c r="S877" s="21"/>
      <c r="T877" s="21"/>
      <c r="U877" s="21"/>
      <c r="V877" s="21"/>
      <c r="W877" s="21"/>
      <c r="X877" s="21"/>
    </row>
    <row r="878" spans="17:24" x14ac:dyDescent="0.25">
      <c r="Q878" s="21"/>
      <c r="R878" s="21"/>
      <c r="S878" s="21"/>
      <c r="T878" s="21"/>
      <c r="U878" s="21"/>
      <c r="V878" s="21"/>
      <c r="W878" s="21"/>
      <c r="X878" s="21"/>
    </row>
    <row r="879" spans="17:24" x14ac:dyDescent="0.25">
      <c r="Q879" s="21"/>
      <c r="R879" s="21"/>
      <c r="S879" s="21"/>
      <c r="T879" s="21"/>
      <c r="U879" s="21"/>
      <c r="V879" s="21"/>
      <c r="W879" s="21"/>
      <c r="X879" s="21"/>
    </row>
    <row r="880" spans="17:24" x14ac:dyDescent="0.25">
      <c r="Q880" s="21"/>
      <c r="R880" s="21"/>
      <c r="S880" s="21"/>
      <c r="T880" s="21"/>
      <c r="U880" s="21"/>
      <c r="V880" s="21"/>
      <c r="W880" s="21"/>
      <c r="X880" s="21"/>
    </row>
    <row r="881" spans="17:24" x14ac:dyDescent="0.25">
      <c r="Q881" s="21"/>
      <c r="R881" s="21"/>
      <c r="S881" s="21"/>
      <c r="T881" s="21"/>
      <c r="U881" s="21"/>
      <c r="V881" s="21"/>
      <c r="W881" s="21"/>
      <c r="X881" s="21"/>
    </row>
    <row r="882" spans="17:24" x14ac:dyDescent="0.25">
      <c r="Q882" s="21"/>
      <c r="R882" s="21"/>
      <c r="S882" s="21"/>
      <c r="T882" s="21"/>
      <c r="U882" s="21"/>
      <c r="V882" s="21"/>
      <c r="W882" s="21"/>
      <c r="X882" s="21"/>
    </row>
    <row r="883" spans="17:24" x14ac:dyDescent="0.25">
      <c r="Q883" s="21"/>
      <c r="R883" s="21"/>
      <c r="S883" s="21"/>
      <c r="T883" s="21"/>
      <c r="U883" s="21"/>
      <c r="V883" s="21"/>
      <c r="W883" s="21"/>
      <c r="X883" s="21"/>
    </row>
    <row r="884" spans="17:24" x14ac:dyDescent="0.25">
      <c r="Q884" s="21"/>
      <c r="R884" s="21"/>
      <c r="S884" s="21"/>
      <c r="T884" s="21"/>
      <c r="U884" s="21"/>
      <c r="V884" s="21"/>
      <c r="W884" s="21"/>
      <c r="X884" s="21"/>
    </row>
    <row r="885" spans="17:24" x14ac:dyDescent="0.25">
      <c r="Q885" s="21"/>
      <c r="R885" s="21"/>
      <c r="S885" s="21"/>
      <c r="T885" s="21"/>
      <c r="U885" s="21"/>
      <c r="V885" s="21"/>
      <c r="W885" s="21"/>
      <c r="X885" s="21"/>
    </row>
    <row r="886" spans="17:24" x14ac:dyDescent="0.25">
      <c r="Q886" s="21"/>
      <c r="R886" s="21"/>
      <c r="S886" s="21"/>
      <c r="T886" s="21"/>
      <c r="U886" s="21"/>
      <c r="V886" s="21"/>
      <c r="W886" s="21"/>
      <c r="X886" s="21"/>
    </row>
    <row r="887" spans="17:24" x14ac:dyDescent="0.25">
      <c r="Q887" s="21"/>
      <c r="R887" s="21"/>
      <c r="S887" s="21"/>
      <c r="T887" s="21"/>
      <c r="U887" s="21"/>
      <c r="V887" s="21"/>
      <c r="W887" s="21"/>
      <c r="X887" s="21"/>
    </row>
    <row r="888" spans="17:24" x14ac:dyDescent="0.25">
      <c r="Q888" s="21"/>
      <c r="R888" s="21"/>
      <c r="S888" s="21"/>
      <c r="T888" s="21"/>
      <c r="U888" s="21"/>
      <c r="V888" s="21"/>
      <c r="W888" s="21"/>
      <c r="X888" s="21"/>
    </row>
    <row r="889" spans="17:24" x14ac:dyDescent="0.25">
      <c r="Q889" s="21"/>
      <c r="R889" s="21"/>
      <c r="S889" s="21"/>
      <c r="T889" s="21"/>
      <c r="U889" s="21"/>
      <c r="V889" s="21"/>
      <c r="W889" s="21"/>
      <c r="X889" s="21"/>
    </row>
    <row r="890" spans="17:24" x14ac:dyDescent="0.25">
      <c r="Q890" s="21"/>
      <c r="R890" s="21"/>
      <c r="S890" s="21"/>
      <c r="T890" s="21"/>
      <c r="U890" s="21"/>
      <c r="V890" s="21"/>
      <c r="W890" s="21"/>
      <c r="X890" s="21"/>
    </row>
    <row r="891" spans="17:24" x14ac:dyDescent="0.25">
      <c r="Q891" s="21"/>
      <c r="R891" s="21"/>
      <c r="S891" s="21"/>
      <c r="T891" s="21"/>
      <c r="U891" s="21"/>
      <c r="V891" s="21"/>
      <c r="W891" s="21"/>
      <c r="X891" s="21"/>
    </row>
    <row r="892" spans="17:24" x14ac:dyDescent="0.25">
      <c r="Q892" s="21"/>
      <c r="R892" s="21"/>
      <c r="S892" s="21"/>
      <c r="T892" s="21"/>
      <c r="U892" s="21"/>
      <c r="V892" s="21"/>
      <c r="W892" s="21"/>
      <c r="X892" s="21"/>
    </row>
    <row r="893" spans="17:24" x14ac:dyDescent="0.25">
      <c r="Q893" s="21"/>
      <c r="R893" s="21"/>
      <c r="S893" s="21"/>
      <c r="T893" s="21"/>
      <c r="U893" s="21"/>
      <c r="V893" s="21"/>
      <c r="W893" s="21"/>
      <c r="X893" s="21"/>
    </row>
    <row r="894" spans="17:24" x14ac:dyDescent="0.25">
      <c r="Q894" s="21"/>
      <c r="R894" s="21"/>
      <c r="S894" s="21"/>
      <c r="T894" s="21"/>
      <c r="U894" s="21"/>
      <c r="V894" s="21"/>
      <c r="W894" s="21"/>
      <c r="X894" s="21"/>
    </row>
    <row r="895" spans="17:24" x14ac:dyDescent="0.25">
      <c r="Q895" s="21"/>
      <c r="R895" s="21"/>
      <c r="S895" s="21"/>
      <c r="T895" s="21"/>
      <c r="U895" s="21"/>
      <c r="V895" s="21"/>
      <c r="W895" s="21"/>
      <c r="X895" s="21"/>
    </row>
    <row r="896" spans="17:24" x14ac:dyDescent="0.25">
      <c r="Q896" s="21"/>
      <c r="R896" s="21"/>
      <c r="S896" s="21"/>
      <c r="T896" s="21"/>
      <c r="U896" s="21"/>
      <c r="V896" s="21"/>
      <c r="W896" s="21"/>
      <c r="X896" s="21"/>
    </row>
    <row r="897" spans="17:24" x14ac:dyDescent="0.25">
      <c r="Q897" s="21"/>
      <c r="R897" s="21"/>
      <c r="S897" s="21"/>
      <c r="T897" s="21"/>
      <c r="U897" s="21"/>
      <c r="V897" s="21"/>
      <c r="W897" s="21"/>
      <c r="X897" s="21"/>
    </row>
    <row r="898" spans="17:24" x14ac:dyDescent="0.25">
      <c r="Q898" s="21"/>
      <c r="R898" s="21"/>
      <c r="S898" s="21"/>
      <c r="T898" s="21"/>
      <c r="U898" s="21"/>
      <c r="V898" s="21"/>
      <c r="W898" s="21"/>
      <c r="X898" s="21"/>
    </row>
    <row r="899" spans="17:24" x14ac:dyDescent="0.25">
      <c r="Q899" s="21"/>
      <c r="R899" s="21"/>
      <c r="S899" s="21"/>
      <c r="T899" s="21"/>
      <c r="U899" s="21"/>
      <c r="V899" s="21"/>
      <c r="W899" s="21"/>
      <c r="X899" s="21"/>
    </row>
    <row r="900" spans="17:24" x14ac:dyDescent="0.25">
      <c r="Q900" s="21"/>
      <c r="R900" s="21"/>
      <c r="S900" s="21"/>
      <c r="T900" s="21"/>
      <c r="U900" s="21"/>
      <c r="V900" s="21"/>
      <c r="W900" s="21"/>
      <c r="X900" s="21"/>
    </row>
    <row r="901" spans="17:24" x14ac:dyDescent="0.25">
      <c r="Q901" s="21"/>
      <c r="R901" s="21"/>
      <c r="S901" s="21"/>
      <c r="T901" s="21"/>
      <c r="U901" s="21"/>
      <c r="V901" s="21"/>
      <c r="W901" s="21"/>
      <c r="X901" s="21"/>
    </row>
    <row r="902" spans="17:24" x14ac:dyDescent="0.25">
      <c r="Q902" s="21"/>
      <c r="R902" s="21"/>
      <c r="S902" s="21"/>
      <c r="T902" s="21"/>
      <c r="U902" s="21"/>
      <c r="V902" s="21"/>
      <c r="W902" s="21"/>
      <c r="X902" s="21"/>
    </row>
    <row r="903" spans="17:24" x14ac:dyDescent="0.25">
      <c r="Q903" s="21"/>
      <c r="R903" s="21"/>
      <c r="S903" s="21"/>
      <c r="T903" s="21"/>
      <c r="U903" s="21"/>
      <c r="V903" s="21"/>
      <c r="W903" s="21"/>
      <c r="X903" s="21"/>
    </row>
    <row r="904" spans="17:24" x14ac:dyDescent="0.25">
      <c r="Q904" s="21"/>
      <c r="R904" s="21"/>
      <c r="S904" s="21"/>
      <c r="T904" s="21"/>
      <c r="U904" s="21"/>
      <c r="V904" s="21"/>
      <c r="W904" s="21"/>
      <c r="X904" s="21"/>
    </row>
    <row r="905" spans="17:24" x14ac:dyDescent="0.25">
      <c r="Q905" s="21"/>
      <c r="R905" s="21"/>
      <c r="S905" s="21"/>
      <c r="T905" s="21"/>
      <c r="U905" s="21"/>
      <c r="V905" s="21"/>
      <c r="W905" s="21"/>
      <c r="X905" s="21"/>
    </row>
    <row r="906" spans="17:24" x14ac:dyDescent="0.25">
      <c r="Q906" s="21"/>
      <c r="R906" s="21"/>
      <c r="S906" s="21"/>
      <c r="T906" s="21"/>
      <c r="U906" s="21"/>
      <c r="V906" s="21"/>
      <c r="W906" s="21"/>
      <c r="X906" s="21"/>
    </row>
    <row r="907" spans="17:24" x14ac:dyDescent="0.25">
      <c r="Q907" s="21"/>
      <c r="R907" s="21"/>
      <c r="S907" s="21"/>
      <c r="T907" s="21"/>
      <c r="U907" s="21"/>
      <c r="V907" s="21"/>
      <c r="W907" s="21"/>
      <c r="X907" s="21"/>
    </row>
    <row r="908" spans="17:24" x14ac:dyDescent="0.25">
      <c r="Q908" s="21"/>
      <c r="R908" s="21"/>
      <c r="S908" s="21"/>
      <c r="T908" s="21"/>
      <c r="U908" s="21"/>
      <c r="V908" s="21"/>
      <c r="W908" s="21"/>
      <c r="X908" s="21"/>
    </row>
    <row r="909" spans="17:24" x14ac:dyDescent="0.25">
      <c r="Q909" s="21"/>
      <c r="R909" s="21"/>
      <c r="S909" s="21"/>
      <c r="T909" s="21"/>
      <c r="U909" s="21"/>
      <c r="V909" s="21"/>
      <c r="W909" s="21"/>
      <c r="X909" s="21"/>
    </row>
    <row r="910" spans="17:24" x14ac:dyDescent="0.25">
      <c r="Q910" s="21"/>
      <c r="R910" s="21"/>
      <c r="S910" s="21"/>
      <c r="T910" s="21"/>
      <c r="U910" s="21"/>
      <c r="V910" s="21"/>
      <c r="W910" s="21"/>
      <c r="X910" s="21"/>
    </row>
    <row r="911" spans="17:24" x14ac:dyDescent="0.25">
      <c r="Q911" s="21"/>
      <c r="R911" s="21"/>
      <c r="S911" s="21"/>
      <c r="T911" s="21"/>
      <c r="U911" s="21"/>
      <c r="V911" s="21"/>
      <c r="W911" s="21"/>
      <c r="X911" s="21"/>
    </row>
    <row r="912" spans="17:24" x14ac:dyDescent="0.25">
      <c r="Q912" s="21"/>
      <c r="R912" s="21"/>
      <c r="S912" s="21"/>
      <c r="T912" s="21"/>
      <c r="U912" s="21"/>
      <c r="V912" s="21"/>
      <c r="W912" s="21"/>
      <c r="X912" s="21"/>
    </row>
    <row r="913" spans="17:24" x14ac:dyDescent="0.25">
      <c r="Q913" s="21"/>
      <c r="R913" s="21"/>
      <c r="S913" s="21"/>
      <c r="T913" s="21"/>
      <c r="U913" s="21"/>
      <c r="V913" s="21"/>
      <c r="W913" s="21"/>
      <c r="X913" s="21"/>
    </row>
    <row r="914" spans="17:24" x14ac:dyDescent="0.25">
      <c r="Q914" s="21"/>
      <c r="R914" s="21"/>
      <c r="S914" s="21"/>
      <c r="T914" s="21"/>
      <c r="U914" s="21"/>
      <c r="V914" s="21"/>
      <c r="W914" s="21"/>
      <c r="X914" s="21"/>
    </row>
    <row r="915" spans="17:24" x14ac:dyDescent="0.25">
      <c r="Q915" s="21"/>
      <c r="R915" s="21"/>
      <c r="S915" s="21"/>
      <c r="T915" s="21"/>
      <c r="U915" s="21"/>
      <c r="V915" s="21"/>
      <c r="W915" s="21"/>
      <c r="X915" s="21"/>
    </row>
    <row r="916" spans="17:24" x14ac:dyDescent="0.25">
      <c r="Q916" s="21"/>
      <c r="R916" s="21"/>
      <c r="S916" s="21"/>
      <c r="T916" s="21"/>
      <c r="U916" s="21"/>
      <c r="V916" s="21"/>
      <c r="W916" s="21"/>
      <c r="X916" s="21"/>
    </row>
    <row r="917" spans="17:24" x14ac:dyDescent="0.25">
      <c r="Q917" s="21"/>
      <c r="R917" s="21"/>
      <c r="S917" s="21"/>
      <c r="T917" s="21"/>
      <c r="U917" s="21"/>
      <c r="V917" s="21"/>
      <c r="W917" s="21"/>
      <c r="X917" s="21"/>
    </row>
    <row r="918" spans="17:24" x14ac:dyDescent="0.25">
      <c r="Q918" s="21"/>
      <c r="R918" s="21"/>
      <c r="S918" s="21"/>
      <c r="T918" s="21"/>
      <c r="U918" s="21"/>
      <c r="V918" s="21"/>
      <c r="W918" s="21"/>
      <c r="X918" s="21"/>
    </row>
    <row r="919" spans="17:24" x14ac:dyDescent="0.25">
      <c r="Q919" s="21"/>
      <c r="R919" s="21"/>
      <c r="S919" s="21"/>
      <c r="T919" s="21"/>
      <c r="U919" s="21"/>
      <c r="V919" s="21"/>
      <c r="W919" s="21"/>
      <c r="X919" s="21"/>
    </row>
    <row r="920" spans="17:24" x14ac:dyDescent="0.25">
      <c r="Q920" s="21"/>
      <c r="R920" s="21"/>
      <c r="S920" s="21"/>
      <c r="T920" s="21"/>
      <c r="U920" s="21"/>
      <c r="V920" s="21"/>
      <c r="W920" s="21"/>
      <c r="X920" s="21"/>
    </row>
    <row r="921" spans="17:24" x14ac:dyDescent="0.25">
      <c r="Q921" s="21"/>
      <c r="R921" s="21"/>
      <c r="S921" s="21"/>
      <c r="T921" s="21"/>
      <c r="U921" s="21"/>
      <c r="V921" s="21"/>
      <c r="W921" s="21"/>
      <c r="X921" s="21"/>
    </row>
    <row r="922" spans="17:24" x14ac:dyDescent="0.25">
      <c r="Q922" s="21"/>
      <c r="R922" s="21"/>
      <c r="S922" s="21"/>
      <c r="T922" s="21"/>
      <c r="U922" s="21"/>
      <c r="V922" s="21"/>
      <c r="W922" s="21"/>
      <c r="X922" s="21"/>
    </row>
    <row r="923" spans="17:24" x14ac:dyDescent="0.25">
      <c r="Q923" s="21"/>
      <c r="R923" s="21"/>
      <c r="S923" s="21"/>
      <c r="T923" s="21"/>
      <c r="U923" s="21"/>
      <c r="V923" s="21"/>
      <c r="W923" s="21"/>
      <c r="X923" s="21"/>
    </row>
    <row r="924" spans="17:24" x14ac:dyDescent="0.25">
      <c r="Q924" s="21"/>
      <c r="R924" s="21"/>
      <c r="S924" s="21"/>
      <c r="T924" s="21"/>
      <c r="U924" s="21"/>
      <c r="V924" s="21"/>
      <c r="W924" s="21"/>
      <c r="X924" s="21"/>
    </row>
    <row r="925" spans="17:24" x14ac:dyDescent="0.25">
      <c r="Q925" s="21"/>
      <c r="R925" s="21"/>
      <c r="S925" s="21"/>
      <c r="T925" s="21"/>
      <c r="U925" s="21"/>
      <c r="V925" s="21"/>
      <c r="W925" s="21"/>
      <c r="X925" s="21"/>
    </row>
    <row r="926" spans="17:24" x14ac:dyDescent="0.25">
      <c r="Q926" s="21"/>
      <c r="R926" s="21"/>
      <c r="S926" s="21"/>
      <c r="T926" s="21"/>
      <c r="U926" s="21"/>
      <c r="V926" s="21"/>
      <c r="W926" s="21"/>
      <c r="X926" s="21"/>
    </row>
    <row r="927" spans="17:24" x14ac:dyDescent="0.25">
      <c r="Q927" s="21"/>
      <c r="R927" s="21"/>
      <c r="S927" s="21"/>
      <c r="T927" s="21"/>
      <c r="U927" s="21"/>
      <c r="V927" s="21"/>
      <c r="W927" s="21"/>
      <c r="X927" s="21"/>
    </row>
    <row r="928" spans="17:24" x14ac:dyDescent="0.25">
      <c r="Q928" s="21"/>
      <c r="R928" s="21"/>
      <c r="S928" s="21"/>
      <c r="T928" s="21"/>
      <c r="U928" s="21"/>
      <c r="V928" s="21"/>
      <c r="W928" s="21"/>
      <c r="X928" s="21"/>
    </row>
    <row r="929" spans="17:24" x14ac:dyDescent="0.25">
      <c r="Q929" s="21"/>
      <c r="R929" s="21"/>
      <c r="S929" s="21"/>
      <c r="T929" s="21"/>
      <c r="U929" s="21"/>
      <c r="V929" s="21"/>
      <c r="W929" s="21"/>
      <c r="X929" s="21"/>
    </row>
    <row r="930" spans="17:24" x14ac:dyDescent="0.25">
      <c r="Q930" s="21"/>
      <c r="R930" s="21"/>
      <c r="S930" s="21"/>
      <c r="T930" s="21"/>
      <c r="U930" s="21"/>
      <c r="V930" s="21"/>
      <c r="W930" s="21"/>
      <c r="X930" s="21"/>
    </row>
    <row r="931" spans="17:24" x14ac:dyDescent="0.25">
      <c r="Q931" s="21"/>
      <c r="R931" s="21"/>
      <c r="S931" s="21"/>
      <c r="T931" s="21"/>
      <c r="U931" s="21"/>
      <c r="V931" s="21"/>
      <c r="W931" s="21"/>
      <c r="X931" s="21"/>
    </row>
    <row r="932" spans="17:24" x14ac:dyDescent="0.25">
      <c r="Q932" s="21"/>
      <c r="R932" s="21"/>
      <c r="S932" s="21"/>
      <c r="T932" s="21"/>
      <c r="U932" s="21"/>
      <c r="V932" s="21"/>
      <c r="W932" s="21"/>
      <c r="X932" s="21"/>
    </row>
    <row r="933" spans="17:24" x14ac:dyDescent="0.25">
      <c r="Q933" s="21"/>
      <c r="R933" s="21"/>
      <c r="S933" s="21"/>
      <c r="T933" s="21"/>
      <c r="U933" s="21"/>
      <c r="V933" s="21"/>
      <c r="W933" s="21"/>
      <c r="X933" s="21"/>
    </row>
    <row r="934" spans="17:24" x14ac:dyDescent="0.25">
      <c r="Q934" s="21"/>
      <c r="R934" s="21"/>
      <c r="S934" s="21"/>
      <c r="T934" s="21"/>
      <c r="U934" s="21"/>
      <c r="V934" s="21"/>
      <c r="W934" s="21"/>
      <c r="X934" s="21"/>
    </row>
    <row r="935" spans="17:24" x14ac:dyDescent="0.25">
      <c r="Q935" s="21"/>
      <c r="R935" s="21"/>
      <c r="S935" s="21"/>
      <c r="T935" s="21"/>
      <c r="U935" s="21"/>
      <c r="V935" s="21"/>
      <c r="W935" s="21"/>
      <c r="X935" s="21"/>
    </row>
    <row r="936" spans="17:24" x14ac:dyDescent="0.25">
      <c r="Q936" s="21"/>
      <c r="R936" s="21"/>
      <c r="S936" s="21"/>
      <c r="T936" s="21"/>
      <c r="U936" s="21"/>
      <c r="V936" s="21"/>
      <c r="W936" s="21"/>
      <c r="X936" s="21"/>
    </row>
    <row r="937" spans="17:24" x14ac:dyDescent="0.25">
      <c r="Q937" s="21"/>
      <c r="R937" s="21"/>
      <c r="S937" s="21"/>
      <c r="T937" s="21"/>
      <c r="U937" s="21"/>
      <c r="V937" s="21"/>
      <c r="W937" s="21"/>
      <c r="X937" s="21"/>
    </row>
    <row r="938" spans="17:24" x14ac:dyDescent="0.25">
      <c r="Q938" s="21"/>
      <c r="R938" s="21"/>
      <c r="S938" s="21"/>
      <c r="T938" s="21"/>
      <c r="U938" s="21"/>
      <c r="V938" s="21"/>
      <c r="W938" s="21"/>
      <c r="X938" s="21"/>
    </row>
    <row r="939" spans="17:24" x14ac:dyDescent="0.25">
      <c r="Q939" s="21"/>
      <c r="R939" s="21"/>
      <c r="S939" s="21"/>
      <c r="T939" s="21"/>
      <c r="U939" s="21"/>
      <c r="V939" s="21"/>
      <c r="W939" s="21"/>
      <c r="X939" s="21"/>
    </row>
    <row r="940" spans="17:24" x14ac:dyDescent="0.25">
      <c r="Q940" s="21"/>
      <c r="R940" s="21"/>
      <c r="S940" s="21"/>
      <c r="T940" s="21"/>
      <c r="U940" s="21"/>
      <c r="V940" s="21"/>
      <c r="W940" s="21"/>
      <c r="X940" s="21"/>
    </row>
    <row r="941" spans="17:24" x14ac:dyDescent="0.25">
      <c r="Q941" s="21"/>
      <c r="R941" s="21"/>
      <c r="S941" s="21"/>
      <c r="T941" s="21"/>
      <c r="U941" s="21"/>
      <c r="V941" s="21"/>
      <c r="W941" s="21"/>
      <c r="X941" s="21"/>
    </row>
    <row r="942" spans="17:24" x14ac:dyDescent="0.25">
      <c r="Q942" s="21"/>
      <c r="R942" s="21"/>
      <c r="S942" s="21"/>
      <c r="T942" s="21"/>
      <c r="U942" s="21"/>
      <c r="V942" s="21"/>
      <c r="W942" s="21"/>
      <c r="X942" s="21"/>
    </row>
    <row r="943" spans="17:24" x14ac:dyDescent="0.25">
      <c r="Q943" s="21"/>
      <c r="R943" s="21"/>
      <c r="S943" s="21"/>
      <c r="T943" s="21"/>
      <c r="U943" s="21"/>
      <c r="V943" s="21"/>
      <c r="W943" s="21"/>
      <c r="X943" s="21"/>
    </row>
    <row r="944" spans="17:24" x14ac:dyDescent="0.25">
      <c r="Q944" s="21"/>
      <c r="R944" s="21"/>
      <c r="S944" s="21"/>
      <c r="T944" s="21"/>
      <c r="U944" s="21"/>
      <c r="V944" s="21"/>
      <c r="W944" s="21"/>
      <c r="X944" s="21"/>
    </row>
    <row r="945" spans="17:24" x14ac:dyDescent="0.25">
      <c r="Q945" s="21"/>
      <c r="R945" s="21"/>
      <c r="S945" s="21"/>
      <c r="T945" s="21"/>
      <c r="U945" s="21"/>
      <c r="V945" s="21"/>
      <c r="W945" s="21"/>
      <c r="X945" s="21"/>
    </row>
    <row r="946" spans="17:24" x14ac:dyDescent="0.25">
      <c r="Q946" s="21"/>
      <c r="R946" s="21"/>
      <c r="S946" s="21"/>
      <c r="T946" s="21"/>
      <c r="U946" s="21"/>
      <c r="V946" s="21"/>
      <c r="W946" s="21"/>
      <c r="X946" s="21"/>
    </row>
    <row r="947" spans="17:24" x14ac:dyDescent="0.25">
      <c r="Q947" s="21"/>
      <c r="R947" s="21"/>
      <c r="S947" s="21"/>
      <c r="T947" s="21"/>
      <c r="U947" s="21"/>
      <c r="V947" s="21"/>
      <c r="W947" s="21"/>
      <c r="X947" s="21"/>
    </row>
    <row r="948" spans="17:24" x14ac:dyDescent="0.25">
      <c r="Q948" s="21"/>
      <c r="R948" s="21"/>
      <c r="S948" s="21"/>
      <c r="T948" s="21"/>
      <c r="U948" s="21"/>
      <c r="V948" s="21"/>
      <c r="W948" s="21"/>
      <c r="X948" s="21"/>
    </row>
    <row r="949" spans="17:24" x14ac:dyDescent="0.25">
      <c r="Q949" s="21"/>
      <c r="R949" s="21"/>
      <c r="S949" s="21"/>
      <c r="T949" s="21"/>
      <c r="U949" s="21"/>
      <c r="V949" s="21"/>
      <c r="W949" s="21"/>
      <c r="X949" s="21"/>
    </row>
    <row r="950" spans="17:24" x14ac:dyDescent="0.25">
      <c r="Q950" s="21"/>
      <c r="R950" s="21"/>
      <c r="S950" s="21"/>
      <c r="T950" s="21"/>
      <c r="U950" s="21"/>
      <c r="V950" s="21"/>
      <c r="W950" s="21"/>
      <c r="X950" s="21"/>
    </row>
    <row r="951" spans="17:24" x14ac:dyDescent="0.25">
      <c r="Q951" s="21"/>
      <c r="R951" s="21"/>
      <c r="S951" s="21"/>
      <c r="T951" s="21"/>
      <c r="U951" s="21"/>
      <c r="V951" s="21"/>
      <c r="W951" s="21"/>
      <c r="X951" s="21"/>
    </row>
    <row r="952" spans="17:24" x14ac:dyDescent="0.25">
      <c r="Q952" s="21"/>
      <c r="R952" s="21"/>
      <c r="S952" s="21"/>
      <c r="T952" s="21"/>
      <c r="U952" s="21"/>
      <c r="V952" s="21"/>
      <c r="W952" s="21"/>
      <c r="X952" s="21"/>
    </row>
    <row r="953" spans="17:24" x14ac:dyDescent="0.25">
      <c r="Q953" s="21"/>
      <c r="R953" s="21"/>
      <c r="S953" s="21"/>
      <c r="T953" s="21"/>
      <c r="U953" s="21"/>
      <c r="V953" s="21"/>
      <c r="W953" s="21"/>
      <c r="X953" s="21"/>
    </row>
    <row r="954" spans="17:24" x14ac:dyDescent="0.25">
      <c r="Q954" s="21"/>
      <c r="R954" s="21"/>
      <c r="S954" s="21"/>
      <c r="T954" s="21"/>
      <c r="U954" s="21"/>
      <c r="V954" s="21"/>
      <c r="W954" s="21"/>
      <c r="X954" s="21"/>
    </row>
    <row r="955" spans="17:24" x14ac:dyDescent="0.25">
      <c r="Q955" s="21"/>
      <c r="R955" s="21"/>
      <c r="S955" s="21"/>
      <c r="T955" s="21"/>
      <c r="U955" s="21"/>
      <c r="V955" s="21"/>
      <c r="W955" s="21"/>
      <c r="X955" s="21"/>
    </row>
    <row r="956" spans="17:24" x14ac:dyDescent="0.25">
      <c r="Q956" s="21"/>
      <c r="R956" s="21"/>
      <c r="S956" s="21"/>
      <c r="T956" s="21"/>
      <c r="U956" s="21"/>
      <c r="V956" s="21"/>
      <c r="W956" s="21"/>
      <c r="X956" s="21"/>
    </row>
    <row r="957" spans="17:24" x14ac:dyDescent="0.25">
      <c r="Q957" s="21"/>
      <c r="R957" s="21"/>
      <c r="S957" s="21"/>
      <c r="T957" s="21"/>
      <c r="U957" s="21"/>
      <c r="V957" s="21"/>
      <c r="W957" s="21"/>
      <c r="X957" s="21"/>
    </row>
    <row r="958" spans="17:24" x14ac:dyDescent="0.25">
      <c r="Q958" s="21"/>
      <c r="R958" s="21"/>
      <c r="S958" s="21"/>
      <c r="T958" s="21"/>
      <c r="U958" s="21"/>
      <c r="V958" s="21"/>
      <c r="W958" s="21"/>
      <c r="X958" s="21"/>
    </row>
    <row r="959" spans="17:24" x14ac:dyDescent="0.25">
      <c r="Q959" s="21"/>
      <c r="R959" s="21"/>
      <c r="S959" s="21"/>
      <c r="T959" s="21"/>
      <c r="U959" s="21"/>
      <c r="V959" s="21"/>
      <c r="W959" s="21"/>
      <c r="X959" s="21"/>
    </row>
    <row r="960" spans="17:24" x14ac:dyDescent="0.25">
      <c r="Q960" s="21"/>
      <c r="R960" s="21"/>
      <c r="S960" s="21"/>
      <c r="T960" s="21"/>
      <c r="U960" s="21"/>
      <c r="V960" s="21"/>
      <c r="W960" s="21"/>
      <c r="X960" s="21"/>
    </row>
    <row r="961" spans="17:24" x14ac:dyDescent="0.25">
      <c r="Q961" s="21"/>
      <c r="R961" s="21"/>
      <c r="S961" s="21"/>
      <c r="T961" s="21"/>
      <c r="U961" s="21"/>
      <c r="V961" s="21"/>
      <c r="W961" s="21"/>
      <c r="X961" s="21"/>
    </row>
    <row r="962" spans="17:24" x14ac:dyDescent="0.25">
      <c r="Q962" s="21"/>
      <c r="R962" s="21"/>
      <c r="S962" s="21"/>
      <c r="T962" s="21"/>
      <c r="U962" s="21"/>
      <c r="V962" s="21"/>
      <c r="W962" s="21"/>
      <c r="X962" s="21"/>
    </row>
    <row r="963" spans="17:24" x14ac:dyDescent="0.25">
      <c r="Q963" s="21"/>
      <c r="R963" s="21"/>
      <c r="S963" s="21"/>
      <c r="T963" s="21"/>
      <c r="U963" s="21"/>
      <c r="V963" s="21"/>
      <c r="W963" s="21"/>
      <c r="X963" s="21"/>
    </row>
    <row r="964" spans="17:24" x14ac:dyDescent="0.25">
      <c r="Q964" s="21"/>
      <c r="R964" s="21"/>
      <c r="S964" s="21"/>
      <c r="T964" s="21"/>
      <c r="U964" s="21"/>
      <c r="V964" s="21"/>
      <c r="W964" s="21"/>
      <c r="X964" s="21"/>
    </row>
    <row r="965" spans="17:24" x14ac:dyDescent="0.25">
      <c r="Q965" s="21"/>
      <c r="R965" s="21"/>
      <c r="S965" s="21"/>
      <c r="T965" s="21"/>
      <c r="U965" s="21"/>
      <c r="V965" s="21"/>
      <c r="W965" s="21"/>
      <c r="X965" s="21"/>
    </row>
    <row r="966" spans="17:24" x14ac:dyDescent="0.25">
      <c r="Q966" s="21"/>
      <c r="R966" s="21"/>
      <c r="S966" s="21"/>
      <c r="T966" s="21"/>
      <c r="U966" s="21"/>
      <c r="V966" s="21"/>
      <c r="W966" s="21"/>
      <c r="X966" s="21"/>
    </row>
    <row r="967" spans="17:24" x14ac:dyDescent="0.25">
      <c r="Q967" s="21"/>
      <c r="R967" s="21"/>
      <c r="S967" s="21"/>
      <c r="T967" s="21"/>
      <c r="U967" s="21"/>
      <c r="V967" s="21"/>
      <c r="W967" s="21"/>
      <c r="X967" s="21"/>
    </row>
    <row r="968" spans="17:24" x14ac:dyDescent="0.25">
      <c r="Q968" s="21"/>
      <c r="R968" s="21"/>
      <c r="S968" s="21"/>
      <c r="T968" s="21"/>
      <c r="U968" s="21"/>
      <c r="V968" s="21"/>
      <c r="W968" s="21"/>
      <c r="X968" s="21"/>
    </row>
    <row r="969" spans="17:24" x14ac:dyDescent="0.25">
      <c r="Q969" s="21"/>
      <c r="R969" s="21"/>
      <c r="S969" s="21"/>
      <c r="T969" s="21"/>
      <c r="U969" s="21"/>
      <c r="V969" s="21"/>
      <c r="W969" s="21"/>
      <c r="X969" s="21"/>
    </row>
    <row r="970" spans="17:24" x14ac:dyDescent="0.25">
      <c r="Q970" s="21"/>
      <c r="R970" s="21"/>
      <c r="S970" s="21"/>
      <c r="T970" s="21"/>
      <c r="U970" s="21"/>
      <c r="V970" s="21"/>
      <c r="W970" s="21"/>
      <c r="X970" s="21"/>
    </row>
    <row r="971" spans="17:24" x14ac:dyDescent="0.25">
      <c r="Q971" s="21"/>
      <c r="R971" s="21"/>
      <c r="S971" s="21"/>
      <c r="T971" s="21"/>
      <c r="U971" s="21"/>
      <c r="V971" s="21"/>
      <c r="W971" s="21"/>
      <c r="X971" s="21"/>
    </row>
    <row r="972" spans="17:24" x14ac:dyDescent="0.25">
      <c r="Q972" s="21"/>
      <c r="R972" s="21"/>
      <c r="S972" s="21"/>
      <c r="T972" s="21"/>
      <c r="U972" s="21"/>
      <c r="V972" s="21"/>
      <c r="W972" s="21"/>
      <c r="X972" s="21"/>
    </row>
    <row r="973" spans="17:24" x14ac:dyDescent="0.25">
      <c r="Q973" s="21"/>
      <c r="R973" s="21"/>
      <c r="S973" s="21"/>
      <c r="T973" s="21"/>
      <c r="U973" s="21"/>
      <c r="V973" s="21"/>
      <c r="W973" s="21"/>
      <c r="X973" s="21"/>
    </row>
    <row r="974" spans="17:24" x14ac:dyDescent="0.25">
      <c r="Q974" s="21"/>
      <c r="R974" s="21"/>
      <c r="S974" s="21"/>
      <c r="T974" s="21"/>
      <c r="U974" s="21"/>
      <c r="V974" s="21"/>
      <c r="W974" s="21"/>
      <c r="X974" s="21"/>
    </row>
    <row r="975" spans="17:24" x14ac:dyDescent="0.25">
      <c r="Q975" s="21"/>
      <c r="R975" s="21"/>
      <c r="S975" s="21"/>
      <c r="T975" s="21"/>
      <c r="U975" s="21"/>
      <c r="V975" s="21"/>
      <c r="W975" s="21"/>
      <c r="X975" s="21"/>
    </row>
    <row r="976" spans="17:24" x14ac:dyDescent="0.25">
      <c r="Q976" s="21"/>
      <c r="R976" s="21"/>
      <c r="S976" s="21"/>
      <c r="T976" s="21"/>
      <c r="U976" s="21"/>
      <c r="V976" s="21"/>
      <c r="W976" s="21"/>
      <c r="X976" s="21"/>
    </row>
    <row r="977" spans="17:24" x14ac:dyDescent="0.25">
      <c r="Q977" s="21"/>
      <c r="R977" s="21"/>
      <c r="S977" s="21"/>
      <c r="T977" s="21"/>
      <c r="U977" s="21"/>
      <c r="V977" s="21"/>
      <c r="W977" s="21"/>
      <c r="X977" s="21"/>
    </row>
    <row r="978" spans="17:24" x14ac:dyDescent="0.25">
      <c r="Q978" s="21"/>
      <c r="R978" s="21"/>
      <c r="S978" s="21"/>
      <c r="T978" s="21"/>
      <c r="U978" s="21"/>
      <c r="V978" s="21"/>
      <c r="W978" s="21"/>
      <c r="X978" s="21"/>
    </row>
    <row r="979" spans="17:24" x14ac:dyDescent="0.25">
      <c r="Q979" s="21"/>
      <c r="R979" s="21"/>
      <c r="S979" s="21"/>
      <c r="T979" s="21"/>
      <c r="U979" s="21"/>
      <c r="V979" s="21"/>
      <c r="W979" s="21"/>
      <c r="X979" s="21"/>
    </row>
    <row r="980" spans="17:24" x14ac:dyDescent="0.25">
      <c r="Q980" s="21"/>
      <c r="R980" s="21"/>
      <c r="S980" s="21"/>
      <c r="T980" s="21"/>
      <c r="U980" s="21"/>
      <c r="V980" s="21"/>
      <c r="W980" s="21"/>
      <c r="X980" s="21"/>
    </row>
    <row r="981" spans="17:24" x14ac:dyDescent="0.25">
      <c r="Q981" s="21"/>
      <c r="R981" s="21"/>
      <c r="S981" s="21"/>
      <c r="T981" s="21"/>
      <c r="U981" s="21"/>
      <c r="V981" s="21"/>
      <c r="W981" s="21"/>
      <c r="X981" s="21"/>
    </row>
    <row r="982" spans="17:24" x14ac:dyDescent="0.25">
      <c r="Q982" s="21"/>
      <c r="R982" s="21"/>
      <c r="S982" s="21"/>
      <c r="T982" s="21"/>
      <c r="U982" s="21"/>
      <c r="V982" s="21"/>
      <c r="W982" s="21"/>
      <c r="X982" s="21"/>
    </row>
    <row r="983" spans="17:24" x14ac:dyDescent="0.25">
      <c r="Q983" s="21"/>
      <c r="R983" s="21"/>
      <c r="S983" s="21"/>
      <c r="T983" s="21"/>
      <c r="U983" s="21"/>
      <c r="V983" s="21"/>
      <c r="W983" s="21"/>
      <c r="X983" s="21"/>
    </row>
    <row r="984" spans="17:24" x14ac:dyDescent="0.25">
      <c r="Q984" s="21"/>
      <c r="R984" s="21"/>
      <c r="S984" s="21"/>
      <c r="T984" s="21"/>
      <c r="U984" s="21"/>
      <c r="V984" s="21"/>
      <c r="W984" s="21"/>
      <c r="X984" s="21"/>
    </row>
    <row r="985" spans="17:24" x14ac:dyDescent="0.25">
      <c r="Q985" s="21"/>
      <c r="R985" s="21"/>
      <c r="S985" s="21"/>
      <c r="T985" s="21"/>
      <c r="U985" s="21"/>
      <c r="V985" s="21"/>
      <c r="W985" s="21"/>
      <c r="X985" s="21"/>
    </row>
    <row r="986" spans="17:24" x14ac:dyDescent="0.25">
      <c r="Q986" s="21"/>
      <c r="R986" s="21"/>
      <c r="S986" s="21"/>
      <c r="T986" s="21"/>
      <c r="U986" s="21"/>
      <c r="V986" s="21"/>
      <c r="W986" s="21"/>
      <c r="X986" s="21"/>
    </row>
    <row r="987" spans="17:24" x14ac:dyDescent="0.25">
      <c r="Q987" s="21"/>
      <c r="R987" s="21"/>
      <c r="S987" s="21"/>
      <c r="T987" s="21"/>
      <c r="U987" s="21"/>
      <c r="V987" s="21"/>
      <c r="W987" s="21"/>
      <c r="X987" s="21"/>
    </row>
    <row r="988" spans="17:24" x14ac:dyDescent="0.25">
      <c r="Q988" s="21"/>
      <c r="R988" s="21"/>
      <c r="S988" s="21"/>
      <c r="T988" s="21"/>
      <c r="U988" s="21"/>
      <c r="V988" s="21"/>
      <c r="W988" s="21"/>
      <c r="X988" s="21"/>
    </row>
    <row r="989" spans="17:24" x14ac:dyDescent="0.25">
      <c r="Q989" s="21"/>
      <c r="R989" s="21"/>
      <c r="S989" s="21"/>
      <c r="T989" s="21"/>
      <c r="U989" s="21"/>
      <c r="V989" s="21"/>
      <c r="W989" s="21"/>
      <c r="X989" s="21"/>
    </row>
    <row r="990" spans="17:24" x14ac:dyDescent="0.25">
      <c r="Q990" s="21"/>
      <c r="R990" s="21"/>
      <c r="S990" s="21"/>
      <c r="T990" s="21"/>
      <c r="U990" s="21"/>
      <c r="V990" s="21"/>
      <c r="W990" s="21"/>
      <c r="X990" s="21"/>
    </row>
    <row r="991" spans="17:24" x14ac:dyDescent="0.25">
      <c r="Q991" s="21"/>
      <c r="R991" s="21"/>
      <c r="S991" s="21"/>
      <c r="T991" s="21"/>
      <c r="U991" s="21"/>
      <c r="V991" s="21"/>
      <c r="W991" s="21"/>
      <c r="X991" s="21"/>
    </row>
    <row r="992" spans="17:24" x14ac:dyDescent="0.25">
      <c r="Q992" s="21"/>
      <c r="R992" s="21"/>
      <c r="S992" s="21"/>
      <c r="T992" s="21"/>
      <c r="U992" s="21"/>
      <c r="V992" s="21"/>
      <c r="W992" s="21"/>
      <c r="X992" s="21"/>
    </row>
    <row r="993" spans="17:24" x14ac:dyDescent="0.25">
      <c r="Q993" s="21"/>
      <c r="R993" s="21"/>
      <c r="S993" s="21"/>
      <c r="T993" s="21"/>
      <c r="U993" s="21"/>
      <c r="V993" s="21"/>
      <c r="W993" s="21"/>
      <c r="X993" s="21"/>
    </row>
    <row r="994" spans="17:24" x14ac:dyDescent="0.25">
      <c r="Q994" s="21"/>
      <c r="R994" s="21"/>
      <c r="S994" s="21"/>
      <c r="T994" s="21"/>
      <c r="U994" s="21"/>
      <c r="V994" s="21"/>
      <c r="W994" s="21"/>
      <c r="X994" s="21"/>
    </row>
    <row r="995" spans="17:24" x14ac:dyDescent="0.25">
      <c r="Q995" s="21"/>
      <c r="R995" s="21"/>
      <c r="S995" s="21"/>
      <c r="T995" s="21"/>
      <c r="U995" s="21"/>
      <c r="V995" s="21"/>
      <c r="W995" s="21"/>
      <c r="X995" s="21"/>
    </row>
    <row r="996" spans="17:24" x14ac:dyDescent="0.25">
      <c r="Q996" s="21"/>
      <c r="R996" s="21"/>
      <c r="S996" s="21"/>
      <c r="T996" s="21"/>
      <c r="U996" s="21"/>
      <c r="V996" s="21"/>
      <c r="W996" s="21"/>
      <c r="X996" s="21"/>
    </row>
    <row r="997" spans="17:24" x14ac:dyDescent="0.25">
      <c r="Q997" s="21"/>
      <c r="R997" s="21"/>
      <c r="S997" s="21"/>
      <c r="T997" s="21"/>
      <c r="U997" s="21"/>
      <c r="V997" s="21"/>
      <c r="W997" s="21"/>
      <c r="X997" s="21"/>
    </row>
    <row r="998" spans="17:24" x14ac:dyDescent="0.25">
      <c r="Q998" s="21"/>
      <c r="R998" s="21"/>
      <c r="S998" s="21"/>
      <c r="T998" s="21"/>
      <c r="U998" s="21"/>
      <c r="V998" s="21"/>
      <c r="W998" s="21"/>
      <c r="X998" s="21"/>
    </row>
    <row r="999" spans="17:24" x14ac:dyDescent="0.25">
      <c r="Q999" s="21"/>
      <c r="R999" s="21"/>
      <c r="S999" s="21"/>
      <c r="T999" s="21"/>
      <c r="U999" s="21"/>
      <c r="V999" s="21"/>
      <c r="W999" s="21"/>
      <c r="X999" s="21"/>
    </row>
    <row r="1000" spans="17:24" x14ac:dyDescent="0.25">
      <c r="Q1000" s="21"/>
      <c r="R1000" s="21"/>
      <c r="S1000" s="21"/>
      <c r="T1000" s="21"/>
      <c r="U1000" s="21"/>
      <c r="V1000" s="21"/>
      <c r="W1000" s="21"/>
      <c r="X1000" s="21"/>
    </row>
    <row r="1001" spans="17:24" x14ac:dyDescent="0.25">
      <c r="Q1001" s="21"/>
      <c r="R1001" s="21"/>
      <c r="S1001" s="21"/>
      <c r="T1001" s="21"/>
      <c r="U1001" s="21"/>
      <c r="V1001" s="21"/>
      <c r="W1001" s="21"/>
      <c r="X1001" s="21"/>
    </row>
    <row r="1002" spans="17:24" x14ac:dyDescent="0.25">
      <c r="Q1002" s="21"/>
      <c r="R1002" s="21"/>
      <c r="S1002" s="21"/>
      <c r="T1002" s="21"/>
      <c r="U1002" s="21"/>
      <c r="V1002" s="21"/>
      <c r="W1002" s="21"/>
      <c r="X1002" s="21"/>
    </row>
    <row r="1003" spans="17:24" x14ac:dyDescent="0.25">
      <c r="Q1003" s="21"/>
      <c r="R1003" s="21"/>
      <c r="S1003" s="21"/>
      <c r="T1003" s="21"/>
      <c r="U1003" s="21"/>
      <c r="V1003" s="21"/>
      <c r="W1003" s="21"/>
      <c r="X1003" s="21"/>
    </row>
    <row r="1004" spans="17:24" x14ac:dyDescent="0.25">
      <c r="Q1004" s="21"/>
      <c r="R1004" s="21"/>
      <c r="S1004" s="21"/>
      <c r="T1004" s="21"/>
      <c r="U1004" s="21"/>
      <c r="V1004" s="21"/>
      <c r="W1004" s="21"/>
      <c r="X1004" s="21"/>
    </row>
    <row r="1005" spans="17:24" x14ac:dyDescent="0.25">
      <c r="Q1005" s="21"/>
      <c r="R1005" s="21"/>
      <c r="S1005" s="21"/>
      <c r="T1005" s="21"/>
      <c r="U1005" s="21"/>
      <c r="V1005" s="21"/>
      <c r="W1005" s="21"/>
      <c r="X1005" s="21"/>
    </row>
    <row r="1006" spans="17:24" x14ac:dyDescent="0.25">
      <c r="Q1006" s="21"/>
      <c r="R1006" s="21"/>
      <c r="S1006" s="21"/>
      <c r="T1006" s="21"/>
      <c r="U1006" s="21"/>
      <c r="V1006" s="21"/>
      <c r="W1006" s="21"/>
      <c r="X1006" s="21"/>
    </row>
    <row r="1007" spans="17:24" x14ac:dyDescent="0.25">
      <c r="Q1007" s="21"/>
      <c r="R1007" s="21"/>
      <c r="S1007" s="21"/>
      <c r="T1007" s="21"/>
      <c r="U1007" s="21"/>
      <c r="V1007" s="21"/>
      <c r="W1007" s="21"/>
      <c r="X1007" s="21"/>
    </row>
    <row r="1008" spans="17:24" x14ac:dyDescent="0.25">
      <c r="Q1008" s="21"/>
      <c r="R1008" s="21"/>
      <c r="S1008" s="21"/>
      <c r="T1008" s="21"/>
      <c r="U1008" s="21"/>
      <c r="V1008" s="21"/>
      <c r="W1008" s="21"/>
      <c r="X1008" s="21"/>
    </row>
    <row r="1009" spans="17:24" x14ac:dyDescent="0.25">
      <c r="Q1009" s="21"/>
      <c r="R1009" s="21"/>
      <c r="S1009" s="21"/>
      <c r="T1009" s="21"/>
      <c r="U1009" s="21"/>
      <c r="V1009" s="21"/>
      <c r="W1009" s="21"/>
      <c r="X1009" s="21"/>
    </row>
    <row r="1010" spans="17:24" x14ac:dyDescent="0.25">
      <c r="Q1010" s="21"/>
      <c r="R1010" s="21"/>
      <c r="S1010" s="21"/>
      <c r="T1010" s="21"/>
      <c r="U1010" s="21"/>
      <c r="V1010" s="21"/>
      <c r="W1010" s="21"/>
      <c r="X1010" s="21"/>
    </row>
    <row r="1011" spans="17:24" x14ac:dyDescent="0.25">
      <c r="Q1011" s="21"/>
      <c r="R1011" s="21"/>
      <c r="S1011" s="21"/>
      <c r="T1011" s="21"/>
      <c r="U1011" s="21"/>
      <c r="V1011" s="21"/>
      <c r="W1011" s="21"/>
      <c r="X1011" s="21"/>
    </row>
    <row r="1012" spans="17:24" x14ac:dyDescent="0.25">
      <c r="Q1012" s="21"/>
      <c r="R1012" s="21"/>
      <c r="S1012" s="21"/>
      <c r="T1012" s="21"/>
      <c r="U1012" s="21"/>
      <c r="V1012" s="21"/>
      <c r="W1012" s="21"/>
      <c r="X1012" s="21"/>
    </row>
    <row r="1013" spans="17:24" x14ac:dyDescent="0.25">
      <c r="Q1013" s="21"/>
      <c r="R1013" s="21"/>
      <c r="S1013" s="21"/>
      <c r="T1013" s="21"/>
      <c r="U1013" s="21"/>
      <c r="V1013" s="21"/>
      <c r="W1013" s="21"/>
      <c r="X1013" s="21"/>
    </row>
    <row r="1014" spans="17:24" x14ac:dyDescent="0.25">
      <c r="Q1014" s="21"/>
      <c r="R1014" s="21"/>
      <c r="S1014" s="21"/>
      <c r="T1014" s="21"/>
      <c r="U1014" s="21"/>
      <c r="V1014" s="21"/>
      <c r="W1014" s="21"/>
      <c r="X1014" s="21"/>
    </row>
    <row r="1015" spans="17:24" x14ac:dyDescent="0.25">
      <c r="Q1015" s="21"/>
      <c r="R1015" s="21"/>
      <c r="S1015" s="21"/>
      <c r="T1015" s="21"/>
      <c r="U1015" s="21"/>
      <c r="V1015" s="21"/>
      <c r="W1015" s="21"/>
      <c r="X1015" s="21"/>
    </row>
    <row r="1016" spans="17:24" x14ac:dyDescent="0.25">
      <c r="Q1016" s="21"/>
      <c r="R1016" s="21"/>
      <c r="S1016" s="21"/>
      <c r="T1016" s="21"/>
      <c r="U1016" s="21"/>
      <c r="V1016" s="21"/>
      <c r="W1016" s="21"/>
      <c r="X1016" s="21"/>
    </row>
    <row r="1017" spans="17:24" x14ac:dyDescent="0.25">
      <c r="Q1017" s="21"/>
      <c r="R1017" s="21"/>
      <c r="S1017" s="21"/>
      <c r="T1017" s="21"/>
      <c r="U1017" s="21"/>
      <c r="V1017" s="21"/>
      <c r="W1017" s="21"/>
      <c r="X1017" s="21"/>
    </row>
    <row r="1018" spans="17:24" x14ac:dyDescent="0.25">
      <c r="Q1018" s="21"/>
      <c r="R1018" s="21"/>
      <c r="S1018" s="21"/>
      <c r="T1018" s="21"/>
      <c r="U1018" s="21"/>
      <c r="V1018" s="21"/>
      <c r="W1018" s="21"/>
      <c r="X1018" s="21"/>
    </row>
    <row r="1019" spans="17:24" x14ac:dyDescent="0.25">
      <c r="Q1019" s="21"/>
      <c r="R1019" s="21"/>
      <c r="S1019" s="21"/>
      <c r="T1019" s="21"/>
      <c r="U1019" s="21"/>
      <c r="V1019" s="21"/>
      <c r="W1019" s="21"/>
      <c r="X1019" s="21"/>
    </row>
    <row r="1020" spans="17:24" x14ac:dyDescent="0.25">
      <c r="Q1020" s="21"/>
      <c r="R1020" s="21"/>
      <c r="S1020" s="21"/>
      <c r="T1020" s="21"/>
      <c r="U1020" s="21"/>
      <c r="V1020" s="21"/>
      <c r="W1020" s="21"/>
      <c r="X1020" s="21"/>
    </row>
    <row r="1021" spans="17:24" x14ac:dyDescent="0.25">
      <c r="Q1021" s="21"/>
      <c r="R1021" s="21"/>
      <c r="S1021" s="21"/>
      <c r="T1021" s="21"/>
      <c r="U1021" s="21"/>
      <c r="V1021" s="21"/>
      <c r="W1021" s="21"/>
      <c r="X1021" s="21"/>
    </row>
    <row r="1022" spans="17:24" x14ac:dyDescent="0.25">
      <c r="Q1022" s="21"/>
      <c r="R1022" s="21"/>
      <c r="S1022" s="21"/>
      <c r="T1022" s="21"/>
      <c r="U1022" s="21"/>
      <c r="V1022" s="21"/>
      <c r="W1022" s="21"/>
      <c r="X1022" s="21"/>
    </row>
    <row r="1023" spans="17:24" x14ac:dyDescent="0.25">
      <c r="Q1023" s="21"/>
      <c r="R1023" s="21"/>
      <c r="S1023" s="21"/>
      <c r="T1023" s="21"/>
      <c r="U1023" s="21"/>
      <c r="V1023" s="21"/>
      <c r="W1023" s="21"/>
      <c r="X1023" s="21"/>
    </row>
    <row r="1024" spans="17:24" x14ac:dyDescent="0.25">
      <c r="Q1024" s="21"/>
      <c r="R1024" s="21"/>
      <c r="S1024" s="21"/>
      <c r="T1024" s="21"/>
      <c r="U1024" s="21"/>
      <c r="V1024" s="21"/>
      <c r="W1024" s="21"/>
      <c r="X1024" s="21"/>
    </row>
    <row r="1025" spans="17:24" x14ac:dyDescent="0.25">
      <c r="Q1025" s="21"/>
      <c r="R1025" s="21"/>
      <c r="S1025" s="21"/>
      <c r="T1025" s="21"/>
      <c r="U1025" s="21"/>
      <c r="V1025" s="21"/>
      <c r="W1025" s="21"/>
      <c r="X1025" s="21"/>
    </row>
    <row r="1026" spans="17:24" x14ac:dyDescent="0.25">
      <c r="Q1026" s="21"/>
      <c r="R1026" s="21"/>
      <c r="S1026" s="21"/>
      <c r="T1026" s="21"/>
      <c r="U1026" s="21"/>
      <c r="V1026" s="21"/>
      <c r="W1026" s="21"/>
      <c r="X1026" s="21"/>
    </row>
    <row r="1027" spans="17:24" x14ac:dyDescent="0.25">
      <c r="Q1027" s="21"/>
      <c r="R1027" s="21"/>
      <c r="S1027" s="21"/>
      <c r="T1027" s="21"/>
      <c r="U1027" s="21"/>
      <c r="V1027" s="21"/>
      <c r="W1027" s="21"/>
      <c r="X1027" s="21"/>
    </row>
    <row r="1028" spans="17:24" x14ac:dyDescent="0.25">
      <c r="Q1028" s="21"/>
      <c r="R1028" s="21"/>
      <c r="S1028" s="21"/>
      <c r="T1028" s="21"/>
      <c r="U1028" s="21"/>
      <c r="V1028" s="21"/>
      <c r="W1028" s="21"/>
      <c r="X1028" s="21"/>
    </row>
    <row r="1029" spans="17:24" x14ac:dyDescent="0.25">
      <c r="Q1029" s="21"/>
      <c r="R1029" s="21"/>
      <c r="S1029" s="21"/>
      <c r="T1029" s="21"/>
      <c r="U1029" s="21"/>
      <c r="V1029" s="21"/>
      <c r="W1029" s="21"/>
      <c r="X1029" s="21"/>
    </row>
    <row r="1030" spans="17:24" x14ac:dyDescent="0.25">
      <c r="Q1030" s="21"/>
      <c r="R1030" s="21"/>
      <c r="S1030" s="21"/>
      <c r="T1030" s="21"/>
      <c r="U1030" s="21"/>
      <c r="V1030" s="21"/>
      <c r="W1030" s="21"/>
      <c r="X1030" s="21"/>
    </row>
    <row r="1031" spans="17:24" x14ac:dyDescent="0.25">
      <c r="Q1031" s="21"/>
      <c r="R1031" s="21"/>
      <c r="S1031" s="21"/>
      <c r="T1031" s="21"/>
      <c r="U1031" s="21"/>
      <c r="V1031" s="21"/>
      <c r="W1031" s="21"/>
      <c r="X1031" s="21"/>
    </row>
    <row r="1032" spans="17:24" x14ac:dyDescent="0.25">
      <c r="Q1032" s="21"/>
      <c r="R1032" s="21"/>
      <c r="S1032" s="21"/>
      <c r="T1032" s="21"/>
      <c r="U1032" s="21"/>
      <c r="V1032" s="21"/>
      <c r="W1032" s="21"/>
      <c r="X1032" s="21"/>
    </row>
    <row r="1033" spans="17:24" x14ac:dyDescent="0.25">
      <c r="Q1033" s="21"/>
      <c r="R1033" s="21"/>
      <c r="S1033" s="21"/>
      <c r="T1033" s="21"/>
      <c r="U1033" s="21"/>
      <c r="V1033" s="21"/>
      <c r="W1033" s="21"/>
      <c r="X1033" s="21"/>
    </row>
    <row r="1034" spans="17:24" x14ac:dyDescent="0.25">
      <c r="Q1034" s="21"/>
      <c r="R1034" s="21"/>
      <c r="S1034" s="21"/>
      <c r="T1034" s="21"/>
      <c r="U1034" s="21"/>
      <c r="V1034" s="21"/>
      <c r="W1034" s="21"/>
      <c r="X1034" s="21"/>
    </row>
    <row r="1035" spans="17:24" x14ac:dyDescent="0.25">
      <c r="Q1035" s="21"/>
      <c r="R1035" s="21"/>
      <c r="S1035" s="21"/>
      <c r="T1035" s="21"/>
      <c r="U1035" s="21"/>
      <c r="V1035" s="21"/>
      <c r="W1035" s="21"/>
      <c r="X1035" s="21"/>
    </row>
    <row r="1036" spans="17:24" x14ac:dyDescent="0.25">
      <c r="Q1036" s="21"/>
      <c r="R1036" s="21"/>
      <c r="S1036" s="21"/>
      <c r="T1036" s="21"/>
      <c r="U1036" s="21"/>
      <c r="V1036" s="21"/>
      <c r="W1036" s="21"/>
      <c r="X1036" s="21"/>
    </row>
    <row r="1037" spans="17:24" x14ac:dyDescent="0.25">
      <c r="Q1037" s="21"/>
      <c r="R1037" s="21"/>
      <c r="S1037" s="21"/>
      <c r="T1037" s="21"/>
      <c r="U1037" s="21"/>
      <c r="V1037" s="21"/>
      <c r="W1037" s="21"/>
      <c r="X1037" s="21"/>
    </row>
    <row r="1038" spans="17:24" x14ac:dyDescent="0.25">
      <c r="Q1038" s="21"/>
      <c r="R1038" s="21"/>
      <c r="S1038" s="21"/>
      <c r="T1038" s="21"/>
      <c r="U1038" s="21"/>
      <c r="V1038" s="21"/>
      <c r="W1038" s="21"/>
      <c r="X1038" s="21"/>
    </row>
    <row r="1039" spans="17:24" x14ac:dyDescent="0.25">
      <c r="Q1039" s="21"/>
      <c r="R1039" s="21"/>
      <c r="S1039" s="21"/>
      <c r="T1039" s="21"/>
      <c r="U1039" s="21"/>
      <c r="V1039" s="21"/>
      <c r="W1039" s="21"/>
      <c r="X1039" s="21"/>
    </row>
    <row r="1040" spans="17:24" x14ac:dyDescent="0.25">
      <c r="Q1040" s="21"/>
      <c r="R1040" s="21"/>
      <c r="S1040" s="21"/>
      <c r="T1040" s="21"/>
      <c r="U1040" s="21"/>
      <c r="V1040" s="21"/>
      <c r="W1040" s="21"/>
      <c r="X1040" s="21"/>
    </row>
    <row r="1041" spans="17:24" x14ac:dyDescent="0.25">
      <c r="Q1041" s="21"/>
      <c r="R1041" s="21"/>
      <c r="S1041" s="21"/>
      <c r="T1041" s="21"/>
      <c r="U1041" s="21"/>
      <c r="V1041" s="21"/>
      <c r="W1041" s="21"/>
      <c r="X1041" s="21"/>
    </row>
    <row r="1042" spans="17:24" x14ac:dyDescent="0.25">
      <c r="Q1042" s="21"/>
      <c r="R1042" s="21"/>
      <c r="S1042" s="21"/>
      <c r="T1042" s="21"/>
      <c r="U1042" s="21"/>
      <c r="V1042" s="21"/>
      <c r="W1042" s="21"/>
      <c r="X1042" s="21"/>
    </row>
    <row r="1043" spans="17:24" x14ac:dyDescent="0.25">
      <c r="Q1043" s="21"/>
      <c r="R1043" s="21"/>
      <c r="S1043" s="21"/>
      <c r="T1043" s="21"/>
      <c r="U1043" s="21"/>
      <c r="V1043" s="21"/>
      <c r="W1043" s="21"/>
      <c r="X1043" s="21"/>
    </row>
    <row r="1044" spans="17:24" x14ac:dyDescent="0.25">
      <c r="Q1044" s="21"/>
      <c r="R1044" s="21"/>
      <c r="S1044" s="21"/>
      <c r="T1044" s="21"/>
      <c r="U1044" s="21"/>
      <c r="V1044" s="21"/>
      <c r="W1044" s="21"/>
      <c r="X1044" s="21"/>
    </row>
    <row r="1045" spans="17:24" x14ac:dyDescent="0.25">
      <c r="Q1045" s="21"/>
      <c r="R1045" s="21"/>
      <c r="S1045" s="21"/>
      <c r="T1045" s="21"/>
      <c r="U1045" s="21"/>
      <c r="V1045" s="21"/>
      <c r="W1045" s="21"/>
      <c r="X1045" s="21"/>
    </row>
    <row r="1046" spans="17:24" x14ac:dyDescent="0.25">
      <c r="Q1046" s="21"/>
      <c r="R1046" s="21"/>
      <c r="S1046" s="21"/>
      <c r="T1046" s="21"/>
      <c r="U1046" s="21"/>
      <c r="V1046" s="21"/>
      <c r="W1046" s="21"/>
      <c r="X1046" s="21"/>
    </row>
    <row r="1047" spans="17:24" x14ac:dyDescent="0.25">
      <c r="Q1047" s="21"/>
      <c r="R1047" s="21"/>
      <c r="S1047" s="21"/>
      <c r="T1047" s="21"/>
      <c r="U1047" s="21"/>
      <c r="V1047" s="21"/>
      <c r="W1047" s="21"/>
      <c r="X1047" s="21"/>
    </row>
    <row r="1048" spans="17:24" x14ac:dyDescent="0.25">
      <c r="Q1048" s="21"/>
      <c r="R1048" s="21"/>
      <c r="S1048" s="21"/>
      <c r="T1048" s="21"/>
      <c r="U1048" s="21"/>
      <c r="V1048" s="21"/>
      <c r="W1048" s="21"/>
      <c r="X1048" s="21"/>
    </row>
    <row r="1049" spans="17:24" x14ac:dyDescent="0.25">
      <c r="Q1049" s="21"/>
      <c r="R1049" s="21"/>
      <c r="S1049" s="21"/>
      <c r="T1049" s="21"/>
      <c r="U1049" s="21"/>
      <c r="V1049" s="21"/>
      <c r="W1049" s="21"/>
      <c r="X1049" s="21"/>
    </row>
    <row r="1050" spans="17:24" x14ac:dyDescent="0.25">
      <c r="Q1050" s="21"/>
      <c r="R1050" s="21"/>
      <c r="S1050" s="21"/>
      <c r="T1050" s="21"/>
      <c r="U1050" s="21"/>
      <c r="V1050" s="21"/>
      <c r="W1050" s="21"/>
      <c r="X1050" s="21"/>
    </row>
    <row r="1051" spans="17:24" x14ac:dyDescent="0.25">
      <c r="Q1051" s="21"/>
      <c r="R1051" s="21"/>
      <c r="S1051" s="21"/>
      <c r="T1051" s="21"/>
      <c r="U1051" s="21"/>
      <c r="V1051" s="21"/>
      <c r="W1051" s="21"/>
      <c r="X1051" s="21"/>
    </row>
    <row r="1052" spans="17:24" x14ac:dyDescent="0.25">
      <c r="Q1052" s="21"/>
      <c r="R1052" s="21"/>
      <c r="S1052" s="21"/>
      <c r="T1052" s="21"/>
      <c r="U1052" s="21"/>
      <c r="V1052" s="21"/>
      <c r="W1052" s="21"/>
      <c r="X1052" s="21"/>
    </row>
    <row r="1053" spans="17:24" x14ac:dyDescent="0.25">
      <c r="Q1053" s="21"/>
      <c r="R1053" s="21"/>
      <c r="S1053" s="21"/>
      <c r="T1053" s="21"/>
      <c r="U1053" s="21"/>
      <c r="V1053" s="21"/>
      <c r="W1053" s="21"/>
      <c r="X1053" s="21"/>
    </row>
    <row r="1054" spans="17:24" x14ac:dyDescent="0.25">
      <c r="Q1054" s="21"/>
      <c r="R1054" s="21"/>
      <c r="S1054" s="21"/>
      <c r="T1054" s="21"/>
      <c r="U1054" s="21"/>
      <c r="V1054" s="21"/>
      <c r="W1054" s="21"/>
      <c r="X1054" s="21"/>
    </row>
    <row r="1055" spans="17:24" x14ac:dyDescent="0.25">
      <c r="Q1055" s="21"/>
      <c r="R1055" s="21"/>
      <c r="S1055" s="21"/>
      <c r="T1055" s="21"/>
      <c r="U1055" s="21"/>
      <c r="V1055" s="21"/>
      <c r="W1055" s="21"/>
      <c r="X1055" s="21"/>
    </row>
    <row r="1056" spans="17:24" x14ac:dyDescent="0.25">
      <c r="Q1056" s="21"/>
      <c r="R1056" s="21"/>
      <c r="S1056" s="21"/>
      <c r="T1056" s="21"/>
      <c r="U1056" s="21"/>
      <c r="V1056" s="21"/>
      <c r="W1056" s="21"/>
      <c r="X1056" s="21"/>
    </row>
    <row r="1057" spans="17:24" x14ac:dyDescent="0.25">
      <c r="Q1057" s="21"/>
      <c r="R1057" s="21"/>
      <c r="S1057" s="21"/>
      <c r="T1057" s="21"/>
      <c r="U1057" s="21"/>
      <c r="V1057" s="21"/>
      <c r="W1057" s="21"/>
      <c r="X1057" s="21"/>
    </row>
    <row r="1058" spans="17:24" x14ac:dyDescent="0.25">
      <c r="Q1058" s="21"/>
      <c r="R1058" s="21"/>
      <c r="S1058" s="21"/>
      <c r="T1058" s="21"/>
      <c r="U1058" s="21"/>
      <c r="V1058" s="21"/>
      <c r="W1058" s="21"/>
      <c r="X1058" s="21"/>
    </row>
    <row r="1059" spans="17:24" x14ac:dyDescent="0.25">
      <c r="Q1059" s="21"/>
      <c r="R1059" s="21"/>
      <c r="S1059" s="21"/>
      <c r="T1059" s="21"/>
      <c r="U1059" s="21"/>
      <c r="V1059" s="21"/>
      <c r="W1059" s="21"/>
      <c r="X1059" s="21"/>
    </row>
    <row r="1060" spans="17:24" x14ac:dyDescent="0.25">
      <c r="Q1060" s="21"/>
      <c r="R1060" s="21"/>
      <c r="S1060" s="21"/>
      <c r="T1060" s="21"/>
      <c r="U1060" s="21"/>
      <c r="V1060" s="21"/>
      <c r="W1060" s="21"/>
      <c r="X1060" s="21"/>
    </row>
    <row r="1061" spans="17:24" x14ac:dyDescent="0.25">
      <c r="Q1061" s="21"/>
      <c r="R1061" s="21"/>
      <c r="S1061" s="21"/>
      <c r="T1061" s="21"/>
      <c r="U1061" s="21"/>
      <c r="V1061" s="21"/>
      <c r="W1061" s="21"/>
      <c r="X1061" s="21"/>
    </row>
    <row r="1062" spans="17:24" x14ac:dyDescent="0.25">
      <c r="Q1062" s="21"/>
      <c r="R1062" s="21"/>
      <c r="S1062" s="21"/>
      <c r="T1062" s="21"/>
      <c r="U1062" s="21"/>
      <c r="V1062" s="21"/>
      <c r="W1062" s="21"/>
      <c r="X1062" s="21"/>
    </row>
    <row r="1063" spans="17:24" x14ac:dyDescent="0.25">
      <c r="Q1063" s="21"/>
      <c r="R1063" s="21"/>
      <c r="S1063" s="21"/>
      <c r="T1063" s="21"/>
      <c r="U1063" s="21"/>
      <c r="V1063" s="21"/>
      <c r="W1063" s="21"/>
      <c r="X1063" s="21"/>
    </row>
    <row r="1064" spans="17:24" x14ac:dyDescent="0.25">
      <c r="Q1064" s="21"/>
      <c r="R1064" s="21"/>
      <c r="S1064" s="21"/>
      <c r="T1064" s="21"/>
      <c r="U1064" s="21"/>
      <c r="V1064" s="21"/>
      <c r="W1064" s="21"/>
      <c r="X1064" s="21"/>
    </row>
    <row r="1065" spans="17:24" x14ac:dyDescent="0.25">
      <c r="Q1065" s="21"/>
      <c r="R1065" s="21"/>
      <c r="S1065" s="21"/>
      <c r="T1065" s="21"/>
      <c r="U1065" s="21"/>
      <c r="V1065" s="21"/>
      <c r="W1065" s="21"/>
      <c r="X1065" s="21"/>
    </row>
    <row r="1066" spans="17:24" x14ac:dyDescent="0.25">
      <c r="Q1066" s="21"/>
      <c r="R1066" s="21"/>
      <c r="S1066" s="21"/>
      <c r="T1066" s="21"/>
      <c r="U1066" s="21"/>
      <c r="V1066" s="21"/>
      <c r="W1066" s="21"/>
      <c r="X1066" s="21"/>
    </row>
    <row r="1067" spans="17:24" x14ac:dyDescent="0.25">
      <c r="Q1067" s="21"/>
      <c r="R1067" s="21"/>
      <c r="S1067" s="21"/>
      <c r="T1067" s="21"/>
      <c r="U1067" s="21"/>
      <c r="V1067" s="21"/>
      <c r="W1067" s="21"/>
      <c r="X1067" s="21"/>
    </row>
    <row r="1068" spans="17:24" x14ac:dyDescent="0.25">
      <c r="Q1068" s="21"/>
      <c r="R1068" s="21"/>
      <c r="S1068" s="21"/>
      <c r="T1068" s="21"/>
      <c r="U1068" s="21"/>
      <c r="V1068" s="21"/>
      <c r="W1068" s="21"/>
      <c r="X1068" s="21"/>
    </row>
    <row r="1069" spans="17:24" x14ac:dyDescent="0.25">
      <c r="Q1069" s="21"/>
      <c r="R1069" s="21"/>
      <c r="S1069" s="21"/>
      <c r="T1069" s="21"/>
      <c r="U1069" s="21"/>
      <c r="V1069" s="21"/>
      <c r="W1069" s="21"/>
      <c r="X1069" s="21"/>
    </row>
    <row r="1070" spans="17:24" x14ac:dyDescent="0.25">
      <c r="Q1070" s="21"/>
      <c r="R1070" s="21"/>
      <c r="S1070" s="21"/>
      <c r="T1070" s="21"/>
      <c r="U1070" s="21"/>
      <c r="V1070" s="21"/>
      <c r="W1070" s="21"/>
      <c r="X1070" s="21"/>
    </row>
    <row r="1071" spans="17:24" x14ac:dyDescent="0.25">
      <c r="Q1071" s="21"/>
      <c r="R1071" s="21"/>
      <c r="S1071" s="21"/>
      <c r="T1071" s="21"/>
      <c r="U1071" s="21"/>
      <c r="V1071" s="21"/>
      <c r="W1071" s="21"/>
      <c r="X1071" s="21"/>
    </row>
    <row r="1072" spans="17:24" x14ac:dyDescent="0.25">
      <c r="Q1072" s="21"/>
      <c r="R1072" s="21"/>
      <c r="S1072" s="21"/>
      <c r="T1072" s="21"/>
      <c r="U1072" s="21"/>
      <c r="V1072" s="21"/>
      <c r="W1072" s="21"/>
      <c r="X1072" s="21"/>
    </row>
    <row r="1073" spans="17:24" x14ac:dyDescent="0.25">
      <c r="Q1073" s="21"/>
      <c r="R1073" s="21"/>
      <c r="S1073" s="21"/>
      <c r="T1073" s="21"/>
      <c r="U1073" s="21"/>
      <c r="V1073" s="21"/>
      <c r="W1073" s="21"/>
      <c r="X1073" s="21"/>
    </row>
    <row r="1074" spans="17:24" x14ac:dyDescent="0.25">
      <c r="Q1074" s="21"/>
      <c r="R1074" s="21"/>
      <c r="S1074" s="21"/>
      <c r="T1074" s="21"/>
      <c r="U1074" s="21"/>
      <c r="V1074" s="21"/>
      <c r="W1074" s="21"/>
      <c r="X1074" s="21"/>
    </row>
    <row r="1075" spans="17:24" x14ac:dyDescent="0.25">
      <c r="Q1075" s="21"/>
      <c r="R1075" s="21"/>
      <c r="S1075" s="21"/>
      <c r="T1075" s="21"/>
      <c r="U1075" s="21"/>
      <c r="V1075" s="21"/>
      <c r="W1075" s="21"/>
      <c r="X1075" s="21"/>
    </row>
    <row r="1076" spans="17:24" x14ac:dyDescent="0.25">
      <c r="Q1076" s="21"/>
      <c r="R1076" s="21"/>
      <c r="S1076" s="21"/>
      <c r="T1076" s="21"/>
      <c r="U1076" s="21"/>
      <c r="V1076" s="21"/>
      <c r="W1076" s="21"/>
      <c r="X1076" s="21"/>
    </row>
    <row r="1077" spans="17:24" x14ac:dyDescent="0.25">
      <c r="Q1077" s="21"/>
      <c r="R1077" s="21"/>
      <c r="S1077" s="21"/>
      <c r="T1077" s="21"/>
      <c r="U1077" s="21"/>
      <c r="V1077" s="21"/>
      <c r="W1077" s="21"/>
      <c r="X1077" s="21"/>
    </row>
    <row r="1078" spans="17:24" x14ac:dyDescent="0.25">
      <c r="Q1078" s="21"/>
      <c r="R1078" s="21"/>
      <c r="S1078" s="21"/>
      <c r="T1078" s="21"/>
      <c r="U1078" s="21"/>
      <c r="V1078" s="21"/>
      <c r="W1078" s="21"/>
      <c r="X1078" s="21"/>
    </row>
    <row r="1079" spans="17:24" x14ac:dyDescent="0.25">
      <c r="Q1079" s="21"/>
      <c r="R1079" s="21"/>
      <c r="S1079" s="21"/>
      <c r="T1079" s="21"/>
      <c r="U1079" s="21"/>
      <c r="V1079" s="21"/>
      <c r="W1079" s="21"/>
      <c r="X1079" s="21"/>
    </row>
    <row r="1080" spans="17:24" x14ac:dyDescent="0.25">
      <c r="Q1080" s="21"/>
      <c r="R1080" s="21"/>
      <c r="S1080" s="21"/>
      <c r="T1080" s="21"/>
      <c r="U1080" s="21"/>
      <c r="V1080" s="21"/>
      <c r="W1080" s="21"/>
      <c r="X1080" s="21"/>
    </row>
    <row r="1081" spans="17:24" x14ac:dyDescent="0.25">
      <c r="Q1081" s="21"/>
      <c r="R1081" s="21"/>
      <c r="S1081" s="21"/>
      <c r="T1081" s="21"/>
      <c r="U1081" s="21"/>
      <c r="V1081" s="21"/>
      <c r="W1081" s="21"/>
      <c r="X1081" s="21"/>
    </row>
    <row r="1082" spans="17:24" x14ac:dyDescent="0.25">
      <c r="Q1082" s="21"/>
      <c r="R1082" s="21"/>
      <c r="S1082" s="21"/>
      <c r="T1082" s="21"/>
      <c r="U1082" s="21"/>
      <c r="V1082" s="21"/>
      <c r="W1082" s="21"/>
      <c r="X1082" s="21"/>
    </row>
    <row r="1083" spans="17:24" x14ac:dyDescent="0.25">
      <c r="Q1083" s="21"/>
      <c r="R1083" s="21"/>
      <c r="S1083" s="21"/>
      <c r="T1083" s="21"/>
      <c r="U1083" s="21"/>
      <c r="V1083" s="21"/>
      <c r="W1083" s="21"/>
      <c r="X1083" s="21"/>
    </row>
    <row r="1084" spans="17:24" x14ac:dyDescent="0.25">
      <c r="Q1084" s="21"/>
      <c r="R1084" s="21"/>
      <c r="S1084" s="21"/>
      <c r="T1084" s="21"/>
      <c r="U1084" s="21"/>
      <c r="V1084" s="21"/>
      <c r="W1084" s="21"/>
      <c r="X1084" s="21"/>
    </row>
    <row r="1085" spans="17:24" x14ac:dyDescent="0.25">
      <c r="Q1085" s="21"/>
      <c r="R1085" s="21"/>
      <c r="S1085" s="21"/>
      <c r="T1085" s="21"/>
      <c r="U1085" s="21"/>
      <c r="V1085" s="21"/>
      <c r="W1085" s="21"/>
      <c r="X1085" s="21"/>
    </row>
    <row r="1086" spans="17:24" x14ac:dyDescent="0.25">
      <c r="Q1086" s="21"/>
      <c r="R1086" s="21"/>
      <c r="S1086" s="21"/>
      <c r="T1086" s="21"/>
      <c r="U1086" s="21"/>
      <c r="V1086" s="21"/>
      <c r="W1086" s="21"/>
      <c r="X1086" s="21"/>
    </row>
    <row r="1087" spans="17:24" x14ac:dyDescent="0.25">
      <c r="Q1087" s="21"/>
      <c r="R1087" s="21"/>
      <c r="S1087" s="21"/>
      <c r="T1087" s="21"/>
      <c r="U1087" s="21"/>
      <c r="V1087" s="21"/>
      <c r="W1087" s="21"/>
      <c r="X1087" s="21"/>
    </row>
    <row r="1088" spans="17:24" x14ac:dyDescent="0.25">
      <c r="Q1088" s="21"/>
      <c r="R1088" s="21"/>
      <c r="S1088" s="21"/>
      <c r="T1088" s="21"/>
      <c r="U1088" s="21"/>
      <c r="V1088" s="21"/>
      <c r="W1088" s="21"/>
      <c r="X1088" s="21"/>
    </row>
    <row r="1089" spans="17:24" x14ac:dyDescent="0.25">
      <c r="Q1089" s="21"/>
      <c r="R1089" s="21"/>
      <c r="S1089" s="21"/>
      <c r="T1089" s="21"/>
      <c r="U1089" s="21"/>
      <c r="V1089" s="21"/>
      <c r="W1089" s="21"/>
      <c r="X1089" s="21"/>
    </row>
    <row r="1090" spans="17:24" x14ac:dyDescent="0.25">
      <c r="Q1090" s="21"/>
      <c r="R1090" s="21"/>
      <c r="S1090" s="21"/>
      <c r="T1090" s="21"/>
      <c r="U1090" s="21"/>
      <c r="V1090" s="21"/>
      <c r="W1090" s="21"/>
      <c r="X1090" s="21"/>
    </row>
    <row r="1091" spans="17:24" x14ac:dyDescent="0.25">
      <c r="Q1091" s="21"/>
      <c r="R1091" s="21"/>
      <c r="S1091" s="21"/>
      <c r="T1091" s="21"/>
      <c r="U1091" s="21"/>
      <c r="V1091" s="21"/>
      <c r="W1091" s="21"/>
      <c r="X1091" s="21"/>
    </row>
    <row r="1092" spans="17:24" x14ac:dyDescent="0.25">
      <c r="Q1092" s="21"/>
      <c r="R1092" s="21"/>
      <c r="S1092" s="21"/>
      <c r="T1092" s="21"/>
      <c r="U1092" s="21"/>
      <c r="V1092" s="21"/>
      <c r="W1092" s="21"/>
      <c r="X1092" s="21"/>
    </row>
    <row r="1093" spans="17:24" x14ac:dyDescent="0.25">
      <c r="Q1093" s="21"/>
      <c r="R1093" s="21"/>
      <c r="S1093" s="21"/>
      <c r="T1093" s="21"/>
      <c r="U1093" s="21"/>
      <c r="V1093" s="21"/>
      <c r="W1093" s="21"/>
      <c r="X1093" s="21"/>
    </row>
    <row r="1094" spans="17:24" x14ac:dyDescent="0.25">
      <c r="Q1094" s="21"/>
      <c r="R1094" s="21"/>
      <c r="S1094" s="21"/>
      <c r="T1094" s="21"/>
      <c r="U1094" s="21"/>
      <c r="V1094" s="21"/>
      <c r="W1094" s="21"/>
      <c r="X1094" s="21"/>
    </row>
    <row r="1095" spans="17:24" x14ac:dyDescent="0.25">
      <c r="Q1095" s="21"/>
      <c r="R1095" s="21"/>
      <c r="S1095" s="21"/>
      <c r="T1095" s="21"/>
      <c r="U1095" s="21"/>
      <c r="V1095" s="21"/>
      <c r="W1095" s="21"/>
      <c r="X1095" s="21"/>
    </row>
    <row r="1096" spans="17:24" x14ac:dyDescent="0.25">
      <c r="Q1096" s="21"/>
      <c r="R1096" s="21"/>
      <c r="S1096" s="21"/>
      <c r="T1096" s="21"/>
      <c r="U1096" s="21"/>
      <c r="V1096" s="21"/>
      <c r="W1096" s="21"/>
      <c r="X1096" s="21"/>
    </row>
    <row r="1097" spans="17:24" x14ac:dyDescent="0.25">
      <c r="Q1097" s="21"/>
      <c r="R1097" s="21"/>
      <c r="S1097" s="21"/>
      <c r="T1097" s="21"/>
      <c r="U1097" s="21"/>
      <c r="V1097" s="21"/>
      <c r="W1097" s="21"/>
      <c r="X1097" s="21"/>
    </row>
    <row r="1098" spans="17:24" x14ac:dyDescent="0.25">
      <c r="Q1098" s="21"/>
      <c r="R1098" s="21"/>
      <c r="S1098" s="21"/>
      <c r="T1098" s="21"/>
      <c r="U1098" s="21"/>
      <c r="V1098" s="21"/>
      <c r="W1098" s="21"/>
      <c r="X1098" s="21"/>
    </row>
    <row r="1099" spans="17:24" x14ac:dyDescent="0.25">
      <c r="Q1099" s="21"/>
      <c r="R1099" s="21"/>
      <c r="S1099" s="21"/>
      <c r="T1099" s="21"/>
      <c r="U1099" s="21"/>
      <c r="V1099" s="21"/>
      <c r="W1099" s="21"/>
      <c r="X1099" s="21"/>
    </row>
    <row r="1100" spans="17:24" x14ac:dyDescent="0.25">
      <c r="Q1100" s="21"/>
      <c r="R1100" s="21"/>
      <c r="S1100" s="21"/>
      <c r="T1100" s="21"/>
      <c r="U1100" s="21"/>
      <c r="V1100" s="21"/>
      <c r="W1100" s="21"/>
      <c r="X1100" s="21"/>
    </row>
    <row r="1101" spans="17:24" x14ac:dyDescent="0.25">
      <c r="Q1101" s="21"/>
      <c r="R1101" s="21"/>
      <c r="S1101" s="21"/>
      <c r="T1101" s="21"/>
      <c r="U1101" s="21"/>
      <c r="V1101" s="21"/>
      <c r="W1101" s="21"/>
      <c r="X1101" s="21"/>
    </row>
    <row r="1102" spans="17:24" x14ac:dyDescent="0.25">
      <c r="Q1102" s="21"/>
      <c r="R1102" s="21"/>
      <c r="S1102" s="21"/>
      <c r="T1102" s="21"/>
      <c r="U1102" s="21"/>
      <c r="V1102" s="21"/>
      <c r="W1102" s="21"/>
      <c r="X1102" s="21"/>
    </row>
    <row r="1103" spans="17:24" x14ac:dyDescent="0.25">
      <c r="Q1103" s="21"/>
      <c r="R1103" s="21"/>
      <c r="S1103" s="21"/>
      <c r="T1103" s="21"/>
      <c r="U1103" s="21"/>
      <c r="V1103" s="21"/>
      <c r="W1103" s="21"/>
      <c r="X1103" s="21"/>
    </row>
    <row r="1104" spans="17:24" x14ac:dyDescent="0.25">
      <c r="Q1104" s="21"/>
      <c r="R1104" s="21"/>
      <c r="S1104" s="21"/>
      <c r="T1104" s="21"/>
      <c r="U1104" s="21"/>
      <c r="V1104" s="21"/>
      <c r="W1104" s="21"/>
      <c r="X1104" s="21"/>
    </row>
    <row r="1105" spans="17:24" x14ac:dyDescent="0.25">
      <c r="Q1105" s="21"/>
      <c r="R1105" s="21"/>
      <c r="S1105" s="21"/>
      <c r="T1105" s="21"/>
      <c r="U1105" s="21"/>
      <c r="V1105" s="21"/>
      <c r="W1105" s="21"/>
      <c r="X1105" s="21"/>
    </row>
    <row r="1106" spans="17:24" x14ac:dyDescent="0.25">
      <c r="Q1106" s="21"/>
      <c r="R1106" s="21"/>
      <c r="S1106" s="21"/>
      <c r="T1106" s="21"/>
      <c r="U1106" s="21"/>
      <c r="V1106" s="21"/>
      <c r="W1106" s="21"/>
      <c r="X1106" s="21"/>
    </row>
    <row r="1107" spans="17:24" x14ac:dyDescent="0.25">
      <c r="Q1107" s="21"/>
      <c r="R1107" s="21"/>
      <c r="S1107" s="21"/>
      <c r="T1107" s="21"/>
      <c r="U1107" s="21"/>
      <c r="V1107" s="21"/>
      <c r="W1107" s="21"/>
      <c r="X1107" s="21"/>
    </row>
    <row r="1108" spans="17:24" x14ac:dyDescent="0.25">
      <c r="Q1108" s="21"/>
      <c r="R1108" s="21"/>
      <c r="S1108" s="21"/>
      <c r="T1108" s="21"/>
      <c r="U1108" s="21"/>
      <c r="V1108" s="21"/>
      <c r="W1108" s="21"/>
      <c r="X1108" s="21"/>
    </row>
    <row r="1109" spans="17:24" x14ac:dyDescent="0.25">
      <c r="Q1109" s="21"/>
      <c r="R1109" s="21"/>
      <c r="S1109" s="21"/>
      <c r="T1109" s="21"/>
      <c r="U1109" s="21"/>
      <c r="V1109" s="21"/>
      <c r="W1109" s="21"/>
      <c r="X1109" s="21"/>
    </row>
    <row r="1110" spans="17:24" x14ac:dyDescent="0.25">
      <c r="Q1110" s="21"/>
      <c r="R1110" s="21"/>
      <c r="S1110" s="21"/>
      <c r="T1110" s="21"/>
      <c r="U1110" s="21"/>
      <c r="V1110" s="21"/>
      <c r="W1110" s="21"/>
      <c r="X1110" s="21"/>
    </row>
    <row r="1111" spans="17:24" x14ac:dyDescent="0.25">
      <c r="Q1111" s="21"/>
      <c r="R1111" s="21"/>
      <c r="S1111" s="21"/>
      <c r="T1111" s="21"/>
      <c r="U1111" s="21"/>
      <c r="V1111" s="21"/>
      <c r="W1111" s="21"/>
      <c r="X1111" s="21"/>
    </row>
    <row r="1112" spans="17:24" x14ac:dyDescent="0.25">
      <c r="Q1112" s="21"/>
      <c r="R1112" s="21"/>
      <c r="S1112" s="21"/>
      <c r="T1112" s="21"/>
      <c r="U1112" s="21"/>
      <c r="V1112" s="21"/>
      <c r="W1112" s="21"/>
      <c r="X1112" s="21"/>
    </row>
    <row r="1113" spans="17:24" x14ac:dyDescent="0.25">
      <c r="Q1113" s="21"/>
      <c r="R1113" s="21"/>
      <c r="S1113" s="21"/>
      <c r="T1113" s="21"/>
      <c r="U1113" s="21"/>
      <c r="V1113" s="21"/>
      <c r="W1113" s="21"/>
      <c r="X1113" s="21"/>
    </row>
    <row r="1114" spans="17:24" x14ac:dyDescent="0.25">
      <c r="Q1114" s="21"/>
      <c r="R1114" s="21"/>
      <c r="S1114" s="21"/>
      <c r="T1114" s="21"/>
      <c r="U1114" s="21"/>
      <c r="V1114" s="21"/>
      <c r="W1114" s="21"/>
      <c r="X1114" s="21"/>
    </row>
    <row r="1115" spans="17:24" x14ac:dyDescent="0.25">
      <c r="Q1115" s="21"/>
      <c r="R1115" s="21"/>
      <c r="S1115" s="21"/>
      <c r="T1115" s="21"/>
      <c r="U1115" s="21"/>
      <c r="V1115" s="21"/>
      <c r="W1115" s="21"/>
      <c r="X1115" s="21"/>
    </row>
    <row r="1116" spans="17:24" x14ac:dyDescent="0.25">
      <c r="Q1116" s="21"/>
      <c r="R1116" s="21"/>
      <c r="S1116" s="21"/>
      <c r="T1116" s="21"/>
      <c r="U1116" s="21"/>
      <c r="V1116" s="21"/>
      <c r="W1116" s="21"/>
      <c r="X1116" s="21"/>
    </row>
    <row r="1117" spans="17:24" x14ac:dyDescent="0.25">
      <c r="Q1117" s="21"/>
      <c r="R1117" s="21"/>
      <c r="S1117" s="21"/>
      <c r="T1117" s="21"/>
      <c r="U1117" s="21"/>
      <c r="V1117" s="21"/>
      <c r="W1117" s="21"/>
      <c r="X1117" s="21"/>
    </row>
    <row r="1118" spans="17:24" x14ac:dyDescent="0.25">
      <c r="Q1118" s="21"/>
      <c r="R1118" s="21"/>
      <c r="S1118" s="21"/>
      <c r="T1118" s="21"/>
      <c r="U1118" s="21"/>
      <c r="V1118" s="21"/>
      <c r="W1118" s="21"/>
      <c r="X1118" s="21"/>
    </row>
    <row r="1119" spans="17:24" x14ac:dyDescent="0.25">
      <c r="Q1119" s="21"/>
      <c r="R1119" s="21"/>
      <c r="S1119" s="21"/>
      <c r="T1119" s="21"/>
      <c r="U1119" s="21"/>
      <c r="V1119" s="21"/>
      <c r="W1119" s="21"/>
      <c r="X1119" s="21"/>
    </row>
    <row r="1120" spans="17:24" x14ac:dyDescent="0.25">
      <c r="Q1120" s="21"/>
      <c r="R1120" s="21"/>
      <c r="S1120" s="21"/>
      <c r="T1120" s="21"/>
      <c r="U1120" s="21"/>
      <c r="V1120" s="21"/>
      <c r="W1120" s="21"/>
      <c r="X1120" s="21"/>
    </row>
    <row r="1121" spans="17:24" x14ac:dyDescent="0.25">
      <c r="Q1121" s="21"/>
      <c r="R1121" s="21"/>
      <c r="S1121" s="21"/>
      <c r="T1121" s="21"/>
      <c r="U1121" s="21"/>
      <c r="V1121" s="21"/>
      <c r="W1121" s="21"/>
      <c r="X1121" s="21"/>
    </row>
    <row r="1122" spans="17:24" x14ac:dyDescent="0.25">
      <c r="Q1122" s="21"/>
      <c r="R1122" s="21"/>
      <c r="S1122" s="21"/>
      <c r="T1122" s="21"/>
      <c r="U1122" s="21"/>
      <c r="V1122" s="21"/>
      <c r="W1122" s="21"/>
      <c r="X1122" s="21"/>
    </row>
    <row r="1123" spans="17:24" x14ac:dyDescent="0.25">
      <c r="Q1123" s="21"/>
      <c r="R1123" s="21"/>
      <c r="S1123" s="21"/>
      <c r="T1123" s="21"/>
      <c r="U1123" s="21"/>
      <c r="V1123" s="21"/>
      <c r="W1123" s="21"/>
      <c r="X1123" s="21"/>
    </row>
    <row r="1124" spans="17:24" x14ac:dyDescent="0.25">
      <c r="Q1124" s="21"/>
      <c r="R1124" s="21"/>
      <c r="S1124" s="21"/>
      <c r="T1124" s="21"/>
      <c r="U1124" s="21"/>
      <c r="V1124" s="21"/>
      <c r="W1124" s="21"/>
      <c r="X1124" s="21"/>
    </row>
    <row r="1125" spans="17:24" x14ac:dyDescent="0.25">
      <c r="Q1125" s="21"/>
      <c r="R1125" s="21"/>
      <c r="S1125" s="21"/>
      <c r="T1125" s="21"/>
      <c r="U1125" s="21"/>
      <c r="V1125" s="21"/>
      <c r="W1125" s="21"/>
      <c r="X1125" s="21"/>
    </row>
    <row r="1126" spans="17:24" x14ac:dyDescent="0.25">
      <c r="Q1126" s="21"/>
      <c r="R1126" s="21"/>
      <c r="S1126" s="21"/>
      <c r="T1126" s="21"/>
      <c r="U1126" s="21"/>
      <c r="V1126" s="21"/>
      <c r="W1126" s="21"/>
      <c r="X1126" s="21"/>
    </row>
    <row r="1127" spans="17:24" x14ac:dyDescent="0.25">
      <c r="Q1127" s="21"/>
      <c r="R1127" s="21"/>
      <c r="S1127" s="21"/>
      <c r="T1127" s="21"/>
      <c r="U1127" s="21"/>
      <c r="V1127" s="21"/>
      <c r="W1127" s="21"/>
      <c r="X1127" s="21"/>
    </row>
    <row r="1128" spans="17:24" x14ac:dyDescent="0.25">
      <c r="Q1128" s="21"/>
      <c r="R1128" s="21"/>
      <c r="S1128" s="21"/>
      <c r="T1128" s="21"/>
      <c r="U1128" s="21"/>
      <c r="V1128" s="21"/>
      <c r="W1128" s="21"/>
      <c r="X1128" s="21"/>
    </row>
    <row r="1129" spans="17:24" x14ac:dyDescent="0.25">
      <c r="Q1129" s="21"/>
      <c r="R1129" s="21"/>
      <c r="S1129" s="21"/>
      <c r="T1129" s="21"/>
      <c r="U1129" s="21"/>
      <c r="V1129" s="21"/>
      <c r="W1129" s="21"/>
      <c r="X1129" s="21"/>
    </row>
    <row r="1130" spans="17:24" x14ac:dyDescent="0.25">
      <c r="Q1130" s="21"/>
      <c r="R1130" s="21"/>
      <c r="S1130" s="21"/>
      <c r="T1130" s="21"/>
      <c r="U1130" s="21"/>
      <c r="V1130" s="21"/>
      <c r="W1130" s="21"/>
      <c r="X1130" s="21"/>
    </row>
    <row r="1131" spans="17:24" x14ac:dyDescent="0.25">
      <c r="Q1131" s="21"/>
      <c r="R1131" s="21"/>
      <c r="S1131" s="21"/>
      <c r="T1131" s="21"/>
      <c r="U1131" s="21"/>
      <c r="V1131" s="21"/>
      <c r="W1131" s="21"/>
      <c r="X1131" s="21"/>
    </row>
    <row r="1132" spans="17:24" x14ac:dyDescent="0.25">
      <c r="Q1132" s="21"/>
      <c r="R1132" s="21"/>
      <c r="S1132" s="21"/>
      <c r="T1132" s="21"/>
      <c r="U1132" s="21"/>
      <c r="V1132" s="21"/>
      <c r="W1132" s="21"/>
      <c r="X1132" s="21"/>
    </row>
    <row r="1133" spans="17:24" x14ac:dyDescent="0.25">
      <c r="Q1133" s="21"/>
      <c r="R1133" s="21"/>
      <c r="S1133" s="21"/>
      <c r="T1133" s="21"/>
      <c r="U1133" s="21"/>
      <c r="V1133" s="21"/>
      <c r="W1133" s="21"/>
      <c r="X1133" s="21"/>
    </row>
    <row r="1134" spans="17:24" x14ac:dyDescent="0.25">
      <c r="Q1134" s="21"/>
      <c r="R1134" s="21"/>
      <c r="S1134" s="21"/>
      <c r="T1134" s="21"/>
      <c r="U1134" s="21"/>
      <c r="V1134" s="21"/>
      <c r="W1134" s="21"/>
      <c r="X1134" s="21"/>
    </row>
    <row r="1135" spans="17:24" x14ac:dyDescent="0.25">
      <c r="Q1135" s="21"/>
      <c r="R1135" s="21"/>
      <c r="S1135" s="21"/>
      <c r="T1135" s="21"/>
      <c r="U1135" s="21"/>
      <c r="V1135" s="21"/>
      <c r="W1135" s="21"/>
      <c r="X1135" s="21"/>
    </row>
    <row r="1136" spans="17:24" x14ac:dyDescent="0.25">
      <c r="Q1136" s="21"/>
      <c r="R1136" s="21"/>
      <c r="S1136" s="21"/>
      <c r="T1136" s="21"/>
      <c r="U1136" s="21"/>
      <c r="V1136" s="21"/>
      <c r="W1136" s="21"/>
      <c r="X1136" s="21"/>
    </row>
    <row r="1137" spans="17:24" x14ac:dyDescent="0.25">
      <c r="Q1137" s="21"/>
      <c r="R1137" s="21"/>
      <c r="S1137" s="21"/>
      <c r="T1137" s="21"/>
      <c r="U1137" s="21"/>
      <c r="V1137" s="21"/>
      <c r="W1137" s="21"/>
      <c r="X1137" s="21"/>
    </row>
    <row r="1138" spans="17:24" x14ac:dyDescent="0.25">
      <c r="Q1138" s="21"/>
      <c r="R1138" s="21"/>
      <c r="S1138" s="21"/>
      <c r="T1138" s="21"/>
      <c r="U1138" s="21"/>
      <c r="V1138" s="21"/>
      <c r="W1138" s="21"/>
      <c r="X1138" s="21"/>
    </row>
    <row r="1139" spans="17:24" x14ac:dyDescent="0.25">
      <c r="Q1139" s="21"/>
      <c r="R1139" s="21"/>
      <c r="S1139" s="21"/>
      <c r="T1139" s="21"/>
      <c r="U1139" s="21"/>
      <c r="V1139" s="21"/>
      <c r="W1139" s="21"/>
      <c r="X1139" s="21"/>
    </row>
    <row r="1140" spans="17:24" x14ac:dyDescent="0.25">
      <c r="Q1140" s="21"/>
      <c r="R1140" s="21"/>
      <c r="S1140" s="21"/>
      <c r="T1140" s="21"/>
      <c r="U1140" s="21"/>
      <c r="V1140" s="21"/>
      <c r="W1140" s="21"/>
      <c r="X1140" s="21"/>
    </row>
    <row r="1141" spans="17:24" x14ac:dyDescent="0.25">
      <c r="Q1141" s="21"/>
      <c r="R1141" s="21"/>
      <c r="S1141" s="21"/>
      <c r="T1141" s="21"/>
      <c r="U1141" s="21"/>
      <c r="V1141" s="21"/>
      <c r="W1141" s="21"/>
      <c r="X1141" s="21"/>
    </row>
    <row r="1142" spans="17:24" x14ac:dyDescent="0.25">
      <c r="Q1142" s="21"/>
      <c r="R1142" s="21"/>
      <c r="S1142" s="21"/>
      <c r="T1142" s="21"/>
      <c r="U1142" s="21"/>
      <c r="V1142" s="21"/>
      <c r="W1142" s="21"/>
      <c r="X1142" s="21"/>
    </row>
    <row r="1143" spans="17:24" x14ac:dyDescent="0.25">
      <c r="Q1143" s="21"/>
      <c r="R1143" s="21"/>
      <c r="S1143" s="21"/>
      <c r="T1143" s="21"/>
      <c r="U1143" s="21"/>
      <c r="V1143" s="21"/>
      <c r="W1143" s="21"/>
      <c r="X1143" s="21"/>
    </row>
    <row r="1144" spans="17:24" x14ac:dyDescent="0.25">
      <c r="Q1144" s="21"/>
      <c r="R1144" s="21"/>
      <c r="S1144" s="21"/>
      <c r="T1144" s="21"/>
      <c r="U1144" s="21"/>
      <c r="V1144" s="21"/>
      <c r="W1144" s="21"/>
      <c r="X1144" s="21"/>
    </row>
    <row r="1145" spans="17:24" x14ac:dyDescent="0.25">
      <c r="Q1145" s="21"/>
      <c r="R1145" s="21"/>
      <c r="S1145" s="21"/>
      <c r="T1145" s="21"/>
      <c r="U1145" s="21"/>
      <c r="V1145" s="21"/>
      <c r="W1145" s="21"/>
      <c r="X1145" s="21"/>
    </row>
    <row r="1146" spans="17:24" x14ac:dyDescent="0.25">
      <c r="Q1146" s="21"/>
      <c r="R1146" s="21"/>
      <c r="S1146" s="21"/>
      <c r="T1146" s="21"/>
      <c r="U1146" s="21"/>
      <c r="V1146" s="21"/>
      <c r="W1146" s="21"/>
      <c r="X1146" s="21"/>
    </row>
    <row r="1147" spans="17:24" x14ac:dyDescent="0.25">
      <c r="Q1147" s="21"/>
      <c r="R1147" s="21"/>
      <c r="S1147" s="21"/>
      <c r="T1147" s="21"/>
      <c r="U1147" s="21"/>
      <c r="V1147" s="21"/>
      <c r="W1147" s="21"/>
      <c r="X1147" s="21"/>
    </row>
    <row r="1148" spans="17:24" x14ac:dyDescent="0.25">
      <c r="Q1148" s="21"/>
      <c r="R1148" s="21"/>
      <c r="S1148" s="21"/>
      <c r="T1148" s="21"/>
      <c r="U1148" s="21"/>
      <c r="V1148" s="21"/>
      <c r="W1148" s="21"/>
      <c r="X1148" s="21"/>
    </row>
    <row r="1149" spans="17:24" x14ac:dyDescent="0.25">
      <c r="Q1149" s="21"/>
      <c r="R1149" s="21"/>
      <c r="S1149" s="21"/>
      <c r="T1149" s="21"/>
      <c r="U1149" s="21"/>
      <c r="V1149" s="21"/>
      <c r="W1149" s="21"/>
      <c r="X1149" s="21"/>
    </row>
    <row r="1150" spans="17:24" x14ac:dyDescent="0.25">
      <c r="Q1150" s="21"/>
      <c r="R1150" s="21"/>
      <c r="S1150" s="21"/>
      <c r="T1150" s="21"/>
      <c r="U1150" s="21"/>
      <c r="V1150" s="21"/>
      <c r="W1150" s="21"/>
      <c r="X1150" s="21"/>
    </row>
    <row r="1151" spans="17:24" x14ac:dyDescent="0.25">
      <c r="Q1151" s="21"/>
      <c r="R1151" s="21"/>
      <c r="S1151" s="21"/>
      <c r="T1151" s="21"/>
      <c r="U1151" s="21"/>
      <c r="V1151" s="21"/>
      <c r="W1151" s="21"/>
      <c r="X1151" s="21"/>
    </row>
    <row r="1152" spans="17:24" x14ac:dyDescent="0.25">
      <c r="Q1152" s="21"/>
      <c r="R1152" s="21"/>
      <c r="S1152" s="21"/>
      <c r="T1152" s="21"/>
      <c r="U1152" s="21"/>
      <c r="V1152" s="21"/>
      <c r="W1152" s="21"/>
      <c r="X1152" s="21"/>
    </row>
    <row r="1153" spans="17:24" x14ac:dyDescent="0.25">
      <c r="Q1153" s="21"/>
      <c r="R1153" s="21"/>
      <c r="S1153" s="21"/>
      <c r="T1153" s="21"/>
      <c r="U1153" s="21"/>
      <c r="V1153" s="21"/>
      <c r="W1153" s="21"/>
      <c r="X1153" s="21"/>
    </row>
    <row r="1154" spans="17:24" x14ac:dyDescent="0.25">
      <c r="Q1154" s="21"/>
      <c r="R1154" s="21"/>
      <c r="S1154" s="21"/>
      <c r="T1154" s="21"/>
      <c r="U1154" s="21"/>
      <c r="V1154" s="21"/>
      <c r="W1154" s="21"/>
      <c r="X1154" s="21"/>
    </row>
    <row r="1155" spans="17:24" x14ac:dyDescent="0.25">
      <c r="Q1155" s="21"/>
      <c r="R1155" s="21"/>
      <c r="S1155" s="21"/>
      <c r="T1155" s="21"/>
      <c r="U1155" s="21"/>
      <c r="V1155" s="21"/>
      <c r="W1155" s="21"/>
      <c r="X1155" s="21"/>
    </row>
    <row r="1156" spans="17:24" x14ac:dyDescent="0.25">
      <c r="Q1156" s="21"/>
      <c r="R1156" s="21"/>
      <c r="S1156" s="21"/>
      <c r="T1156" s="21"/>
      <c r="U1156" s="21"/>
      <c r="V1156" s="21"/>
      <c r="W1156" s="21"/>
      <c r="X1156" s="21"/>
    </row>
    <row r="1157" spans="17:24" x14ac:dyDescent="0.25">
      <c r="Q1157" s="21"/>
      <c r="R1157" s="21"/>
      <c r="S1157" s="21"/>
      <c r="T1157" s="21"/>
      <c r="U1157" s="21"/>
      <c r="V1157" s="21"/>
      <c r="W1157" s="21"/>
      <c r="X1157" s="21"/>
    </row>
    <row r="1158" spans="17:24" x14ac:dyDescent="0.25">
      <c r="Q1158" s="21"/>
      <c r="R1158" s="21"/>
      <c r="S1158" s="21"/>
      <c r="T1158" s="21"/>
      <c r="U1158" s="21"/>
      <c r="V1158" s="21"/>
      <c r="W1158" s="21"/>
      <c r="X1158" s="21"/>
    </row>
    <row r="1159" spans="17:24" x14ac:dyDescent="0.25">
      <c r="Q1159" s="21"/>
      <c r="R1159" s="21"/>
      <c r="S1159" s="21"/>
      <c r="T1159" s="21"/>
      <c r="U1159" s="21"/>
      <c r="V1159" s="21"/>
      <c r="W1159" s="21"/>
      <c r="X1159" s="21"/>
    </row>
    <row r="1160" spans="17:24" x14ac:dyDescent="0.25">
      <c r="Q1160" s="21"/>
      <c r="R1160" s="21"/>
      <c r="S1160" s="21"/>
      <c r="T1160" s="21"/>
      <c r="U1160" s="21"/>
      <c r="V1160" s="21"/>
      <c r="W1160" s="21"/>
      <c r="X1160" s="21"/>
    </row>
    <row r="1161" spans="17:24" x14ac:dyDescent="0.25">
      <c r="Q1161" s="21"/>
      <c r="R1161" s="21"/>
      <c r="S1161" s="21"/>
      <c r="T1161" s="21"/>
      <c r="U1161" s="21"/>
      <c r="V1161" s="21"/>
      <c r="W1161" s="21"/>
      <c r="X1161" s="21"/>
    </row>
    <row r="1162" spans="17:24" x14ac:dyDescent="0.25">
      <c r="Q1162" s="21"/>
      <c r="R1162" s="21"/>
      <c r="S1162" s="21"/>
      <c r="T1162" s="21"/>
      <c r="U1162" s="21"/>
      <c r="V1162" s="21"/>
      <c r="W1162" s="21"/>
      <c r="X1162" s="21"/>
    </row>
    <row r="1163" spans="17:24" x14ac:dyDescent="0.25">
      <c r="Q1163" s="21"/>
      <c r="R1163" s="21"/>
      <c r="S1163" s="21"/>
      <c r="T1163" s="21"/>
      <c r="U1163" s="21"/>
      <c r="V1163" s="21"/>
      <c r="W1163" s="21"/>
      <c r="X1163" s="21"/>
    </row>
    <row r="1164" spans="17:24" x14ac:dyDescent="0.25">
      <c r="Q1164" s="21"/>
      <c r="R1164" s="21"/>
      <c r="S1164" s="21"/>
      <c r="T1164" s="21"/>
      <c r="U1164" s="21"/>
      <c r="V1164" s="21"/>
      <c r="W1164" s="21"/>
      <c r="X1164" s="21"/>
    </row>
    <row r="1165" spans="17:24" x14ac:dyDescent="0.25">
      <c r="Q1165" s="21"/>
      <c r="R1165" s="21"/>
      <c r="S1165" s="21"/>
      <c r="T1165" s="21"/>
      <c r="U1165" s="21"/>
      <c r="V1165" s="21"/>
      <c r="W1165" s="21"/>
      <c r="X1165" s="21"/>
    </row>
    <row r="1166" spans="17:24" x14ac:dyDescent="0.25">
      <c r="Q1166" s="21"/>
      <c r="R1166" s="21"/>
      <c r="S1166" s="21"/>
      <c r="T1166" s="21"/>
      <c r="U1166" s="21"/>
      <c r="V1166" s="21"/>
      <c r="W1166" s="21"/>
      <c r="X1166" s="21"/>
    </row>
    <row r="1167" spans="17:24" x14ac:dyDescent="0.25">
      <c r="Q1167" s="21"/>
      <c r="R1167" s="21"/>
      <c r="S1167" s="21"/>
      <c r="T1167" s="21"/>
      <c r="U1167" s="21"/>
      <c r="V1167" s="21"/>
      <c r="W1167" s="21"/>
      <c r="X1167" s="21"/>
    </row>
    <row r="1168" spans="17:24" x14ac:dyDescent="0.25">
      <c r="Q1168" s="21"/>
      <c r="R1168" s="21"/>
      <c r="S1168" s="21"/>
      <c r="T1168" s="21"/>
      <c r="U1168" s="21"/>
      <c r="V1168" s="21"/>
      <c r="W1168" s="21"/>
      <c r="X1168" s="21"/>
    </row>
    <row r="1169" spans="17:24" x14ac:dyDescent="0.25">
      <c r="Q1169" s="21"/>
      <c r="R1169" s="21"/>
      <c r="S1169" s="21"/>
      <c r="T1169" s="21"/>
      <c r="U1169" s="21"/>
      <c r="V1169" s="21"/>
      <c r="W1169" s="21"/>
      <c r="X1169" s="21"/>
    </row>
    <row r="1170" spans="17:24" x14ac:dyDescent="0.25">
      <c r="Q1170" s="21"/>
      <c r="R1170" s="21"/>
      <c r="S1170" s="21"/>
      <c r="T1170" s="21"/>
      <c r="U1170" s="21"/>
      <c r="V1170" s="21"/>
      <c r="W1170" s="21"/>
      <c r="X1170" s="21"/>
    </row>
    <row r="1171" spans="17:24" x14ac:dyDescent="0.25">
      <c r="Q1171" s="21"/>
      <c r="R1171" s="21"/>
      <c r="S1171" s="21"/>
      <c r="T1171" s="21"/>
      <c r="U1171" s="21"/>
      <c r="V1171" s="21"/>
      <c r="W1171" s="21"/>
      <c r="X1171" s="21"/>
    </row>
    <row r="1172" spans="17:24" x14ac:dyDescent="0.25">
      <c r="Q1172" s="21"/>
      <c r="R1172" s="21"/>
      <c r="S1172" s="21"/>
      <c r="T1172" s="21"/>
      <c r="U1172" s="21"/>
      <c r="V1172" s="21"/>
      <c r="W1172" s="21"/>
      <c r="X1172" s="21"/>
    </row>
    <row r="1173" spans="17:24" x14ac:dyDescent="0.25">
      <c r="Q1173" s="21"/>
      <c r="R1173" s="21"/>
      <c r="S1173" s="21"/>
      <c r="T1173" s="21"/>
      <c r="U1173" s="21"/>
      <c r="V1173" s="21"/>
      <c r="W1173" s="21"/>
      <c r="X1173" s="21"/>
    </row>
    <row r="1174" spans="17:24" x14ac:dyDescent="0.25">
      <c r="Q1174" s="21"/>
      <c r="R1174" s="21"/>
      <c r="S1174" s="21"/>
      <c r="T1174" s="21"/>
      <c r="U1174" s="21"/>
      <c r="V1174" s="21"/>
      <c r="W1174" s="21"/>
      <c r="X1174" s="21"/>
    </row>
    <row r="1175" spans="17:24" x14ac:dyDescent="0.25">
      <c r="Q1175" s="21"/>
      <c r="R1175" s="21"/>
      <c r="S1175" s="21"/>
      <c r="T1175" s="21"/>
      <c r="U1175" s="21"/>
      <c r="V1175" s="21"/>
      <c r="W1175" s="21"/>
      <c r="X1175" s="21"/>
    </row>
    <row r="1176" spans="17:24" x14ac:dyDescent="0.25">
      <c r="Q1176" s="21"/>
      <c r="R1176" s="21"/>
      <c r="S1176" s="21"/>
      <c r="T1176" s="21"/>
      <c r="U1176" s="21"/>
      <c r="V1176" s="21"/>
      <c r="W1176" s="21"/>
      <c r="X1176" s="21"/>
    </row>
    <row r="1177" spans="17:24" x14ac:dyDescent="0.25">
      <c r="Q1177" s="21"/>
      <c r="R1177" s="21"/>
      <c r="S1177" s="21"/>
      <c r="T1177" s="21"/>
      <c r="U1177" s="21"/>
      <c r="V1177" s="21"/>
      <c r="W1177" s="21"/>
      <c r="X1177" s="21"/>
    </row>
    <row r="1178" spans="17:24" x14ac:dyDescent="0.25">
      <c r="Q1178" s="21"/>
      <c r="R1178" s="21"/>
      <c r="S1178" s="21"/>
      <c r="T1178" s="21"/>
      <c r="U1178" s="21"/>
      <c r="V1178" s="21"/>
      <c r="W1178" s="21"/>
      <c r="X1178" s="21"/>
    </row>
    <row r="1179" spans="17:24" x14ac:dyDescent="0.25">
      <c r="Q1179" s="21"/>
      <c r="R1179" s="21"/>
      <c r="S1179" s="21"/>
      <c r="T1179" s="21"/>
      <c r="U1179" s="21"/>
      <c r="V1179" s="21"/>
      <c r="W1179" s="21"/>
      <c r="X1179" s="21"/>
    </row>
    <row r="1180" spans="17:24" x14ac:dyDescent="0.25">
      <c r="Q1180" s="21"/>
      <c r="R1180" s="21"/>
      <c r="S1180" s="21"/>
      <c r="T1180" s="21"/>
      <c r="U1180" s="21"/>
      <c r="V1180" s="21"/>
      <c r="W1180" s="21"/>
      <c r="X1180" s="21"/>
    </row>
    <row r="1181" spans="17:24" x14ac:dyDescent="0.25">
      <c r="Q1181" s="21"/>
      <c r="R1181" s="21"/>
      <c r="S1181" s="21"/>
      <c r="T1181" s="21"/>
      <c r="U1181" s="21"/>
      <c r="V1181" s="21"/>
      <c r="W1181" s="21"/>
      <c r="X1181" s="21"/>
    </row>
    <row r="1182" spans="17:24" x14ac:dyDescent="0.25">
      <c r="Q1182" s="21"/>
      <c r="R1182" s="21"/>
      <c r="S1182" s="21"/>
      <c r="T1182" s="21"/>
      <c r="U1182" s="21"/>
      <c r="V1182" s="21"/>
      <c r="W1182" s="21"/>
      <c r="X1182" s="21"/>
    </row>
    <row r="1183" spans="17:24" x14ac:dyDescent="0.25">
      <c r="Q1183" s="21"/>
      <c r="R1183" s="21"/>
      <c r="S1183" s="21"/>
      <c r="T1183" s="21"/>
      <c r="U1183" s="21"/>
      <c r="V1183" s="21"/>
      <c r="W1183" s="21"/>
      <c r="X1183" s="21"/>
    </row>
    <row r="1184" spans="17:24" x14ac:dyDescent="0.25">
      <c r="Q1184" s="21"/>
      <c r="R1184" s="21"/>
      <c r="S1184" s="21"/>
      <c r="T1184" s="21"/>
      <c r="U1184" s="21"/>
      <c r="V1184" s="21"/>
      <c r="W1184" s="21"/>
      <c r="X1184" s="21"/>
    </row>
    <row r="1185" spans="17:24" x14ac:dyDescent="0.25">
      <c r="Q1185" s="21"/>
      <c r="R1185" s="21"/>
      <c r="S1185" s="21"/>
      <c r="T1185" s="21"/>
      <c r="U1185" s="21"/>
      <c r="V1185" s="21"/>
      <c r="W1185" s="21"/>
      <c r="X1185" s="21"/>
    </row>
    <row r="1186" spans="17:24" x14ac:dyDescent="0.25">
      <c r="Q1186" s="21"/>
      <c r="R1186" s="21"/>
      <c r="S1186" s="21"/>
      <c r="T1186" s="21"/>
      <c r="U1186" s="21"/>
      <c r="V1186" s="21"/>
      <c r="W1186" s="21"/>
      <c r="X1186" s="21"/>
    </row>
    <row r="1187" spans="17:24" x14ac:dyDescent="0.25">
      <c r="Q1187" s="21"/>
      <c r="R1187" s="21"/>
      <c r="S1187" s="21"/>
      <c r="T1187" s="21"/>
      <c r="U1187" s="21"/>
      <c r="V1187" s="21"/>
      <c r="W1187" s="21"/>
      <c r="X1187" s="21"/>
    </row>
    <row r="1188" spans="17:24" x14ac:dyDescent="0.25">
      <c r="Q1188" s="21"/>
      <c r="R1188" s="21"/>
      <c r="S1188" s="21"/>
      <c r="T1188" s="21"/>
      <c r="U1188" s="21"/>
      <c r="V1188" s="21"/>
      <c r="W1188" s="21"/>
      <c r="X1188" s="21"/>
    </row>
    <row r="1189" spans="17:24" x14ac:dyDescent="0.25">
      <c r="Q1189" s="21"/>
      <c r="R1189" s="21"/>
      <c r="S1189" s="21"/>
      <c r="T1189" s="21"/>
      <c r="U1189" s="21"/>
      <c r="V1189" s="21"/>
      <c r="W1189" s="21"/>
      <c r="X1189" s="21"/>
    </row>
    <row r="1190" spans="17:24" x14ac:dyDescent="0.25">
      <c r="Q1190" s="21"/>
      <c r="R1190" s="21"/>
      <c r="S1190" s="21"/>
      <c r="T1190" s="21"/>
      <c r="U1190" s="21"/>
      <c r="V1190" s="21"/>
      <c r="W1190" s="21"/>
      <c r="X1190" s="21"/>
    </row>
    <row r="1191" spans="17:24" x14ac:dyDescent="0.25">
      <c r="Q1191" s="21"/>
      <c r="R1191" s="21"/>
      <c r="S1191" s="21"/>
      <c r="T1191" s="21"/>
      <c r="U1191" s="21"/>
      <c r="V1191" s="21"/>
      <c r="W1191" s="21"/>
      <c r="X1191" s="21"/>
    </row>
    <row r="1192" spans="17:24" x14ac:dyDescent="0.25">
      <c r="Q1192" s="21"/>
      <c r="R1192" s="21"/>
      <c r="S1192" s="21"/>
      <c r="T1192" s="21"/>
      <c r="U1192" s="21"/>
      <c r="V1192" s="21"/>
      <c r="W1192" s="21"/>
      <c r="X1192" s="21"/>
    </row>
    <row r="1193" spans="17:24" x14ac:dyDescent="0.25">
      <c r="Q1193" s="21"/>
      <c r="R1193" s="21"/>
      <c r="S1193" s="21"/>
      <c r="T1193" s="21"/>
      <c r="U1193" s="21"/>
      <c r="V1193" s="21"/>
      <c r="W1193" s="21"/>
      <c r="X1193" s="21"/>
    </row>
    <row r="1194" spans="17:24" x14ac:dyDescent="0.25">
      <c r="Q1194" s="21"/>
      <c r="R1194" s="21"/>
      <c r="S1194" s="21"/>
      <c r="T1194" s="21"/>
      <c r="U1194" s="21"/>
      <c r="V1194" s="21"/>
      <c r="W1194" s="21"/>
      <c r="X1194" s="21"/>
    </row>
    <row r="1195" spans="17:24" x14ac:dyDescent="0.25">
      <c r="Q1195" s="21"/>
      <c r="R1195" s="21"/>
      <c r="S1195" s="21"/>
      <c r="T1195" s="21"/>
      <c r="U1195" s="21"/>
      <c r="V1195" s="21"/>
      <c r="W1195" s="21"/>
      <c r="X1195" s="21"/>
    </row>
    <row r="1196" spans="17:24" x14ac:dyDescent="0.25">
      <c r="Q1196" s="21"/>
      <c r="R1196" s="21"/>
      <c r="S1196" s="21"/>
      <c r="T1196" s="21"/>
      <c r="U1196" s="21"/>
      <c r="V1196" s="21"/>
      <c r="W1196" s="21"/>
      <c r="X1196" s="21"/>
    </row>
    <row r="1197" spans="17:24" x14ac:dyDescent="0.25">
      <c r="Q1197" s="21"/>
      <c r="R1197" s="21"/>
      <c r="S1197" s="21"/>
      <c r="T1197" s="21"/>
      <c r="U1197" s="21"/>
      <c r="V1197" s="21"/>
      <c r="W1197" s="21"/>
      <c r="X1197" s="21"/>
    </row>
    <row r="1198" spans="17:24" x14ac:dyDescent="0.25">
      <c r="Q1198" s="21"/>
      <c r="R1198" s="21"/>
      <c r="S1198" s="21"/>
      <c r="T1198" s="21"/>
      <c r="U1198" s="21"/>
      <c r="V1198" s="21"/>
      <c r="W1198" s="21"/>
      <c r="X1198" s="21"/>
    </row>
    <row r="1199" spans="17:24" x14ac:dyDescent="0.25">
      <c r="Q1199" s="21"/>
      <c r="R1199" s="21"/>
      <c r="S1199" s="21"/>
      <c r="T1199" s="21"/>
      <c r="U1199" s="21"/>
      <c r="V1199" s="21"/>
      <c r="W1199" s="21"/>
      <c r="X1199" s="21"/>
    </row>
    <row r="1200" spans="17:24" x14ac:dyDescent="0.25">
      <c r="Q1200" s="21"/>
      <c r="R1200" s="21"/>
      <c r="S1200" s="21"/>
      <c r="T1200" s="21"/>
      <c r="U1200" s="21"/>
      <c r="V1200" s="21"/>
      <c r="W1200" s="21"/>
      <c r="X1200" s="21"/>
    </row>
    <row r="1201" spans="17:24" x14ac:dyDescent="0.25">
      <c r="Q1201" s="21"/>
      <c r="R1201" s="21"/>
      <c r="S1201" s="21"/>
      <c r="T1201" s="21"/>
      <c r="U1201" s="21"/>
      <c r="V1201" s="21"/>
      <c r="W1201" s="21"/>
      <c r="X1201" s="21"/>
    </row>
    <row r="1202" spans="17:24" x14ac:dyDescent="0.25">
      <c r="Q1202" s="21"/>
      <c r="R1202" s="21"/>
      <c r="S1202" s="21"/>
      <c r="T1202" s="21"/>
      <c r="U1202" s="21"/>
      <c r="V1202" s="21"/>
      <c r="W1202" s="21"/>
      <c r="X1202" s="21"/>
    </row>
    <row r="1203" spans="17:24" x14ac:dyDescent="0.25">
      <c r="Q1203" s="21"/>
      <c r="R1203" s="21"/>
      <c r="S1203" s="21"/>
      <c r="T1203" s="21"/>
      <c r="U1203" s="21"/>
      <c r="V1203" s="21"/>
      <c r="W1203" s="21"/>
      <c r="X1203" s="21"/>
    </row>
    <row r="1204" spans="17:24" x14ac:dyDescent="0.25">
      <c r="Q1204" s="21"/>
      <c r="R1204" s="21"/>
      <c r="S1204" s="21"/>
      <c r="T1204" s="21"/>
      <c r="U1204" s="21"/>
      <c r="V1204" s="21"/>
      <c r="W1204" s="21"/>
      <c r="X1204" s="21"/>
    </row>
    <row r="1205" spans="17:24" x14ac:dyDescent="0.25">
      <c r="Q1205" s="21"/>
      <c r="R1205" s="21"/>
      <c r="S1205" s="21"/>
      <c r="T1205" s="21"/>
      <c r="U1205" s="21"/>
      <c r="V1205" s="21"/>
      <c r="W1205" s="21"/>
      <c r="X1205" s="21"/>
    </row>
    <row r="1206" spans="17:24" x14ac:dyDescent="0.25">
      <c r="Q1206" s="21"/>
      <c r="R1206" s="21"/>
      <c r="S1206" s="21"/>
      <c r="T1206" s="21"/>
      <c r="U1206" s="21"/>
      <c r="V1206" s="21"/>
      <c r="W1206" s="21"/>
      <c r="X1206" s="21"/>
    </row>
    <row r="1207" spans="17:24" x14ac:dyDescent="0.25">
      <c r="Q1207" s="21"/>
      <c r="R1207" s="21"/>
      <c r="S1207" s="21"/>
      <c r="T1207" s="21"/>
      <c r="U1207" s="21"/>
      <c r="V1207" s="21"/>
      <c r="W1207" s="21"/>
      <c r="X1207" s="21"/>
    </row>
    <row r="1208" spans="17:24" x14ac:dyDescent="0.25">
      <c r="Q1208" s="21"/>
      <c r="R1208" s="21"/>
      <c r="S1208" s="21"/>
      <c r="T1208" s="21"/>
      <c r="U1208" s="21"/>
      <c r="V1208" s="21"/>
      <c r="W1208" s="21"/>
      <c r="X1208" s="21"/>
    </row>
    <row r="1209" spans="17:24" x14ac:dyDescent="0.25">
      <c r="Q1209" s="21"/>
      <c r="R1209" s="21"/>
      <c r="S1209" s="21"/>
      <c r="T1209" s="21"/>
      <c r="U1209" s="21"/>
      <c r="V1209" s="21"/>
      <c r="W1209" s="21"/>
      <c r="X1209" s="21"/>
    </row>
    <row r="1210" spans="17:24" x14ac:dyDescent="0.25">
      <c r="Q1210" s="21"/>
      <c r="R1210" s="21"/>
      <c r="S1210" s="21"/>
      <c r="T1210" s="21"/>
      <c r="U1210" s="21"/>
      <c r="V1210" s="21"/>
      <c r="W1210" s="21"/>
      <c r="X1210" s="21"/>
    </row>
    <row r="1211" spans="17:24" x14ac:dyDescent="0.25">
      <c r="Q1211" s="21"/>
      <c r="R1211" s="21"/>
      <c r="S1211" s="21"/>
      <c r="T1211" s="21"/>
      <c r="U1211" s="21"/>
      <c r="V1211" s="21"/>
      <c r="W1211" s="21"/>
      <c r="X1211" s="21"/>
    </row>
    <row r="1212" spans="17:24" x14ac:dyDescent="0.25">
      <c r="Q1212" s="21"/>
      <c r="R1212" s="21"/>
      <c r="S1212" s="21"/>
      <c r="T1212" s="21"/>
      <c r="U1212" s="21"/>
      <c r="V1212" s="21"/>
      <c r="W1212" s="21"/>
      <c r="X1212" s="21"/>
    </row>
    <row r="1213" spans="17:24" x14ac:dyDescent="0.25">
      <c r="Q1213" s="21"/>
      <c r="R1213" s="21"/>
      <c r="S1213" s="21"/>
      <c r="T1213" s="21"/>
      <c r="U1213" s="21"/>
      <c r="V1213" s="21"/>
      <c r="W1213" s="21"/>
      <c r="X1213" s="21"/>
    </row>
    <row r="1214" spans="17:24" x14ac:dyDescent="0.25">
      <c r="Q1214" s="21"/>
      <c r="R1214" s="21"/>
      <c r="S1214" s="21"/>
      <c r="T1214" s="21"/>
      <c r="U1214" s="21"/>
      <c r="V1214" s="21"/>
      <c r="W1214" s="21"/>
      <c r="X1214" s="21"/>
    </row>
    <row r="1215" spans="17:24" x14ac:dyDescent="0.25">
      <c r="Q1215" s="21"/>
      <c r="R1215" s="21"/>
      <c r="S1215" s="21"/>
      <c r="T1215" s="21"/>
      <c r="U1215" s="21"/>
      <c r="V1215" s="21"/>
      <c r="W1215" s="21"/>
      <c r="X1215" s="21"/>
    </row>
    <row r="1216" spans="17:24" x14ac:dyDescent="0.25">
      <c r="Q1216" s="21"/>
      <c r="R1216" s="21"/>
      <c r="S1216" s="21"/>
      <c r="T1216" s="21"/>
      <c r="U1216" s="21"/>
      <c r="V1216" s="21"/>
      <c r="W1216" s="21"/>
      <c r="X1216" s="21"/>
    </row>
    <row r="1217" spans="17:24" x14ac:dyDescent="0.25">
      <c r="Q1217" s="21"/>
      <c r="R1217" s="21"/>
      <c r="S1217" s="21"/>
      <c r="T1217" s="21"/>
      <c r="U1217" s="21"/>
      <c r="V1217" s="21"/>
      <c r="W1217" s="21"/>
      <c r="X1217" s="21"/>
    </row>
    <row r="1218" spans="17:24" x14ac:dyDescent="0.25">
      <c r="Q1218" s="21"/>
      <c r="R1218" s="21"/>
      <c r="S1218" s="21"/>
      <c r="T1218" s="21"/>
      <c r="U1218" s="21"/>
      <c r="V1218" s="21"/>
      <c r="W1218" s="21"/>
      <c r="X1218" s="21"/>
    </row>
    <row r="1219" spans="17:24" x14ac:dyDescent="0.25">
      <c r="Q1219" s="21"/>
      <c r="R1219" s="21"/>
      <c r="S1219" s="21"/>
      <c r="T1219" s="21"/>
      <c r="U1219" s="21"/>
      <c r="V1219" s="21"/>
      <c r="W1219" s="21"/>
      <c r="X1219" s="21"/>
    </row>
    <row r="1220" spans="17:24" x14ac:dyDescent="0.25">
      <c r="Q1220" s="21"/>
      <c r="R1220" s="21"/>
      <c r="S1220" s="21"/>
      <c r="T1220" s="21"/>
      <c r="U1220" s="21"/>
      <c r="V1220" s="21"/>
      <c r="W1220" s="21"/>
      <c r="X1220" s="21"/>
    </row>
    <row r="1221" spans="17:24" x14ac:dyDescent="0.25">
      <c r="Q1221" s="21"/>
      <c r="R1221" s="21"/>
      <c r="S1221" s="21"/>
      <c r="T1221" s="21"/>
      <c r="U1221" s="21"/>
      <c r="V1221" s="21"/>
      <c r="W1221" s="21"/>
      <c r="X1221" s="21"/>
    </row>
    <row r="1222" spans="17:24" x14ac:dyDescent="0.25">
      <c r="Q1222" s="21"/>
      <c r="R1222" s="21"/>
      <c r="S1222" s="21"/>
      <c r="T1222" s="21"/>
      <c r="U1222" s="21"/>
      <c r="V1222" s="21"/>
      <c r="W1222" s="21"/>
      <c r="X1222" s="21"/>
    </row>
    <row r="1223" spans="17:24" x14ac:dyDescent="0.25">
      <c r="Q1223" s="21"/>
      <c r="R1223" s="21"/>
      <c r="S1223" s="21"/>
      <c r="T1223" s="21"/>
      <c r="U1223" s="21"/>
      <c r="V1223" s="21"/>
      <c r="W1223" s="21"/>
      <c r="X1223" s="21"/>
    </row>
    <row r="1224" spans="17:24" x14ac:dyDescent="0.25">
      <c r="Q1224" s="21"/>
      <c r="R1224" s="21"/>
      <c r="S1224" s="21"/>
      <c r="T1224" s="21"/>
      <c r="U1224" s="21"/>
      <c r="V1224" s="21"/>
      <c r="W1224" s="21"/>
      <c r="X1224" s="21"/>
    </row>
    <row r="1225" spans="17:24" x14ac:dyDescent="0.25">
      <c r="Q1225" s="21"/>
      <c r="R1225" s="21"/>
      <c r="S1225" s="21"/>
      <c r="T1225" s="21"/>
      <c r="U1225" s="21"/>
      <c r="V1225" s="21"/>
      <c r="W1225" s="21"/>
      <c r="X1225" s="21"/>
    </row>
    <row r="1226" spans="17:24" x14ac:dyDescent="0.25">
      <c r="Q1226" s="21"/>
      <c r="R1226" s="21"/>
      <c r="S1226" s="21"/>
      <c r="T1226" s="21"/>
      <c r="U1226" s="21"/>
      <c r="V1226" s="21"/>
      <c r="W1226" s="21"/>
      <c r="X1226" s="21"/>
    </row>
    <row r="1227" spans="17:24" x14ac:dyDescent="0.25">
      <c r="Q1227" s="21"/>
      <c r="R1227" s="21"/>
      <c r="S1227" s="21"/>
      <c r="T1227" s="21"/>
      <c r="U1227" s="21"/>
      <c r="V1227" s="21"/>
      <c r="W1227" s="21"/>
      <c r="X1227" s="21"/>
    </row>
    <row r="1228" spans="17:24" x14ac:dyDescent="0.25">
      <c r="Q1228" s="21"/>
      <c r="R1228" s="21"/>
      <c r="S1228" s="21"/>
      <c r="T1228" s="21"/>
      <c r="U1228" s="21"/>
      <c r="V1228" s="21"/>
      <c r="W1228" s="21"/>
      <c r="X1228" s="21"/>
    </row>
    <row r="1229" spans="17:24" x14ac:dyDescent="0.25">
      <c r="Q1229" s="21"/>
      <c r="R1229" s="21"/>
      <c r="S1229" s="21"/>
      <c r="T1229" s="21"/>
      <c r="U1229" s="21"/>
      <c r="V1229" s="21"/>
      <c r="W1229" s="21"/>
      <c r="X1229" s="21"/>
    </row>
    <row r="1230" spans="17:24" x14ac:dyDescent="0.25">
      <c r="Q1230" s="21"/>
      <c r="R1230" s="21"/>
      <c r="S1230" s="21"/>
      <c r="T1230" s="21"/>
      <c r="U1230" s="21"/>
      <c r="V1230" s="21"/>
      <c r="W1230" s="21"/>
      <c r="X1230" s="21"/>
    </row>
    <row r="1231" spans="17:24" x14ac:dyDescent="0.25">
      <c r="Q1231" s="21"/>
      <c r="R1231" s="21"/>
      <c r="S1231" s="21"/>
      <c r="T1231" s="21"/>
      <c r="U1231" s="21"/>
      <c r="V1231" s="21"/>
      <c r="W1231" s="21"/>
      <c r="X1231" s="21"/>
    </row>
    <row r="1232" spans="17:24" x14ac:dyDescent="0.25">
      <c r="Q1232" s="21"/>
      <c r="R1232" s="21"/>
      <c r="S1232" s="21"/>
      <c r="T1232" s="21"/>
      <c r="U1232" s="21"/>
      <c r="V1232" s="21"/>
      <c r="W1232" s="21"/>
      <c r="X1232" s="21"/>
    </row>
    <row r="1233" spans="17:24" x14ac:dyDescent="0.25">
      <c r="Q1233" s="21"/>
      <c r="R1233" s="21"/>
      <c r="S1233" s="21"/>
      <c r="T1233" s="21"/>
      <c r="U1233" s="21"/>
      <c r="V1233" s="21"/>
      <c r="W1233" s="21"/>
      <c r="X1233" s="21"/>
    </row>
    <row r="1234" spans="17:24" x14ac:dyDescent="0.25">
      <c r="Q1234" s="21"/>
      <c r="R1234" s="21"/>
      <c r="S1234" s="21"/>
      <c r="T1234" s="21"/>
      <c r="U1234" s="21"/>
      <c r="V1234" s="21"/>
      <c r="W1234" s="21"/>
      <c r="X1234" s="21"/>
    </row>
    <row r="1235" spans="17:24" x14ac:dyDescent="0.25">
      <c r="Q1235" s="21"/>
      <c r="R1235" s="21"/>
      <c r="S1235" s="21"/>
      <c r="T1235" s="21"/>
      <c r="U1235" s="21"/>
      <c r="V1235" s="21"/>
      <c r="W1235" s="21"/>
      <c r="X1235" s="21"/>
    </row>
    <row r="1236" spans="17:24" x14ac:dyDescent="0.25">
      <c r="Q1236" s="21"/>
      <c r="R1236" s="21"/>
      <c r="S1236" s="21"/>
      <c r="T1236" s="21"/>
      <c r="U1236" s="21"/>
      <c r="V1236" s="21"/>
      <c r="W1236" s="21"/>
      <c r="X1236" s="21"/>
    </row>
    <row r="1237" spans="17:24" x14ac:dyDescent="0.25">
      <c r="Q1237" s="21"/>
      <c r="R1237" s="21"/>
      <c r="S1237" s="21"/>
      <c r="T1237" s="21"/>
      <c r="U1237" s="21"/>
      <c r="V1237" s="21"/>
      <c r="W1237" s="21"/>
      <c r="X1237" s="21"/>
    </row>
    <row r="1238" spans="17:24" x14ac:dyDescent="0.25">
      <c r="Q1238" s="21"/>
      <c r="R1238" s="21"/>
      <c r="S1238" s="21"/>
      <c r="T1238" s="21"/>
      <c r="U1238" s="21"/>
      <c r="V1238" s="21"/>
      <c r="W1238" s="21"/>
      <c r="X1238" s="21"/>
    </row>
    <row r="1239" spans="17:24" x14ac:dyDescent="0.25">
      <c r="Q1239" s="21"/>
      <c r="R1239" s="21"/>
      <c r="S1239" s="21"/>
      <c r="T1239" s="21"/>
      <c r="U1239" s="21"/>
      <c r="V1239" s="21"/>
      <c r="W1239" s="21"/>
      <c r="X1239" s="21"/>
    </row>
    <row r="1240" spans="17:24" x14ac:dyDescent="0.25">
      <c r="Q1240" s="21"/>
      <c r="R1240" s="21"/>
      <c r="S1240" s="21"/>
      <c r="T1240" s="21"/>
      <c r="U1240" s="21"/>
      <c r="V1240" s="21"/>
      <c r="W1240" s="21"/>
      <c r="X1240" s="21"/>
    </row>
    <row r="1241" spans="17:24" x14ac:dyDescent="0.25">
      <c r="Q1241" s="21"/>
      <c r="R1241" s="21"/>
      <c r="S1241" s="21"/>
      <c r="T1241" s="21"/>
      <c r="U1241" s="21"/>
      <c r="V1241" s="21"/>
      <c r="W1241" s="21"/>
      <c r="X1241" s="21"/>
    </row>
    <row r="1242" spans="17:24" x14ac:dyDescent="0.25">
      <c r="Q1242" s="21"/>
      <c r="R1242" s="21"/>
      <c r="S1242" s="21"/>
      <c r="T1242" s="21"/>
      <c r="U1242" s="21"/>
      <c r="V1242" s="21"/>
      <c r="W1242" s="21"/>
      <c r="X1242" s="21"/>
    </row>
    <row r="1243" spans="17:24" x14ac:dyDescent="0.25">
      <c r="Q1243" s="21"/>
      <c r="R1243" s="21"/>
      <c r="S1243" s="21"/>
      <c r="T1243" s="21"/>
      <c r="U1243" s="21"/>
      <c r="V1243" s="21"/>
      <c r="W1243" s="21"/>
      <c r="X1243" s="21"/>
    </row>
    <row r="1244" spans="17:24" x14ac:dyDescent="0.25">
      <c r="Q1244" s="21"/>
      <c r="R1244" s="21"/>
      <c r="S1244" s="21"/>
      <c r="T1244" s="21"/>
      <c r="U1244" s="21"/>
      <c r="V1244" s="21"/>
      <c r="W1244" s="21"/>
      <c r="X1244" s="21"/>
    </row>
    <row r="1245" spans="17:24" x14ac:dyDescent="0.25">
      <c r="Q1245" s="21"/>
      <c r="R1245" s="21"/>
      <c r="S1245" s="21"/>
      <c r="T1245" s="21"/>
      <c r="U1245" s="21"/>
      <c r="V1245" s="21"/>
      <c r="W1245" s="21"/>
      <c r="X1245" s="21"/>
    </row>
    <row r="1246" spans="17:24" x14ac:dyDescent="0.25">
      <c r="Q1246" s="21"/>
      <c r="R1246" s="21"/>
      <c r="S1246" s="21"/>
      <c r="T1246" s="21"/>
      <c r="U1246" s="21"/>
      <c r="V1246" s="21"/>
      <c r="W1246" s="21"/>
      <c r="X1246" s="21"/>
    </row>
    <row r="1247" spans="17:24" x14ac:dyDescent="0.25">
      <c r="Q1247" s="21"/>
      <c r="R1247" s="21"/>
      <c r="S1247" s="21"/>
      <c r="T1247" s="21"/>
      <c r="U1247" s="21"/>
      <c r="V1247" s="21"/>
      <c r="W1247" s="21"/>
      <c r="X1247" s="21"/>
    </row>
    <row r="1248" spans="17:24" x14ac:dyDescent="0.25">
      <c r="Q1248" s="21"/>
      <c r="R1248" s="21"/>
      <c r="S1248" s="21"/>
      <c r="T1248" s="21"/>
      <c r="U1248" s="21"/>
      <c r="V1248" s="21"/>
      <c r="W1248" s="21"/>
      <c r="X1248" s="21"/>
    </row>
    <row r="1249" spans="17:24" x14ac:dyDescent="0.25">
      <c r="Q1249" s="21"/>
      <c r="R1249" s="21"/>
      <c r="S1249" s="21"/>
      <c r="T1249" s="21"/>
      <c r="U1249" s="21"/>
      <c r="V1249" s="21"/>
      <c r="W1249" s="21"/>
      <c r="X1249" s="21"/>
    </row>
    <row r="1250" spans="17:24" x14ac:dyDescent="0.25">
      <c r="Q1250" s="21"/>
      <c r="R1250" s="21"/>
      <c r="S1250" s="21"/>
      <c r="T1250" s="21"/>
      <c r="U1250" s="21"/>
      <c r="V1250" s="21"/>
      <c r="W1250" s="21"/>
      <c r="X1250" s="21"/>
    </row>
    <row r="1251" spans="17:24" x14ac:dyDescent="0.25">
      <c r="Q1251" s="21"/>
      <c r="R1251" s="21"/>
      <c r="S1251" s="21"/>
      <c r="T1251" s="21"/>
      <c r="U1251" s="21"/>
      <c r="V1251" s="21"/>
      <c r="W1251" s="21"/>
      <c r="X1251" s="21"/>
    </row>
    <row r="1252" spans="17:24" x14ac:dyDescent="0.25">
      <c r="Q1252" s="21"/>
      <c r="R1252" s="21"/>
      <c r="S1252" s="21"/>
      <c r="T1252" s="21"/>
      <c r="U1252" s="21"/>
      <c r="V1252" s="21"/>
      <c r="W1252" s="21"/>
      <c r="X1252" s="21"/>
    </row>
    <row r="1253" spans="17:24" x14ac:dyDescent="0.25">
      <c r="Q1253" s="21"/>
      <c r="R1253" s="21"/>
      <c r="S1253" s="21"/>
      <c r="T1253" s="21"/>
      <c r="U1253" s="21"/>
      <c r="V1253" s="21"/>
      <c r="W1253" s="21"/>
      <c r="X1253" s="21"/>
    </row>
    <row r="1254" spans="17:24" x14ac:dyDescent="0.25">
      <c r="Q1254" s="21"/>
      <c r="R1254" s="21"/>
      <c r="S1254" s="21"/>
      <c r="T1254" s="21"/>
      <c r="U1254" s="21"/>
      <c r="V1254" s="21"/>
      <c r="W1254" s="21"/>
      <c r="X1254" s="21"/>
    </row>
    <row r="1255" spans="17:24" x14ac:dyDescent="0.25">
      <c r="Q1255" s="21"/>
      <c r="R1255" s="21"/>
      <c r="S1255" s="21"/>
      <c r="T1255" s="21"/>
      <c r="U1255" s="21"/>
      <c r="V1255" s="21"/>
      <c r="W1255" s="21"/>
      <c r="X1255" s="21"/>
    </row>
    <row r="1256" spans="17:24" x14ac:dyDescent="0.25">
      <c r="Q1256" s="21"/>
      <c r="R1256" s="21"/>
      <c r="S1256" s="21"/>
      <c r="T1256" s="21"/>
      <c r="U1256" s="21"/>
      <c r="V1256" s="21"/>
      <c r="W1256" s="21"/>
      <c r="X1256" s="21"/>
    </row>
    <row r="1257" spans="17:24" x14ac:dyDescent="0.25">
      <c r="Q1257" s="21"/>
      <c r="R1257" s="21"/>
      <c r="S1257" s="21"/>
      <c r="T1257" s="21"/>
      <c r="U1257" s="21"/>
      <c r="V1257" s="21"/>
      <c r="W1257" s="21"/>
      <c r="X1257" s="21"/>
    </row>
    <row r="1258" spans="17:24" x14ac:dyDescent="0.25">
      <c r="Q1258" s="21"/>
      <c r="R1258" s="21"/>
      <c r="S1258" s="21"/>
      <c r="T1258" s="21"/>
      <c r="U1258" s="21"/>
      <c r="V1258" s="21"/>
      <c r="W1258" s="21"/>
      <c r="X1258" s="21"/>
    </row>
    <row r="1259" spans="17:24" x14ac:dyDescent="0.25">
      <c r="Q1259" s="21"/>
      <c r="R1259" s="21"/>
      <c r="S1259" s="21"/>
      <c r="T1259" s="21"/>
      <c r="U1259" s="21"/>
      <c r="V1259" s="21"/>
      <c r="W1259" s="21"/>
      <c r="X1259" s="21"/>
    </row>
    <row r="1260" spans="17:24" x14ac:dyDescent="0.25">
      <c r="Q1260" s="21"/>
      <c r="R1260" s="21"/>
      <c r="S1260" s="21"/>
      <c r="T1260" s="21"/>
      <c r="U1260" s="21"/>
      <c r="V1260" s="21"/>
      <c r="W1260" s="21"/>
      <c r="X1260" s="21"/>
    </row>
    <row r="1261" spans="17:24" x14ac:dyDescent="0.25">
      <c r="Q1261" s="21"/>
      <c r="R1261" s="21"/>
      <c r="S1261" s="21"/>
      <c r="T1261" s="21"/>
      <c r="U1261" s="21"/>
      <c r="V1261" s="21"/>
      <c r="W1261" s="21"/>
      <c r="X1261" s="21"/>
    </row>
    <row r="1262" spans="17:24" x14ac:dyDescent="0.25">
      <c r="Q1262" s="21"/>
      <c r="R1262" s="21"/>
      <c r="S1262" s="21"/>
      <c r="T1262" s="21"/>
      <c r="U1262" s="21"/>
      <c r="V1262" s="21"/>
      <c r="W1262" s="21"/>
      <c r="X1262" s="21"/>
    </row>
    <row r="1263" spans="17:24" x14ac:dyDescent="0.25">
      <c r="Q1263" s="21"/>
      <c r="R1263" s="21"/>
      <c r="S1263" s="21"/>
      <c r="T1263" s="21"/>
      <c r="U1263" s="21"/>
      <c r="V1263" s="21"/>
      <c r="W1263" s="21"/>
      <c r="X1263" s="21"/>
    </row>
    <row r="1264" spans="17:24" x14ac:dyDescent="0.25">
      <c r="Q1264" s="21"/>
      <c r="R1264" s="21"/>
      <c r="S1264" s="21"/>
      <c r="T1264" s="21"/>
      <c r="U1264" s="21"/>
      <c r="V1264" s="21"/>
      <c r="W1264" s="21"/>
      <c r="X1264" s="21"/>
    </row>
    <row r="1265" spans="17:24" x14ac:dyDescent="0.25">
      <c r="Q1265" s="21"/>
      <c r="R1265" s="21"/>
      <c r="S1265" s="21"/>
      <c r="T1265" s="21"/>
      <c r="U1265" s="21"/>
      <c r="V1265" s="21"/>
      <c r="W1265" s="21"/>
      <c r="X1265" s="21"/>
    </row>
    <row r="1266" spans="17:24" x14ac:dyDescent="0.25">
      <c r="Q1266" s="21"/>
      <c r="R1266" s="21"/>
      <c r="S1266" s="21"/>
      <c r="T1266" s="21"/>
      <c r="U1266" s="21"/>
      <c r="V1266" s="21"/>
      <c r="W1266" s="21"/>
      <c r="X1266" s="21"/>
    </row>
    <row r="1267" spans="17:24" x14ac:dyDescent="0.25">
      <c r="Q1267" s="21"/>
      <c r="R1267" s="21"/>
      <c r="S1267" s="21"/>
      <c r="T1267" s="21"/>
      <c r="U1267" s="21"/>
      <c r="V1267" s="21"/>
      <c r="W1267" s="21"/>
      <c r="X1267" s="21"/>
    </row>
    <row r="1268" spans="17:24" x14ac:dyDescent="0.25">
      <c r="Q1268" s="21"/>
      <c r="R1268" s="21"/>
      <c r="S1268" s="21"/>
      <c r="T1268" s="21"/>
      <c r="U1268" s="21"/>
      <c r="V1268" s="21"/>
      <c r="W1268" s="21"/>
      <c r="X1268" s="21"/>
    </row>
    <row r="1269" spans="17:24" x14ac:dyDescent="0.25">
      <c r="Q1269" s="21"/>
      <c r="R1269" s="21"/>
      <c r="S1269" s="21"/>
      <c r="T1269" s="21"/>
      <c r="U1269" s="21"/>
      <c r="V1269" s="21"/>
      <c r="W1269" s="21"/>
      <c r="X1269" s="21"/>
    </row>
    <row r="1270" spans="17:24" x14ac:dyDescent="0.25">
      <c r="Q1270" s="21"/>
      <c r="R1270" s="21"/>
      <c r="S1270" s="21"/>
      <c r="T1270" s="21"/>
      <c r="U1270" s="21"/>
      <c r="V1270" s="21"/>
      <c r="W1270" s="21"/>
      <c r="X1270" s="21"/>
    </row>
    <row r="1271" spans="17:24" x14ac:dyDescent="0.25">
      <c r="Q1271" s="21"/>
      <c r="R1271" s="21"/>
      <c r="S1271" s="21"/>
      <c r="T1271" s="21"/>
      <c r="U1271" s="21"/>
      <c r="V1271" s="21"/>
      <c r="W1271" s="21"/>
      <c r="X1271" s="21"/>
    </row>
    <row r="1272" spans="17:24" x14ac:dyDescent="0.25">
      <c r="Q1272" s="21"/>
      <c r="R1272" s="21"/>
      <c r="S1272" s="21"/>
      <c r="T1272" s="21"/>
      <c r="U1272" s="21"/>
      <c r="V1272" s="21"/>
      <c r="W1272" s="21"/>
      <c r="X1272" s="21"/>
    </row>
    <row r="1273" spans="17:24" x14ac:dyDescent="0.25">
      <c r="Q1273" s="21"/>
      <c r="R1273" s="21"/>
      <c r="S1273" s="21"/>
      <c r="T1273" s="21"/>
      <c r="U1273" s="21"/>
      <c r="V1273" s="21"/>
      <c r="W1273" s="21"/>
      <c r="X1273" s="21"/>
    </row>
    <row r="1274" spans="17:24" x14ac:dyDescent="0.25">
      <c r="Q1274" s="21"/>
      <c r="R1274" s="21"/>
      <c r="S1274" s="21"/>
      <c r="T1274" s="21"/>
      <c r="U1274" s="21"/>
      <c r="V1274" s="21"/>
      <c r="W1274" s="21"/>
      <c r="X1274" s="21"/>
    </row>
    <row r="1275" spans="17:24" x14ac:dyDescent="0.25">
      <c r="Q1275" s="21"/>
      <c r="R1275" s="21"/>
      <c r="S1275" s="21"/>
      <c r="T1275" s="21"/>
      <c r="U1275" s="21"/>
      <c r="V1275" s="21"/>
      <c r="W1275" s="21"/>
      <c r="X1275" s="21"/>
    </row>
    <row r="1276" spans="17:24" x14ac:dyDescent="0.25">
      <c r="Q1276" s="21"/>
      <c r="R1276" s="21"/>
      <c r="S1276" s="21"/>
      <c r="T1276" s="21"/>
      <c r="U1276" s="21"/>
      <c r="V1276" s="21"/>
      <c r="W1276" s="21"/>
      <c r="X1276" s="21"/>
    </row>
    <row r="1277" spans="17:24" x14ac:dyDescent="0.25">
      <c r="Q1277" s="21"/>
      <c r="R1277" s="21"/>
      <c r="S1277" s="21"/>
      <c r="T1277" s="21"/>
      <c r="U1277" s="21"/>
      <c r="V1277" s="21"/>
      <c r="W1277" s="21"/>
      <c r="X1277" s="21"/>
    </row>
    <row r="1278" spans="17:24" x14ac:dyDescent="0.25">
      <c r="Q1278" s="21"/>
      <c r="R1278" s="21"/>
      <c r="S1278" s="21"/>
      <c r="T1278" s="21"/>
      <c r="U1278" s="21"/>
      <c r="V1278" s="21"/>
      <c r="W1278" s="21"/>
      <c r="X1278" s="21"/>
    </row>
    <row r="1279" spans="17:24" x14ac:dyDescent="0.25">
      <c r="Q1279" s="21"/>
      <c r="R1279" s="21"/>
      <c r="S1279" s="21"/>
      <c r="T1279" s="21"/>
      <c r="U1279" s="21"/>
      <c r="V1279" s="21"/>
      <c r="W1279" s="21"/>
      <c r="X1279" s="21"/>
    </row>
    <row r="1280" spans="17:24" x14ac:dyDescent="0.25">
      <c r="Q1280" s="21"/>
      <c r="R1280" s="21"/>
      <c r="S1280" s="21"/>
      <c r="T1280" s="21"/>
      <c r="U1280" s="21"/>
      <c r="V1280" s="21"/>
      <c r="W1280" s="21"/>
      <c r="X1280" s="21"/>
    </row>
    <row r="1281" spans="17:24" x14ac:dyDescent="0.25">
      <c r="Q1281" s="21"/>
      <c r="R1281" s="21"/>
      <c r="S1281" s="21"/>
      <c r="T1281" s="21"/>
      <c r="U1281" s="21"/>
      <c r="V1281" s="21"/>
      <c r="W1281" s="21"/>
      <c r="X1281" s="21"/>
    </row>
    <row r="1282" spans="17:24" x14ac:dyDescent="0.25">
      <c r="Q1282" s="21"/>
      <c r="R1282" s="21"/>
      <c r="S1282" s="21"/>
      <c r="T1282" s="21"/>
      <c r="U1282" s="21"/>
      <c r="V1282" s="21"/>
      <c r="W1282" s="21"/>
      <c r="X1282" s="21"/>
    </row>
    <row r="1283" spans="17:24" x14ac:dyDescent="0.25">
      <c r="Q1283" s="21"/>
      <c r="R1283" s="21"/>
      <c r="S1283" s="21"/>
      <c r="T1283" s="21"/>
      <c r="U1283" s="21"/>
      <c r="V1283" s="21"/>
      <c r="W1283" s="21"/>
      <c r="X1283" s="21"/>
    </row>
    <row r="1284" spans="17:24" x14ac:dyDescent="0.25">
      <c r="Q1284" s="21"/>
      <c r="R1284" s="21"/>
      <c r="S1284" s="21"/>
      <c r="T1284" s="21"/>
      <c r="U1284" s="21"/>
      <c r="V1284" s="21"/>
      <c r="W1284" s="21"/>
      <c r="X1284" s="21"/>
    </row>
    <row r="1285" spans="17:24" x14ac:dyDescent="0.25">
      <c r="Q1285" s="21"/>
      <c r="R1285" s="21"/>
      <c r="S1285" s="21"/>
      <c r="T1285" s="21"/>
      <c r="U1285" s="21"/>
      <c r="V1285" s="21"/>
      <c r="W1285" s="21"/>
      <c r="X1285" s="21"/>
    </row>
    <row r="1286" spans="17:24" x14ac:dyDescent="0.25">
      <c r="Q1286" s="21"/>
      <c r="R1286" s="21"/>
      <c r="S1286" s="21"/>
      <c r="T1286" s="21"/>
      <c r="U1286" s="21"/>
      <c r="V1286" s="21"/>
      <c r="W1286" s="21"/>
      <c r="X1286" s="21"/>
    </row>
    <row r="1287" spans="17:24" x14ac:dyDescent="0.25">
      <c r="Q1287" s="21"/>
      <c r="R1287" s="21"/>
      <c r="S1287" s="21"/>
      <c r="T1287" s="21"/>
      <c r="U1287" s="21"/>
      <c r="V1287" s="21"/>
      <c r="W1287" s="21"/>
      <c r="X1287" s="21"/>
    </row>
    <row r="1288" spans="17:24" x14ac:dyDescent="0.25">
      <c r="Q1288" s="21"/>
      <c r="R1288" s="21"/>
      <c r="S1288" s="21"/>
      <c r="T1288" s="21"/>
      <c r="U1288" s="21"/>
      <c r="V1288" s="21"/>
      <c r="W1288" s="21"/>
      <c r="X1288" s="21"/>
    </row>
    <row r="1289" spans="17:24" x14ac:dyDescent="0.25">
      <c r="Q1289" s="21"/>
      <c r="R1289" s="21"/>
      <c r="S1289" s="21"/>
      <c r="T1289" s="21"/>
      <c r="U1289" s="21"/>
      <c r="V1289" s="21"/>
      <c r="W1289" s="21"/>
      <c r="X1289" s="21"/>
    </row>
    <row r="1290" spans="17:24" x14ac:dyDescent="0.25">
      <c r="Q1290" s="21"/>
      <c r="R1290" s="21"/>
      <c r="S1290" s="21"/>
      <c r="T1290" s="21"/>
      <c r="U1290" s="21"/>
      <c r="V1290" s="21"/>
      <c r="W1290" s="21"/>
      <c r="X1290" s="21"/>
    </row>
    <row r="1291" spans="17:24" x14ac:dyDescent="0.25">
      <c r="Q1291" s="21"/>
      <c r="R1291" s="21"/>
      <c r="S1291" s="21"/>
      <c r="T1291" s="21"/>
      <c r="U1291" s="21"/>
      <c r="V1291" s="21"/>
      <c r="W1291" s="21"/>
      <c r="X1291" s="21"/>
    </row>
    <row r="1292" spans="17:24" x14ac:dyDescent="0.25">
      <c r="Q1292" s="21"/>
      <c r="R1292" s="21"/>
      <c r="S1292" s="21"/>
      <c r="T1292" s="21"/>
      <c r="U1292" s="21"/>
      <c r="V1292" s="21"/>
      <c r="W1292" s="21"/>
      <c r="X1292" s="21"/>
    </row>
    <row r="1293" spans="17:24" x14ac:dyDescent="0.25">
      <c r="Q1293" s="21"/>
      <c r="R1293" s="21"/>
      <c r="S1293" s="21"/>
      <c r="T1293" s="21"/>
      <c r="U1293" s="21"/>
      <c r="V1293" s="21"/>
      <c r="W1293" s="21"/>
      <c r="X1293" s="21"/>
    </row>
    <row r="1294" spans="17:24" x14ac:dyDescent="0.25">
      <c r="Q1294" s="21"/>
      <c r="R1294" s="21"/>
      <c r="S1294" s="21"/>
      <c r="T1294" s="21"/>
      <c r="U1294" s="21"/>
      <c r="V1294" s="21"/>
      <c r="W1294" s="21"/>
      <c r="X1294" s="21"/>
    </row>
    <row r="1295" spans="17:24" x14ac:dyDescent="0.25">
      <c r="Q1295" s="21"/>
      <c r="R1295" s="21"/>
      <c r="S1295" s="21"/>
      <c r="T1295" s="21"/>
      <c r="U1295" s="21"/>
      <c r="V1295" s="21"/>
      <c r="W1295" s="21"/>
      <c r="X1295" s="21"/>
    </row>
    <row r="1296" spans="17:24" x14ac:dyDescent="0.25">
      <c r="Q1296" s="21"/>
      <c r="R1296" s="21"/>
      <c r="S1296" s="21"/>
      <c r="T1296" s="21"/>
      <c r="U1296" s="21"/>
      <c r="V1296" s="21"/>
      <c r="W1296" s="21"/>
      <c r="X1296" s="21"/>
    </row>
    <row r="1297" spans="17:24" x14ac:dyDescent="0.25">
      <c r="Q1297" s="21"/>
      <c r="R1297" s="21"/>
      <c r="S1297" s="21"/>
      <c r="T1297" s="21"/>
      <c r="U1297" s="21"/>
      <c r="V1297" s="21"/>
      <c r="W1297" s="21"/>
      <c r="X1297" s="21"/>
    </row>
    <row r="1298" spans="17:24" x14ac:dyDescent="0.25">
      <c r="Q1298" s="21"/>
      <c r="R1298" s="21"/>
      <c r="S1298" s="21"/>
      <c r="T1298" s="21"/>
      <c r="U1298" s="21"/>
      <c r="V1298" s="21"/>
      <c r="W1298" s="21"/>
      <c r="X1298" s="21"/>
    </row>
    <row r="1299" spans="17:24" x14ac:dyDescent="0.25">
      <c r="Q1299" s="21"/>
      <c r="R1299" s="21"/>
      <c r="S1299" s="21"/>
      <c r="T1299" s="21"/>
      <c r="U1299" s="21"/>
      <c r="V1299" s="21"/>
      <c r="W1299" s="21"/>
      <c r="X1299" s="21"/>
    </row>
    <row r="1300" spans="17:24" x14ac:dyDescent="0.25">
      <c r="Q1300" s="21"/>
      <c r="R1300" s="21"/>
      <c r="S1300" s="21"/>
      <c r="T1300" s="21"/>
      <c r="U1300" s="21"/>
      <c r="V1300" s="21"/>
      <c r="W1300" s="21"/>
      <c r="X1300" s="21"/>
    </row>
    <row r="1301" spans="17:24" x14ac:dyDescent="0.25">
      <c r="Q1301" s="21"/>
      <c r="R1301" s="21"/>
      <c r="S1301" s="21"/>
      <c r="T1301" s="21"/>
      <c r="U1301" s="21"/>
      <c r="V1301" s="21"/>
      <c r="W1301" s="21"/>
      <c r="X1301" s="21"/>
    </row>
    <row r="1302" spans="17:24" x14ac:dyDescent="0.25">
      <c r="Q1302" s="21"/>
      <c r="R1302" s="21"/>
      <c r="S1302" s="21"/>
      <c r="T1302" s="21"/>
      <c r="U1302" s="21"/>
      <c r="V1302" s="21"/>
      <c r="W1302" s="21"/>
      <c r="X1302" s="21"/>
    </row>
    <row r="1303" spans="17:24" x14ac:dyDescent="0.25">
      <c r="Q1303" s="21"/>
      <c r="R1303" s="21"/>
      <c r="S1303" s="21"/>
      <c r="T1303" s="21"/>
      <c r="U1303" s="21"/>
      <c r="V1303" s="21"/>
      <c r="W1303" s="21"/>
      <c r="X1303" s="21"/>
    </row>
    <row r="1304" spans="17:24" x14ac:dyDescent="0.25">
      <c r="Q1304" s="21"/>
      <c r="R1304" s="21"/>
      <c r="S1304" s="21"/>
      <c r="T1304" s="21"/>
      <c r="U1304" s="21"/>
      <c r="V1304" s="21"/>
      <c r="W1304" s="21"/>
      <c r="X1304" s="21"/>
    </row>
    <row r="1305" spans="17:24" x14ac:dyDescent="0.25">
      <c r="Q1305" s="21"/>
      <c r="R1305" s="21"/>
      <c r="S1305" s="21"/>
      <c r="T1305" s="21"/>
      <c r="U1305" s="21"/>
      <c r="V1305" s="21"/>
      <c r="W1305" s="21"/>
      <c r="X1305" s="21"/>
    </row>
    <row r="1306" spans="17:24" x14ac:dyDescent="0.25">
      <c r="Q1306" s="21"/>
      <c r="R1306" s="21"/>
      <c r="S1306" s="21"/>
      <c r="T1306" s="21"/>
      <c r="U1306" s="21"/>
      <c r="V1306" s="21"/>
      <c r="W1306" s="21"/>
      <c r="X1306" s="21"/>
    </row>
    <row r="1307" spans="17:24" x14ac:dyDescent="0.25">
      <c r="Q1307" s="21"/>
      <c r="R1307" s="21"/>
      <c r="S1307" s="21"/>
      <c r="T1307" s="21"/>
      <c r="U1307" s="21"/>
      <c r="V1307" s="21"/>
      <c r="W1307" s="21"/>
      <c r="X1307" s="21"/>
    </row>
    <row r="1308" spans="17:24" x14ac:dyDescent="0.25">
      <c r="Q1308" s="21"/>
      <c r="R1308" s="21"/>
      <c r="S1308" s="21"/>
      <c r="T1308" s="21"/>
      <c r="U1308" s="21"/>
      <c r="V1308" s="21"/>
      <c r="W1308" s="21"/>
      <c r="X1308" s="21"/>
    </row>
    <row r="1309" spans="17:24" x14ac:dyDescent="0.25">
      <c r="Q1309" s="21"/>
      <c r="R1309" s="21"/>
      <c r="S1309" s="21"/>
      <c r="T1309" s="21"/>
      <c r="U1309" s="21"/>
      <c r="V1309" s="21"/>
      <c r="W1309" s="21"/>
      <c r="X1309" s="21"/>
    </row>
    <row r="1310" spans="17:24" x14ac:dyDescent="0.25">
      <c r="Q1310" s="21"/>
      <c r="R1310" s="21"/>
      <c r="S1310" s="21"/>
      <c r="T1310" s="21"/>
      <c r="U1310" s="21"/>
      <c r="V1310" s="21"/>
      <c r="W1310" s="21"/>
      <c r="X1310" s="21"/>
    </row>
    <row r="1311" spans="17:24" x14ac:dyDescent="0.25">
      <c r="Q1311" s="21"/>
      <c r="R1311" s="21"/>
      <c r="S1311" s="21"/>
      <c r="T1311" s="21"/>
      <c r="U1311" s="21"/>
      <c r="V1311" s="21"/>
      <c r="W1311" s="21"/>
      <c r="X1311" s="21"/>
    </row>
    <row r="1312" spans="17:24" x14ac:dyDescent="0.25">
      <c r="Q1312" s="21"/>
      <c r="R1312" s="21"/>
      <c r="S1312" s="21"/>
      <c r="T1312" s="21"/>
      <c r="U1312" s="21"/>
      <c r="V1312" s="21"/>
      <c r="W1312" s="21"/>
      <c r="X1312" s="21"/>
    </row>
    <row r="1313" spans="17:24" x14ac:dyDescent="0.25">
      <c r="Q1313" s="21"/>
      <c r="R1313" s="21"/>
      <c r="S1313" s="21"/>
      <c r="T1313" s="21"/>
      <c r="U1313" s="21"/>
      <c r="V1313" s="21"/>
      <c r="W1313" s="21"/>
      <c r="X1313" s="21"/>
    </row>
    <row r="1314" spans="17:24" x14ac:dyDescent="0.25">
      <c r="Q1314" s="21"/>
      <c r="R1314" s="21"/>
      <c r="S1314" s="21"/>
      <c r="T1314" s="21"/>
      <c r="U1314" s="21"/>
      <c r="V1314" s="21"/>
      <c r="W1314" s="21"/>
      <c r="X1314" s="21"/>
    </row>
    <row r="1315" spans="17:24" x14ac:dyDescent="0.25">
      <c r="Q1315" s="21"/>
      <c r="R1315" s="21"/>
      <c r="S1315" s="21"/>
      <c r="T1315" s="21"/>
      <c r="U1315" s="21"/>
      <c r="V1315" s="21"/>
      <c r="W1315" s="21"/>
      <c r="X1315" s="21"/>
    </row>
    <row r="1316" spans="17:24" x14ac:dyDescent="0.25">
      <c r="Q1316" s="21"/>
      <c r="R1316" s="21"/>
      <c r="S1316" s="21"/>
      <c r="T1316" s="21"/>
      <c r="U1316" s="21"/>
      <c r="V1316" s="21"/>
      <c r="W1316" s="21"/>
      <c r="X1316" s="21"/>
    </row>
    <row r="1317" spans="17:24" x14ac:dyDescent="0.25">
      <c r="Q1317" s="21"/>
      <c r="R1317" s="21"/>
      <c r="S1317" s="21"/>
      <c r="T1317" s="21"/>
      <c r="U1317" s="21"/>
      <c r="V1317" s="21"/>
      <c r="W1317" s="21"/>
      <c r="X1317" s="21"/>
    </row>
    <row r="1318" spans="17:24" x14ac:dyDescent="0.25">
      <c r="Q1318" s="21"/>
      <c r="R1318" s="21"/>
      <c r="S1318" s="21"/>
      <c r="T1318" s="21"/>
      <c r="U1318" s="21"/>
      <c r="V1318" s="21"/>
      <c r="W1318" s="21"/>
      <c r="X1318" s="21"/>
    </row>
    <row r="1319" spans="17:24" x14ac:dyDescent="0.25">
      <c r="Q1319" s="21"/>
      <c r="R1319" s="21"/>
      <c r="S1319" s="21"/>
      <c r="T1319" s="21"/>
      <c r="U1319" s="21"/>
      <c r="V1319" s="21"/>
      <c r="W1319" s="21"/>
      <c r="X1319" s="21"/>
    </row>
    <row r="1320" spans="17:24" x14ac:dyDescent="0.25">
      <c r="Q1320" s="21"/>
      <c r="R1320" s="21"/>
      <c r="S1320" s="21"/>
      <c r="T1320" s="21"/>
      <c r="U1320" s="21"/>
      <c r="V1320" s="21"/>
      <c r="W1320" s="21"/>
      <c r="X1320" s="21"/>
    </row>
    <row r="1321" spans="17:24" x14ac:dyDescent="0.25">
      <c r="Q1321" s="21"/>
      <c r="R1321" s="21"/>
      <c r="S1321" s="21"/>
      <c r="T1321" s="21"/>
      <c r="U1321" s="21"/>
      <c r="V1321" s="21"/>
      <c r="W1321" s="21"/>
      <c r="X1321" s="21"/>
    </row>
    <row r="1322" spans="17:24" x14ac:dyDescent="0.25">
      <c r="Q1322" s="21"/>
      <c r="R1322" s="21"/>
      <c r="S1322" s="21"/>
      <c r="T1322" s="21"/>
      <c r="U1322" s="21"/>
      <c r="V1322" s="21"/>
      <c r="W1322" s="21"/>
      <c r="X1322" s="21"/>
    </row>
    <row r="1323" spans="17:24" x14ac:dyDescent="0.25">
      <c r="Q1323" s="21"/>
      <c r="R1323" s="21"/>
      <c r="S1323" s="21"/>
      <c r="T1323" s="21"/>
      <c r="U1323" s="21"/>
      <c r="V1323" s="21"/>
      <c r="W1323" s="21"/>
      <c r="X1323" s="21"/>
    </row>
    <row r="1324" spans="17:24" x14ac:dyDescent="0.25">
      <c r="Q1324" s="21"/>
      <c r="R1324" s="21"/>
      <c r="S1324" s="21"/>
      <c r="T1324" s="21"/>
      <c r="U1324" s="21"/>
      <c r="V1324" s="21"/>
      <c r="W1324" s="21"/>
      <c r="X1324" s="21"/>
    </row>
    <row r="1325" spans="17:24" x14ac:dyDescent="0.25">
      <c r="Q1325" s="21"/>
      <c r="R1325" s="21"/>
      <c r="S1325" s="21"/>
      <c r="T1325" s="21"/>
      <c r="U1325" s="21"/>
      <c r="V1325" s="21"/>
      <c r="W1325" s="21"/>
      <c r="X1325" s="21"/>
    </row>
    <row r="1326" spans="17:24" x14ac:dyDescent="0.25">
      <c r="Q1326" s="21"/>
      <c r="R1326" s="21"/>
      <c r="S1326" s="21"/>
      <c r="T1326" s="21"/>
      <c r="U1326" s="21"/>
      <c r="V1326" s="21"/>
      <c r="W1326" s="21"/>
      <c r="X1326" s="21"/>
    </row>
    <row r="1327" spans="17:24" x14ac:dyDescent="0.25">
      <c r="Q1327" s="21"/>
      <c r="R1327" s="21"/>
      <c r="S1327" s="21"/>
      <c r="T1327" s="21"/>
      <c r="U1327" s="21"/>
      <c r="V1327" s="21"/>
      <c r="W1327" s="21"/>
      <c r="X1327" s="21"/>
    </row>
    <row r="1328" spans="17:24" x14ac:dyDescent="0.25">
      <c r="Q1328" s="21"/>
      <c r="R1328" s="21"/>
      <c r="S1328" s="21"/>
      <c r="T1328" s="21"/>
      <c r="U1328" s="21"/>
      <c r="V1328" s="21"/>
      <c r="W1328" s="21"/>
      <c r="X1328" s="21"/>
    </row>
    <row r="1329" spans="17:24" x14ac:dyDescent="0.25">
      <c r="Q1329" s="21"/>
      <c r="R1329" s="21"/>
      <c r="S1329" s="21"/>
      <c r="T1329" s="21"/>
      <c r="U1329" s="21"/>
      <c r="V1329" s="21"/>
      <c r="W1329" s="21"/>
      <c r="X1329" s="21"/>
    </row>
    <row r="1330" spans="17:24" x14ac:dyDescent="0.25">
      <c r="Q1330" s="21"/>
      <c r="R1330" s="21"/>
      <c r="S1330" s="21"/>
      <c r="T1330" s="21"/>
      <c r="U1330" s="21"/>
      <c r="V1330" s="21"/>
      <c r="W1330" s="21"/>
      <c r="X1330" s="21"/>
    </row>
    <row r="1331" spans="17:24" x14ac:dyDescent="0.25">
      <c r="Q1331" s="21"/>
      <c r="R1331" s="21"/>
      <c r="S1331" s="21"/>
      <c r="T1331" s="21"/>
      <c r="U1331" s="21"/>
      <c r="V1331" s="21"/>
      <c r="W1331" s="21"/>
      <c r="X1331" s="21"/>
    </row>
    <row r="1332" spans="17:24" x14ac:dyDescent="0.25">
      <c r="Q1332" s="21"/>
      <c r="R1332" s="21"/>
      <c r="S1332" s="21"/>
      <c r="T1332" s="21"/>
      <c r="U1332" s="21"/>
      <c r="V1332" s="21"/>
      <c r="W1332" s="21"/>
      <c r="X1332" s="21"/>
    </row>
    <row r="1333" spans="17:24" x14ac:dyDescent="0.25">
      <c r="Q1333" s="21"/>
      <c r="R1333" s="21"/>
      <c r="S1333" s="21"/>
      <c r="T1333" s="21"/>
      <c r="U1333" s="21"/>
      <c r="V1333" s="21"/>
      <c r="W1333" s="21"/>
      <c r="X1333" s="21"/>
    </row>
    <row r="1334" spans="17:24" x14ac:dyDescent="0.25">
      <c r="Q1334" s="21"/>
      <c r="R1334" s="21"/>
      <c r="S1334" s="21"/>
      <c r="T1334" s="21"/>
      <c r="U1334" s="21"/>
      <c r="V1334" s="21"/>
      <c r="W1334" s="21"/>
      <c r="X1334" s="21"/>
    </row>
    <row r="1335" spans="17:24" x14ac:dyDescent="0.25">
      <c r="Q1335" s="21"/>
      <c r="R1335" s="21"/>
      <c r="S1335" s="21"/>
      <c r="T1335" s="21"/>
      <c r="U1335" s="21"/>
      <c r="V1335" s="21"/>
      <c r="W1335" s="21"/>
      <c r="X1335" s="21"/>
    </row>
    <row r="1336" spans="17:24" x14ac:dyDescent="0.25">
      <c r="Q1336" s="21"/>
      <c r="R1336" s="21"/>
      <c r="S1336" s="21"/>
      <c r="T1336" s="21"/>
      <c r="U1336" s="21"/>
      <c r="V1336" s="21"/>
      <c r="W1336" s="21"/>
      <c r="X1336" s="21"/>
    </row>
    <row r="1337" spans="17:24" x14ac:dyDescent="0.25">
      <c r="Q1337" s="21"/>
      <c r="R1337" s="21"/>
      <c r="S1337" s="21"/>
      <c r="T1337" s="21"/>
      <c r="U1337" s="21"/>
      <c r="V1337" s="21"/>
      <c r="W1337" s="21"/>
      <c r="X1337" s="21"/>
    </row>
    <row r="1338" spans="17:24" x14ac:dyDescent="0.25">
      <c r="Q1338" s="21"/>
      <c r="R1338" s="21"/>
      <c r="S1338" s="21"/>
      <c r="T1338" s="21"/>
      <c r="U1338" s="21"/>
      <c r="V1338" s="21"/>
      <c r="W1338" s="21"/>
      <c r="X1338" s="21"/>
    </row>
    <row r="1339" spans="17:24" x14ac:dyDescent="0.25">
      <c r="Q1339" s="21"/>
      <c r="R1339" s="21"/>
      <c r="S1339" s="21"/>
      <c r="T1339" s="21"/>
      <c r="U1339" s="21"/>
      <c r="V1339" s="21"/>
      <c r="W1339" s="21"/>
      <c r="X1339" s="21"/>
    </row>
    <row r="1340" spans="17:24" x14ac:dyDescent="0.25">
      <c r="Q1340" s="21"/>
      <c r="R1340" s="21"/>
      <c r="S1340" s="21"/>
      <c r="T1340" s="21"/>
      <c r="U1340" s="21"/>
      <c r="V1340" s="21"/>
      <c r="W1340" s="21"/>
      <c r="X1340" s="21"/>
    </row>
    <row r="1341" spans="17:24" x14ac:dyDescent="0.25">
      <c r="Q1341" s="21"/>
      <c r="R1341" s="21"/>
      <c r="S1341" s="21"/>
      <c r="T1341" s="21"/>
      <c r="U1341" s="21"/>
      <c r="V1341" s="21"/>
      <c r="W1341" s="21"/>
      <c r="X1341" s="21"/>
    </row>
    <row r="1342" spans="17:24" x14ac:dyDescent="0.25">
      <c r="Q1342" s="21"/>
      <c r="R1342" s="21"/>
      <c r="S1342" s="21"/>
      <c r="T1342" s="21"/>
      <c r="U1342" s="21"/>
      <c r="V1342" s="21"/>
      <c r="W1342" s="21"/>
      <c r="X1342" s="21"/>
    </row>
    <row r="1343" spans="17:24" x14ac:dyDescent="0.25">
      <c r="Q1343" s="21"/>
      <c r="R1343" s="21"/>
      <c r="S1343" s="21"/>
      <c r="T1343" s="21"/>
      <c r="U1343" s="21"/>
      <c r="V1343" s="21"/>
      <c r="W1343" s="21"/>
      <c r="X1343" s="21"/>
    </row>
    <row r="1344" spans="17:24" x14ac:dyDescent="0.25">
      <c r="Q1344" s="21"/>
      <c r="R1344" s="21"/>
      <c r="S1344" s="21"/>
      <c r="T1344" s="21"/>
      <c r="U1344" s="21"/>
      <c r="V1344" s="21"/>
      <c r="W1344" s="21"/>
      <c r="X1344" s="21"/>
    </row>
    <row r="1345" spans="17:24" x14ac:dyDescent="0.25">
      <c r="Q1345" s="21"/>
      <c r="R1345" s="21"/>
      <c r="S1345" s="21"/>
      <c r="T1345" s="21"/>
      <c r="U1345" s="21"/>
      <c r="V1345" s="21"/>
      <c r="W1345" s="21"/>
      <c r="X1345" s="21"/>
    </row>
    <row r="1346" spans="17:24" x14ac:dyDescent="0.25">
      <c r="Q1346" s="21"/>
      <c r="R1346" s="21"/>
      <c r="S1346" s="21"/>
      <c r="T1346" s="21"/>
      <c r="U1346" s="21"/>
      <c r="V1346" s="21"/>
      <c r="W1346" s="21"/>
      <c r="X1346" s="21"/>
    </row>
    <row r="1347" spans="17:24" x14ac:dyDescent="0.25">
      <c r="Q1347" s="21"/>
      <c r="R1347" s="21"/>
      <c r="S1347" s="21"/>
      <c r="T1347" s="21"/>
      <c r="U1347" s="21"/>
      <c r="V1347" s="21"/>
      <c r="W1347" s="21"/>
      <c r="X1347" s="21"/>
    </row>
    <row r="1348" spans="17:24" x14ac:dyDescent="0.25">
      <c r="Q1348" s="21"/>
      <c r="R1348" s="21"/>
      <c r="S1348" s="21"/>
      <c r="T1348" s="21"/>
      <c r="U1348" s="21"/>
      <c r="V1348" s="21"/>
      <c r="W1348" s="21"/>
      <c r="X1348" s="21"/>
    </row>
    <row r="1349" spans="17:24" x14ac:dyDescent="0.25">
      <c r="Q1349" s="21"/>
      <c r="R1349" s="21"/>
      <c r="S1349" s="21"/>
      <c r="T1349" s="21"/>
      <c r="U1349" s="21"/>
      <c r="V1349" s="21"/>
      <c r="W1349" s="21"/>
      <c r="X1349" s="21"/>
    </row>
    <row r="1350" spans="17:24" x14ac:dyDescent="0.25">
      <c r="Q1350" s="21"/>
      <c r="R1350" s="21"/>
      <c r="S1350" s="21"/>
      <c r="T1350" s="21"/>
      <c r="U1350" s="21"/>
      <c r="V1350" s="21"/>
      <c r="W1350" s="21"/>
      <c r="X1350" s="21"/>
    </row>
    <row r="1351" spans="17:24" x14ac:dyDescent="0.25">
      <c r="Q1351" s="21"/>
      <c r="R1351" s="21"/>
      <c r="S1351" s="21"/>
      <c r="T1351" s="21"/>
      <c r="U1351" s="21"/>
      <c r="V1351" s="21"/>
      <c r="W1351" s="21"/>
      <c r="X1351" s="21"/>
    </row>
    <row r="1352" spans="17:24" x14ac:dyDescent="0.25">
      <c r="Q1352" s="21"/>
      <c r="R1352" s="21"/>
      <c r="S1352" s="21"/>
      <c r="T1352" s="21"/>
      <c r="U1352" s="21"/>
      <c r="V1352" s="21"/>
      <c r="W1352" s="21"/>
      <c r="X1352" s="21"/>
    </row>
    <row r="1353" spans="17:24" x14ac:dyDescent="0.25">
      <c r="Q1353" s="21"/>
      <c r="R1353" s="21"/>
      <c r="S1353" s="21"/>
      <c r="T1353" s="21"/>
      <c r="U1353" s="21"/>
      <c r="V1353" s="21"/>
      <c r="W1353" s="21"/>
      <c r="X1353" s="21"/>
    </row>
    <row r="1354" spans="17:24" x14ac:dyDescent="0.25">
      <c r="Q1354" s="21"/>
      <c r="R1354" s="21"/>
      <c r="S1354" s="21"/>
      <c r="T1354" s="21"/>
      <c r="U1354" s="21"/>
      <c r="V1354" s="21"/>
      <c r="W1354" s="21"/>
      <c r="X1354" s="21"/>
    </row>
    <row r="1355" spans="17:24" x14ac:dyDescent="0.25">
      <c r="Q1355" s="21"/>
      <c r="R1355" s="21"/>
      <c r="S1355" s="21"/>
      <c r="T1355" s="21"/>
      <c r="U1355" s="21"/>
      <c r="V1355" s="21"/>
      <c r="W1355" s="21"/>
      <c r="X1355" s="21"/>
    </row>
    <row r="1356" spans="17:24" x14ac:dyDescent="0.25">
      <c r="Q1356" s="21"/>
      <c r="R1356" s="21"/>
      <c r="S1356" s="21"/>
      <c r="T1356" s="21"/>
      <c r="U1356" s="21"/>
      <c r="V1356" s="21"/>
      <c r="W1356" s="21"/>
      <c r="X1356" s="21"/>
    </row>
    <row r="1357" spans="17:24" x14ac:dyDescent="0.25">
      <c r="Q1357" s="21"/>
      <c r="R1357" s="21"/>
      <c r="S1357" s="21"/>
      <c r="T1357" s="21"/>
      <c r="U1357" s="21"/>
      <c r="V1357" s="21"/>
      <c r="W1357" s="21"/>
      <c r="X1357" s="21"/>
    </row>
    <row r="1358" spans="17:24" x14ac:dyDescent="0.25">
      <c r="Q1358" s="21"/>
      <c r="R1358" s="21"/>
      <c r="S1358" s="21"/>
      <c r="T1358" s="21"/>
      <c r="U1358" s="21"/>
      <c r="V1358" s="21"/>
      <c r="W1358" s="21"/>
      <c r="X1358" s="21"/>
    </row>
    <row r="1359" spans="17:24" x14ac:dyDescent="0.25">
      <c r="Q1359" s="21"/>
      <c r="R1359" s="21"/>
      <c r="S1359" s="21"/>
      <c r="T1359" s="21"/>
      <c r="U1359" s="21"/>
      <c r="V1359" s="21"/>
      <c r="W1359" s="21"/>
      <c r="X1359" s="21"/>
    </row>
    <row r="1360" spans="17:24" x14ac:dyDescent="0.25">
      <c r="Q1360" s="21"/>
      <c r="R1360" s="21"/>
      <c r="S1360" s="21"/>
      <c r="T1360" s="21"/>
      <c r="U1360" s="21"/>
      <c r="V1360" s="21"/>
      <c r="W1360" s="21"/>
      <c r="X1360" s="21"/>
    </row>
    <row r="1361" spans="17:24" x14ac:dyDescent="0.25">
      <c r="Q1361" s="21"/>
      <c r="R1361" s="21"/>
      <c r="S1361" s="21"/>
      <c r="T1361" s="21"/>
      <c r="U1361" s="21"/>
      <c r="V1361" s="21"/>
      <c r="W1361" s="21"/>
      <c r="X1361" s="21"/>
    </row>
    <row r="1362" spans="17:24" x14ac:dyDescent="0.25">
      <c r="Q1362" s="21"/>
      <c r="R1362" s="21"/>
      <c r="S1362" s="21"/>
      <c r="T1362" s="21"/>
      <c r="U1362" s="21"/>
      <c r="V1362" s="21"/>
      <c r="W1362" s="21"/>
      <c r="X1362" s="21"/>
    </row>
    <row r="1363" spans="17:24" x14ac:dyDescent="0.25">
      <c r="Q1363" s="21"/>
      <c r="R1363" s="21"/>
      <c r="S1363" s="21"/>
      <c r="T1363" s="21"/>
      <c r="U1363" s="21"/>
      <c r="V1363" s="21"/>
      <c r="W1363" s="21"/>
      <c r="X1363" s="21"/>
    </row>
    <row r="1364" spans="17:24" x14ac:dyDescent="0.25">
      <c r="Q1364" s="21"/>
      <c r="R1364" s="21"/>
      <c r="S1364" s="21"/>
      <c r="T1364" s="21"/>
      <c r="U1364" s="21"/>
      <c r="V1364" s="21"/>
      <c r="W1364" s="21"/>
      <c r="X1364" s="21"/>
    </row>
    <row r="1365" spans="17:24" x14ac:dyDescent="0.25">
      <c r="Q1365" s="21"/>
      <c r="R1365" s="21"/>
      <c r="S1365" s="21"/>
      <c r="T1365" s="21"/>
      <c r="U1365" s="21"/>
      <c r="V1365" s="21"/>
      <c r="W1365" s="21"/>
      <c r="X1365" s="21"/>
    </row>
    <row r="1366" spans="17:24" x14ac:dyDescent="0.25">
      <c r="Q1366" s="21"/>
      <c r="R1366" s="21"/>
      <c r="S1366" s="21"/>
      <c r="T1366" s="21"/>
      <c r="U1366" s="21"/>
      <c r="V1366" s="21"/>
      <c r="W1366" s="21"/>
      <c r="X1366" s="21"/>
    </row>
    <row r="1367" spans="17:24" x14ac:dyDescent="0.25">
      <c r="Q1367" s="21"/>
      <c r="R1367" s="21"/>
      <c r="S1367" s="21"/>
      <c r="T1367" s="21"/>
      <c r="U1367" s="21"/>
      <c r="V1367" s="21"/>
      <c r="W1367" s="21"/>
      <c r="X1367" s="21"/>
    </row>
    <row r="1368" spans="17:24" x14ac:dyDescent="0.25">
      <c r="Q1368" s="21"/>
      <c r="R1368" s="21"/>
      <c r="S1368" s="21"/>
      <c r="T1368" s="21"/>
      <c r="U1368" s="21"/>
      <c r="V1368" s="21"/>
      <c r="W1368" s="21"/>
      <c r="X1368" s="21"/>
    </row>
    <row r="1369" spans="17:24" x14ac:dyDescent="0.25">
      <c r="Q1369" s="21"/>
      <c r="R1369" s="21"/>
      <c r="S1369" s="21"/>
      <c r="T1369" s="21"/>
      <c r="U1369" s="21"/>
      <c r="V1369" s="21"/>
      <c r="W1369" s="21"/>
      <c r="X1369" s="21"/>
    </row>
    <row r="1370" spans="17:24" x14ac:dyDescent="0.25">
      <c r="Q1370" s="21"/>
      <c r="R1370" s="21"/>
      <c r="S1370" s="21"/>
      <c r="T1370" s="21"/>
      <c r="U1370" s="21"/>
      <c r="V1370" s="21"/>
      <c r="W1370" s="21"/>
      <c r="X1370" s="21"/>
    </row>
    <row r="1371" spans="17:24" x14ac:dyDescent="0.25">
      <c r="Q1371" s="21"/>
      <c r="R1371" s="21"/>
      <c r="S1371" s="21"/>
      <c r="T1371" s="21"/>
      <c r="U1371" s="21"/>
      <c r="V1371" s="21"/>
      <c r="W1371" s="21"/>
      <c r="X1371" s="21"/>
    </row>
    <row r="1372" spans="17:24" x14ac:dyDescent="0.25">
      <c r="Q1372" s="21"/>
      <c r="R1372" s="21"/>
      <c r="S1372" s="21"/>
      <c r="T1372" s="21"/>
      <c r="U1372" s="21"/>
      <c r="V1372" s="21"/>
      <c r="W1372" s="21"/>
      <c r="X1372" s="21"/>
    </row>
    <row r="1373" spans="17:24" x14ac:dyDescent="0.25">
      <c r="Q1373" s="21"/>
      <c r="R1373" s="21"/>
      <c r="S1373" s="21"/>
      <c r="T1373" s="21"/>
      <c r="U1373" s="21"/>
      <c r="V1373" s="21"/>
      <c r="W1373" s="21"/>
      <c r="X1373" s="21"/>
    </row>
    <row r="1374" spans="17:24" x14ac:dyDescent="0.25">
      <c r="Q1374" s="21"/>
      <c r="R1374" s="21"/>
      <c r="S1374" s="21"/>
      <c r="T1374" s="21"/>
      <c r="U1374" s="21"/>
      <c r="V1374" s="21"/>
      <c r="W1374" s="21"/>
      <c r="X1374" s="21"/>
    </row>
    <row r="1375" spans="17:24" x14ac:dyDescent="0.25">
      <c r="Q1375" s="21"/>
      <c r="R1375" s="21"/>
      <c r="S1375" s="21"/>
      <c r="T1375" s="21"/>
      <c r="U1375" s="21"/>
      <c r="V1375" s="21"/>
      <c r="W1375" s="21"/>
      <c r="X1375" s="21"/>
    </row>
    <row r="1376" spans="17:24" x14ac:dyDescent="0.25">
      <c r="Q1376" s="21"/>
      <c r="R1376" s="21"/>
      <c r="S1376" s="21"/>
      <c r="T1376" s="21"/>
      <c r="U1376" s="21"/>
      <c r="V1376" s="21"/>
      <c r="W1376" s="21"/>
      <c r="X1376" s="21"/>
    </row>
    <row r="1377" spans="17:24" x14ac:dyDescent="0.25">
      <c r="Q1377" s="21"/>
      <c r="R1377" s="21"/>
      <c r="S1377" s="21"/>
      <c r="T1377" s="21"/>
      <c r="U1377" s="21"/>
      <c r="V1377" s="21"/>
      <c r="W1377" s="21"/>
      <c r="X1377" s="21"/>
    </row>
    <row r="1378" spans="17:24" x14ac:dyDescent="0.25">
      <c r="Q1378" s="21"/>
      <c r="R1378" s="21"/>
      <c r="S1378" s="21"/>
      <c r="T1378" s="21"/>
      <c r="U1378" s="21"/>
      <c r="V1378" s="21"/>
      <c r="W1378" s="21"/>
      <c r="X1378" s="21"/>
    </row>
    <row r="1379" spans="17:24" x14ac:dyDescent="0.25">
      <c r="Q1379" s="21"/>
      <c r="R1379" s="21"/>
      <c r="S1379" s="21"/>
      <c r="T1379" s="21"/>
      <c r="U1379" s="21"/>
      <c r="V1379" s="21"/>
      <c r="W1379" s="21"/>
      <c r="X1379" s="21"/>
    </row>
    <row r="1380" spans="17:24" x14ac:dyDescent="0.25">
      <c r="Q1380" s="21"/>
      <c r="R1380" s="21"/>
      <c r="S1380" s="21"/>
      <c r="T1380" s="21"/>
      <c r="U1380" s="21"/>
      <c r="V1380" s="21"/>
      <c r="W1380" s="21"/>
      <c r="X1380" s="21"/>
    </row>
    <row r="1381" spans="17:24" x14ac:dyDescent="0.25">
      <c r="Q1381" s="21"/>
      <c r="R1381" s="21"/>
      <c r="S1381" s="21"/>
      <c r="T1381" s="21"/>
      <c r="U1381" s="21"/>
      <c r="V1381" s="21"/>
      <c r="W1381" s="21"/>
      <c r="X1381" s="21"/>
    </row>
    <row r="1382" spans="17:24" x14ac:dyDescent="0.25">
      <c r="Q1382" s="21"/>
      <c r="R1382" s="21"/>
      <c r="S1382" s="21"/>
      <c r="T1382" s="21"/>
      <c r="U1382" s="21"/>
      <c r="V1382" s="21"/>
      <c r="W1382" s="21"/>
      <c r="X1382" s="21"/>
    </row>
    <row r="1383" spans="17:24" x14ac:dyDescent="0.25">
      <c r="Q1383" s="21"/>
      <c r="R1383" s="21"/>
      <c r="S1383" s="21"/>
      <c r="T1383" s="21"/>
      <c r="U1383" s="21"/>
      <c r="V1383" s="21"/>
      <c r="W1383" s="21"/>
      <c r="X1383" s="21"/>
    </row>
    <row r="1384" spans="17:24" x14ac:dyDescent="0.25">
      <c r="Q1384" s="21"/>
      <c r="R1384" s="21"/>
      <c r="S1384" s="21"/>
      <c r="T1384" s="21"/>
      <c r="U1384" s="21"/>
      <c r="V1384" s="21"/>
      <c r="W1384" s="21"/>
      <c r="X1384" s="21"/>
    </row>
    <row r="1385" spans="17:24" x14ac:dyDescent="0.25">
      <c r="Q1385" s="21"/>
      <c r="R1385" s="21"/>
      <c r="S1385" s="21"/>
      <c r="T1385" s="21"/>
      <c r="U1385" s="21"/>
      <c r="V1385" s="21"/>
      <c r="W1385" s="21"/>
      <c r="X1385" s="21"/>
    </row>
    <row r="1386" spans="17:24" x14ac:dyDescent="0.25">
      <c r="Q1386" s="21"/>
      <c r="R1386" s="21"/>
      <c r="S1386" s="21"/>
      <c r="T1386" s="21"/>
      <c r="U1386" s="21"/>
      <c r="V1386" s="21"/>
      <c r="W1386" s="21"/>
      <c r="X1386" s="21"/>
    </row>
    <row r="1387" spans="17:24" x14ac:dyDescent="0.25">
      <c r="Q1387" s="21"/>
      <c r="R1387" s="21"/>
      <c r="S1387" s="21"/>
      <c r="T1387" s="21"/>
      <c r="U1387" s="21"/>
      <c r="V1387" s="21"/>
      <c r="W1387" s="21"/>
      <c r="X1387" s="21"/>
    </row>
    <row r="1388" spans="17:24" x14ac:dyDescent="0.25">
      <c r="Q1388" s="21"/>
      <c r="R1388" s="21"/>
      <c r="S1388" s="21"/>
      <c r="T1388" s="21"/>
      <c r="U1388" s="21"/>
      <c r="V1388" s="21"/>
      <c r="W1388" s="21"/>
      <c r="X1388" s="21"/>
    </row>
    <row r="1389" spans="17:24" x14ac:dyDescent="0.25">
      <c r="Q1389" s="21"/>
      <c r="R1389" s="21"/>
      <c r="S1389" s="21"/>
      <c r="T1389" s="21"/>
      <c r="U1389" s="21"/>
      <c r="V1389" s="21"/>
      <c r="W1389" s="21"/>
      <c r="X1389" s="21"/>
    </row>
    <row r="1390" spans="17:24" x14ac:dyDescent="0.25">
      <c r="Q1390" s="21"/>
      <c r="R1390" s="21"/>
      <c r="S1390" s="21"/>
      <c r="T1390" s="21"/>
      <c r="U1390" s="21"/>
      <c r="V1390" s="21"/>
      <c r="W1390" s="21"/>
      <c r="X1390" s="21"/>
    </row>
    <row r="1391" spans="17:24" x14ac:dyDescent="0.25">
      <c r="Q1391" s="21"/>
      <c r="R1391" s="21"/>
      <c r="S1391" s="21"/>
      <c r="T1391" s="21"/>
      <c r="U1391" s="21"/>
      <c r="V1391" s="21"/>
      <c r="W1391" s="21"/>
      <c r="X1391" s="21"/>
    </row>
    <row r="1392" spans="17:24" x14ac:dyDescent="0.25">
      <c r="Q1392" s="21"/>
      <c r="R1392" s="21"/>
      <c r="S1392" s="21"/>
      <c r="T1392" s="21"/>
      <c r="U1392" s="21"/>
      <c r="V1392" s="21"/>
      <c r="W1392" s="21"/>
      <c r="X1392" s="21"/>
    </row>
    <row r="1393" spans="17:24" x14ac:dyDescent="0.25">
      <c r="Q1393" s="21"/>
      <c r="R1393" s="21"/>
      <c r="S1393" s="21"/>
      <c r="T1393" s="21"/>
      <c r="U1393" s="21"/>
      <c r="V1393" s="21"/>
      <c r="W1393" s="21"/>
      <c r="X1393" s="21"/>
    </row>
    <row r="1394" spans="17:24" x14ac:dyDescent="0.25">
      <c r="Q1394" s="21"/>
      <c r="R1394" s="21"/>
      <c r="S1394" s="21"/>
      <c r="T1394" s="21"/>
      <c r="U1394" s="21"/>
      <c r="V1394" s="21"/>
      <c r="W1394" s="21"/>
      <c r="X1394" s="21"/>
    </row>
    <row r="1395" spans="17:24" x14ac:dyDescent="0.25">
      <c r="Q1395" s="21"/>
      <c r="R1395" s="21"/>
      <c r="S1395" s="21"/>
      <c r="T1395" s="21"/>
      <c r="U1395" s="21"/>
      <c r="V1395" s="21"/>
      <c r="W1395" s="21"/>
      <c r="X1395" s="21"/>
    </row>
    <row r="1396" spans="17:24" x14ac:dyDescent="0.25">
      <c r="Q1396" s="21"/>
      <c r="R1396" s="21"/>
      <c r="S1396" s="21"/>
      <c r="T1396" s="21"/>
      <c r="U1396" s="21"/>
      <c r="V1396" s="21"/>
      <c r="W1396" s="21"/>
      <c r="X1396" s="21"/>
    </row>
    <row r="1397" spans="17:24" x14ac:dyDescent="0.25">
      <c r="Q1397" s="21"/>
      <c r="R1397" s="21"/>
      <c r="S1397" s="21"/>
      <c r="T1397" s="21"/>
      <c r="U1397" s="21"/>
      <c r="V1397" s="21"/>
      <c r="W1397" s="21"/>
      <c r="X1397" s="21"/>
    </row>
    <row r="1398" spans="17:24" x14ac:dyDescent="0.25">
      <c r="Q1398" s="21"/>
      <c r="R1398" s="21"/>
      <c r="S1398" s="21"/>
      <c r="T1398" s="21"/>
      <c r="U1398" s="21"/>
      <c r="V1398" s="21"/>
      <c r="W1398" s="21"/>
      <c r="X1398" s="21"/>
    </row>
    <row r="1399" spans="17:24" x14ac:dyDescent="0.25">
      <c r="Q1399" s="21"/>
      <c r="R1399" s="21"/>
      <c r="S1399" s="21"/>
      <c r="T1399" s="21"/>
      <c r="U1399" s="21"/>
      <c r="V1399" s="21"/>
      <c r="W1399" s="21"/>
      <c r="X1399" s="21"/>
    </row>
    <row r="1400" spans="17:24" x14ac:dyDescent="0.25">
      <c r="Q1400" s="21"/>
      <c r="R1400" s="21"/>
      <c r="S1400" s="21"/>
      <c r="T1400" s="21"/>
      <c r="U1400" s="21"/>
      <c r="V1400" s="21"/>
      <c r="W1400" s="21"/>
      <c r="X1400" s="21"/>
    </row>
    <row r="1401" spans="17:24" x14ac:dyDescent="0.25">
      <c r="Q1401" s="21"/>
      <c r="R1401" s="21"/>
      <c r="S1401" s="21"/>
      <c r="T1401" s="21"/>
      <c r="U1401" s="21"/>
      <c r="V1401" s="21"/>
      <c r="W1401" s="21"/>
      <c r="X1401" s="21"/>
    </row>
    <row r="1402" spans="17:24" x14ac:dyDescent="0.25">
      <c r="Q1402" s="21"/>
      <c r="R1402" s="21"/>
      <c r="S1402" s="21"/>
      <c r="T1402" s="21"/>
      <c r="U1402" s="21"/>
      <c r="V1402" s="21"/>
      <c r="W1402" s="21"/>
      <c r="X1402" s="21"/>
    </row>
    <row r="1403" spans="17:24" x14ac:dyDescent="0.25">
      <c r="Q1403" s="21"/>
      <c r="R1403" s="21"/>
      <c r="S1403" s="21"/>
      <c r="T1403" s="21"/>
      <c r="U1403" s="21"/>
      <c r="V1403" s="21"/>
      <c r="W1403" s="21"/>
      <c r="X1403" s="21"/>
    </row>
    <row r="1404" spans="17:24" x14ac:dyDescent="0.25">
      <c r="Q1404" s="21"/>
      <c r="R1404" s="21"/>
      <c r="S1404" s="21"/>
      <c r="T1404" s="21"/>
      <c r="U1404" s="21"/>
      <c r="V1404" s="21"/>
      <c r="W1404" s="21"/>
      <c r="X1404" s="21"/>
    </row>
    <row r="1405" spans="17:24" x14ac:dyDescent="0.25">
      <c r="Q1405" s="21"/>
      <c r="R1405" s="21"/>
      <c r="S1405" s="21"/>
      <c r="T1405" s="21"/>
      <c r="U1405" s="21"/>
      <c r="V1405" s="21"/>
      <c r="W1405" s="21"/>
      <c r="X1405" s="21"/>
    </row>
    <row r="1406" spans="17:24" x14ac:dyDescent="0.25">
      <c r="Q1406" s="21"/>
      <c r="R1406" s="21"/>
      <c r="S1406" s="21"/>
      <c r="T1406" s="21"/>
      <c r="U1406" s="21"/>
      <c r="V1406" s="21"/>
      <c r="W1406" s="21"/>
      <c r="X1406" s="21"/>
    </row>
    <row r="1407" spans="17:24" x14ac:dyDescent="0.25">
      <c r="Q1407" s="21"/>
      <c r="R1407" s="21"/>
      <c r="S1407" s="21"/>
      <c r="T1407" s="21"/>
      <c r="U1407" s="21"/>
      <c r="V1407" s="21"/>
      <c r="W1407" s="21"/>
      <c r="X1407" s="21"/>
    </row>
    <row r="1408" spans="17:24" x14ac:dyDescent="0.25">
      <c r="Q1408" s="21"/>
      <c r="R1408" s="21"/>
      <c r="S1408" s="21"/>
      <c r="T1408" s="21"/>
      <c r="U1408" s="21"/>
      <c r="V1408" s="21"/>
      <c r="W1408" s="21"/>
      <c r="X1408" s="21"/>
    </row>
    <row r="1409" spans="17:24" x14ac:dyDescent="0.25">
      <c r="Q1409" s="21"/>
      <c r="R1409" s="21"/>
      <c r="S1409" s="21"/>
      <c r="T1409" s="21"/>
      <c r="U1409" s="21"/>
      <c r="V1409" s="21"/>
      <c r="W1409" s="21"/>
      <c r="X1409" s="21"/>
    </row>
    <row r="1410" spans="17:24" x14ac:dyDescent="0.25">
      <c r="Q1410" s="21"/>
      <c r="R1410" s="21"/>
      <c r="S1410" s="21"/>
      <c r="T1410" s="21"/>
      <c r="U1410" s="21"/>
      <c r="V1410" s="21"/>
      <c r="W1410" s="21"/>
      <c r="X1410" s="21"/>
    </row>
    <row r="1411" spans="17:24" x14ac:dyDescent="0.25">
      <c r="Q1411" s="21"/>
      <c r="R1411" s="21"/>
      <c r="S1411" s="21"/>
      <c r="T1411" s="21"/>
      <c r="U1411" s="21"/>
      <c r="V1411" s="21"/>
      <c r="W1411" s="21"/>
      <c r="X1411" s="21"/>
    </row>
    <row r="1412" spans="17:24" x14ac:dyDescent="0.25">
      <c r="Q1412" s="21"/>
      <c r="R1412" s="21"/>
      <c r="S1412" s="21"/>
      <c r="T1412" s="21"/>
      <c r="U1412" s="21"/>
      <c r="V1412" s="21"/>
      <c r="W1412" s="21"/>
      <c r="X1412" s="21"/>
    </row>
    <row r="1413" spans="17:24" x14ac:dyDescent="0.25">
      <c r="Q1413" s="21"/>
      <c r="R1413" s="21"/>
      <c r="S1413" s="21"/>
      <c r="T1413" s="21"/>
      <c r="U1413" s="21"/>
      <c r="V1413" s="21"/>
      <c r="W1413" s="21"/>
      <c r="X1413" s="21"/>
    </row>
    <row r="1414" spans="17:24" x14ac:dyDescent="0.25">
      <c r="Q1414" s="21"/>
      <c r="R1414" s="21"/>
      <c r="S1414" s="21"/>
      <c r="T1414" s="21"/>
      <c r="U1414" s="21"/>
      <c r="V1414" s="21"/>
      <c r="W1414" s="21"/>
      <c r="X1414" s="21"/>
    </row>
    <row r="1415" spans="17:24" x14ac:dyDescent="0.25">
      <c r="Q1415" s="21"/>
      <c r="R1415" s="21"/>
      <c r="S1415" s="21"/>
      <c r="T1415" s="21"/>
      <c r="U1415" s="21"/>
      <c r="V1415" s="21"/>
      <c r="W1415" s="21"/>
      <c r="X1415" s="21"/>
    </row>
    <row r="1416" spans="17:24" x14ac:dyDescent="0.25">
      <c r="Q1416" s="21"/>
      <c r="R1416" s="21"/>
      <c r="S1416" s="21"/>
      <c r="T1416" s="21"/>
      <c r="U1416" s="21"/>
      <c r="V1416" s="21"/>
      <c r="W1416" s="21"/>
      <c r="X1416" s="21"/>
    </row>
    <row r="1417" spans="17:24" x14ac:dyDescent="0.25">
      <c r="Q1417" s="21"/>
      <c r="R1417" s="21"/>
      <c r="S1417" s="21"/>
      <c r="T1417" s="21"/>
      <c r="U1417" s="21"/>
      <c r="V1417" s="21"/>
      <c r="W1417" s="21"/>
      <c r="X1417" s="21"/>
    </row>
    <row r="1418" spans="17:24" x14ac:dyDescent="0.25">
      <c r="Q1418" s="21"/>
      <c r="R1418" s="21"/>
      <c r="S1418" s="21"/>
      <c r="T1418" s="21"/>
      <c r="U1418" s="21"/>
      <c r="V1418" s="21"/>
      <c r="W1418" s="21"/>
      <c r="X1418" s="21"/>
    </row>
    <row r="1419" spans="17:24" x14ac:dyDescent="0.25">
      <c r="Q1419" s="21"/>
      <c r="R1419" s="21"/>
      <c r="S1419" s="21"/>
      <c r="T1419" s="21"/>
      <c r="U1419" s="21"/>
      <c r="V1419" s="21"/>
      <c r="W1419" s="21"/>
      <c r="X1419" s="21"/>
    </row>
    <row r="1420" spans="17:24" x14ac:dyDescent="0.25">
      <c r="Q1420" s="21"/>
      <c r="R1420" s="21"/>
      <c r="S1420" s="21"/>
      <c r="T1420" s="21"/>
      <c r="U1420" s="21"/>
      <c r="V1420" s="21"/>
      <c r="W1420" s="21"/>
      <c r="X1420" s="21"/>
    </row>
    <row r="1421" spans="17:24" x14ac:dyDescent="0.25">
      <c r="Q1421" s="21"/>
      <c r="R1421" s="21"/>
      <c r="S1421" s="21"/>
      <c r="T1421" s="21"/>
      <c r="U1421" s="21"/>
      <c r="V1421" s="21"/>
      <c r="W1421" s="21"/>
      <c r="X1421" s="21"/>
    </row>
    <row r="1422" spans="17:24" x14ac:dyDescent="0.25">
      <c r="Q1422" s="21"/>
      <c r="R1422" s="21"/>
      <c r="S1422" s="21"/>
      <c r="T1422" s="21"/>
      <c r="U1422" s="21"/>
      <c r="V1422" s="21"/>
      <c r="W1422" s="21"/>
      <c r="X1422" s="21"/>
    </row>
    <row r="1423" spans="17:24" x14ac:dyDescent="0.25">
      <c r="Q1423" s="21"/>
      <c r="R1423" s="21"/>
      <c r="S1423" s="21"/>
      <c r="T1423" s="21"/>
      <c r="U1423" s="21"/>
      <c r="V1423" s="21"/>
      <c r="W1423" s="21"/>
      <c r="X1423" s="21"/>
    </row>
    <row r="1424" spans="17:24" x14ac:dyDescent="0.25">
      <c r="Q1424" s="21"/>
      <c r="R1424" s="21"/>
      <c r="S1424" s="21"/>
      <c r="T1424" s="21"/>
      <c r="U1424" s="21"/>
      <c r="V1424" s="21"/>
      <c r="W1424" s="21"/>
      <c r="X1424" s="21"/>
    </row>
    <row r="1425" spans="17:24" x14ac:dyDescent="0.25">
      <c r="Q1425" s="21"/>
      <c r="R1425" s="21"/>
      <c r="S1425" s="21"/>
      <c r="T1425" s="21"/>
      <c r="U1425" s="21"/>
      <c r="V1425" s="21"/>
      <c r="W1425" s="21"/>
      <c r="X1425" s="21"/>
    </row>
    <row r="1426" spans="17:24" x14ac:dyDescent="0.25">
      <c r="Q1426" s="21"/>
      <c r="R1426" s="21"/>
      <c r="S1426" s="21"/>
      <c r="T1426" s="21"/>
      <c r="U1426" s="21"/>
      <c r="V1426" s="21"/>
      <c r="W1426" s="21"/>
      <c r="X1426" s="21"/>
    </row>
    <row r="1427" spans="17:24" x14ac:dyDescent="0.25">
      <c r="Q1427" s="21"/>
      <c r="R1427" s="21"/>
      <c r="S1427" s="21"/>
      <c r="T1427" s="21"/>
      <c r="U1427" s="21"/>
      <c r="V1427" s="21"/>
      <c r="W1427" s="21"/>
      <c r="X1427" s="21"/>
    </row>
    <row r="1428" spans="17:24" x14ac:dyDescent="0.25">
      <c r="Q1428" s="21"/>
      <c r="R1428" s="21"/>
      <c r="S1428" s="21"/>
      <c r="T1428" s="21"/>
      <c r="U1428" s="21"/>
      <c r="V1428" s="21"/>
      <c r="W1428" s="21"/>
      <c r="X1428" s="21"/>
    </row>
    <row r="1429" spans="17:24" x14ac:dyDescent="0.25">
      <c r="Q1429" s="21"/>
      <c r="R1429" s="21"/>
      <c r="S1429" s="21"/>
      <c r="T1429" s="21"/>
      <c r="U1429" s="21"/>
      <c r="V1429" s="21"/>
      <c r="W1429" s="21"/>
      <c r="X1429" s="21"/>
    </row>
    <row r="1430" spans="17:24" x14ac:dyDescent="0.25">
      <c r="Q1430" s="21"/>
      <c r="R1430" s="21"/>
      <c r="S1430" s="21"/>
      <c r="T1430" s="21"/>
      <c r="U1430" s="21"/>
      <c r="V1430" s="21"/>
      <c r="W1430" s="21"/>
      <c r="X1430" s="21"/>
    </row>
    <row r="1431" spans="17:24" x14ac:dyDescent="0.25">
      <c r="Q1431" s="21"/>
      <c r="R1431" s="21"/>
      <c r="S1431" s="21"/>
      <c r="T1431" s="21"/>
      <c r="U1431" s="21"/>
      <c r="V1431" s="21"/>
      <c r="W1431" s="21"/>
      <c r="X1431" s="21"/>
    </row>
    <row r="1432" spans="17:24" x14ac:dyDescent="0.25">
      <c r="Q1432" s="21"/>
      <c r="R1432" s="21"/>
      <c r="S1432" s="21"/>
      <c r="T1432" s="21"/>
      <c r="U1432" s="21"/>
      <c r="V1432" s="21"/>
      <c r="W1432" s="21"/>
      <c r="X1432" s="21"/>
    </row>
    <row r="1433" spans="17:24" x14ac:dyDescent="0.25">
      <c r="Q1433" s="21"/>
      <c r="R1433" s="21"/>
      <c r="S1433" s="21"/>
      <c r="T1433" s="21"/>
      <c r="U1433" s="21"/>
      <c r="V1433" s="21"/>
      <c r="W1433" s="21"/>
      <c r="X1433" s="21"/>
    </row>
    <row r="1434" spans="17:24" x14ac:dyDescent="0.25">
      <c r="Q1434" s="21"/>
      <c r="R1434" s="21"/>
      <c r="S1434" s="21"/>
      <c r="T1434" s="21"/>
      <c r="U1434" s="21"/>
      <c r="V1434" s="21"/>
      <c r="W1434" s="21"/>
      <c r="X1434" s="21"/>
    </row>
    <row r="1435" spans="17:24" x14ac:dyDescent="0.25">
      <c r="Q1435" s="21"/>
      <c r="R1435" s="21"/>
      <c r="S1435" s="21"/>
      <c r="T1435" s="21"/>
      <c r="U1435" s="21"/>
      <c r="V1435" s="21"/>
      <c r="W1435" s="21"/>
      <c r="X1435" s="21"/>
    </row>
    <row r="1436" spans="17:24" x14ac:dyDescent="0.25">
      <c r="Q1436" s="21"/>
      <c r="R1436" s="21"/>
      <c r="S1436" s="21"/>
      <c r="T1436" s="21"/>
      <c r="U1436" s="21"/>
      <c r="V1436" s="21"/>
      <c r="W1436" s="21"/>
      <c r="X1436" s="21"/>
    </row>
    <row r="1437" spans="17:24" x14ac:dyDescent="0.25">
      <c r="Q1437" s="21"/>
      <c r="R1437" s="21"/>
      <c r="S1437" s="21"/>
      <c r="T1437" s="21"/>
      <c r="U1437" s="21"/>
      <c r="V1437" s="21"/>
      <c r="W1437" s="21"/>
      <c r="X1437" s="21"/>
    </row>
    <row r="1438" spans="17:24" x14ac:dyDescent="0.25">
      <c r="Q1438" s="21"/>
      <c r="R1438" s="21"/>
      <c r="S1438" s="21"/>
      <c r="T1438" s="21"/>
      <c r="U1438" s="21"/>
      <c r="V1438" s="21"/>
      <c r="W1438" s="21"/>
      <c r="X1438" s="21"/>
    </row>
    <row r="1439" spans="17:24" x14ac:dyDescent="0.25">
      <c r="Q1439" s="21"/>
      <c r="R1439" s="21"/>
      <c r="S1439" s="21"/>
      <c r="T1439" s="21"/>
      <c r="U1439" s="21"/>
      <c r="V1439" s="21"/>
      <c r="W1439" s="21"/>
      <c r="X1439" s="21"/>
    </row>
    <row r="1440" spans="17:24" x14ac:dyDescent="0.25">
      <c r="Q1440" s="21"/>
      <c r="R1440" s="21"/>
      <c r="S1440" s="21"/>
      <c r="T1440" s="21"/>
      <c r="U1440" s="21"/>
      <c r="V1440" s="21"/>
      <c r="W1440" s="21"/>
      <c r="X1440" s="21"/>
    </row>
    <row r="1441" spans="17:24" x14ac:dyDescent="0.25">
      <c r="Q1441" s="21"/>
      <c r="R1441" s="21"/>
      <c r="S1441" s="21"/>
      <c r="T1441" s="21"/>
      <c r="U1441" s="21"/>
      <c r="V1441" s="21"/>
      <c r="W1441" s="21"/>
      <c r="X1441" s="21"/>
    </row>
    <row r="1442" spans="17:24" x14ac:dyDescent="0.25">
      <c r="Q1442" s="21"/>
      <c r="R1442" s="21"/>
      <c r="S1442" s="21"/>
      <c r="T1442" s="21"/>
      <c r="U1442" s="21"/>
      <c r="V1442" s="21"/>
      <c r="W1442" s="21"/>
      <c r="X1442" s="21"/>
    </row>
    <row r="1443" spans="17:24" x14ac:dyDescent="0.25">
      <c r="Q1443" s="21"/>
      <c r="R1443" s="21"/>
      <c r="S1443" s="21"/>
      <c r="T1443" s="21"/>
      <c r="U1443" s="21"/>
      <c r="V1443" s="21"/>
      <c r="W1443" s="21"/>
      <c r="X1443" s="21"/>
    </row>
    <row r="1444" spans="17:24" x14ac:dyDescent="0.25">
      <c r="Q1444" s="21"/>
      <c r="R1444" s="21"/>
      <c r="S1444" s="21"/>
      <c r="T1444" s="21"/>
      <c r="U1444" s="21"/>
      <c r="V1444" s="21"/>
      <c r="W1444" s="21"/>
      <c r="X1444" s="21"/>
    </row>
    <row r="1445" spans="17:24" x14ac:dyDescent="0.25">
      <c r="Q1445" s="21"/>
      <c r="R1445" s="21"/>
      <c r="S1445" s="21"/>
      <c r="T1445" s="21"/>
      <c r="U1445" s="21"/>
      <c r="V1445" s="21"/>
      <c r="W1445" s="21"/>
      <c r="X1445" s="21"/>
    </row>
    <row r="1446" spans="17:24" x14ac:dyDescent="0.25">
      <c r="Q1446" s="21"/>
      <c r="R1446" s="21"/>
      <c r="S1446" s="21"/>
      <c r="T1446" s="21"/>
      <c r="U1446" s="21"/>
      <c r="V1446" s="21"/>
      <c r="W1446" s="21"/>
      <c r="X1446" s="21"/>
    </row>
    <row r="1447" spans="17:24" x14ac:dyDescent="0.25">
      <c r="Q1447" s="21"/>
      <c r="R1447" s="21"/>
      <c r="S1447" s="21"/>
      <c r="T1447" s="21"/>
      <c r="U1447" s="21"/>
      <c r="V1447" s="21"/>
      <c r="W1447" s="21"/>
      <c r="X1447" s="21"/>
    </row>
    <row r="1448" spans="17:24" x14ac:dyDescent="0.25">
      <c r="Q1448" s="21"/>
      <c r="R1448" s="21"/>
      <c r="S1448" s="21"/>
      <c r="T1448" s="21"/>
      <c r="U1448" s="21"/>
      <c r="V1448" s="21"/>
      <c r="W1448" s="21"/>
      <c r="X1448" s="21"/>
    </row>
    <row r="1449" spans="17:24" x14ac:dyDescent="0.25">
      <c r="Q1449" s="21"/>
      <c r="R1449" s="21"/>
      <c r="S1449" s="21"/>
      <c r="T1449" s="21"/>
      <c r="U1449" s="21"/>
      <c r="V1449" s="21"/>
      <c r="W1449" s="21"/>
      <c r="X1449" s="21"/>
    </row>
    <row r="1450" spans="17:24" x14ac:dyDescent="0.25">
      <c r="Q1450" s="21"/>
      <c r="R1450" s="21"/>
      <c r="S1450" s="21"/>
      <c r="T1450" s="21"/>
      <c r="U1450" s="21"/>
      <c r="V1450" s="21"/>
      <c r="W1450" s="21"/>
      <c r="X1450" s="21"/>
    </row>
    <row r="1451" spans="17:24" x14ac:dyDescent="0.25">
      <c r="Q1451" s="21"/>
      <c r="R1451" s="21"/>
      <c r="S1451" s="21"/>
      <c r="T1451" s="21"/>
      <c r="U1451" s="21"/>
      <c r="V1451" s="21"/>
      <c r="W1451" s="21"/>
      <c r="X1451" s="21"/>
    </row>
    <row r="1452" spans="17:24" x14ac:dyDescent="0.25">
      <c r="Q1452" s="21"/>
      <c r="R1452" s="21"/>
      <c r="S1452" s="21"/>
      <c r="T1452" s="21"/>
      <c r="U1452" s="21"/>
      <c r="V1452" s="21"/>
      <c r="W1452" s="21"/>
      <c r="X1452" s="21"/>
    </row>
    <row r="1453" spans="17:24" x14ac:dyDescent="0.25">
      <c r="Q1453" s="21"/>
      <c r="R1453" s="21"/>
      <c r="S1453" s="21"/>
      <c r="T1453" s="21"/>
      <c r="U1453" s="21"/>
      <c r="V1453" s="21"/>
      <c r="W1453" s="21"/>
      <c r="X1453" s="21"/>
    </row>
    <row r="1454" spans="17:24" x14ac:dyDescent="0.25">
      <c r="Q1454" s="21"/>
      <c r="R1454" s="21"/>
      <c r="S1454" s="21"/>
      <c r="T1454" s="21"/>
      <c r="U1454" s="21"/>
      <c r="V1454" s="21"/>
      <c r="W1454" s="21"/>
      <c r="X1454" s="21"/>
    </row>
    <row r="1455" spans="17:24" x14ac:dyDescent="0.25">
      <c r="Q1455" s="21"/>
      <c r="R1455" s="21"/>
      <c r="S1455" s="21"/>
      <c r="T1455" s="21"/>
      <c r="U1455" s="21"/>
      <c r="V1455" s="21"/>
      <c r="W1455" s="21"/>
      <c r="X1455" s="21"/>
    </row>
    <row r="1456" spans="17:24" x14ac:dyDescent="0.25">
      <c r="Q1456" s="21"/>
      <c r="R1456" s="21"/>
      <c r="S1456" s="21"/>
      <c r="T1456" s="21"/>
      <c r="U1456" s="21"/>
      <c r="V1456" s="21"/>
      <c r="W1456" s="21"/>
      <c r="X1456" s="21"/>
    </row>
    <row r="1457" spans="17:24" x14ac:dyDescent="0.25">
      <c r="Q1457" s="21"/>
      <c r="R1457" s="21"/>
      <c r="S1457" s="21"/>
      <c r="T1457" s="21"/>
      <c r="U1457" s="21"/>
      <c r="V1457" s="21"/>
      <c r="W1457" s="21"/>
      <c r="X1457" s="21"/>
    </row>
    <row r="1458" spans="17:24" x14ac:dyDescent="0.25">
      <c r="Q1458" s="21"/>
      <c r="R1458" s="21"/>
      <c r="S1458" s="21"/>
      <c r="T1458" s="21"/>
      <c r="U1458" s="21"/>
      <c r="V1458" s="21"/>
      <c r="W1458" s="21"/>
      <c r="X1458" s="21"/>
    </row>
    <row r="1459" spans="17:24" x14ac:dyDescent="0.25">
      <c r="Q1459" s="21"/>
      <c r="R1459" s="21"/>
      <c r="S1459" s="21"/>
      <c r="T1459" s="21"/>
      <c r="U1459" s="21"/>
      <c r="V1459" s="21"/>
      <c r="W1459" s="21"/>
      <c r="X1459" s="21"/>
    </row>
    <row r="1460" spans="17:24" x14ac:dyDescent="0.25">
      <c r="Q1460" s="21"/>
      <c r="R1460" s="21"/>
      <c r="S1460" s="21"/>
      <c r="T1460" s="21"/>
      <c r="U1460" s="21"/>
      <c r="V1460" s="21"/>
      <c r="W1460" s="21"/>
      <c r="X1460" s="21"/>
    </row>
    <row r="1461" spans="17:24" x14ac:dyDescent="0.25">
      <c r="Q1461" s="21"/>
      <c r="R1461" s="21"/>
      <c r="S1461" s="21"/>
      <c r="T1461" s="21"/>
      <c r="U1461" s="21"/>
      <c r="V1461" s="21"/>
      <c r="W1461" s="21"/>
      <c r="X1461" s="21"/>
    </row>
    <row r="1462" spans="17:24" x14ac:dyDescent="0.25">
      <c r="Q1462" s="21"/>
      <c r="R1462" s="21"/>
      <c r="S1462" s="21"/>
      <c r="T1462" s="21"/>
      <c r="U1462" s="21"/>
      <c r="V1462" s="21"/>
      <c r="W1462" s="21"/>
      <c r="X1462" s="21"/>
    </row>
    <row r="1463" spans="17:24" x14ac:dyDescent="0.25">
      <c r="Q1463" s="21"/>
      <c r="R1463" s="21"/>
      <c r="S1463" s="21"/>
      <c r="T1463" s="21"/>
      <c r="U1463" s="21"/>
      <c r="V1463" s="21"/>
      <c r="W1463" s="21"/>
      <c r="X1463" s="21"/>
    </row>
    <row r="1464" spans="17:24" x14ac:dyDescent="0.25">
      <c r="Q1464" s="21"/>
      <c r="R1464" s="21"/>
      <c r="S1464" s="21"/>
      <c r="T1464" s="21"/>
      <c r="U1464" s="21"/>
      <c r="V1464" s="21"/>
      <c r="W1464" s="21"/>
      <c r="X1464" s="21"/>
    </row>
    <row r="1465" spans="17:24" x14ac:dyDescent="0.25">
      <c r="Q1465" s="21"/>
      <c r="R1465" s="21"/>
      <c r="S1465" s="21"/>
      <c r="T1465" s="21"/>
      <c r="U1465" s="21"/>
      <c r="V1465" s="21"/>
      <c r="W1465" s="21"/>
      <c r="X1465" s="21"/>
    </row>
    <row r="1466" spans="17:24" x14ac:dyDescent="0.25">
      <c r="Q1466" s="21"/>
      <c r="R1466" s="21"/>
      <c r="S1466" s="21"/>
      <c r="T1466" s="21"/>
      <c r="U1466" s="21"/>
      <c r="V1466" s="21"/>
      <c r="W1466" s="21"/>
      <c r="X1466" s="21"/>
    </row>
    <row r="1467" spans="17:24" x14ac:dyDescent="0.25">
      <c r="Q1467" s="21"/>
      <c r="R1467" s="21"/>
      <c r="S1467" s="21"/>
      <c r="T1467" s="21"/>
      <c r="U1467" s="21"/>
      <c r="V1467" s="21"/>
      <c r="W1467" s="21"/>
      <c r="X1467" s="21"/>
    </row>
    <row r="1468" spans="17:24" x14ac:dyDescent="0.25">
      <c r="Q1468" s="21"/>
      <c r="R1468" s="21"/>
      <c r="S1468" s="21"/>
      <c r="T1468" s="21"/>
      <c r="U1468" s="21"/>
      <c r="V1468" s="21"/>
      <c r="W1468" s="21"/>
      <c r="X1468" s="21"/>
    </row>
    <row r="1469" spans="17:24" x14ac:dyDescent="0.25">
      <c r="Q1469" s="21"/>
      <c r="R1469" s="21"/>
      <c r="S1469" s="21"/>
      <c r="T1469" s="21"/>
      <c r="U1469" s="21"/>
      <c r="V1469" s="21"/>
      <c r="W1469" s="21"/>
      <c r="X1469" s="21"/>
    </row>
    <row r="1470" spans="17:24" x14ac:dyDescent="0.25">
      <c r="Q1470" s="21"/>
      <c r="R1470" s="21"/>
      <c r="S1470" s="21"/>
      <c r="T1470" s="21"/>
      <c r="U1470" s="21"/>
      <c r="V1470" s="21"/>
      <c r="W1470" s="21"/>
      <c r="X1470" s="21"/>
    </row>
    <row r="1471" spans="17:24" x14ac:dyDescent="0.25">
      <c r="Q1471" s="21"/>
      <c r="R1471" s="21"/>
      <c r="S1471" s="21"/>
      <c r="T1471" s="21"/>
      <c r="U1471" s="21"/>
      <c r="V1471" s="21"/>
      <c r="W1471" s="21"/>
      <c r="X1471" s="21"/>
    </row>
    <row r="1472" spans="17:24" x14ac:dyDescent="0.25">
      <c r="Q1472" s="21"/>
      <c r="R1472" s="21"/>
      <c r="S1472" s="21"/>
      <c r="T1472" s="21"/>
      <c r="U1472" s="21"/>
      <c r="V1472" s="21"/>
      <c r="W1472" s="21"/>
      <c r="X1472" s="21"/>
    </row>
    <row r="1473" spans="17:24" x14ac:dyDescent="0.25">
      <c r="Q1473" s="21"/>
      <c r="R1473" s="21"/>
      <c r="S1473" s="21"/>
      <c r="T1473" s="21"/>
      <c r="U1473" s="21"/>
      <c r="V1473" s="21"/>
      <c r="W1473" s="21"/>
      <c r="X1473" s="21"/>
    </row>
    <row r="1474" spans="17:24" x14ac:dyDescent="0.25">
      <c r="Q1474" s="21"/>
      <c r="R1474" s="21"/>
      <c r="S1474" s="21"/>
      <c r="T1474" s="21"/>
      <c r="U1474" s="21"/>
      <c r="V1474" s="21"/>
      <c r="W1474" s="21"/>
      <c r="X1474" s="21"/>
    </row>
    <row r="1475" spans="17:24" x14ac:dyDescent="0.25">
      <c r="Q1475" s="21"/>
      <c r="R1475" s="21"/>
      <c r="S1475" s="21"/>
      <c r="T1475" s="21"/>
      <c r="U1475" s="21"/>
      <c r="V1475" s="21"/>
      <c r="W1475" s="21"/>
      <c r="X1475" s="21"/>
    </row>
    <row r="1476" spans="17:24" x14ac:dyDescent="0.25">
      <c r="Q1476" s="21"/>
      <c r="R1476" s="21"/>
      <c r="S1476" s="21"/>
      <c r="T1476" s="21"/>
      <c r="U1476" s="21"/>
      <c r="V1476" s="21"/>
      <c r="W1476" s="21"/>
      <c r="X1476" s="21"/>
    </row>
    <row r="1477" spans="17:24" x14ac:dyDescent="0.25">
      <c r="Q1477" s="21"/>
      <c r="R1477" s="21"/>
      <c r="S1477" s="21"/>
      <c r="T1477" s="21"/>
      <c r="U1477" s="21"/>
      <c r="V1477" s="21"/>
      <c r="W1477" s="21"/>
      <c r="X1477" s="21"/>
    </row>
    <row r="1478" spans="17:24" x14ac:dyDescent="0.25">
      <c r="Q1478" s="21"/>
      <c r="R1478" s="21"/>
      <c r="S1478" s="21"/>
      <c r="T1478" s="21"/>
      <c r="U1478" s="21"/>
      <c r="V1478" s="21"/>
      <c r="W1478" s="21"/>
      <c r="X1478" s="21"/>
    </row>
    <row r="1479" spans="17:24" x14ac:dyDescent="0.25">
      <c r="Q1479" s="21"/>
      <c r="R1479" s="21"/>
      <c r="S1479" s="21"/>
      <c r="T1479" s="21"/>
      <c r="U1479" s="21"/>
      <c r="V1479" s="21"/>
      <c r="W1479" s="21"/>
      <c r="X1479" s="21"/>
    </row>
    <row r="1480" spans="17:24" x14ac:dyDescent="0.25">
      <c r="Q1480" s="21"/>
      <c r="R1480" s="21"/>
      <c r="S1480" s="21"/>
      <c r="T1480" s="21"/>
      <c r="U1480" s="21"/>
      <c r="V1480" s="21"/>
      <c r="W1480" s="21"/>
      <c r="X1480" s="21"/>
    </row>
    <row r="1481" spans="17:24" x14ac:dyDescent="0.25">
      <c r="Q1481" s="21"/>
      <c r="R1481" s="21"/>
      <c r="S1481" s="21"/>
      <c r="T1481" s="21"/>
      <c r="U1481" s="21"/>
      <c r="V1481" s="21"/>
      <c r="W1481" s="21"/>
      <c r="X1481" s="21"/>
    </row>
    <row r="1482" spans="17:24" x14ac:dyDescent="0.25">
      <c r="Q1482" s="21"/>
      <c r="R1482" s="21"/>
      <c r="S1482" s="21"/>
      <c r="T1482" s="21"/>
      <c r="U1482" s="21"/>
      <c r="V1482" s="21"/>
      <c r="W1482" s="21"/>
      <c r="X1482" s="21"/>
    </row>
    <row r="1483" spans="17:24" x14ac:dyDescent="0.25">
      <c r="Q1483" s="21"/>
      <c r="R1483" s="21"/>
      <c r="S1483" s="21"/>
      <c r="T1483" s="21"/>
      <c r="U1483" s="21"/>
      <c r="V1483" s="21"/>
      <c r="W1483" s="21"/>
      <c r="X1483" s="21"/>
    </row>
    <row r="1484" spans="17:24" x14ac:dyDescent="0.25">
      <c r="Q1484" s="21"/>
      <c r="R1484" s="21"/>
      <c r="S1484" s="21"/>
      <c r="T1484" s="21"/>
      <c r="U1484" s="21"/>
      <c r="V1484" s="21"/>
      <c r="W1484" s="21"/>
      <c r="X1484" s="21"/>
    </row>
    <row r="1485" spans="17:24" x14ac:dyDescent="0.25">
      <c r="Q1485" s="21"/>
      <c r="R1485" s="21"/>
      <c r="S1485" s="21"/>
      <c r="T1485" s="21"/>
      <c r="U1485" s="21"/>
      <c r="V1485" s="21"/>
      <c r="W1485" s="21"/>
      <c r="X1485" s="21"/>
    </row>
    <row r="1486" spans="17:24" x14ac:dyDescent="0.25">
      <c r="Q1486" s="21"/>
      <c r="R1486" s="21"/>
      <c r="S1486" s="21"/>
      <c r="T1486" s="21"/>
      <c r="U1486" s="21"/>
      <c r="V1486" s="21"/>
      <c r="W1486" s="21"/>
      <c r="X1486" s="21"/>
    </row>
    <row r="1487" spans="17:24" x14ac:dyDescent="0.25">
      <c r="Q1487" s="21"/>
      <c r="R1487" s="21"/>
      <c r="S1487" s="21"/>
      <c r="T1487" s="21"/>
      <c r="U1487" s="21"/>
      <c r="V1487" s="21"/>
      <c r="W1487" s="21"/>
      <c r="X1487" s="21"/>
    </row>
    <row r="1488" spans="17:24" x14ac:dyDescent="0.25">
      <c r="Q1488" s="21"/>
      <c r="R1488" s="21"/>
      <c r="S1488" s="21"/>
      <c r="T1488" s="21"/>
      <c r="U1488" s="21"/>
      <c r="V1488" s="21"/>
      <c r="W1488" s="21"/>
      <c r="X1488" s="21"/>
    </row>
    <row r="1489" spans="17:24" x14ac:dyDescent="0.25">
      <c r="Q1489" s="21"/>
      <c r="R1489" s="21"/>
      <c r="S1489" s="21"/>
      <c r="T1489" s="21"/>
      <c r="U1489" s="21"/>
      <c r="V1489" s="21"/>
      <c r="W1489" s="21"/>
      <c r="X1489" s="21"/>
    </row>
    <row r="1490" spans="17:24" x14ac:dyDescent="0.25">
      <c r="Q1490" s="21"/>
      <c r="R1490" s="21"/>
      <c r="S1490" s="21"/>
      <c r="T1490" s="21"/>
      <c r="U1490" s="21"/>
      <c r="V1490" s="21"/>
      <c r="W1490" s="21"/>
      <c r="X1490" s="21"/>
    </row>
    <row r="1491" spans="17:24" x14ac:dyDescent="0.25">
      <c r="Q1491" s="21"/>
      <c r="R1491" s="21"/>
      <c r="S1491" s="21"/>
      <c r="T1491" s="21"/>
      <c r="U1491" s="21"/>
      <c r="V1491" s="21"/>
      <c r="W1491" s="21"/>
      <c r="X1491" s="21"/>
    </row>
    <row r="1492" spans="17:24" x14ac:dyDescent="0.25">
      <c r="Q1492" s="21"/>
      <c r="R1492" s="21"/>
      <c r="S1492" s="21"/>
      <c r="T1492" s="21"/>
      <c r="U1492" s="21"/>
      <c r="V1492" s="21"/>
      <c r="W1492" s="21"/>
      <c r="X1492" s="21"/>
    </row>
    <row r="1493" spans="17:24" x14ac:dyDescent="0.25">
      <c r="Q1493" s="21"/>
      <c r="R1493" s="21"/>
      <c r="S1493" s="21"/>
      <c r="T1493" s="21"/>
      <c r="U1493" s="21"/>
      <c r="V1493" s="21"/>
      <c r="W1493" s="21"/>
      <c r="X1493" s="21"/>
    </row>
    <row r="1494" spans="17:24" x14ac:dyDescent="0.25">
      <c r="Q1494" s="21"/>
      <c r="R1494" s="21"/>
      <c r="S1494" s="21"/>
      <c r="T1494" s="21"/>
      <c r="U1494" s="21"/>
      <c r="V1494" s="21"/>
      <c r="W1494" s="21"/>
      <c r="X1494" s="21"/>
    </row>
    <row r="1495" spans="17:24" x14ac:dyDescent="0.25">
      <c r="Q1495" s="21"/>
      <c r="R1495" s="21"/>
      <c r="S1495" s="21"/>
      <c r="T1495" s="21"/>
      <c r="U1495" s="21"/>
      <c r="V1495" s="21"/>
      <c r="W1495" s="21"/>
      <c r="X1495" s="21"/>
    </row>
    <row r="1496" spans="17:24" x14ac:dyDescent="0.25">
      <c r="Q1496" s="21"/>
      <c r="R1496" s="21"/>
      <c r="S1496" s="21"/>
      <c r="T1496" s="21"/>
      <c r="U1496" s="21"/>
      <c r="V1496" s="21"/>
      <c r="W1496" s="21"/>
      <c r="X1496" s="21"/>
    </row>
    <row r="1497" spans="17:24" x14ac:dyDescent="0.25">
      <c r="Q1497" s="21"/>
      <c r="R1497" s="21"/>
      <c r="S1497" s="21"/>
      <c r="T1497" s="21"/>
      <c r="U1497" s="21"/>
      <c r="V1497" s="21"/>
      <c r="W1497" s="21"/>
      <c r="X1497" s="21"/>
    </row>
    <row r="1498" spans="17:24" x14ac:dyDescent="0.25">
      <c r="Q1498" s="21"/>
      <c r="R1498" s="21"/>
      <c r="S1498" s="21"/>
      <c r="T1498" s="21"/>
      <c r="U1498" s="21"/>
      <c r="V1498" s="21"/>
      <c r="W1498" s="21"/>
      <c r="X1498" s="21"/>
    </row>
    <row r="1499" spans="17:24" x14ac:dyDescent="0.25">
      <c r="Q1499" s="21"/>
      <c r="R1499" s="21"/>
      <c r="S1499" s="21"/>
      <c r="T1499" s="21"/>
      <c r="U1499" s="21"/>
      <c r="V1499" s="21"/>
      <c r="W1499" s="21"/>
      <c r="X1499" s="21"/>
    </row>
    <row r="1500" spans="17:24" x14ac:dyDescent="0.25">
      <c r="Q1500" s="21"/>
      <c r="R1500" s="21"/>
      <c r="S1500" s="21"/>
      <c r="T1500" s="21"/>
      <c r="U1500" s="21"/>
      <c r="V1500" s="21"/>
      <c r="W1500" s="21"/>
      <c r="X1500" s="21"/>
    </row>
    <row r="1501" spans="17:24" x14ac:dyDescent="0.25">
      <c r="Q1501" s="21"/>
      <c r="R1501" s="21"/>
      <c r="S1501" s="21"/>
      <c r="T1501" s="21"/>
      <c r="U1501" s="21"/>
      <c r="V1501" s="21"/>
      <c r="W1501" s="21"/>
      <c r="X1501" s="21"/>
    </row>
    <row r="1502" spans="17:24" x14ac:dyDescent="0.25">
      <c r="Q1502" s="21"/>
      <c r="R1502" s="21"/>
      <c r="S1502" s="21"/>
      <c r="T1502" s="21"/>
      <c r="U1502" s="21"/>
      <c r="V1502" s="21"/>
      <c r="W1502" s="21"/>
      <c r="X1502" s="21"/>
    </row>
    <row r="1503" spans="17:24" x14ac:dyDescent="0.25">
      <c r="Q1503" s="21"/>
      <c r="R1503" s="21"/>
      <c r="S1503" s="21"/>
      <c r="T1503" s="21"/>
      <c r="U1503" s="21"/>
      <c r="V1503" s="21"/>
      <c r="W1503" s="21"/>
      <c r="X1503" s="21"/>
    </row>
    <row r="1504" spans="17:24" x14ac:dyDescent="0.25">
      <c r="Q1504" s="21"/>
      <c r="R1504" s="21"/>
      <c r="S1504" s="21"/>
      <c r="T1504" s="21"/>
      <c r="U1504" s="21"/>
      <c r="V1504" s="21"/>
      <c r="W1504" s="21"/>
      <c r="X1504" s="21"/>
    </row>
    <row r="1505" spans="17:24" x14ac:dyDescent="0.25">
      <c r="Q1505" s="21"/>
      <c r="R1505" s="21"/>
      <c r="S1505" s="21"/>
      <c r="T1505" s="21"/>
      <c r="U1505" s="21"/>
      <c r="V1505" s="21"/>
      <c r="W1505" s="21"/>
      <c r="X1505" s="21"/>
    </row>
    <row r="1506" spans="17:24" x14ac:dyDescent="0.25">
      <c r="Q1506" s="21"/>
      <c r="R1506" s="21"/>
      <c r="S1506" s="21"/>
      <c r="T1506" s="21"/>
      <c r="U1506" s="21"/>
      <c r="V1506" s="21"/>
      <c r="W1506" s="21"/>
      <c r="X1506" s="21"/>
    </row>
    <row r="1507" spans="17:24" x14ac:dyDescent="0.25">
      <c r="Q1507" s="21"/>
      <c r="R1507" s="21"/>
      <c r="S1507" s="21"/>
      <c r="T1507" s="21"/>
      <c r="U1507" s="21"/>
      <c r="V1507" s="21"/>
      <c r="W1507" s="21"/>
      <c r="X1507" s="21"/>
    </row>
    <row r="1508" spans="17:24" x14ac:dyDescent="0.25">
      <c r="Q1508" s="21"/>
      <c r="R1508" s="21"/>
      <c r="S1508" s="21"/>
      <c r="T1508" s="21"/>
      <c r="U1508" s="21"/>
      <c r="V1508" s="21"/>
      <c r="W1508" s="21"/>
      <c r="X1508" s="21"/>
    </row>
    <row r="1509" spans="17:24" x14ac:dyDescent="0.25">
      <c r="Q1509" s="21"/>
      <c r="R1509" s="21"/>
      <c r="S1509" s="21"/>
      <c r="T1509" s="21"/>
      <c r="U1509" s="21"/>
      <c r="V1509" s="21"/>
      <c r="W1509" s="21"/>
      <c r="X1509" s="21"/>
    </row>
    <row r="1510" spans="17:24" x14ac:dyDescent="0.25">
      <c r="Q1510" s="21"/>
      <c r="R1510" s="21"/>
      <c r="S1510" s="21"/>
      <c r="T1510" s="21"/>
      <c r="U1510" s="21"/>
      <c r="V1510" s="21"/>
      <c r="W1510" s="21"/>
      <c r="X1510" s="21"/>
    </row>
    <row r="1511" spans="17:24" x14ac:dyDescent="0.25">
      <c r="Q1511" s="21"/>
      <c r="R1511" s="21"/>
      <c r="S1511" s="21"/>
      <c r="T1511" s="21"/>
      <c r="U1511" s="21"/>
      <c r="V1511" s="21"/>
      <c r="W1511" s="21"/>
      <c r="X1511" s="21"/>
    </row>
    <row r="1512" spans="17:24" x14ac:dyDescent="0.25">
      <c r="Q1512" s="21"/>
      <c r="R1512" s="21"/>
      <c r="S1512" s="21"/>
      <c r="T1512" s="21"/>
      <c r="U1512" s="21"/>
      <c r="V1512" s="21"/>
      <c r="W1512" s="21"/>
      <c r="X1512" s="21"/>
    </row>
    <row r="1513" spans="17:24" x14ac:dyDescent="0.25">
      <c r="Q1513" s="21"/>
      <c r="R1513" s="21"/>
      <c r="S1513" s="21"/>
      <c r="T1513" s="21"/>
      <c r="U1513" s="21"/>
      <c r="V1513" s="21"/>
      <c r="W1513" s="21"/>
      <c r="X1513" s="21"/>
    </row>
    <row r="1514" spans="17:24" x14ac:dyDescent="0.25">
      <c r="Q1514" s="21"/>
      <c r="R1514" s="21"/>
      <c r="S1514" s="21"/>
      <c r="T1514" s="21"/>
      <c r="U1514" s="21"/>
      <c r="V1514" s="21"/>
      <c r="W1514" s="21"/>
      <c r="X1514" s="21"/>
    </row>
    <row r="1515" spans="17:24" x14ac:dyDescent="0.25">
      <c r="Q1515" s="21"/>
      <c r="R1515" s="21"/>
      <c r="S1515" s="21"/>
      <c r="T1515" s="21"/>
      <c r="U1515" s="21"/>
      <c r="V1515" s="21"/>
      <c r="W1515" s="21"/>
      <c r="X1515" s="21"/>
    </row>
    <row r="1516" spans="17:24" x14ac:dyDescent="0.25">
      <c r="Q1516" s="21"/>
      <c r="R1516" s="21"/>
      <c r="S1516" s="21"/>
      <c r="T1516" s="21"/>
      <c r="U1516" s="21"/>
      <c r="V1516" s="21"/>
      <c r="W1516" s="21"/>
      <c r="X1516" s="21"/>
    </row>
    <row r="1517" spans="17:24" x14ac:dyDescent="0.25">
      <c r="Q1517" s="21"/>
      <c r="R1517" s="21"/>
      <c r="S1517" s="21"/>
      <c r="T1517" s="21"/>
      <c r="U1517" s="21"/>
      <c r="V1517" s="21"/>
      <c r="W1517" s="21"/>
      <c r="X1517" s="21"/>
    </row>
    <row r="1518" spans="17:24" x14ac:dyDescent="0.25">
      <c r="Q1518" s="21"/>
      <c r="R1518" s="21"/>
      <c r="S1518" s="21"/>
      <c r="T1518" s="21"/>
      <c r="U1518" s="21"/>
      <c r="V1518" s="21"/>
      <c r="W1518" s="21"/>
      <c r="X1518" s="21"/>
    </row>
    <row r="1519" spans="17:24" x14ac:dyDescent="0.25">
      <c r="Q1519" s="21"/>
      <c r="R1519" s="21"/>
      <c r="S1519" s="21"/>
      <c r="T1519" s="21"/>
      <c r="U1519" s="21"/>
      <c r="V1519" s="21"/>
      <c r="W1519" s="21"/>
      <c r="X1519" s="21"/>
    </row>
    <row r="1520" spans="17:24" x14ac:dyDescent="0.25">
      <c r="Q1520" s="21"/>
      <c r="R1520" s="21"/>
      <c r="S1520" s="21"/>
      <c r="T1520" s="21"/>
      <c r="U1520" s="21"/>
      <c r="V1520" s="21"/>
      <c r="W1520" s="21"/>
      <c r="X1520" s="21"/>
    </row>
    <row r="1521" spans="17:24" x14ac:dyDescent="0.25">
      <c r="Q1521" s="21"/>
      <c r="R1521" s="21"/>
      <c r="S1521" s="21"/>
      <c r="T1521" s="21"/>
      <c r="U1521" s="21"/>
      <c r="V1521" s="21"/>
      <c r="W1521" s="21"/>
      <c r="X1521" s="21"/>
    </row>
    <row r="1522" spans="17:24" x14ac:dyDescent="0.25">
      <c r="Q1522" s="21"/>
      <c r="R1522" s="21"/>
      <c r="S1522" s="21"/>
      <c r="T1522" s="21"/>
      <c r="U1522" s="21"/>
      <c r="V1522" s="21"/>
      <c r="W1522" s="21"/>
      <c r="X1522" s="21"/>
    </row>
    <row r="1523" spans="17:24" x14ac:dyDescent="0.25">
      <c r="Q1523" s="21"/>
      <c r="R1523" s="21"/>
      <c r="S1523" s="21"/>
      <c r="T1523" s="21"/>
      <c r="U1523" s="21"/>
      <c r="V1523" s="21"/>
      <c r="W1523" s="21"/>
      <c r="X1523" s="21"/>
    </row>
    <row r="1524" spans="17:24" x14ac:dyDescent="0.25">
      <c r="Q1524" s="21"/>
      <c r="R1524" s="21"/>
      <c r="S1524" s="21"/>
      <c r="T1524" s="21"/>
      <c r="U1524" s="21"/>
      <c r="V1524" s="21"/>
      <c r="W1524" s="21"/>
      <c r="X1524" s="21"/>
    </row>
    <row r="1525" spans="17:24" x14ac:dyDescent="0.25">
      <c r="Q1525" s="21"/>
      <c r="R1525" s="21"/>
      <c r="S1525" s="21"/>
      <c r="T1525" s="21"/>
      <c r="U1525" s="21"/>
      <c r="V1525" s="21"/>
      <c r="W1525" s="21"/>
      <c r="X1525" s="21"/>
    </row>
    <row r="1526" spans="17:24" x14ac:dyDescent="0.25">
      <c r="Q1526" s="21"/>
      <c r="R1526" s="21"/>
      <c r="S1526" s="21"/>
      <c r="T1526" s="21"/>
      <c r="U1526" s="21"/>
      <c r="V1526" s="21"/>
      <c r="W1526" s="21"/>
      <c r="X1526" s="21"/>
    </row>
    <row r="1527" spans="17:24" x14ac:dyDescent="0.25">
      <c r="Q1527" s="21"/>
      <c r="R1527" s="21"/>
      <c r="S1527" s="21"/>
      <c r="T1527" s="21"/>
      <c r="U1527" s="21"/>
      <c r="V1527" s="21"/>
      <c r="W1527" s="21"/>
      <c r="X1527" s="21"/>
    </row>
    <row r="1528" spans="17:24" x14ac:dyDescent="0.25">
      <c r="Q1528" s="21"/>
      <c r="R1528" s="21"/>
      <c r="S1528" s="21"/>
      <c r="T1528" s="21"/>
      <c r="U1528" s="21"/>
      <c r="V1528" s="21"/>
      <c r="W1528" s="21"/>
      <c r="X1528" s="21"/>
    </row>
    <row r="1529" spans="17:24" x14ac:dyDescent="0.25">
      <c r="Q1529" s="21"/>
      <c r="R1529" s="21"/>
      <c r="S1529" s="21"/>
      <c r="T1529" s="21"/>
      <c r="U1529" s="21"/>
      <c r="V1529" s="21"/>
      <c r="W1529" s="21"/>
      <c r="X1529" s="21"/>
    </row>
    <row r="1530" spans="17:24" x14ac:dyDescent="0.25">
      <c r="Q1530" s="21"/>
      <c r="R1530" s="21"/>
      <c r="S1530" s="21"/>
      <c r="T1530" s="21"/>
      <c r="U1530" s="21"/>
      <c r="V1530" s="21"/>
      <c r="W1530" s="21"/>
      <c r="X1530" s="21"/>
    </row>
    <row r="1531" spans="17:24" x14ac:dyDescent="0.25">
      <c r="Q1531" s="21"/>
      <c r="R1531" s="21"/>
      <c r="S1531" s="21"/>
      <c r="T1531" s="21"/>
      <c r="U1531" s="21"/>
      <c r="V1531" s="21"/>
      <c r="W1531" s="21"/>
      <c r="X1531" s="21"/>
    </row>
    <row r="1532" spans="17:24" x14ac:dyDescent="0.25">
      <c r="Q1532" s="21"/>
      <c r="R1532" s="21"/>
      <c r="S1532" s="21"/>
      <c r="T1532" s="21"/>
      <c r="U1532" s="21"/>
      <c r="V1532" s="21"/>
      <c r="W1532" s="21"/>
      <c r="X1532" s="21"/>
    </row>
    <row r="1533" spans="17:24" x14ac:dyDescent="0.25">
      <c r="Q1533" s="21"/>
      <c r="R1533" s="21"/>
      <c r="S1533" s="21"/>
      <c r="T1533" s="21"/>
      <c r="U1533" s="21"/>
      <c r="V1533" s="21"/>
      <c r="W1533" s="21"/>
      <c r="X1533" s="21"/>
    </row>
    <row r="1534" spans="17:24" x14ac:dyDescent="0.25">
      <c r="Q1534" s="21"/>
      <c r="R1534" s="21"/>
      <c r="S1534" s="21"/>
      <c r="T1534" s="21"/>
      <c r="U1534" s="21"/>
      <c r="V1534" s="21"/>
      <c r="W1534" s="21"/>
      <c r="X1534" s="21"/>
    </row>
    <row r="1535" spans="17:24" x14ac:dyDescent="0.25">
      <c r="Q1535" s="21"/>
      <c r="R1535" s="21"/>
      <c r="S1535" s="21"/>
      <c r="T1535" s="21"/>
      <c r="U1535" s="21"/>
      <c r="V1535" s="21"/>
      <c r="W1535" s="21"/>
      <c r="X1535" s="21"/>
    </row>
    <row r="1536" spans="17:24" x14ac:dyDescent="0.25">
      <c r="Q1536" s="21"/>
      <c r="R1536" s="21"/>
      <c r="S1536" s="21"/>
      <c r="T1536" s="21"/>
      <c r="U1536" s="21"/>
      <c r="V1536" s="21"/>
      <c r="W1536" s="21"/>
      <c r="X1536" s="21"/>
    </row>
    <row r="1537" spans="17:24" x14ac:dyDescent="0.25">
      <c r="Q1537" s="21"/>
      <c r="R1537" s="21"/>
      <c r="S1537" s="21"/>
      <c r="T1537" s="21"/>
      <c r="U1537" s="21"/>
      <c r="V1537" s="21"/>
      <c r="W1537" s="21"/>
      <c r="X1537" s="21"/>
    </row>
    <row r="1538" spans="17:24" x14ac:dyDescent="0.25">
      <c r="Q1538" s="21"/>
      <c r="R1538" s="21"/>
      <c r="S1538" s="21"/>
      <c r="T1538" s="21"/>
      <c r="U1538" s="21"/>
      <c r="V1538" s="21"/>
      <c r="W1538" s="21"/>
      <c r="X1538" s="21"/>
    </row>
    <row r="1539" spans="17:24" x14ac:dyDescent="0.25">
      <c r="Q1539" s="21"/>
      <c r="R1539" s="21"/>
      <c r="S1539" s="21"/>
      <c r="T1539" s="21"/>
      <c r="U1539" s="21"/>
      <c r="V1539" s="21"/>
      <c r="W1539" s="21"/>
      <c r="X1539" s="21"/>
    </row>
    <row r="1540" spans="17:24" x14ac:dyDescent="0.25">
      <c r="Q1540" s="21"/>
      <c r="R1540" s="21"/>
      <c r="S1540" s="21"/>
      <c r="T1540" s="21"/>
      <c r="U1540" s="21"/>
      <c r="V1540" s="21"/>
      <c r="W1540" s="21"/>
      <c r="X1540" s="21"/>
    </row>
    <row r="1541" spans="17:24" x14ac:dyDescent="0.25">
      <c r="Q1541" s="21"/>
      <c r="R1541" s="21"/>
      <c r="S1541" s="21"/>
      <c r="T1541" s="21"/>
      <c r="U1541" s="21"/>
      <c r="V1541" s="21"/>
      <c r="W1541" s="21"/>
      <c r="X1541" s="21"/>
    </row>
    <row r="1542" spans="17:24" x14ac:dyDescent="0.25">
      <c r="Q1542" s="21"/>
      <c r="R1542" s="21"/>
      <c r="S1542" s="21"/>
      <c r="T1542" s="21"/>
      <c r="U1542" s="21"/>
      <c r="V1542" s="21"/>
      <c r="W1542" s="21"/>
      <c r="X1542" s="21"/>
    </row>
    <row r="1543" spans="17:24" x14ac:dyDescent="0.25">
      <c r="Q1543" s="21"/>
      <c r="R1543" s="21"/>
      <c r="S1543" s="21"/>
      <c r="T1543" s="21"/>
      <c r="U1543" s="21"/>
      <c r="V1543" s="21"/>
      <c r="W1543" s="21"/>
      <c r="X1543" s="21"/>
    </row>
    <row r="1544" spans="17:24" x14ac:dyDescent="0.25">
      <c r="Q1544" s="21"/>
      <c r="R1544" s="21"/>
      <c r="S1544" s="21"/>
      <c r="T1544" s="21"/>
      <c r="U1544" s="21"/>
      <c r="V1544" s="21"/>
      <c r="W1544" s="21"/>
      <c r="X1544" s="21"/>
    </row>
    <row r="1545" spans="17:24" x14ac:dyDescent="0.25">
      <c r="Q1545" s="21"/>
      <c r="R1545" s="21"/>
      <c r="S1545" s="21"/>
      <c r="T1545" s="21"/>
      <c r="U1545" s="21"/>
      <c r="V1545" s="21"/>
      <c r="W1545" s="21"/>
      <c r="X1545" s="21"/>
    </row>
    <row r="1546" spans="17:24" x14ac:dyDescent="0.25">
      <c r="Q1546" s="21"/>
      <c r="R1546" s="21"/>
      <c r="S1546" s="21"/>
      <c r="T1546" s="21"/>
      <c r="U1546" s="21"/>
      <c r="V1546" s="21"/>
      <c r="W1546" s="21"/>
      <c r="X1546" s="21"/>
    </row>
    <row r="1547" spans="17:24" x14ac:dyDescent="0.25">
      <c r="Q1547" s="21"/>
      <c r="R1547" s="21"/>
      <c r="S1547" s="21"/>
      <c r="T1547" s="21"/>
      <c r="U1547" s="21"/>
      <c r="V1547" s="21"/>
      <c r="W1547" s="21"/>
      <c r="X1547" s="21"/>
    </row>
    <row r="1548" spans="17:24" x14ac:dyDescent="0.25">
      <c r="Q1548" s="21"/>
      <c r="R1548" s="21"/>
      <c r="S1548" s="21"/>
      <c r="T1548" s="21"/>
      <c r="U1548" s="21"/>
      <c r="V1548" s="21"/>
      <c r="W1548" s="21"/>
      <c r="X1548" s="21"/>
    </row>
    <row r="1549" spans="17:24" x14ac:dyDescent="0.25">
      <c r="Q1549" s="21"/>
      <c r="R1549" s="21"/>
      <c r="S1549" s="21"/>
      <c r="T1549" s="21"/>
      <c r="U1549" s="21"/>
      <c r="V1549" s="21"/>
      <c r="W1549" s="21"/>
      <c r="X1549" s="21"/>
    </row>
    <row r="1550" spans="17:24" x14ac:dyDescent="0.25">
      <c r="Q1550" s="21"/>
      <c r="R1550" s="21"/>
      <c r="S1550" s="21"/>
      <c r="T1550" s="21"/>
      <c r="U1550" s="21"/>
      <c r="V1550" s="21"/>
      <c r="W1550" s="21"/>
      <c r="X1550" s="21"/>
    </row>
    <row r="1551" spans="17:24" x14ac:dyDescent="0.25">
      <c r="Q1551" s="21"/>
      <c r="R1551" s="21"/>
      <c r="S1551" s="21"/>
      <c r="T1551" s="21"/>
      <c r="U1551" s="21"/>
      <c r="V1551" s="21"/>
      <c r="W1551" s="21"/>
      <c r="X1551" s="21"/>
    </row>
    <row r="1552" spans="17:24" x14ac:dyDescent="0.25">
      <c r="Q1552" s="21"/>
      <c r="R1552" s="21"/>
      <c r="S1552" s="21"/>
      <c r="T1552" s="21"/>
      <c r="U1552" s="21"/>
      <c r="V1552" s="21"/>
      <c r="W1552" s="21"/>
      <c r="X1552" s="21"/>
    </row>
    <row r="1553" spans="17:24" x14ac:dyDescent="0.25">
      <c r="Q1553" s="21"/>
      <c r="R1553" s="21"/>
      <c r="S1553" s="21"/>
      <c r="T1553" s="21"/>
      <c r="U1553" s="21"/>
      <c r="V1553" s="21"/>
      <c r="W1553" s="21"/>
      <c r="X1553" s="21"/>
    </row>
    <row r="1554" spans="17:24" x14ac:dyDescent="0.25">
      <c r="Q1554" s="21"/>
      <c r="R1554" s="21"/>
      <c r="S1554" s="21"/>
      <c r="T1554" s="21"/>
      <c r="U1554" s="21"/>
      <c r="V1554" s="21"/>
      <c r="W1554" s="21"/>
      <c r="X1554" s="21"/>
    </row>
    <row r="1555" spans="17:24" x14ac:dyDescent="0.25">
      <c r="Q1555" s="21"/>
      <c r="R1555" s="21"/>
      <c r="S1555" s="21"/>
      <c r="T1555" s="21"/>
      <c r="U1555" s="21"/>
      <c r="V1555" s="21"/>
      <c r="W1555" s="21"/>
      <c r="X1555" s="21"/>
    </row>
    <row r="1556" spans="17:24" x14ac:dyDescent="0.25">
      <c r="Q1556" s="21"/>
      <c r="R1556" s="21"/>
      <c r="S1556" s="21"/>
      <c r="T1556" s="21"/>
      <c r="U1556" s="21"/>
      <c r="V1556" s="21"/>
      <c r="W1556" s="21"/>
      <c r="X1556" s="21"/>
    </row>
    <row r="1557" spans="17:24" x14ac:dyDescent="0.25">
      <c r="Q1557" s="21"/>
      <c r="R1557" s="21"/>
      <c r="S1557" s="21"/>
      <c r="T1557" s="21"/>
      <c r="U1557" s="21"/>
      <c r="V1557" s="21"/>
      <c r="W1557" s="21"/>
      <c r="X1557" s="21"/>
    </row>
    <row r="1558" spans="17:24" x14ac:dyDescent="0.25">
      <c r="Q1558" s="21"/>
      <c r="R1558" s="21"/>
      <c r="S1558" s="21"/>
      <c r="T1558" s="21"/>
      <c r="U1558" s="21"/>
      <c r="V1558" s="21"/>
      <c r="W1558" s="21"/>
      <c r="X1558" s="21"/>
    </row>
    <row r="1559" spans="17:24" x14ac:dyDescent="0.25">
      <c r="Q1559" s="21"/>
      <c r="R1559" s="21"/>
      <c r="S1559" s="21"/>
      <c r="T1559" s="21"/>
      <c r="U1559" s="21"/>
      <c r="V1559" s="21"/>
      <c r="W1559" s="21"/>
      <c r="X1559" s="21"/>
    </row>
    <row r="1560" spans="17:24" x14ac:dyDescent="0.25">
      <c r="Q1560" s="21"/>
      <c r="R1560" s="21"/>
      <c r="S1560" s="21"/>
      <c r="T1560" s="21"/>
      <c r="U1560" s="21"/>
      <c r="V1560" s="21"/>
      <c r="W1560" s="21"/>
      <c r="X1560" s="21"/>
    </row>
    <row r="1561" spans="17:24" x14ac:dyDescent="0.25">
      <c r="Q1561" s="21"/>
      <c r="R1561" s="21"/>
      <c r="S1561" s="21"/>
      <c r="T1561" s="21"/>
      <c r="U1561" s="21"/>
      <c r="V1561" s="21"/>
      <c r="W1561" s="21"/>
      <c r="X1561" s="21"/>
    </row>
    <row r="1562" spans="17:24" x14ac:dyDescent="0.25">
      <c r="Q1562" s="21"/>
      <c r="R1562" s="21"/>
      <c r="S1562" s="21"/>
      <c r="T1562" s="21"/>
      <c r="U1562" s="21"/>
      <c r="V1562" s="21"/>
      <c r="W1562" s="21"/>
      <c r="X1562" s="21"/>
    </row>
    <row r="1563" spans="17:24" x14ac:dyDescent="0.25">
      <c r="Q1563" s="21"/>
      <c r="R1563" s="21"/>
      <c r="S1563" s="21"/>
      <c r="T1563" s="21"/>
      <c r="U1563" s="21"/>
      <c r="V1563" s="21"/>
      <c r="W1563" s="21"/>
      <c r="X1563" s="21"/>
    </row>
    <row r="1564" spans="17:24" x14ac:dyDescent="0.25">
      <c r="Q1564" s="21"/>
      <c r="R1564" s="21"/>
      <c r="S1564" s="21"/>
      <c r="T1564" s="21"/>
      <c r="U1564" s="21"/>
      <c r="V1564" s="21"/>
      <c r="W1564" s="21"/>
      <c r="X1564" s="21"/>
    </row>
    <row r="1565" spans="17:24" x14ac:dyDescent="0.25">
      <c r="Q1565" s="21"/>
      <c r="R1565" s="21"/>
      <c r="S1565" s="21"/>
      <c r="T1565" s="21"/>
      <c r="U1565" s="21"/>
      <c r="V1565" s="21"/>
      <c r="W1565" s="21"/>
      <c r="X1565" s="21"/>
    </row>
    <row r="1566" spans="17:24" x14ac:dyDescent="0.25">
      <c r="Q1566" s="21"/>
      <c r="R1566" s="21"/>
      <c r="S1566" s="21"/>
      <c r="T1566" s="21"/>
      <c r="U1566" s="21"/>
      <c r="V1566" s="21"/>
      <c r="W1566" s="21"/>
      <c r="X1566" s="21"/>
    </row>
    <row r="1567" spans="17:24" x14ac:dyDescent="0.25">
      <c r="Q1567" s="21"/>
      <c r="R1567" s="21"/>
      <c r="S1567" s="21"/>
      <c r="T1567" s="21"/>
      <c r="U1567" s="21"/>
      <c r="V1567" s="21"/>
      <c r="W1567" s="21"/>
      <c r="X1567" s="21"/>
    </row>
    <row r="1568" spans="17:24" x14ac:dyDescent="0.25">
      <c r="Q1568" s="21"/>
      <c r="R1568" s="21"/>
      <c r="S1568" s="21"/>
      <c r="T1568" s="21"/>
      <c r="U1568" s="21"/>
      <c r="V1568" s="21"/>
      <c r="W1568" s="21"/>
      <c r="X1568" s="21"/>
    </row>
    <row r="1569" spans="17:24" x14ac:dyDescent="0.25">
      <c r="Q1569" s="21"/>
      <c r="R1569" s="21"/>
      <c r="S1569" s="21"/>
      <c r="T1569" s="21"/>
      <c r="U1569" s="21"/>
      <c r="V1569" s="21"/>
      <c r="W1569" s="21"/>
      <c r="X1569" s="21"/>
    </row>
    <row r="1570" spans="17:24" x14ac:dyDescent="0.25">
      <c r="Q1570" s="21"/>
      <c r="R1570" s="21"/>
      <c r="S1570" s="21"/>
      <c r="T1570" s="21"/>
      <c r="U1570" s="21"/>
      <c r="V1570" s="21"/>
      <c r="W1570" s="21"/>
      <c r="X1570" s="21"/>
    </row>
    <row r="1571" spans="17:24" x14ac:dyDescent="0.25">
      <c r="Q1571" s="21"/>
      <c r="R1571" s="21"/>
      <c r="S1571" s="21"/>
      <c r="T1571" s="21"/>
      <c r="U1571" s="21"/>
      <c r="V1571" s="21"/>
      <c r="W1571" s="21"/>
      <c r="X1571" s="21"/>
    </row>
    <row r="1572" spans="17:24" x14ac:dyDescent="0.25">
      <c r="Q1572" s="21"/>
      <c r="R1572" s="21"/>
      <c r="S1572" s="21"/>
      <c r="T1572" s="21"/>
      <c r="U1572" s="21"/>
      <c r="V1572" s="21"/>
      <c r="W1572" s="21"/>
      <c r="X1572" s="21"/>
    </row>
    <row r="1573" spans="17:24" x14ac:dyDescent="0.25">
      <c r="Q1573" s="21"/>
      <c r="R1573" s="21"/>
      <c r="S1573" s="21"/>
      <c r="T1573" s="21"/>
      <c r="U1573" s="21"/>
      <c r="V1573" s="21"/>
      <c r="W1573" s="21"/>
      <c r="X1573" s="21"/>
    </row>
    <row r="1574" spans="17:24" x14ac:dyDescent="0.25">
      <c r="Q1574" s="21"/>
      <c r="R1574" s="21"/>
      <c r="S1574" s="21"/>
      <c r="T1574" s="21"/>
      <c r="U1574" s="21"/>
      <c r="V1574" s="21"/>
      <c r="W1574" s="21"/>
      <c r="X1574" s="21"/>
    </row>
    <row r="1575" spans="17:24" x14ac:dyDescent="0.25">
      <c r="Q1575" s="21"/>
      <c r="R1575" s="21"/>
      <c r="S1575" s="21"/>
      <c r="T1575" s="21"/>
      <c r="U1575" s="21"/>
      <c r="V1575" s="21"/>
      <c r="W1575" s="21"/>
      <c r="X1575" s="21"/>
    </row>
    <row r="1576" spans="17:24" x14ac:dyDescent="0.25">
      <c r="Q1576" s="21"/>
      <c r="R1576" s="21"/>
      <c r="S1576" s="21"/>
      <c r="T1576" s="21"/>
      <c r="U1576" s="21"/>
      <c r="V1576" s="21"/>
      <c r="W1576" s="21"/>
      <c r="X1576" s="21"/>
    </row>
    <row r="1577" spans="17:24" x14ac:dyDescent="0.25">
      <c r="Q1577" s="21"/>
      <c r="R1577" s="21"/>
      <c r="S1577" s="21"/>
      <c r="T1577" s="21"/>
      <c r="U1577" s="21"/>
      <c r="V1577" s="21"/>
      <c r="W1577" s="21"/>
      <c r="X1577" s="21"/>
    </row>
    <row r="1578" spans="17:24" x14ac:dyDescent="0.25">
      <c r="Q1578" s="21"/>
      <c r="R1578" s="21"/>
      <c r="S1578" s="21"/>
      <c r="T1578" s="21"/>
      <c r="U1578" s="21"/>
      <c r="V1578" s="21"/>
      <c r="W1578" s="21"/>
      <c r="X1578" s="21"/>
    </row>
    <row r="1579" spans="17:24" x14ac:dyDescent="0.25">
      <c r="Q1579" s="21"/>
      <c r="R1579" s="21"/>
      <c r="S1579" s="21"/>
      <c r="T1579" s="21"/>
      <c r="U1579" s="21"/>
      <c r="V1579" s="21"/>
      <c r="W1579" s="21"/>
      <c r="X1579" s="21"/>
    </row>
    <row r="1580" spans="17:24" x14ac:dyDescent="0.25">
      <c r="Q1580" s="21"/>
      <c r="R1580" s="21"/>
      <c r="S1580" s="21"/>
      <c r="T1580" s="21"/>
      <c r="U1580" s="21"/>
      <c r="V1580" s="21"/>
      <c r="W1580" s="21"/>
      <c r="X1580" s="21"/>
    </row>
    <row r="1581" spans="17:24" x14ac:dyDescent="0.25">
      <c r="Q1581" s="21"/>
      <c r="R1581" s="21"/>
      <c r="S1581" s="21"/>
      <c r="T1581" s="21"/>
      <c r="U1581" s="21"/>
      <c r="V1581" s="21"/>
      <c r="W1581" s="21"/>
      <c r="X1581" s="21"/>
    </row>
    <row r="1582" spans="17:24" x14ac:dyDescent="0.25">
      <c r="Q1582" s="21"/>
      <c r="R1582" s="21"/>
      <c r="S1582" s="21"/>
      <c r="T1582" s="21"/>
      <c r="U1582" s="21"/>
      <c r="V1582" s="21"/>
      <c r="W1582" s="21"/>
      <c r="X1582" s="21"/>
    </row>
    <row r="1583" spans="17:24" x14ac:dyDescent="0.25">
      <c r="Q1583" s="21"/>
      <c r="R1583" s="21"/>
      <c r="S1583" s="21"/>
      <c r="T1583" s="21"/>
      <c r="U1583" s="21"/>
      <c r="V1583" s="21"/>
      <c r="W1583" s="21"/>
      <c r="X1583" s="21"/>
    </row>
    <row r="1584" spans="17:24" x14ac:dyDescent="0.25">
      <c r="Q1584" s="21"/>
      <c r="R1584" s="21"/>
      <c r="S1584" s="21"/>
      <c r="T1584" s="21"/>
      <c r="U1584" s="21"/>
      <c r="V1584" s="21"/>
      <c r="W1584" s="21"/>
      <c r="X1584" s="21"/>
    </row>
    <row r="1585" spans="17:24" x14ac:dyDescent="0.25">
      <c r="Q1585" s="21"/>
      <c r="R1585" s="21"/>
      <c r="S1585" s="21"/>
      <c r="T1585" s="21"/>
      <c r="U1585" s="21"/>
      <c r="V1585" s="21"/>
      <c r="W1585" s="21"/>
      <c r="X1585" s="21"/>
    </row>
    <row r="1586" spans="17:24" x14ac:dyDescent="0.25">
      <c r="Q1586" s="21"/>
      <c r="R1586" s="21"/>
      <c r="S1586" s="21"/>
      <c r="T1586" s="21"/>
      <c r="U1586" s="21"/>
      <c r="V1586" s="21"/>
      <c r="W1586" s="21"/>
      <c r="X1586" s="21"/>
    </row>
    <row r="1587" spans="17:24" x14ac:dyDescent="0.25">
      <c r="Q1587" s="21"/>
      <c r="R1587" s="21"/>
      <c r="S1587" s="21"/>
      <c r="T1587" s="21"/>
      <c r="U1587" s="21"/>
      <c r="V1587" s="21"/>
      <c r="W1587" s="21"/>
      <c r="X1587" s="21"/>
    </row>
    <row r="1588" spans="17:24" x14ac:dyDescent="0.25">
      <c r="Q1588" s="21"/>
      <c r="R1588" s="21"/>
      <c r="S1588" s="21"/>
      <c r="T1588" s="21"/>
      <c r="U1588" s="21"/>
      <c r="V1588" s="21"/>
      <c r="W1588" s="21"/>
      <c r="X1588" s="21"/>
    </row>
    <row r="1589" spans="17:24" x14ac:dyDescent="0.25">
      <c r="Q1589" s="21"/>
      <c r="R1589" s="21"/>
      <c r="S1589" s="21"/>
      <c r="T1589" s="21"/>
      <c r="U1589" s="21"/>
      <c r="V1589" s="21"/>
      <c r="W1589" s="21"/>
      <c r="X1589" s="21"/>
    </row>
    <row r="1590" spans="17:24" x14ac:dyDescent="0.25">
      <c r="Q1590" s="21"/>
      <c r="R1590" s="21"/>
      <c r="S1590" s="21"/>
      <c r="T1590" s="21"/>
      <c r="U1590" s="21"/>
      <c r="V1590" s="21"/>
      <c r="W1590" s="21"/>
      <c r="X1590" s="21"/>
    </row>
    <row r="1591" spans="17:24" x14ac:dyDescent="0.25">
      <c r="Q1591" s="21"/>
      <c r="R1591" s="21"/>
      <c r="S1591" s="21"/>
      <c r="T1591" s="21"/>
      <c r="U1591" s="21"/>
      <c r="V1591" s="21"/>
      <c r="W1591" s="21"/>
      <c r="X1591" s="21"/>
    </row>
    <row r="1592" spans="17:24" x14ac:dyDescent="0.25">
      <c r="Q1592" s="21"/>
      <c r="R1592" s="21"/>
      <c r="S1592" s="21"/>
      <c r="T1592" s="21"/>
      <c r="U1592" s="21"/>
      <c r="V1592" s="21"/>
      <c r="W1592" s="21"/>
      <c r="X1592" s="21"/>
    </row>
    <row r="1593" spans="17:24" x14ac:dyDescent="0.25">
      <c r="Q1593" s="21"/>
      <c r="R1593" s="21"/>
      <c r="S1593" s="21"/>
      <c r="T1593" s="21"/>
      <c r="U1593" s="21"/>
      <c r="V1593" s="21"/>
      <c r="W1593" s="21"/>
      <c r="X1593" s="21"/>
    </row>
    <row r="1594" spans="17:24" x14ac:dyDescent="0.25">
      <c r="Q1594" s="21"/>
      <c r="R1594" s="21"/>
      <c r="S1594" s="21"/>
      <c r="T1594" s="21"/>
      <c r="U1594" s="21"/>
      <c r="V1594" s="21"/>
      <c r="W1594" s="21"/>
      <c r="X1594" s="21"/>
    </row>
    <row r="1595" spans="17:24" x14ac:dyDescent="0.25">
      <c r="Q1595" s="21"/>
      <c r="R1595" s="21"/>
      <c r="S1595" s="21"/>
      <c r="T1595" s="21"/>
      <c r="U1595" s="21"/>
      <c r="V1595" s="21"/>
      <c r="W1595" s="21"/>
      <c r="X1595" s="21"/>
    </row>
    <row r="1596" spans="17:24" x14ac:dyDescent="0.25">
      <c r="Q1596" s="21"/>
      <c r="R1596" s="21"/>
      <c r="S1596" s="21"/>
      <c r="T1596" s="21"/>
      <c r="U1596" s="21"/>
      <c r="V1596" s="21"/>
      <c r="W1596" s="21"/>
      <c r="X1596" s="21"/>
    </row>
    <row r="1597" spans="17:24" x14ac:dyDescent="0.25">
      <c r="Q1597" s="21"/>
      <c r="R1597" s="21"/>
      <c r="S1597" s="21"/>
      <c r="T1597" s="21"/>
      <c r="U1597" s="21"/>
      <c r="V1597" s="21"/>
      <c r="W1597" s="21"/>
      <c r="X1597" s="21"/>
    </row>
    <row r="1598" spans="17:24" x14ac:dyDescent="0.25">
      <c r="Q1598" s="21"/>
      <c r="R1598" s="21"/>
      <c r="S1598" s="21"/>
      <c r="T1598" s="21"/>
      <c r="U1598" s="21"/>
      <c r="V1598" s="21"/>
      <c r="W1598" s="21"/>
      <c r="X1598" s="21"/>
    </row>
    <row r="1599" spans="17:24" x14ac:dyDescent="0.25">
      <c r="Q1599" s="21"/>
      <c r="R1599" s="21"/>
      <c r="S1599" s="21"/>
      <c r="T1599" s="21"/>
      <c r="U1599" s="21"/>
      <c r="V1599" s="21"/>
      <c r="W1599" s="21"/>
      <c r="X1599" s="21"/>
    </row>
    <row r="1600" spans="17:24" x14ac:dyDescent="0.25">
      <c r="Q1600" s="21"/>
      <c r="R1600" s="21"/>
      <c r="S1600" s="21"/>
      <c r="T1600" s="21"/>
      <c r="U1600" s="21"/>
      <c r="V1600" s="21"/>
      <c r="W1600" s="21"/>
      <c r="X1600" s="21"/>
    </row>
    <row r="1601" spans="17:24" x14ac:dyDescent="0.25">
      <c r="Q1601" s="21"/>
      <c r="R1601" s="21"/>
      <c r="S1601" s="21"/>
      <c r="T1601" s="21"/>
      <c r="U1601" s="21"/>
      <c r="V1601" s="21"/>
      <c r="W1601" s="21"/>
      <c r="X1601" s="21"/>
    </row>
    <row r="1602" spans="17:24" x14ac:dyDescent="0.25">
      <c r="Q1602" s="21"/>
      <c r="R1602" s="21"/>
      <c r="S1602" s="21"/>
      <c r="T1602" s="21"/>
      <c r="U1602" s="21"/>
      <c r="V1602" s="21"/>
      <c r="W1602" s="21"/>
      <c r="X1602" s="21"/>
    </row>
    <row r="1603" spans="17:24" x14ac:dyDescent="0.25">
      <c r="Q1603" s="21"/>
      <c r="R1603" s="21"/>
      <c r="S1603" s="21"/>
      <c r="T1603" s="21"/>
      <c r="U1603" s="21"/>
      <c r="V1603" s="21"/>
      <c r="W1603" s="21"/>
      <c r="X1603" s="21"/>
    </row>
    <row r="1604" spans="17:24" x14ac:dyDescent="0.25">
      <c r="Q1604" s="21"/>
      <c r="R1604" s="21"/>
      <c r="S1604" s="21"/>
      <c r="T1604" s="21"/>
      <c r="U1604" s="21"/>
      <c r="V1604" s="21"/>
      <c r="W1604" s="21"/>
      <c r="X1604" s="21"/>
    </row>
    <row r="1605" spans="17:24" x14ac:dyDescent="0.25">
      <c r="Q1605" s="21"/>
      <c r="R1605" s="21"/>
      <c r="S1605" s="21"/>
      <c r="T1605" s="21"/>
      <c r="U1605" s="21"/>
      <c r="V1605" s="21"/>
      <c r="W1605" s="21"/>
      <c r="X1605" s="21"/>
    </row>
    <row r="1606" spans="17:24" x14ac:dyDescent="0.25">
      <c r="Q1606" s="21"/>
      <c r="R1606" s="21"/>
      <c r="S1606" s="21"/>
      <c r="T1606" s="21"/>
      <c r="U1606" s="21"/>
      <c r="V1606" s="21"/>
      <c r="W1606" s="21"/>
      <c r="X1606" s="21"/>
    </row>
    <row r="1607" spans="17:24" x14ac:dyDescent="0.25">
      <c r="Q1607" s="21"/>
      <c r="R1607" s="21"/>
      <c r="S1607" s="21"/>
      <c r="T1607" s="21"/>
      <c r="U1607" s="21"/>
      <c r="V1607" s="21"/>
      <c r="W1607" s="21"/>
      <c r="X1607" s="21"/>
    </row>
    <row r="1608" spans="17:24" x14ac:dyDescent="0.25">
      <c r="Q1608" s="21"/>
      <c r="R1608" s="21"/>
      <c r="S1608" s="21"/>
      <c r="T1608" s="21"/>
      <c r="U1608" s="21"/>
      <c r="V1608" s="21"/>
      <c r="W1608" s="21"/>
      <c r="X1608" s="21"/>
    </row>
    <row r="1609" spans="17:24" x14ac:dyDescent="0.25">
      <c r="Q1609" s="21"/>
      <c r="R1609" s="21"/>
      <c r="S1609" s="21"/>
      <c r="T1609" s="21"/>
      <c r="U1609" s="21"/>
      <c r="V1609" s="21"/>
      <c r="W1609" s="21"/>
      <c r="X1609" s="21"/>
    </row>
    <row r="1610" spans="17:24" x14ac:dyDescent="0.25">
      <c r="Q1610" s="21"/>
      <c r="R1610" s="21"/>
      <c r="S1610" s="21"/>
      <c r="T1610" s="21"/>
      <c r="U1610" s="21"/>
      <c r="V1610" s="21"/>
      <c r="W1610" s="21"/>
      <c r="X1610" s="21"/>
    </row>
    <row r="1611" spans="17:24" x14ac:dyDescent="0.25">
      <c r="Q1611" s="21"/>
      <c r="R1611" s="21"/>
      <c r="S1611" s="21"/>
      <c r="T1611" s="21"/>
      <c r="U1611" s="21"/>
      <c r="V1611" s="21"/>
      <c r="W1611" s="21"/>
      <c r="X1611" s="21"/>
    </row>
    <row r="1612" spans="17:24" x14ac:dyDescent="0.25">
      <c r="Q1612" s="21"/>
      <c r="R1612" s="21"/>
      <c r="S1612" s="21"/>
      <c r="T1612" s="21"/>
      <c r="U1612" s="21"/>
      <c r="V1612" s="21"/>
      <c r="W1612" s="21"/>
      <c r="X1612" s="21"/>
    </row>
    <row r="1613" spans="17:24" x14ac:dyDescent="0.25">
      <c r="Q1613" s="21"/>
      <c r="R1613" s="21"/>
      <c r="S1613" s="21"/>
      <c r="T1613" s="21"/>
      <c r="U1613" s="21"/>
      <c r="V1613" s="21"/>
      <c r="W1613" s="21"/>
      <c r="X1613" s="21"/>
    </row>
    <row r="1614" spans="17:24" x14ac:dyDescent="0.25">
      <c r="Q1614" s="21"/>
      <c r="R1614" s="21"/>
      <c r="S1614" s="21"/>
      <c r="T1614" s="21"/>
      <c r="U1614" s="21"/>
      <c r="V1614" s="21"/>
      <c r="W1614" s="21"/>
      <c r="X1614" s="21"/>
    </row>
    <row r="1615" spans="17:24" x14ac:dyDescent="0.25">
      <c r="Q1615" s="21"/>
      <c r="R1615" s="21"/>
      <c r="S1615" s="21"/>
      <c r="T1615" s="21"/>
      <c r="U1615" s="21"/>
      <c r="V1615" s="21"/>
      <c r="W1615" s="21"/>
      <c r="X1615" s="21"/>
    </row>
    <row r="1616" spans="17:24" x14ac:dyDescent="0.25">
      <c r="Q1616" s="21"/>
      <c r="R1616" s="21"/>
      <c r="S1616" s="21"/>
      <c r="T1616" s="21"/>
      <c r="U1616" s="21"/>
      <c r="V1616" s="21"/>
      <c r="W1616" s="21"/>
      <c r="X1616" s="21"/>
    </row>
    <row r="1617" spans="17:24" x14ac:dyDescent="0.25">
      <c r="Q1617" s="21"/>
      <c r="R1617" s="21"/>
      <c r="S1617" s="21"/>
      <c r="T1617" s="21"/>
      <c r="U1617" s="21"/>
      <c r="V1617" s="21"/>
      <c r="W1617" s="21"/>
      <c r="X1617" s="21"/>
    </row>
    <row r="1618" spans="17:24" x14ac:dyDescent="0.25">
      <c r="Q1618" s="21"/>
      <c r="R1618" s="21"/>
      <c r="S1618" s="21"/>
      <c r="T1618" s="21"/>
      <c r="U1618" s="21"/>
      <c r="V1618" s="21"/>
      <c r="W1618" s="21"/>
      <c r="X1618" s="21"/>
    </row>
    <row r="1619" spans="17:24" x14ac:dyDescent="0.25">
      <c r="Q1619" s="21"/>
      <c r="R1619" s="21"/>
      <c r="S1619" s="21"/>
      <c r="T1619" s="21"/>
      <c r="U1619" s="21"/>
      <c r="V1619" s="21"/>
      <c r="W1619" s="21"/>
      <c r="X1619" s="21"/>
    </row>
    <row r="1620" spans="17:24" x14ac:dyDescent="0.25">
      <c r="Q1620" s="21"/>
      <c r="R1620" s="21"/>
      <c r="S1620" s="21"/>
      <c r="T1620" s="21"/>
      <c r="U1620" s="21"/>
      <c r="V1620" s="21"/>
      <c r="W1620" s="21"/>
      <c r="X1620" s="21"/>
    </row>
    <row r="1621" spans="17:24" x14ac:dyDescent="0.25">
      <c r="Q1621" s="21"/>
      <c r="R1621" s="21"/>
      <c r="S1621" s="21"/>
      <c r="T1621" s="21"/>
      <c r="U1621" s="21"/>
      <c r="V1621" s="21"/>
      <c r="W1621" s="21"/>
      <c r="X1621" s="21"/>
    </row>
    <row r="1622" spans="17:24" x14ac:dyDescent="0.25">
      <c r="Q1622" s="21"/>
      <c r="R1622" s="21"/>
      <c r="S1622" s="21"/>
      <c r="T1622" s="21"/>
      <c r="U1622" s="21"/>
      <c r="V1622" s="21"/>
      <c r="W1622" s="21"/>
      <c r="X1622" s="21"/>
    </row>
    <row r="1623" spans="17:24" x14ac:dyDescent="0.25">
      <c r="Q1623" s="21"/>
      <c r="R1623" s="21"/>
      <c r="S1623" s="21"/>
      <c r="T1623" s="21"/>
      <c r="U1623" s="21"/>
      <c r="V1623" s="21"/>
      <c r="W1623" s="21"/>
      <c r="X1623" s="21"/>
    </row>
    <row r="1624" spans="17:24" x14ac:dyDescent="0.25">
      <c r="Q1624" s="21"/>
      <c r="R1624" s="21"/>
      <c r="S1624" s="21"/>
      <c r="T1624" s="21"/>
      <c r="U1624" s="21"/>
      <c r="V1624" s="21"/>
      <c r="W1624" s="21"/>
      <c r="X1624" s="21"/>
    </row>
    <row r="1625" spans="17:24" x14ac:dyDescent="0.25">
      <c r="Q1625" s="21"/>
      <c r="R1625" s="21"/>
      <c r="S1625" s="21"/>
      <c r="T1625" s="21"/>
      <c r="U1625" s="21"/>
      <c r="V1625" s="21"/>
      <c r="W1625" s="21"/>
      <c r="X1625" s="21"/>
    </row>
    <row r="1626" spans="17:24" x14ac:dyDescent="0.25">
      <c r="Q1626" s="21"/>
      <c r="R1626" s="21"/>
      <c r="S1626" s="21"/>
      <c r="T1626" s="21"/>
      <c r="U1626" s="21"/>
      <c r="V1626" s="21"/>
      <c r="W1626" s="21"/>
      <c r="X1626" s="21"/>
    </row>
    <row r="1627" spans="17:24" x14ac:dyDescent="0.25">
      <c r="Q1627" s="21"/>
      <c r="R1627" s="21"/>
      <c r="S1627" s="21"/>
      <c r="T1627" s="21"/>
      <c r="U1627" s="21"/>
      <c r="V1627" s="21"/>
      <c r="W1627" s="21"/>
      <c r="X1627" s="21"/>
    </row>
    <row r="1628" spans="17:24" x14ac:dyDescent="0.25">
      <c r="Q1628" s="21"/>
      <c r="R1628" s="21"/>
      <c r="S1628" s="21"/>
      <c r="T1628" s="21"/>
      <c r="U1628" s="21"/>
      <c r="V1628" s="21"/>
      <c r="W1628" s="21"/>
      <c r="X1628" s="21"/>
    </row>
    <row r="1629" spans="17:24" x14ac:dyDescent="0.25">
      <c r="Q1629" s="21"/>
      <c r="R1629" s="21"/>
      <c r="S1629" s="21"/>
      <c r="T1629" s="21"/>
      <c r="U1629" s="21"/>
      <c r="V1629" s="21"/>
      <c r="W1629" s="21"/>
      <c r="X1629" s="21"/>
    </row>
    <row r="1630" spans="17:24" x14ac:dyDescent="0.25">
      <c r="Q1630" s="21"/>
      <c r="R1630" s="21"/>
      <c r="S1630" s="21"/>
      <c r="T1630" s="21"/>
      <c r="U1630" s="21"/>
      <c r="V1630" s="21"/>
      <c r="W1630" s="21"/>
      <c r="X1630" s="21"/>
    </row>
    <row r="1631" spans="17:24" x14ac:dyDescent="0.25">
      <c r="Q1631" s="21"/>
      <c r="R1631" s="21"/>
      <c r="S1631" s="21"/>
      <c r="T1631" s="21"/>
      <c r="U1631" s="21"/>
      <c r="V1631" s="21"/>
      <c r="W1631" s="21"/>
      <c r="X1631" s="21"/>
    </row>
    <row r="1632" spans="17:24" x14ac:dyDescent="0.25">
      <c r="Q1632" s="21"/>
      <c r="R1632" s="21"/>
      <c r="S1632" s="21"/>
      <c r="T1632" s="21"/>
      <c r="U1632" s="21"/>
      <c r="V1632" s="21"/>
      <c r="W1632" s="21"/>
      <c r="X1632" s="21"/>
    </row>
    <row r="1633" spans="17:24" x14ac:dyDescent="0.25">
      <c r="Q1633" s="21"/>
      <c r="R1633" s="21"/>
      <c r="S1633" s="21"/>
      <c r="T1633" s="21"/>
      <c r="U1633" s="21"/>
      <c r="V1633" s="21"/>
      <c r="W1633" s="21"/>
      <c r="X1633" s="21"/>
    </row>
    <row r="1634" spans="17:24" x14ac:dyDescent="0.25">
      <c r="Q1634" s="21"/>
      <c r="R1634" s="21"/>
      <c r="S1634" s="21"/>
      <c r="T1634" s="21"/>
      <c r="U1634" s="21"/>
      <c r="V1634" s="21"/>
      <c r="W1634" s="21"/>
      <c r="X1634" s="21"/>
    </row>
    <row r="1635" spans="17:24" x14ac:dyDescent="0.25">
      <c r="Q1635" s="21"/>
      <c r="R1635" s="21"/>
      <c r="S1635" s="21"/>
      <c r="T1635" s="21"/>
      <c r="U1635" s="21"/>
      <c r="V1635" s="21"/>
      <c r="W1635" s="21"/>
      <c r="X1635" s="21"/>
    </row>
    <row r="1636" spans="17:24" x14ac:dyDescent="0.25">
      <c r="Q1636" s="21"/>
      <c r="R1636" s="21"/>
      <c r="S1636" s="21"/>
      <c r="T1636" s="21"/>
      <c r="U1636" s="21"/>
      <c r="V1636" s="21"/>
      <c r="W1636" s="21"/>
      <c r="X1636" s="21"/>
    </row>
    <row r="1637" spans="17:24" x14ac:dyDescent="0.25">
      <c r="Q1637" s="21"/>
      <c r="R1637" s="21"/>
      <c r="S1637" s="21"/>
      <c r="T1637" s="21"/>
      <c r="U1637" s="21"/>
      <c r="V1637" s="21"/>
      <c r="W1637" s="21"/>
      <c r="X1637" s="21"/>
    </row>
    <row r="1638" spans="17:24" x14ac:dyDescent="0.25">
      <c r="Q1638" s="21"/>
      <c r="R1638" s="21"/>
      <c r="S1638" s="21"/>
      <c r="T1638" s="21"/>
      <c r="U1638" s="21"/>
      <c r="V1638" s="21"/>
      <c r="W1638" s="21"/>
      <c r="X1638" s="21"/>
    </row>
    <row r="1639" spans="17:24" x14ac:dyDescent="0.25">
      <c r="Q1639" s="21"/>
      <c r="R1639" s="21"/>
      <c r="S1639" s="21"/>
      <c r="T1639" s="21"/>
      <c r="U1639" s="21"/>
      <c r="V1639" s="21"/>
      <c r="W1639" s="21"/>
      <c r="X1639" s="21"/>
    </row>
    <row r="1640" spans="17:24" x14ac:dyDescent="0.25">
      <c r="Q1640" s="21"/>
      <c r="R1640" s="21"/>
      <c r="S1640" s="21"/>
      <c r="T1640" s="21"/>
      <c r="U1640" s="21"/>
      <c r="V1640" s="21"/>
      <c r="W1640" s="21"/>
      <c r="X1640" s="21"/>
    </row>
    <row r="1641" spans="17:24" x14ac:dyDescent="0.25">
      <c r="Q1641" s="21"/>
      <c r="R1641" s="21"/>
      <c r="S1641" s="21"/>
      <c r="T1641" s="21"/>
      <c r="U1641" s="21"/>
      <c r="V1641" s="21"/>
      <c r="W1641" s="21"/>
      <c r="X1641" s="21"/>
    </row>
    <row r="1642" spans="17:24" x14ac:dyDescent="0.25">
      <c r="Q1642" s="21"/>
      <c r="R1642" s="21"/>
      <c r="S1642" s="21"/>
      <c r="T1642" s="21"/>
      <c r="U1642" s="21"/>
      <c r="V1642" s="21"/>
      <c r="W1642" s="21"/>
      <c r="X1642" s="21"/>
    </row>
    <row r="1643" spans="17:24" x14ac:dyDescent="0.25">
      <c r="Q1643" s="21"/>
      <c r="R1643" s="21"/>
      <c r="S1643" s="21"/>
      <c r="T1643" s="21"/>
      <c r="U1643" s="21"/>
      <c r="V1643" s="21"/>
      <c r="W1643" s="21"/>
      <c r="X1643" s="21"/>
    </row>
    <row r="1644" spans="17:24" x14ac:dyDescent="0.25">
      <c r="Q1644" s="21"/>
      <c r="R1644" s="21"/>
      <c r="S1644" s="21"/>
      <c r="T1644" s="21"/>
      <c r="U1644" s="21"/>
      <c r="V1644" s="21"/>
      <c r="W1644" s="21"/>
      <c r="X1644" s="21"/>
    </row>
    <row r="1645" spans="17:24" x14ac:dyDescent="0.25">
      <c r="Q1645" s="21"/>
      <c r="R1645" s="21"/>
      <c r="S1645" s="21"/>
      <c r="T1645" s="21"/>
      <c r="U1645" s="21"/>
      <c r="V1645" s="21"/>
      <c r="W1645" s="21"/>
      <c r="X1645" s="21"/>
    </row>
    <row r="1646" spans="17:24" x14ac:dyDescent="0.25">
      <c r="Q1646" s="21"/>
      <c r="R1646" s="21"/>
      <c r="S1646" s="21"/>
      <c r="T1646" s="21"/>
      <c r="U1646" s="21"/>
      <c r="V1646" s="21"/>
      <c r="W1646" s="21"/>
      <c r="X1646" s="21"/>
    </row>
    <row r="1647" spans="17:24" x14ac:dyDescent="0.25">
      <c r="Q1647" s="21"/>
      <c r="R1647" s="21"/>
      <c r="S1647" s="21"/>
      <c r="T1647" s="21"/>
      <c r="U1647" s="21"/>
      <c r="V1647" s="21"/>
      <c r="W1647" s="21"/>
      <c r="X1647" s="21"/>
    </row>
    <row r="1648" spans="17:24" x14ac:dyDescent="0.25">
      <c r="Q1648" s="21"/>
      <c r="R1648" s="21"/>
      <c r="S1648" s="21"/>
      <c r="T1648" s="21"/>
      <c r="U1648" s="21"/>
      <c r="V1648" s="21"/>
      <c r="W1648" s="21"/>
      <c r="X1648" s="21"/>
    </row>
    <row r="1649" spans="17:24" x14ac:dyDescent="0.25">
      <c r="Q1649" s="21"/>
      <c r="R1649" s="21"/>
      <c r="S1649" s="21"/>
      <c r="T1649" s="21"/>
      <c r="U1649" s="21"/>
      <c r="V1649" s="21"/>
      <c r="W1649" s="21"/>
      <c r="X1649" s="21"/>
    </row>
    <row r="1650" spans="17:24" x14ac:dyDescent="0.25">
      <c r="Q1650" s="21"/>
      <c r="R1650" s="21"/>
      <c r="S1650" s="21"/>
      <c r="T1650" s="21"/>
      <c r="U1650" s="21"/>
      <c r="V1650" s="21"/>
      <c r="W1650" s="21"/>
      <c r="X1650" s="21"/>
    </row>
    <row r="1651" spans="17:24" x14ac:dyDescent="0.25">
      <c r="Q1651" s="21"/>
      <c r="R1651" s="21"/>
      <c r="S1651" s="21"/>
      <c r="T1651" s="21"/>
      <c r="U1651" s="21"/>
      <c r="V1651" s="21"/>
      <c r="W1651" s="21"/>
      <c r="X1651" s="21"/>
    </row>
    <row r="1652" spans="17:24" x14ac:dyDescent="0.25">
      <c r="Q1652" s="21"/>
      <c r="R1652" s="21"/>
      <c r="S1652" s="21"/>
      <c r="T1652" s="21"/>
      <c r="U1652" s="21"/>
      <c r="V1652" s="21"/>
      <c r="W1652" s="21"/>
      <c r="X1652" s="21"/>
    </row>
    <row r="1653" spans="17:24" x14ac:dyDescent="0.25">
      <c r="Q1653" s="21"/>
      <c r="R1653" s="21"/>
      <c r="S1653" s="21"/>
      <c r="T1653" s="21"/>
      <c r="U1653" s="21"/>
      <c r="V1653" s="21"/>
      <c r="W1653" s="21"/>
      <c r="X1653" s="21"/>
    </row>
    <row r="1654" spans="17:24" x14ac:dyDescent="0.25">
      <c r="Q1654" s="21"/>
      <c r="R1654" s="21"/>
      <c r="S1654" s="21"/>
      <c r="T1654" s="21"/>
      <c r="U1654" s="21"/>
      <c r="V1654" s="21"/>
      <c r="W1654" s="21"/>
      <c r="X1654" s="21"/>
    </row>
    <row r="1655" spans="17:24" x14ac:dyDescent="0.25">
      <c r="Q1655" s="21"/>
      <c r="R1655" s="21"/>
      <c r="S1655" s="21"/>
      <c r="T1655" s="21"/>
      <c r="U1655" s="21"/>
      <c r="V1655" s="21"/>
      <c r="W1655" s="21"/>
      <c r="X1655" s="21"/>
    </row>
    <row r="1656" spans="17:24" x14ac:dyDescent="0.25">
      <c r="Q1656" s="21"/>
      <c r="R1656" s="21"/>
      <c r="S1656" s="21"/>
      <c r="T1656" s="21"/>
      <c r="U1656" s="21"/>
      <c r="V1656" s="21"/>
      <c r="W1656" s="21"/>
      <c r="X1656" s="21"/>
    </row>
    <row r="1657" spans="17:24" x14ac:dyDescent="0.25">
      <c r="Q1657" s="21"/>
      <c r="R1657" s="21"/>
      <c r="S1657" s="21"/>
      <c r="T1657" s="21"/>
      <c r="U1657" s="21"/>
      <c r="V1657" s="21"/>
      <c r="W1657" s="21"/>
      <c r="X1657" s="21"/>
    </row>
    <row r="1658" spans="17:24" x14ac:dyDescent="0.25">
      <c r="Q1658" s="21"/>
      <c r="R1658" s="21"/>
      <c r="S1658" s="21"/>
      <c r="T1658" s="21"/>
      <c r="U1658" s="21"/>
      <c r="V1658" s="21"/>
      <c r="W1658" s="21"/>
      <c r="X1658" s="21"/>
    </row>
    <row r="1659" spans="17:24" x14ac:dyDescent="0.25">
      <c r="Q1659" s="21"/>
      <c r="R1659" s="21"/>
      <c r="S1659" s="21"/>
      <c r="T1659" s="21"/>
      <c r="U1659" s="21"/>
      <c r="V1659" s="21"/>
      <c r="W1659" s="21"/>
      <c r="X1659" s="21"/>
    </row>
    <row r="1660" spans="17:24" x14ac:dyDescent="0.25">
      <c r="Q1660" s="21"/>
      <c r="R1660" s="21"/>
      <c r="S1660" s="21"/>
      <c r="T1660" s="21"/>
      <c r="U1660" s="21"/>
      <c r="V1660" s="21"/>
      <c r="W1660" s="21"/>
      <c r="X1660" s="21"/>
    </row>
    <row r="1661" spans="17:24" x14ac:dyDescent="0.25">
      <c r="Q1661" s="21"/>
      <c r="R1661" s="21"/>
      <c r="S1661" s="21"/>
      <c r="T1661" s="21"/>
      <c r="U1661" s="21"/>
      <c r="V1661" s="21"/>
      <c r="W1661" s="21"/>
      <c r="X1661" s="21"/>
    </row>
    <row r="1662" spans="17:24" x14ac:dyDescent="0.25">
      <c r="Q1662" s="21"/>
      <c r="R1662" s="21"/>
      <c r="S1662" s="21"/>
      <c r="T1662" s="21"/>
      <c r="U1662" s="21"/>
      <c r="V1662" s="21"/>
      <c r="W1662" s="21"/>
      <c r="X1662" s="21"/>
    </row>
    <row r="1663" spans="17:24" x14ac:dyDescent="0.25">
      <c r="Q1663" s="21"/>
      <c r="R1663" s="21"/>
      <c r="S1663" s="21"/>
      <c r="T1663" s="21"/>
      <c r="U1663" s="21"/>
      <c r="V1663" s="21"/>
      <c r="W1663" s="21"/>
      <c r="X1663" s="21"/>
    </row>
    <row r="1664" spans="17:24" x14ac:dyDescent="0.25">
      <c r="Q1664" s="21"/>
      <c r="R1664" s="21"/>
      <c r="S1664" s="21"/>
      <c r="T1664" s="21"/>
      <c r="U1664" s="21"/>
      <c r="V1664" s="21"/>
      <c r="W1664" s="21"/>
      <c r="X1664" s="21"/>
    </row>
    <row r="1665" spans="17:24" x14ac:dyDescent="0.25">
      <c r="Q1665" s="21"/>
      <c r="R1665" s="21"/>
      <c r="S1665" s="21"/>
      <c r="T1665" s="21"/>
      <c r="U1665" s="21"/>
      <c r="V1665" s="21"/>
      <c r="W1665" s="21"/>
      <c r="X1665" s="21"/>
    </row>
    <row r="1666" spans="17:24" x14ac:dyDescent="0.25">
      <c r="Q1666" s="21"/>
      <c r="R1666" s="21"/>
      <c r="S1666" s="21"/>
      <c r="T1666" s="21"/>
      <c r="U1666" s="21"/>
      <c r="V1666" s="21"/>
      <c r="W1666" s="21"/>
      <c r="X1666" s="21"/>
    </row>
    <row r="1667" spans="17:24" x14ac:dyDescent="0.25">
      <c r="Q1667" s="21"/>
      <c r="R1667" s="21"/>
      <c r="S1667" s="21"/>
      <c r="T1667" s="21"/>
      <c r="U1667" s="21"/>
      <c r="V1667" s="21"/>
      <c r="W1667" s="21"/>
      <c r="X1667" s="21"/>
    </row>
    <row r="1668" spans="17:24" x14ac:dyDescent="0.25">
      <c r="Q1668" s="21"/>
      <c r="R1668" s="21"/>
      <c r="S1668" s="21"/>
      <c r="T1668" s="21"/>
      <c r="U1668" s="21"/>
      <c r="V1668" s="21"/>
      <c r="W1668" s="21"/>
      <c r="X1668" s="21"/>
    </row>
    <row r="1669" spans="17:24" x14ac:dyDescent="0.25">
      <c r="Q1669" s="21"/>
      <c r="R1669" s="21"/>
      <c r="S1669" s="21"/>
      <c r="T1669" s="21"/>
      <c r="U1669" s="21"/>
      <c r="V1669" s="21"/>
      <c r="W1669" s="21"/>
      <c r="X1669" s="21"/>
    </row>
    <row r="1670" spans="17:24" x14ac:dyDescent="0.25">
      <c r="Q1670" s="21"/>
      <c r="R1670" s="21"/>
      <c r="S1670" s="21"/>
      <c r="T1670" s="21"/>
      <c r="U1670" s="21"/>
      <c r="V1670" s="21"/>
      <c r="W1670" s="21"/>
      <c r="X1670" s="21"/>
    </row>
    <row r="1671" spans="17:24" x14ac:dyDescent="0.25">
      <c r="Q1671" s="21"/>
      <c r="R1671" s="21"/>
      <c r="S1671" s="21"/>
      <c r="T1671" s="21"/>
      <c r="U1671" s="21"/>
      <c r="V1671" s="21"/>
      <c r="W1671" s="21"/>
      <c r="X1671" s="21"/>
    </row>
    <row r="1672" spans="17:24" x14ac:dyDescent="0.25">
      <c r="Q1672" s="21"/>
      <c r="R1672" s="21"/>
      <c r="S1672" s="21"/>
      <c r="T1672" s="21"/>
      <c r="U1672" s="21"/>
      <c r="V1672" s="21"/>
      <c r="W1672" s="21"/>
      <c r="X1672" s="21"/>
    </row>
    <row r="1673" spans="17:24" x14ac:dyDescent="0.25">
      <c r="Q1673" s="21"/>
      <c r="R1673" s="21"/>
      <c r="S1673" s="21"/>
      <c r="T1673" s="21"/>
      <c r="U1673" s="21"/>
      <c r="V1673" s="21"/>
      <c r="W1673" s="21"/>
      <c r="X1673" s="21"/>
    </row>
    <row r="1674" spans="17:24" x14ac:dyDescent="0.25">
      <c r="Q1674" s="21"/>
      <c r="R1674" s="21"/>
      <c r="S1674" s="21"/>
      <c r="T1674" s="21"/>
      <c r="U1674" s="21"/>
      <c r="V1674" s="21"/>
      <c r="W1674" s="21"/>
      <c r="X1674" s="21"/>
    </row>
    <row r="1675" spans="17:24" x14ac:dyDescent="0.25">
      <c r="Q1675" s="21"/>
      <c r="R1675" s="21"/>
      <c r="S1675" s="21"/>
      <c r="T1675" s="21"/>
      <c r="U1675" s="21"/>
      <c r="V1675" s="21"/>
      <c r="W1675" s="21"/>
      <c r="X1675" s="21"/>
    </row>
    <row r="1676" spans="17:24" x14ac:dyDescent="0.25">
      <c r="Q1676" s="21"/>
      <c r="R1676" s="21"/>
      <c r="S1676" s="21"/>
      <c r="T1676" s="21"/>
      <c r="U1676" s="21"/>
      <c r="V1676" s="21"/>
      <c r="W1676" s="21"/>
      <c r="X1676" s="21"/>
    </row>
    <row r="1677" spans="17:24" x14ac:dyDescent="0.25">
      <c r="Q1677" s="21"/>
      <c r="R1677" s="21"/>
      <c r="S1677" s="21"/>
      <c r="T1677" s="21"/>
      <c r="U1677" s="21"/>
      <c r="V1677" s="21"/>
      <c r="W1677" s="21"/>
      <c r="X1677" s="21"/>
    </row>
    <row r="1678" spans="17:24" x14ac:dyDescent="0.25">
      <c r="Q1678" s="21"/>
      <c r="R1678" s="21"/>
      <c r="S1678" s="21"/>
      <c r="T1678" s="21"/>
      <c r="U1678" s="21"/>
      <c r="V1678" s="21"/>
      <c r="W1678" s="21"/>
      <c r="X1678" s="21"/>
    </row>
    <row r="1679" spans="17:24" x14ac:dyDescent="0.25">
      <c r="Q1679" s="21"/>
      <c r="R1679" s="21"/>
      <c r="S1679" s="21"/>
      <c r="T1679" s="21"/>
      <c r="U1679" s="21"/>
      <c r="V1679" s="21"/>
      <c r="W1679" s="21"/>
      <c r="X1679" s="21"/>
    </row>
    <row r="1680" spans="17:24" x14ac:dyDescent="0.25">
      <c r="Q1680" s="21"/>
      <c r="R1680" s="21"/>
      <c r="S1680" s="21"/>
      <c r="T1680" s="21"/>
      <c r="U1680" s="21"/>
      <c r="V1680" s="21"/>
      <c r="W1680" s="21"/>
      <c r="X1680" s="21"/>
    </row>
    <row r="1681" spans="17:24" x14ac:dyDescent="0.25">
      <c r="Q1681" s="21"/>
      <c r="R1681" s="21"/>
      <c r="S1681" s="21"/>
      <c r="T1681" s="21"/>
      <c r="U1681" s="21"/>
      <c r="V1681" s="21"/>
      <c r="W1681" s="21"/>
      <c r="X1681" s="21"/>
    </row>
    <row r="1682" spans="17:24" x14ac:dyDescent="0.25">
      <c r="Q1682" s="21"/>
      <c r="R1682" s="21"/>
      <c r="S1682" s="21"/>
      <c r="T1682" s="21"/>
      <c r="U1682" s="21"/>
      <c r="V1682" s="21"/>
      <c r="W1682" s="21"/>
      <c r="X1682" s="21"/>
    </row>
    <row r="1683" spans="17:24" x14ac:dyDescent="0.25">
      <c r="Q1683" s="21"/>
      <c r="R1683" s="21"/>
      <c r="S1683" s="21"/>
      <c r="T1683" s="21"/>
      <c r="U1683" s="21"/>
      <c r="V1683" s="21"/>
      <c r="W1683" s="21"/>
      <c r="X1683" s="21"/>
    </row>
    <row r="1684" spans="17:24" x14ac:dyDescent="0.25">
      <c r="Q1684" s="21"/>
      <c r="R1684" s="21"/>
      <c r="S1684" s="21"/>
      <c r="T1684" s="21"/>
      <c r="U1684" s="21"/>
      <c r="V1684" s="21"/>
      <c r="W1684" s="21"/>
      <c r="X1684" s="21"/>
    </row>
    <row r="1685" spans="17:24" x14ac:dyDescent="0.25">
      <c r="Q1685" s="21"/>
      <c r="R1685" s="21"/>
      <c r="S1685" s="21"/>
      <c r="T1685" s="21"/>
      <c r="U1685" s="21"/>
      <c r="V1685" s="21"/>
      <c r="W1685" s="21"/>
      <c r="X1685" s="21"/>
    </row>
    <row r="1686" spans="17:24" x14ac:dyDescent="0.25">
      <c r="Q1686" s="21"/>
      <c r="R1686" s="21"/>
      <c r="S1686" s="21"/>
      <c r="T1686" s="21"/>
      <c r="U1686" s="21"/>
      <c r="V1686" s="21"/>
      <c r="W1686" s="21"/>
      <c r="X1686" s="21"/>
    </row>
    <row r="1687" spans="17:24" x14ac:dyDescent="0.25">
      <c r="Q1687" s="21"/>
      <c r="R1687" s="21"/>
      <c r="S1687" s="21"/>
      <c r="T1687" s="21"/>
      <c r="U1687" s="21"/>
      <c r="V1687" s="21"/>
      <c r="W1687" s="21"/>
      <c r="X1687" s="21"/>
    </row>
    <row r="1688" spans="17:24" x14ac:dyDescent="0.25">
      <c r="Q1688" s="21"/>
      <c r="R1688" s="21"/>
      <c r="S1688" s="21"/>
      <c r="T1688" s="21"/>
      <c r="U1688" s="21"/>
      <c r="V1688" s="21"/>
      <c r="W1688" s="21"/>
      <c r="X1688" s="21"/>
    </row>
    <row r="1689" spans="17:24" x14ac:dyDescent="0.25">
      <c r="Q1689" s="21"/>
      <c r="R1689" s="21"/>
      <c r="S1689" s="21"/>
      <c r="T1689" s="21"/>
      <c r="U1689" s="21"/>
      <c r="V1689" s="21"/>
      <c r="W1689" s="21"/>
      <c r="X1689" s="21"/>
    </row>
    <row r="1690" spans="17:24" x14ac:dyDescent="0.25">
      <c r="Q1690" s="21"/>
      <c r="R1690" s="21"/>
      <c r="S1690" s="21"/>
      <c r="T1690" s="21"/>
      <c r="U1690" s="21"/>
      <c r="V1690" s="21"/>
      <c r="W1690" s="21"/>
      <c r="X1690" s="21"/>
    </row>
    <row r="1691" spans="17:24" x14ac:dyDescent="0.25">
      <c r="Q1691" s="21"/>
      <c r="R1691" s="21"/>
      <c r="S1691" s="21"/>
      <c r="T1691" s="21"/>
      <c r="U1691" s="21"/>
      <c r="V1691" s="21"/>
      <c r="W1691" s="21"/>
      <c r="X1691" s="21"/>
    </row>
    <row r="1692" spans="17:24" x14ac:dyDescent="0.25">
      <c r="Q1692" s="21"/>
      <c r="R1692" s="21"/>
      <c r="S1692" s="21"/>
      <c r="T1692" s="21"/>
      <c r="U1692" s="21"/>
      <c r="V1692" s="21"/>
      <c r="W1692" s="21"/>
      <c r="X1692" s="21"/>
    </row>
    <row r="1693" spans="17:24" x14ac:dyDescent="0.25">
      <c r="Q1693" s="21"/>
      <c r="R1693" s="21"/>
      <c r="S1693" s="21"/>
      <c r="T1693" s="21"/>
      <c r="U1693" s="21"/>
      <c r="V1693" s="21"/>
      <c r="W1693" s="21"/>
      <c r="X1693" s="21"/>
    </row>
    <row r="1694" spans="17:24" x14ac:dyDescent="0.25">
      <c r="Q1694" s="21"/>
      <c r="R1694" s="21"/>
      <c r="S1694" s="21"/>
      <c r="T1694" s="21"/>
      <c r="U1694" s="21"/>
      <c r="V1694" s="21"/>
      <c r="W1694" s="21"/>
      <c r="X1694" s="21"/>
    </row>
    <row r="1695" spans="17:24" x14ac:dyDescent="0.25">
      <c r="Q1695" s="21"/>
      <c r="R1695" s="21"/>
      <c r="S1695" s="21"/>
      <c r="T1695" s="21"/>
      <c r="U1695" s="21"/>
      <c r="V1695" s="21"/>
      <c r="W1695" s="21"/>
      <c r="X1695" s="21"/>
    </row>
    <row r="1696" spans="17:24" x14ac:dyDescent="0.25">
      <c r="Q1696" s="21"/>
      <c r="R1696" s="21"/>
      <c r="S1696" s="21"/>
      <c r="T1696" s="21"/>
      <c r="U1696" s="21"/>
      <c r="V1696" s="21"/>
      <c r="W1696" s="21"/>
      <c r="X1696" s="21"/>
    </row>
    <row r="1697" spans="17:24" x14ac:dyDescent="0.25">
      <c r="Q1697" s="21"/>
      <c r="R1697" s="21"/>
      <c r="S1697" s="21"/>
      <c r="T1697" s="21"/>
      <c r="U1697" s="21"/>
      <c r="V1697" s="21"/>
      <c r="W1697" s="21"/>
      <c r="X1697" s="21"/>
    </row>
    <row r="1698" spans="17:24" x14ac:dyDescent="0.25">
      <c r="Q1698" s="21"/>
      <c r="R1698" s="21"/>
      <c r="S1698" s="21"/>
      <c r="T1698" s="21"/>
      <c r="U1698" s="21"/>
      <c r="V1698" s="21"/>
      <c r="W1698" s="21"/>
      <c r="X1698" s="21"/>
    </row>
    <row r="1699" spans="17:24" x14ac:dyDescent="0.25">
      <c r="Q1699" s="21"/>
      <c r="R1699" s="21"/>
      <c r="S1699" s="21"/>
      <c r="T1699" s="21"/>
      <c r="U1699" s="21"/>
      <c r="V1699" s="21"/>
      <c r="W1699" s="21"/>
      <c r="X1699" s="21"/>
    </row>
    <row r="1700" spans="17:24" x14ac:dyDescent="0.25">
      <c r="Q1700" s="21"/>
      <c r="R1700" s="21"/>
      <c r="S1700" s="21"/>
      <c r="T1700" s="21"/>
      <c r="U1700" s="21"/>
      <c r="V1700" s="21"/>
      <c r="W1700" s="21"/>
      <c r="X1700" s="21"/>
    </row>
    <row r="1701" spans="17:24" x14ac:dyDescent="0.25">
      <c r="Q1701" s="21"/>
      <c r="R1701" s="21"/>
      <c r="S1701" s="21"/>
      <c r="T1701" s="21"/>
      <c r="U1701" s="21"/>
      <c r="V1701" s="21"/>
      <c r="W1701" s="21"/>
      <c r="X1701" s="21"/>
    </row>
    <row r="1702" spans="17:24" x14ac:dyDescent="0.25">
      <c r="Q1702" s="21"/>
      <c r="R1702" s="21"/>
      <c r="S1702" s="21"/>
      <c r="T1702" s="21"/>
      <c r="U1702" s="21"/>
      <c r="V1702" s="21"/>
      <c r="W1702" s="21"/>
      <c r="X1702" s="21"/>
    </row>
    <row r="1703" spans="17:24" x14ac:dyDescent="0.25">
      <c r="Q1703" s="21"/>
      <c r="R1703" s="21"/>
      <c r="S1703" s="21"/>
      <c r="T1703" s="21"/>
      <c r="U1703" s="21"/>
      <c r="V1703" s="21"/>
      <c r="W1703" s="21"/>
      <c r="X1703" s="21"/>
    </row>
    <row r="1704" spans="17:24" x14ac:dyDescent="0.25">
      <c r="Q1704" s="21"/>
      <c r="R1704" s="21"/>
      <c r="S1704" s="21"/>
      <c r="T1704" s="21"/>
      <c r="U1704" s="21"/>
      <c r="V1704" s="21"/>
      <c r="W1704" s="21"/>
      <c r="X1704" s="21"/>
    </row>
    <row r="1705" spans="17:24" x14ac:dyDescent="0.25">
      <c r="Q1705" s="21"/>
      <c r="R1705" s="21"/>
      <c r="S1705" s="21"/>
      <c r="T1705" s="21"/>
      <c r="U1705" s="21"/>
      <c r="V1705" s="21"/>
      <c r="W1705" s="21"/>
      <c r="X1705" s="21"/>
    </row>
    <row r="1706" spans="17:24" x14ac:dyDescent="0.25">
      <c r="Q1706" s="21"/>
      <c r="R1706" s="21"/>
      <c r="S1706" s="21"/>
      <c r="T1706" s="21"/>
      <c r="U1706" s="21"/>
      <c r="V1706" s="21"/>
      <c r="W1706" s="21"/>
      <c r="X1706" s="21"/>
    </row>
    <row r="1707" spans="17:24" x14ac:dyDescent="0.25">
      <c r="Q1707" s="21"/>
      <c r="R1707" s="21"/>
      <c r="S1707" s="21"/>
      <c r="T1707" s="21"/>
      <c r="U1707" s="21"/>
      <c r="V1707" s="21"/>
      <c r="W1707" s="21"/>
      <c r="X1707" s="21"/>
    </row>
    <row r="1708" spans="17:24" x14ac:dyDescent="0.25">
      <c r="Q1708" s="21"/>
      <c r="R1708" s="21"/>
      <c r="S1708" s="21"/>
      <c r="T1708" s="21"/>
      <c r="U1708" s="21"/>
      <c r="V1708" s="21"/>
      <c r="W1708" s="21"/>
      <c r="X1708" s="21"/>
    </row>
    <row r="1709" spans="17:24" x14ac:dyDescent="0.25">
      <c r="Q1709" s="21"/>
      <c r="R1709" s="21"/>
      <c r="S1709" s="21"/>
      <c r="T1709" s="21"/>
      <c r="U1709" s="21"/>
      <c r="V1709" s="21"/>
      <c r="W1709" s="21"/>
      <c r="X1709" s="21"/>
    </row>
    <row r="1710" spans="17:24" x14ac:dyDescent="0.25">
      <c r="Q1710" s="21"/>
      <c r="R1710" s="21"/>
      <c r="S1710" s="21"/>
      <c r="T1710" s="21"/>
      <c r="U1710" s="21"/>
      <c r="V1710" s="21"/>
      <c r="W1710" s="21"/>
      <c r="X1710" s="21"/>
    </row>
    <row r="1711" spans="17:24" x14ac:dyDescent="0.25">
      <c r="Q1711" s="21"/>
      <c r="R1711" s="21"/>
      <c r="S1711" s="21"/>
      <c r="T1711" s="21"/>
      <c r="U1711" s="21"/>
      <c r="V1711" s="21"/>
      <c r="W1711" s="21"/>
      <c r="X1711" s="21"/>
    </row>
    <row r="1712" spans="17:24" x14ac:dyDescent="0.25">
      <c r="Q1712" s="21"/>
      <c r="R1712" s="21"/>
      <c r="S1712" s="21"/>
      <c r="T1712" s="21"/>
      <c r="U1712" s="21"/>
      <c r="V1712" s="21"/>
      <c r="W1712" s="21"/>
      <c r="X1712" s="21"/>
    </row>
    <row r="1713" spans="17:24" x14ac:dyDescent="0.25">
      <c r="Q1713" s="21"/>
      <c r="R1713" s="21"/>
      <c r="S1713" s="21"/>
      <c r="T1713" s="21"/>
      <c r="U1713" s="21"/>
      <c r="V1713" s="21"/>
      <c r="W1713" s="21"/>
      <c r="X1713" s="21"/>
    </row>
    <row r="1714" spans="17:24" x14ac:dyDescent="0.25">
      <c r="Q1714" s="21"/>
      <c r="R1714" s="21"/>
      <c r="S1714" s="21"/>
      <c r="T1714" s="21"/>
      <c r="U1714" s="21"/>
      <c r="V1714" s="21"/>
      <c r="W1714" s="21"/>
      <c r="X1714" s="21"/>
    </row>
    <row r="1715" spans="17:24" x14ac:dyDescent="0.25">
      <c r="Q1715" s="21"/>
      <c r="R1715" s="21"/>
      <c r="S1715" s="21"/>
      <c r="T1715" s="21"/>
      <c r="U1715" s="21"/>
      <c r="V1715" s="21"/>
      <c r="W1715" s="21"/>
      <c r="X1715" s="21"/>
    </row>
    <row r="1716" spans="17:24" x14ac:dyDescent="0.25">
      <c r="Q1716" s="21"/>
      <c r="R1716" s="21"/>
      <c r="S1716" s="21"/>
      <c r="T1716" s="21"/>
      <c r="U1716" s="21"/>
      <c r="V1716" s="21"/>
      <c r="W1716" s="21"/>
      <c r="X1716" s="21"/>
    </row>
    <row r="1717" spans="17:24" x14ac:dyDescent="0.25">
      <c r="Q1717" s="21"/>
      <c r="R1717" s="21"/>
      <c r="S1717" s="21"/>
      <c r="T1717" s="21"/>
      <c r="U1717" s="21"/>
      <c r="V1717" s="21"/>
      <c r="W1717" s="21"/>
      <c r="X1717" s="21"/>
    </row>
    <row r="1718" spans="17:24" x14ac:dyDescent="0.25">
      <c r="Q1718" s="21"/>
      <c r="R1718" s="21"/>
      <c r="S1718" s="21"/>
      <c r="T1718" s="21"/>
      <c r="U1718" s="21"/>
      <c r="V1718" s="21"/>
      <c r="W1718" s="21"/>
      <c r="X1718" s="21"/>
    </row>
    <row r="1719" spans="17:24" x14ac:dyDescent="0.25">
      <c r="Q1719" s="21"/>
      <c r="R1719" s="21"/>
      <c r="S1719" s="21"/>
      <c r="T1719" s="21"/>
      <c r="U1719" s="21"/>
      <c r="V1719" s="21"/>
      <c r="W1719" s="21"/>
      <c r="X1719" s="21"/>
    </row>
    <row r="1720" spans="17:24" x14ac:dyDescent="0.25">
      <c r="Q1720" s="21"/>
      <c r="R1720" s="21"/>
      <c r="S1720" s="21"/>
      <c r="T1720" s="21"/>
      <c r="U1720" s="21"/>
      <c r="V1720" s="21"/>
      <c r="W1720" s="21"/>
      <c r="X1720" s="21"/>
    </row>
    <row r="1721" spans="17:24" x14ac:dyDescent="0.25">
      <c r="Q1721" s="21"/>
      <c r="R1721" s="21"/>
      <c r="S1721" s="21"/>
      <c r="T1721" s="21"/>
      <c r="U1721" s="21"/>
      <c r="V1721" s="21"/>
      <c r="W1721" s="21"/>
      <c r="X1721" s="21"/>
    </row>
    <row r="1722" spans="17:24" x14ac:dyDescent="0.25">
      <c r="Q1722" s="21"/>
      <c r="R1722" s="21"/>
      <c r="S1722" s="21"/>
      <c r="T1722" s="21"/>
      <c r="U1722" s="21"/>
      <c r="V1722" s="21"/>
      <c r="W1722" s="21"/>
      <c r="X1722" s="21"/>
    </row>
    <row r="1723" spans="17:24" x14ac:dyDescent="0.25">
      <c r="Q1723" s="21"/>
      <c r="R1723" s="21"/>
      <c r="S1723" s="21"/>
      <c r="T1723" s="21"/>
      <c r="U1723" s="21"/>
      <c r="V1723" s="21"/>
      <c r="W1723" s="21"/>
      <c r="X1723" s="21"/>
    </row>
    <row r="1724" spans="17:24" x14ac:dyDescent="0.25">
      <c r="Q1724" s="21"/>
      <c r="R1724" s="21"/>
      <c r="S1724" s="21"/>
      <c r="T1724" s="21"/>
      <c r="U1724" s="21"/>
      <c r="V1724" s="21"/>
      <c r="W1724" s="21"/>
      <c r="X1724" s="21"/>
    </row>
    <row r="1725" spans="17:24" x14ac:dyDescent="0.25">
      <c r="Q1725" s="21"/>
      <c r="R1725" s="21"/>
      <c r="S1725" s="21"/>
      <c r="T1725" s="21"/>
      <c r="U1725" s="21"/>
      <c r="V1725" s="21"/>
      <c r="W1725" s="21"/>
      <c r="X1725" s="21"/>
    </row>
    <row r="1726" spans="17:24" x14ac:dyDescent="0.25">
      <c r="Q1726" s="21"/>
      <c r="R1726" s="21"/>
      <c r="S1726" s="21"/>
      <c r="T1726" s="21"/>
      <c r="U1726" s="21"/>
      <c r="V1726" s="21"/>
      <c r="W1726" s="21"/>
      <c r="X1726" s="21"/>
    </row>
    <row r="1727" spans="17:24" x14ac:dyDescent="0.25">
      <c r="Q1727" s="21"/>
      <c r="R1727" s="21"/>
      <c r="S1727" s="21"/>
      <c r="T1727" s="21"/>
      <c r="U1727" s="21"/>
      <c r="V1727" s="21"/>
      <c r="W1727" s="21"/>
      <c r="X1727" s="21"/>
    </row>
    <row r="1728" spans="17:24" x14ac:dyDescent="0.25">
      <c r="Q1728" s="21"/>
      <c r="R1728" s="21"/>
      <c r="S1728" s="21"/>
      <c r="T1728" s="21"/>
      <c r="U1728" s="21"/>
      <c r="V1728" s="21"/>
      <c r="W1728" s="21"/>
      <c r="X1728" s="21"/>
    </row>
    <row r="1729" spans="17:24" x14ac:dyDescent="0.25">
      <c r="Q1729" s="21"/>
      <c r="R1729" s="21"/>
      <c r="S1729" s="21"/>
      <c r="T1729" s="21"/>
      <c r="U1729" s="21"/>
      <c r="V1729" s="21"/>
      <c r="W1729" s="21"/>
      <c r="X1729" s="21"/>
    </row>
    <row r="1730" spans="17:24" x14ac:dyDescent="0.25">
      <c r="Q1730" s="21"/>
      <c r="R1730" s="21"/>
      <c r="S1730" s="21"/>
      <c r="T1730" s="21"/>
      <c r="U1730" s="21"/>
      <c r="V1730" s="21"/>
      <c r="W1730" s="21"/>
      <c r="X1730" s="21"/>
    </row>
    <row r="1731" spans="17:24" x14ac:dyDescent="0.25">
      <c r="Q1731" s="21"/>
      <c r="R1731" s="21"/>
      <c r="S1731" s="21"/>
      <c r="T1731" s="21"/>
      <c r="U1731" s="21"/>
      <c r="V1731" s="21"/>
      <c r="W1731" s="21"/>
      <c r="X1731" s="21"/>
    </row>
    <row r="1732" spans="17:24" x14ac:dyDescent="0.25">
      <c r="Q1732" s="21"/>
      <c r="R1732" s="21"/>
      <c r="S1732" s="21"/>
      <c r="T1732" s="21"/>
      <c r="U1732" s="21"/>
      <c r="V1732" s="21"/>
      <c r="W1732" s="21"/>
      <c r="X1732" s="21"/>
    </row>
    <row r="1733" spans="17:24" x14ac:dyDescent="0.25">
      <c r="Q1733" s="21"/>
      <c r="R1733" s="21"/>
      <c r="S1733" s="21"/>
      <c r="T1733" s="21"/>
      <c r="U1733" s="21"/>
      <c r="V1733" s="21"/>
      <c r="W1733" s="21"/>
      <c r="X1733" s="21"/>
    </row>
    <row r="1734" spans="17:24" x14ac:dyDescent="0.25">
      <c r="Q1734" s="21"/>
      <c r="R1734" s="21"/>
      <c r="S1734" s="21"/>
      <c r="T1734" s="21"/>
      <c r="U1734" s="21"/>
      <c r="V1734" s="21"/>
      <c r="W1734" s="21"/>
      <c r="X1734" s="21"/>
    </row>
    <row r="1735" spans="17:24" x14ac:dyDescent="0.25">
      <c r="Q1735" s="21"/>
      <c r="R1735" s="21"/>
      <c r="S1735" s="21"/>
      <c r="T1735" s="21"/>
      <c r="U1735" s="21"/>
      <c r="V1735" s="21"/>
      <c r="W1735" s="21"/>
      <c r="X1735" s="21"/>
    </row>
    <row r="1736" spans="17:24" x14ac:dyDescent="0.25">
      <c r="Q1736" s="21"/>
      <c r="R1736" s="21"/>
      <c r="S1736" s="21"/>
      <c r="T1736" s="21"/>
      <c r="U1736" s="21"/>
      <c r="V1736" s="21"/>
      <c r="W1736" s="21"/>
      <c r="X1736" s="21"/>
    </row>
    <row r="1737" spans="17:24" x14ac:dyDescent="0.25">
      <c r="Q1737" s="21"/>
      <c r="R1737" s="21"/>
      <c r="S1737" s="21"/>
      <c r="T1737" s="21"/>
      <c r="U1737" s="21"/>
      <c r="V1737" s="21"/>
      <c r="W1737" s="21"/>
      <c r="X1737" s="21"/>
    </row>
    <row r="1738" spans="17:24" x14ac:dyDescent="0.25">
      <c r="Q1738" s="21"/>
      <c r="R1738" s="21"/>
      <c r="S1738" s="21"/>
      <c r="T1738" s="21"/>
      <c r="U1738" s="21"/>
      <c r="V1738" s="21"/>
      <c r="W1738" s="21"/>
      <c r="X1738" s="21"/>
    </row>
    <row r="1739" spans="17:24" x14ac:dyDescent="0.25">
      <c r="Q1739" s="21"/>
      <c r="R1739" s="21"/>
      <c r="S1739" s="21"/>
      <c r="T1739" s="21"/>
      <c r="U1739" s="21"/>
      <c r="V1739" s="21"/>
      <c r="W1739" s="21"/>
      <c r="X1739" s="21"/>
    </row>
    <row r="1740" spans="17:24" x14ac:dyDescent="0.25">
      <c r="Q1740" s="21"/>
      <c r="R1740" s="21"/>
      <c r="S1740" s="21"/>
      <c r="T1740" s="21"/>
      <c r="U1740" s="21"/>
      <c r="V1740" s="21"/>
      <c r="W1740" s="21"/>
      <c r="X1740" s="21"/>
    </row>
    <row r="1741" spans="17:24" x14ac:dyDescent="0.25">
      <c r="Q1741" s="21"/>
      <c r="R1741" s="21"/>
      <c r="S1741" s="21"/>
      <c r="T1741" s="21"/>
      <c r="U1741" s="21"/>
      <c r="V1741" s="21"/>
      <c r="W1741" s="21"/>
      <c r="X1741" s="21"/>
    </row>
    <row r="1742" spans="17:24" x14ac:dyDescent="0.25">
      <c r="Q1742" s="21"/>
      <c r="R1742" s="21"/>
      <c r="S1742" s="21"/>
      <c r="T1742" s="21"/>
      <c r="U1742" s="21"/>
      <c r="V1742" s="21"/>
      <c r="W1742" s="21"/>
      <c r="X1742" s="21"/>
    </row>
    <row r="1743" spans="17:24" x14ac:dyDescent="0.25">
      <c r="Q1743" s="21"/>
      <c r="R1743" s="21"/>
      <c r="S1743" s="21"/>
      <c r="T1743" s="21"/>
      <c r="U1743" s="21"/>
      <c r="V1743" s="21"/>
      <c r="W1743" s="21"/>
      <c r="X1743" s="21"/>
    </row>
    <row r="1744" spans="17:24" x14ac:dyDescent="0.25">
      <c r="Q1744" s="21"/>
      <c r="R1744" s="21"/>
      <c r="S1744" s="21"/>
      <c r="T1744" s="21"/>
      <c r="U1744" s="21"/>
      <c r="V1744" s="21"/>
      <c r="W1744" s="21"/>
      <c r="X1744" s="21"/>
    </row>
    <row r="1745" spans="17:24" x14ac:dyDescent="0.25">
      <c r="Q1745" s="21"/>
      <c r="R1745" s="21"/>
      <c r="S1745" s="21"/>
      <c r="T1745" s="21"/>
      <c r="U1745" s="21"/>
      <c r="V1745" s="21"/>
      <c r="W1745" s="21"/>
      <c r="X1745" s="21"/>
    </row>
    <row r="1746" spans="17:24" x14ac:dyDescent="0.25">
      <c r="Q1746" s="21"/>
      <c r="R1746" s="21"/>
      <c r="S1746" s="21"/>
      <c r="T1746" s="21"/>
      <c r="U1746" s="21"/>
      <c r="V1746" s="21"/>
      <c r="W1746" s="21"/>
      <c r="X1746" s="21"/>
    </row>
    <row r="1747" spans="17:24" x14ac:dyDescent="0.25">
      <c r="Q1747" s="21"/>
      <c r="R1747" s="21"/>
      <c r="S1747" s="21"/>
      <c r="T1747" s="21"/>
      <c r="U1747" s="21"/>
      <c r="V1747" s="21"/>
      <c r="W1747" s="21"/>
      <c r="X1747" s="21"/>
    </row>
    <row r="1748" spans="17:24" x14ac:dyDescent="0.25">
      <c r="Q1748" s="21"/>
      <c r="R1748" s="21"/>
      <c r="S1748" s="21"/>
      <c r="T1748" s="21"/>
      <c r="U1748" s="21"/>
      <c r="V1748" s="21"/>
      <c r="W1748" s="21"/>
      <c r="X1748" s="21"/>
    </row>
    <row r="1749" spans="17:24" x14ac:dyDescent="0.25">
      <c r="Q1749" s="21"/>
      <c r="R1749" s="21"/>
      <c r="S1749" s="21"/>
      <c r="T1749" s="21"/>
      <c r="U1749" s="21"/>
      <c r="V1749" s="21"/>
      <c r="W1749" s="21"/>
      <c r="X1749" s="21"/>
    </row>
    <row r="1750" spans="17:24" x14ac:dyDescent="0.25">
      <c r="Q1750" s="21"/>
      <c r="R1750" s="21"/>
      <c r="S1750" s="21"/>
      <c r="T1750" s="21"/>
      <c r="U1750" s="21"/>
      <c r="V1750" s="21"/>
      <c r="W1750" s="21"/>
      <c r="X1750" s="21"/>
    </row>
    <row r="1751" spans="17:24" x14ac:dyDescent="0.25">
      <c r="Q1751" s="21"/>
      <c r="R1751" s="21"/>
      <c r="S1751" s="21"/>
      <c r="T1751" s="21"/>
      <c r="U1751" s="21"/>
      <c r="V1751" s="21"/>
      <c r="W1751" s="21"/>
      <c r="X1751" s="21"/>
    </row>
    <row r="1752" spans="17:24" x14ac:dyDescent="0.25">
      <c r="Q1752" s="21"/>
      <c r="R1752" s="21"/>
      <c r="S1752" s="21"/>
      <c r="T1752" s="21"/>
      <c r="U1752" s="21"/>
      <c r="V1752" s="21"/>
      <c r="W1752" s="21"/>
      <c r="X1752" s="21"/>
    </row>
    <row r="1753" spans="17:24" x14ac:dyDescent="0.25">
      <c r="Q1753" s="21"/>
      <c r="R1753" s="21"/>
      <c r="S1753" s="21"/>
      <c r="T1753" s="21"/>
      <c r="U1753" s="21"/>
      <c r="V1753" s="21"/>
      <c r="W1753" s="21"/>
      <c r="X1753" s="21"/>
    </row>
    <row r="1754" spans="17:24" x14ac:dyDescent="0.25">
      <c r="Q1754" s="21"/>
      <c r="R1754" s="21"/>
      <c r="S1754" s="21"/>
      <c r="T1754" s="21"/>
      <c r="U1754" s="21"/>
      <c r="V1754" s="21"/>
      <c r="W1754" s="21"/>
      <c r="X1754" s="21"/>
    </row>
    <row r="1755" spans="17:24" x14ac:dyDescent="0.25">
      <c r="Q1755" s="21"/>
      <c r="R1755" s="21"/>
      <c r="S1755" s="21"/>
      <c r="T1755" s="21"/>
      <c r="U1755" s="21"/>
      <c r="V1755" s="21"/>
      <c r="W1755" s="21"/>
      <c r="X1755" s="21"/>
    </row>
    <row r="1756" spans="17:24" x14ac:dyDescent="0.25">
      <c r="Q1756" s="21"/>
      <c r="R1756" s="21"/>
      <c r="S1756" s="21"/>
      <c r="T1756" s="21"/>
      <c r="U1756" s="21"/>
      <c r="V1756" s="21"/>
      <c r="W1756" s="21"/>
      <c r="X1756" s="21"/>
    </row>
    <row r="1757" spans="17:24" x14ac:dyDescent="0.25">
      <c r="Q1757" s="21"/>
      <c r="R1757" s="21"/>
      <c r="S1757" s="21"/>
      <c r="T1757" s="21"/>
      <c r="U1757" s="21"/>
      <c r="V1757" s="21"/>
      <c r="W1757" s="21"/>
      <c r="X1757" s="21"/>
    </row>
    <row r="1758" spans="17:24" x14ac:dyDescent="0.25">
      <c r="Q1758" s="21"/>
      <c r="R1758" s="21"/>
      <c r="S1758" s="21"/>
      <c r="T1758" s="21"/>
      <c r="U1758" s="21"/>
      <c r="V1758" s="21"/>
      <c r="W1758" s="21"/>
      <c r="X1758" s="21"/>
    </row>
    <row r="1759" spans="17:24" x14ac:dyDescent="0.25">
      <c r="Q1759" s="21"/>
      <c r="R1759" s="21"/>
      <c r="S1759" s="21"/>
      <c r="T1759" s="21"/>
      <c r="U1759" s="21"/>
      <c r="V1759" s="21"/>
      <c r="W1759" s="21"/>
      <c r="X1759" s="21"/>
    </row>
    <row r="1760" spans="17:24" x14ac:dyDescent="0.25">
      <c r="Q1760" s="21"/>
      <c r="R1760" s="21"/>
      <c r="S1760" s="21"/>
      <c r="T1760" s="21"/>
      <c r="U1760" s="21"/>
      <c r="V1760" s="21"/>
      <c r="W1760" s="21"/>
      <c r="X1760" s="21"/>
    </row>
    <row r="1761" spans="17:24" x14ac:dyDescent="0.25">
      <c r="Q1761" s="21"/>
      <c r="R1761" s="21"/>
      <c r="S1761" s="21"/>
      <c r="T1761" s="21"/>
      <c r="U1761" s="21"/>
      <c r="V1761" s="21"/>
      <c r="W1761" s="21"/>
      <c r="X1761" s="21"/>
    </row>
    <row r="1762" spans="17:24" x14ac:dyDescent="0.25">
      <c r="Q1762" s="21"/>
      <c r="R1762" s="21"/>
      <c r="S1762" s="21"/>
      <c r="T1762" s="21"/>
      <c r="U1762" s="21"/>
      <c r="V1762" s="21"/>
      <c r="W1762" s="21"/>
      <c r="X1762" s="21"/>
    </row>
    <row r="1763" spans="17:24" x14ac:dyDescent="0.25">
      <c r="Q1763" s="21"/>
      <c r="R1763" s="21"/>
      <c r="S1763" s="21"/>
      <c r="T1763" s="21"/>
      <c r="U1763" s="21"/>
      <c r="V1763" s="21"/>
      <c r="W1763" s="21"/>
      <c r="X1763" s="21"/>
    </row>
    <row r="1764" spans="17:24" x14ac:dyDescent="0.25">
      <c r="Q1764" s="21"/>
      <c r="R1764" s="21"/>
      <c r="S1764" s="21"/>
      <c r="T1764" s="21"/>
      <c r="U1764" s="21"/>
      <c r="V1764" s="21"/>
      <c r="W1764" s="21"/>
      <c r="X1764" s="21"/>
    </row>
    <row r="1765" spans="17:24" x14ac:dyDescent="0.25">
      <c r="Q1765" s="21"/>
      <c r="R1765" s="21"/>
      <c r="S1765" s="21"/>
      <c r="T1765" s="21"/>
      <c r="U1765" s="21"/>
      <c r="V1765" s="21"/>
      <c r="W1765" s="21"/>
      <c r="X1765" s="21"/>
    </row>
    <row r="1766" spans="17:24" x14ac:dyDescent="0.25">
      <c r="Q1766" s="21"/>
      <c r="R1766" s="21"/>
      <c r="S1766" s="21"/>
      <c r="T1766" s="21"/>
      <c r="U1766" s="21"/>
      <c r="V1766" s="21"/>
      <c r="W1766" s="21"/>
      <c r="X1766" s="21"/>
    </row>
    <row r="1767" spans="17:24" x14ac:dyDescent="0.25">
      <c r="Q1767" s="21"/>
      <c r="R1767" s="21"/>
      <c r="S1767" s="21"/>
      <c r="T1767" s="21"/>
      <c r="U1767" s="21"/>
      <c r="V1767" s="21"/>
      <c r="W1767" s="21"/>
      <c r="X1767" s="21"/>
    </row>
    <row r="1768" spans="17:24" x14ac:dyDescent="0.25">
      <c r="Q1768" s="21"/>
      <c r="R1768" s="21"/>
      <c r="S1768" s="21"/>
      <c r="T1768" s="21"/>
      <c r="U1768" s="21"/>
      <c r="V1768" s="21"/>
      <c r="W1768" s="21"/>
      <c r="X1768" s="21"/>
    </row>
    <row r="1769" spans="17:24" x14ac:dyDescent="0.25">
      <c r="Q1769" s="21"/>
      <c r="R1769" s="21"/>
      <c r="S1769" s="21"/>
      <c r="T1769" s="21"/>
      <c r="U1769" s="21"/>
      <c r="V1769" s="21"/>
      <c r="W1769" s="21"/>
      <c r="X1769" s="21"/>
    </row>
    <row r="1770" spans="17:24" x14ac:dyDescent="0.25">
      <c r="Q1770" s="21"/>
      <c r="R1770" s="21"/>
      <c r="S1770" s="21"/>
      <c r="T1770" s="21"/>
      <c r="U1770" s="21"/>
      <c r="V1770" s="21"/>
      <c r="W1770" s="21"/>
      <c r="X1770" s="21"/>
    </row>
    <row r="1771" spans="17:24" x14ac:dyDescent="0.25">
      <c r="Q1771" s="21"/>
      <c r="R1771" s="21"/>
      <c r="S1771" s="21"/>
      <c r="T1771" s="21"/>
      <c r="U1771" s="21"/>
      <c r="V1771" s="21"/>
      <c r="W1771" s="21"/>
      <c r="X1771" s="21"/>
    </row>
    <row r="1772" spans="17:24" x14ac:dyDescent="0.25">
      <c r="Q1772" s="21"/>
      <c r="R1772" s="21"/>
      <c r="S1772" s="21"/>
      <c r="T1772" s="21"/>
      <c r="U1772" s="21"/>
      <c r="V1772" s="21"/>
      <c r="W1772" s="21"/>
      <c r="X1772" s="21"/>
    </row>
    <row r="1773" spans="17:24" x14ac:dyDescent="0.25">
      <c r="Q1773" s="21"/>
      <c r="R1773" s="21"/>
      <c r="S1773" s="21"/>
      <c r="T1773" s="21"/>
      <c r="U1773" s="21"/>
      <c r="V1773" s="21"/>
      <c r="W1773" s="21"/>
      <c r="X1773" s="21"/>
    </row>
    <row r="1774" spans="17:24" x14ac:dyDescent="0.25">
      <c r="Q1774" s="21"/>
      <c r="R1774" s="21"/>
      <c r="S1774" s="21"/>
      <c r="T1774" s="21"/>
      <c r="U1774" s="21"/>
      <c r="V1774" s="21"/>
      <c r="W1774" s="21"/>
      <c r="X1774" s="21"/>
    </row>
    <row r="1775" spans="17:24" x14ac:dyDescent="0.25">
      <c r="Q1775" s="21"/>
      <c r="R1775" s="21"/>
      <c r="S1775" s="21"/>
      <c r="T1775" s="21"/>
      <c r="U1775" s="21"/>
      <c r="V1775" s="21"/>
      <c r="W1775" s="21"/>
      <c r="X1775" s="21"/>
    </row>
    <row r="1776" spans="17:24" x14ac:dyDescent="0.25">
      <c r="Q1776" s="21"/>
      <c r="R1776" s="21"/>
      <c r="S1776" s="21"/>
      <c r="T1776" s="21"/>
      <c r="U1776" s="21"/>
      <c r="V1776" s="21"/>
      <c r="W1776" s="21"/>
      <c r="X1776" s="21"/>
    </row>
    <row r="1777" spans="17:24" x14ac:dyDescent="0.25">
      <c r="Q1777" s="21"/>
      <c r="R1777" s="21"/>
      <c r="S1777" s="21"/>
      <c r="T1777" s="21"/>
      <c r="U1777" s="21"/>
      <c r="V1777" s="21"/>
      <c r="W1777" s="21"/>
      <c r="X1777" s="21"/>
    </row>
    <row r="1778" spans="17:24" x14ac:dyDescent="0.25">
      <c r="Q1778" s="21"/>
      <c r="R1778" s="21"/>
      <c r="S1778" s="21"/>
      <c r="T1778" s="21"/>
      <c r="U1778" s="21"/>
      <c r="V1778" s="21"/>
      <c r="W1778" s="21"/>
      <c r="X1778" s="21"/>
    </row>
    <row r="1779" spans="17:24" x14ac:dyDescent="0.25">
      <c r="Q1779" s="21"/>
      <c r="R1779" s="21"/>
      <c r="S1779" s="21"/>
      <c r="T1779" s="21"/>
      <c r="U1779" s="21"/>
      <c r="V1779" s="21"/>
      <c r="W1779" s="21"/>
      <c r="X1779" s="21"/>
    </row>
    <row r="1780" spans="17:24" x14ac:dyDescent="0.25">
      <c r="Q1780" s="21"/>
      <c r="R1780" s="21"/>
      <c r="S1780" s="21"/>
      <c r="T1780" s="21"/>
      <c r="U1780" s="21"/>
      <c r="V1780" s="21"/>
      <c r="W1780" s="21"/>
      <c r="X1780" s="21"/>
    </row>
    <row r="1781" spans="17:24" x14ac:dyDescent="0.25">
      <c r="Q1781" s="21"/>
      <c r="R1781" s="21"/>
      <c r="S1781" s="21"/>
      <c r="T1781" s="21"/>
      <c r="U1781" s="21"/>
      <c r="V1781" s="21"/>
      <c r="W1781" s="21"/>
      <c r="X1781" s="21"/>
    </row>
    <row r="1782" spans="17:24" x14ac:dyDescent="0.25">
      <c r="Q1782" s="21"/>
      <c r="R1782" s="21"/>
      <c r="S1782" s="21"/>
      <c r="T1782" s="21"/>
      <c r="U1782" s="21"/>
      <c r="V1782" s="21"/>
      <c r="W1782" s="21"/>
      <c r="X1782" s="21"/>
    </row>
    <row r="1783" spans="17:24" x14ac:dyDescent="0.25">
      <c r="Q1783" s="21"/>
      <c r="R1783" s="21"/>
      <c r="S1783" s="21"/>
      <c r="T1783" s="21"/>
      <c r="U1783" s="21"/>
      <c r="V1783" s="21"/>
      <c r="W1783" s="21"/>
      <c r="X1783" s="21"/>
    </row>
    <row r="1784" spans="17:24" x14ac:dyDescent="0.25">
      <c r="Q1784" s="21"/>
      <c r="R1784" s="21"/>
      <c r="S1784" s="21"/>
      <c r="T1784" s="21"/>
      <c r="U1784" s="21"/>
      <c r="V1784" s="21"/>
      <c r="W1784" s="21"/>
      <c r="X1784" s="21"/>
    </row>
    <row r="1785" spans="17:24" x14ac:dyDescent="0.25">
      <c r="Q1785" s="21"/>
      <c r="R1785" s="21"/>
      <c r="S1785" s="21"/>
      <c r="T1785" s="21"/>
      <c r="U1785" s="21"/>
      <c r="V1785" s="21"/>
      <c r="W1785" s="21"/>
      <c r="X1785" s="21"/>
    </row>
    <row r="1786" spans="17:24" x14ac:dyDescent="0.25">
      <c r="Q1786" s="21"/>
      <c r="R1786" s="21"/>
      <c r="S1786" s="21"/>
      <c r="T1786" s="21"/>
      <c r="U1786" s="21"/>
      <c r="V1786" s="21"/>
      <c r="W1786" s="21"/>
      <c r="X1786" s="21"/>
    </row>
    <row r="1787" spans="17:24" x14ac:dyDescent="0.25">
      <c r="Q1787" s="21"/>
      <c r="R1787" s="21"/>
      <c r="S1787" s="21"/>
      <c r="T1787" s="21"/>
      <c r="U1787" s="21"/>
      <c r="V1787" s="21"/>
      <c r="W1787" s="21"/>
      <c r="X1787" s="21"/>
    </row>
    <row r="1788" spans="17:24" x14ac:dyDescent="0.25">
      <c r="Q1788" s="21"/>
      <c r="R1788" s="21"/>
      <c r="S1788" s="21"/>
      <c r="T1788" s="21"/>
      <c r="U1788" s="21"/>
      <c r="V1788" s="21"/>
      <c r="W1788" s="21"/>
      <c r="X1788" s="21"/>
    </row>
    <row r="1789" spans="17:24" x14ac:dyDescent="0.25">
      <c r="Q1789" s="21"/>
      <c r="R1789" s="21"/>
      <c r="S1789" s="21"/>
      <c r="T1789" s="21"/>
      <c r="U1789" s="21"/>
      <c r="V1789" s="21"/>
      <c r="W1789" s="21"/>
      <c r="X1789" s="21"/>
    </row>
    <row r="1790" spans="17:24" x14ac:dyDescent="0.25">
      <c r="Q1790" s="21"/>
      <c r="R1790" s="21"/>
      <c r="S1790" s="21"/>
      <c r="T1790" s="21"/>
      <c r="U1790" s="21"/>
      <c r="V1790" s="21"/>
      <c r="W1790" s="21"/>
      <c r="X1790" s="21"/>
    </row>
    <row r="1791" spans="17:24" x14ac:dyDescent="0.25">
      <c r="Q1791" s="21"/>
      <c r="R1791" s="21"/>
      <c r="S1791" s="21"/>
      <c r="T1791" s="21"/>
      <c r="U1791" s="21"/>
      <c r="V1791" s="21"/>
      <c r="W1791" s="21"/>
      <c r="X1791" s="21"/>
    </row>
    <row r="1792" spans="17:24" x14ac:dyDescent="0.25">
      <c r="Q1792" s="21"/>
      <c r="R1792" s="21"/>
      <c r="S1792" s="21"/>
      <c r="T1792" s="21"/>
      <c r="U1792" s="21"/>
      <c r="V1792" s="21"/>
      <c r="W1792" s="21"/>
      <c r="X1792" s="21"/>
    </row>
    <row r="1793" spans="17:24" x14ac:dyDescent="0.25">
      <c r="Q1793" s="21"/>
      <c r="R1793" s="21"/>
      <c r="S1793" s="21"/>
      <c r="T1793" s="21"/>
      <c r="U1793" s="21"/>
      <c r="V1793" s="21"/>
      <c r="W1793" s="21"/>
      <c r="X1793" s="21"/>
    </row>
    <row r="1794" spans="17:24" x14ac:dyDescent="0.25">
      <c r="Q1794" s="21"/>
      <c r="R1794" s="21"/>
      <c r="S1794" s="21"/>
      <c r="T1794" s="21"/>
      <c r="U1794" s="21"/>
      <c r="V1794" s="21"/>
      <c r="W1794" s="21"/>
      <c r="X1794" s="21"/>
    </row>
    <row r="1795" spans="17:24" x14ac:dyDescent="0.25">
      <c r="Q1795" s="21"/>
      <c r="R1795" s="21"/>
      <c r="S1795" s="21"/>
      <c r="T1795" s="21"/>
      <c r="U1795" s="21"/>
      <c r="V1795" s="21"/>
      <c r="W1795" s="21"/>
      <c r="X1795" s="21"/>
    </row>
    <row r="1796" spans="17:24" x14ac:dyDescent="0.25">
      <c r="Q1796" s="21"/>
      <c r="R1796" s="21"/>
      <c r="S1796" s="21"/>
      <c r="T1796" s="21"/>
      <c r="U1796" s="21"/>
      <c r="V1796" s="21"/>
      <c r="W1796" s="21"/>
      <c r="X1796" s="21"/>
    </row>
    <row r="1797" spans="17:24" x14ac:dyDescent="0.25">
      <c r="Q1797" s="21"/>
      <c r="R1797" s="21"/>
      <c r="S1797" s="21"/>
      <c r="T1797" s="21"/>
      <c r="U1797" s="21"/>
      <c r="V1797" s="21"/>
      <c r="W1797" s="21"/>
      <c r="X1797" s="21"/>
    </row>
    <row r="1798" spans="17:24" x14ac:dyDescent="0.25">
      <c r="Q1798" s="21"/>
      <c r="R1798" s="21"/>
      <c r="S1798" s="21"/>
      <c r="T1798" s="21"/>
      <c r="U1798" s="21"/>
      <c r="V1798" s="21"/>
      <c r="W1798" s="21"/>
      <c r="X1798" s="21"/>
    </row>
    <row r="1799" spans="17:24" x14ac:dyDescent="0.25">
      <c r="Q1799" s="21"/>
      <c r="R1799" s="21"/>
      <c r="S1799" s="21"/>
      <c r="T1799" s="21"/>
      <c r="U1799" s="21"/>
      <c r="V1799" s="21"/>
      <c r="W1799" s="21"/>
      <c r="X1799" s="21"/>
    </row>
    <row r="1800" spans="17:24" x14ac:dyDescent="0.25">
      <c r="Q1800" s="21"/>
      <c r="R1800" s="21"/>
      <c r="S1800" s="21"/>
      <c r="T1800" s="21"/>
      <c r="U1800" s="21"/>
      <c r="V1800" s="21"/>
      <c r="W1800" s="21"/>
      <c r="X1800" s="21"/>
    </row>
    <row r="1801" spans="17:24" x14ac:dyDescent="0.25">
      <c r="Q1801" s="21"/>
      <c r="R1801" s="21"/>
      <c r="S1801" s="21"/>
      <c r="T1801" s="21"/>
      <c r="U1801" s="21"/>
      <c r="V1801" s="21"/>
      <c r="W1801" s="21"/>
      <c r="X1801" s="21"/>
    </row>
    <row r="1802" spans="17:24" x14ac:dyDescent="0.25">
      <c r="Q1802" s="21"/>
      <c r="R1802" s="21"/>
      <c r="S1802" s="21"/>
      <c r="T1802" s="21"/>
      <c r="U1802" s="21"/>
      <c r="V1802" s="21"/>
      <c r="W1802" s="21"/>
      <c r="X1802" s="21"/>
    </row>
    <row r="1803" spans="17:24" x14ac:dyDescent="0.25">
      <c r="Q1803" s="21"/>
      <c r="R1803" s="21"/>
      <c r="S1803" s="21"/>
      <c r="T1803" s="21"/>
      <c r="U1803" s="21"/>
      <c r="V1803" s="21"/>
      <c r="W1803" s="21"/>
      <c r="X1803" s="21"/>
    </row>
    <row r="1804" spans="17:24" x14ac:dyDescent="0.25">
      <c r="Q1804" s="21"/>
      <c r="R1804" s="21"/>
      <c r="S1804" s="21"/>
      <c r="T1804" s="21"/>
      <c r="U1804" s="21"/>
      <c r="V1804" s="21"/>
      <c r="W1804" s="21"/>
      <c r="X1804" s="21"/>
    </row>
    <row r="1805" spans="17:24" x14ac:dyDescent="0.25">
      <c r="Q1805" s="21"/>
      <c r="R1805" s="21"/>
      <c r="S1805" s="21"/>
      <c r="T1805" s="21"/>
      <c r="U1805" s="21"/>
      <c r="V1805" s="21"/>
      <c r="W1805" s="21"/>
      <c r="X1805" s="21"/>
    </row>
    <row r="1806" spans="17:24" x14ac:dyDescent="0.25">
      <c r="Q1806" s="21"/>
      <c r="R1806" s="21"/>
      <c r="S1806" s="21"/>
      <c r="T1806" s="21"/>
      <c r="U1806" s="21"/>
      <c r="V1806" s="21"/>
      <c r="W1806" s="21"/>
      <c r="X1806" s="21"/>
    </row>
    <row r="1807" spans="17:24" x14ac:dyDescent="0.25">
      <c r="Q1807" s="21"/>
      <c r="R1807" s="21"/>
      <c r="S1807" s="21"/>
      <c r="T1807" s="21"/>
      <c r="U1807" s="21"/>
      <c r="V1807" s="21"/>
      <c r="W1807" s="21"/>
      <c r="X1807" s="21"/>
    </row>
    <row r="1808" spans="17:24" x14ac:dyDescent="0.25">
      <c r="Q1808" s="21"/>
      <c r="R1808" s="21"/>
      <c r="S1808" s="21"/>
      <c r="T1808" s="21"/>
      <c r="U1808" s="21"/>
      <c r="V1808" s="21"/>
      <c r="W1808" s="21"/>
      <c r="X1808" s="21"/>
    </row>
    <row r="1809" spans="17:24" x14ac:dyDescent="0.25">
      <c r="Q1809" s="21"/>
      <c r="R1809" s="21"/>
      <c r="S1809" s="21"/>
      <c r="T1809" s="21"/>
      <c r="U1809" s="21"/>
      <c r="V1809" s="21"/>
      <c r="W1809" s="21"/>
      <c r="X1809" s="21"/>
    </row>
    <row r="1810" spans="17:24" x14ac:dyDescent="0.25">
      <c r="Q1810" s="21"/>
      <c r="R1810" s="21"/>
      <c r="S1810" s="21"/>
      <c r="T1810" s="21"/>
      <c r="U1810" s="21"/>
      <c r="V1810" s="21"/>
      <c r="W1810" s="21"/>
      <c r="X1810" s="21"/>
    </row>
    <row r="1811" spans="17:24" x14ac:dyDescent="0.25">
      <c r="Q1811" s="21"/>
      <c r="R1811" s="21"/>
      <c r="S1811" s="21"/>
      <c r="T1811" s="21"/>
      <c r="U1811" s="21"/>
      <c r="V1811" s="21"/>
      <c r="W1811" s="21"/>
      <c r="X1811" s="21"/>
    </row>
    <row r="1812" spans="17:24" x14ac:dyDescent="0.25">
      <c r="Q1812" s="21"/>
      <c r="R1812" s="21"/>
      <c r="S1812" s="21"/>
      <c r="T1812" s="21"/>
      <c r="U1812" s="21"/>
      <c r="V1812" s="21"/>
      <c r="W1812" s="21"/>
      <c r="X1812" s="21"/>
    </row>
    <row r="1813" spans="17:24" x14ac:dyDescent="0.25">
      <c r="Q1813" s="21"/>
      <c r="R1813" s="21"/>
      <c r="S1813" s="21"/>
      <c r="T1813" s="21"/>
      <c r="U1813" s="21"/>
      <c r="V1813" s="21"/>
      <c r="W1813" s="21"/>
      <c r="X1813" s="21"/>
    </row>
    <row r="1814" spans="17:24" x14ac:dyDescent="0.25">
      <c r="Q1814" s="21"/>
      <c r="R1814" s="21"/>
      <c r="S1814" s="21"/>
      <c r="T1814" s="21"/>
      <c r="U1814" s="21"/>
      <c r="V1814" s="21"/>
      <c r="W1814" s="21"/>
      <c r="X1814" s="21"/>
    </row>
    <row r="1815" spans="17:24" x14ac:dyDescent="0.25">
      <c r="Q1815" s="21"/>
      <c r="R1815" s="21"/>
      <c r="S1815" s="21"/>
      <c r="T1815" s="21"/>
      <c r="U1815" s="21"/>
      <c r="V1815" s="21"/>
      <c r="W1815" s="21"/>
      <c r="X1815" s="21"/>
    </row>
    <row r="1816" spans="17:24" x14ac:dyDescent="0.25">
      <c r="Q1816" s="21"/>
      <c r="R1816" s="21"/>
      <c r="S1816" s="21"/>
      <c r="T1816" s="21"/>
      <c r="U1816" s="21"/>
      <c r="V1816" s="21"/>
      <c r="W1816" s="21"/>
      <c r="X1816" s="21"/>
    </row>
    <row r="1817" spans="17:24" x14ac:dyDescent="0.25">
      <c r="Q1817" s="21"/>
      <c r="R1817" s="21"/>
      <c r="S1817" s="21"/>
      <c r="T1817" s="21"/>
      <c r="U1817" s="21"/>
      <c r="V1817" s="21"/>
      <c r="W1817" s="21"/>
      <c r="X1817" s="21"/>
    </row>
    <row r="1818" spans="17:24" x14ac:dyDescent="0.25">
      <c r="Q1818" s="21"/>
      <c r="R1818" s="21"/>
      <c r="S1818" s="21"/>
      <c r="T1818" s="21"/>
      <c r="U1818" s="21"/>
      <c r="V1818" s="21"/>
      <c r="W1818" s="21"/>
      <c r="X1818" s="21"/>
    </row>
    <row r="1819" spans="17:24" x14ac:dyDescent="0.25">
      <c r="Q1819" s="21"/>
      <c r="R1819" s="21"/>
      <c r="S1819" s="21"/>
      <c r="T1819" s="21"/>
      <c r="U1819" s="21"/>
      <c r="V1819" s="21"/>
      <c r="W1819" s="21"/>
      <c r="X1819" s="21"/>
    </row>
    <row r="1820" spans="17:24" x14ac:dyDescent="0.25">
      <c r="Q1820" s="21"/>
      <c r="R1820" s="21"/>
      <c r="S1820" s="21"/>
      <c r="T1820" s="21"/>
      <c r="U1820" s="21"/>
      <c r="V1820" s="21"/>
      <c r="W1820" s="21"/>
      <c r="X1820" s="21"/>
    </row>
    <row r="1821" spans="17:24" x14ac:dyDescent="0.25">
      <c r="Q1821" s="21"/>
      <c r="R1821" s="21"/>
      <c r="S1821" s="21"/>
      <c r="T1821" s="21"/>
      <c r="U1821" s="21"/>
      <c r="V1821" s="21"/>
      <c r="W1821" s="21"/>
      <c r="X1821" s="21"/>
    </row>
    <row r="1822" spans="17:24" x14ac:dyDescent="0.25">
      <c r="Q1822" s="21"/>
      <c r="R1822" s="21"/>
      <c r="S1822" s="21"/>
      <c r="T1822" s="21"/>
      <c r="U1822" s="21"/>
      <c r="V1822" s="21"/>
      <c r="W1822" s="21"/>
      <c r="X1822" s="21"/>
    </row>
    <row r="1823" spans="17:24" x14ac:dyDescent="0.25">
      <c r="Q1823" s="21"/>
      <c r="R1823" s="21"/>
      <c r="S1823" s="21"/>
      <c r="T1823" s="21"/>
      <c r="U1823" s="21"/>
      <c r="V1823" s="21"/>
      <c r="W1823" s="21"/>
      <c r="X1823" s="21"/>
    </row>
    <row r="1824" spans="17:24" x14ac:dyDescent="0.25">
      <c r="Q1824" s="21"/>
      <c r="R1824" s="21"/>
      <c r="S1824" s="21"/>
      <c r="T1824" s="21"/>
      <c r="U1824" s="21"/>
      <c r="V1824" s="21"/>
      <c r="W1824" s="21"/>
      <c r="X1824" s="21"/>
    </row>
    <row r="1825" spans="17:24" x14ac:dyDescent="0.25">
      <c r="Q1825" s="21"/>
      <c r="R1825" s="21"/>
      <c r="S1825" s="21"/>
      <c r="T1825" s="21"/>
      <c r="U1825" s="21"/>
      <c r="V1825" s="21"/>
      <c r="W1825" s="21"/>
      <c r="X1825" s="21"/>
    </row>
    <row r="1826" spans="17:24" x14ac:dyDescent="0.25">
      <c r="Q1826" s="21"/>
      <c r="R1826" s="21"/>
      <c r="S1826" s="21"/>
      <c r="T1826" s="21"/>
      <c r="U1826" s="21"/>
      <c r="V1826" s="21"/>
      <c r="W1826" s="21"/>
      <c r="X1826" s="21"/>
    </row>
    <row r="1827" spans="17:24" x14ac:dyDescent="0.25">
      <c r="Q1827" s="21"/>
      <c r="R1827" s="21"/>
      <c r="S1827" s="21"/>
      <c r="T1827" s="21"/>
      <c r="U1827" s="21"/>
      <c r="V1827" s="21"/>
      <c r="W1827" s="21"/>
      <c r="X1827" s="21"/>
    </row>
    <row r="1828" spans="17:24" x14ac:dyDescent="0.25">
      <c r="Q1828" s="21"/>
      <c r="R1828" s="21"/>
      <c r="S1828" s="21"/>
      <c r="T1828" s="21"/>
      <c r="U1828" s="21"/>
      <c r="V1828" s="21"/>
      <c r="W1828" s="21"/>
      <c r="X1828" s="21"/>
    </row>
    <row r="1829" spans="17:24" x14ac:dyDescent="0.25">
      <c r="Q1829" s="21"/>
      <c r="R1829" s="21"/>
      <c r="S1829" s="21"/>
      <c r="T1829" s="21"/>
      <c r="U1829" s="21"/>
      <c r="V1829" s="21"/>
      <c r="W1829" s="21"/>
      <c r="X1829" s="21"/>
    </row>
    <row r="1830" spans="17:24" x14ac:dyDescent="0.25">
      <c r="Q1830" s="21"/>
      <c r="R1830" s="21"/>
      <c r="S1830" s="21"/>
      <c r="T1830" s="21"/>
      <c r="U1830" s="21"/>
      <c r="V1830" s="21"/>
      <c r="W1830" s="21"/>
      <c r="X1830" s="21"/>
    </row>
    <row r="1831" spans="17:24" x14ac:dyDescent="0.25">
      <c r="Q1831" s="21"/>
      <c r="R1831" s="21"/>
      <c r="S1831" s="21"/>
      <c r="T1831" s="21"/>
      <c r="U1831" s="21"/>
      <c r="V1831" s="21"/>
      <c r="W1831" s="21"/>
      <c r="X1831" s="21"/>
    </row>
    <row r="1832" spans="17:24" x14ac:dyDescent="0.25">
      <c r="Q1832" s="21"/>
      <c r="R1832" s="21"/>
      <c r="S1832" s="21"/>
      <c r="T1832" s="21"/>
      <c r="U1832" s="21"/>
      <c r="V1832" s="21"/>
      <c r="W1832" s="21"/>
      <c r="X1832" s="21"/>
    </row>
    <row r="1833" spans="17:24" x14ac:dyDescent="0.25">
      <c r="Q1833" s="21"/>
      <c r="R1833" s="21"/>
      <c r="S1833" s="21"/>
      <c r="T1833" s="21"/>
      <c r="U1833" s="21"/>
      <c r="V1833" s="21"/>
      <c r="W1833" s="21"/>
      <c r="X1833" s="21"/>
    </row>
    <row r="1834" spans="17:24" x14ac:dyDescent="0.25">
      <c r="Q1834" s="21"/>
      <c r="R1834" s="21"/>
      <c r="S1834" s="21"/>
      <c r="T1834" s="21"/>
      <c r="U1834" s="21"/>
      <c r="V1834" s="21"/>
      <c r="W1834" s="21"/>
      <c r="X1834" s="21"/>
    </row>
    <row r="1835" spans="17:24" x14ac:dyDescent="0.25">
      <c r="Q1835" s="21"/>
      <c r="R1835" s="21"/>
      <c r="S1835" s="21"/>
      <c r="T1835" s="21"/>
      <c r="U1835" s="21"/>
      <c r="V1835" s="21"/>
      <c r="W1835" s="21"/>
      <c r="X1835" s="21"/>
    </row>
    <row r="1836" spans="17:24" x14ac:dyDescent="0.25">
      <c r="Q1836" s="21"/>
      <c r="R1836" s="21"/>
      <c r="S1836" s="21"/>
      <c r="T1836" s="21"/>
      <c r="U1836" s="21"/>
      <c r="V1836" s="21"/>
      <c r="W1836" s="21"/>
      <c r="X1836" s="21"/>
    </row>
    <row r="1837" spans="17:24" x14ac:dyDescent="0.25">
      <c r="Q1837" s="21"/>
      <c r="R1837" s="21"/>
      <c r="S1837" s="21"/>
      <c r="T1837" s="21"/>
      <c r="U1837" s="21"/>
      <c r="V1837" s="21"/>
      <c r="W1837" s="21"/>
      <c r="X1837" s="21"/>
    </row>
    <row r="1838" spans="17:24" x14ac:dyDescent="0.25">
      <c r="Q1838" s="21"/>
      <c r="R1838" s="21"/>
      <c r="S1838" s="21"/>
      <c r="T1838" s="21"/>
      <c r="U1838" s="21"/>
      <c r="V1838" s="21"/>
      <c r="W1838" s="21"/>
      <c r="X1838" s="21"/>
    </row>
    <row r="1839" spans="17:24" x14ac:dyDescent="0.25">
      <c r="Q1839" s="21"/>
      <c r="R1839" s="21"/>
      <c r="S1839" s="21"/>
      <c r="T1839" s="21"/>
      <c r="U1839" s="21"/>
      <c r="V1839" s="21"/>
      <c r="W1839" s="21"/>
      <c r="X1839" s="21"/>
    </row>
    <row r="1840" spans="17:24" x14ac:dyDescent="0.25">
      <c r="Q1840" s="21"/>
      <c r="R1840" s="21"/>
      <c r="S1840" s="21"/>
      <c r="T1840" s="21"/>
      <c r="U1840" s="21"/>
      <c r="V1840" s="21"/>
      <c r="W1840" s="21"/>
      <c r="X1840" s="21"/>
    </row>
    <row r="1841" spans="17:24" x14ac:dyDescent="0.25">
      <c r="Q1841" s="21"/>
      <c r="R1841" s="21"/>
      <c r="S1841" s="21"/>
      <c r="T1841" s="21"/>
      <c r="U1841" s="21"/>
      <c r="V1841" s="21"/>
      <c r="W1841" s="21"/>
      <c r="X1841" s="21"/>
    </row>
    <row r="1842" spans="17:24" x14ac:dyDescent="0.25">
      <c r="Q1842" s="21"/>
      <c r="R1842" s="21"/>
      <c r="S1842" s="21"/>
      <c r="T1842" s="21"/>
      <c r="U1842" s="21"/>
      <c r="V1842" s="21"/>
      <c r="W1842" s="21"/>
      <c r="X1842" s="21"/>
    </row>
    <row r="1843" spans="17:24" x14ac:dyDescent="0.25">
      <c r="Q1843" s="21"/>
      <c r="R1843" s="21"/>
      <c r="S1843" s="21"/>
      <c r="T1843" s="21"/>
      <c r="U1843" s="21"/>
      <c r="V1843" s="21"/>
      <c r="W1843" s="21"/>
      <c r="X1843" s="21"/>
    </row>
    <row r="1844" spans="17:24" x14ac:dyDescent="0.25">
      <c r="Q1844" s="21"/>
      <c r="R1844" s="21"/>
      <c r="S1844" s="21"/>
      <c r="T1844" s="21"/>
      <c r="U1844" s="21"/>
      <c r="V1844" s="21"/>
      <c r="W1844" s="21"/>
      <c r="X1844" s="21"/>
    </row>
    <row r="1845" spans="17:24" x14ac:dyDescent="0.25">
      <c r="Q1845" s="21"/>
      <c r="R1845" s="21"/>
      <c r="S1845" s="21"/>
      <c r="T1845" s="21"/>
      <c r="U1845" s="21"/>
      <c r="V1845" s="21"/>
      <c r="W1845" s="21"/>
      <c r="X1845" s="21"/>
    </row>
    <row r="1846" spans="17:24" x14ac:dyDescent="0.25">
      <c r="Q1846" s="21"/>
      <c r="R1846" s="21"/>
      <c r="S1846" s="21"/>
      <c r="T1846" s="21"/>
      <c r="U1846" s="21"/>
      <c r="V1846" s="21"/>
      <c r="W1846" s="21"/>
      <c r="X1846" s="21"/>
    </row>
    <row r="1847" spans="17:24" x14ac:dyDescent="0.25">
      <c r="Q1847" s="21"/>
      <c r="R1847" s="21"/>
      <c r="S1847" s="21"/>
      <c r="T1847" s="21"/>
      <c r="U1847" s="21"/>
      <c r="V1847" s="21"/>
      <c r="W1847" s="21"/>
      <c r="X1847" s="21"/>
    </row>
    <row r="1848" spans="17:24" x14ac:dyDescent="0.25">
      <c r="Q1848" s="21"/>
      <c r="R1848" s="21"/>
      <c r="S1848" s="21"/>
      <c r="T1848" s="21"/>
      <c r="U1848" s="21"/>
      <c r="V1848" s="21"/>
      <c r="W1848" s="21"/>
      <c r="X1848" s="21"/>
    </row>
    <row r="1849" spans="17:24" x14ac:dyDescent="0.25">
      <c r="Q1849" s="21"/>
      <c r="R1849" s="21"/>
      <c r="S1849" s="21"/>
      <c r="T1849" s="21"/>
      <c r="U1849" s="21"/>
      <c r="V1849" s="21"/>
      <c r="W1849" s="21"/>
      <c r="X1849" s="21"/>
    </row>
    <row r="1850" spans="17:24" x14ac:dyDescent="0.25">
      <c r="Q1850" s="21"/>
      <c r="R1850" s="21"/>
      <c r="S1850" s="21"/>
      <c r="T1850" s="21"/>
      <c r="U1850" s="21"/>
      <c r="V1850" s="21"/>
      <c r="W1850" s="21"/>
      <c r="X1850" s="21"/>
    </row>
    <row r="1851" spans="17:24" x14ac:dyDescent="0.25">
      <c r="Q1851" s="21"/>
      <c r="R1851" s="21"/>
      <c r="S1851" s="21"/>
      <c r="T1851" s="21"/>
      <c r="U1851" s="21"/>
      <c r="V1851" s="21"/>
      <c r="W1851" s="21"/>
      <c r="X1851" s="21"/>
    </row>
    <row r="1852" spans="17:24" x14ac:dyDescent="0.25">
      <c r="Q1852" s="21"/>
      <c r="R1852" s="21"/>
      <c r="S1852" s="21"/>
      <c r="T1852" s="21"/>
      <c r="U1852" s="21"/>
      <c r="V1852" s="21"/>
      <c r="W1852" s="21"/>
      <c r="X1852" s="21"/>
    </row>
    <row r="1853" spans="17:24" x14ac:dyDescent="0.25">
      <c r="Q1853" s="21"/>
      <c r="R1853" s="21"/>
      <c r="S1853" s="21"/>
      <c r="T1853" s="21"/>
      <c r="U1853" s="21"/>
      <c r="V1853" s="21"/>
      <c r="W1853" s="21"/>
      <c r="X1853" s="21"/>
    </row>
    <row r="1854" spans="17:24" x14ac:dyDescent="0.25">
      <c r="Q1854" s="21"/>
      <c r="R1854" s="21"/>
      <c r="S1854" s="21"/>
      <c r="T1854" s="21"/>
      <c r="U1854" s="21"/>
      <c r="V1854" s="21"/>
      <c r="W1854" s="21"/>
      <c r="X1854" s="21"/>
    </row>
    <row r="1855" spans="17:24" x14ac:dyDescent="0.25">
      <c r="Q1855" s="21"/>
      <c r="R1855" s="21"/>
      <c r="S1855" s="21"/>
      <c r="T1855" s="21"/>
      <c r="U1855" s="21"/>
      <c r="V1855" s="21"/>
      <c r="W1855" s="21"/>
      <c r="X1855" s="21"/>
    </row>
    <row r="1856" spans="17:24" x14ac:dyDescent="0.25">
      <c r="Q1856" s="21"/>
      <c r="R1856" s="21"/>
      <c r="S1856" s="21"/>
      <c r="T1856" s="21"/>
      <c r="U1856" s="21"/>
      <c r="V1856" s="21"/>
      <c r="W1856" s="21"/>
      <c r="X1856" s="21"/>
    </row>
    <row r="1857" spans="17:24" x14ac:dyDescent="0.25">
      <c r="Q1857" s="21"/>
      <c r="R1857" s="21"/>
      <c r="S1857" s="21"/>
      <c r="T1857" s="21"/>
      <c r="U1857" s="21"/>
      <c r="V1857" s="21"/>
      <c r="W1857" s="21"/>
      <c r="X1857" s="21"/>
    </row>
    <row r="1858" spans="17:24" x14ac:dyDescent="0.25">
      <c r="Q1858" s="21"/>
      <c r="R1858" s="21"/>
      <c r="S1858" s="21"/>
      <c r="T1858" s="21"/>
      <c r="U1858" s="21"/>
      <c r="V1858" s="21"/>
      <c r="W1858" s="21"/>
      <c r="X1858" s="21"/>
    </row>
    <row r="1859" spans="17:24" x14ac:dyDescent="0.25">
      <c r="Q1859" s="21"/>
      <c r="R1859" s="21"/>
      <c r="S1859" s="21"/>
      <c r="T1859" s="21"/>
      <c r="U1859" s="21"/>
      <c r="V1859" s="21"/>
      <c r="W1859" s="21"/>
      <c r="X1859" s="21"/>
    </row>
    <row r="1860" spans="17:24" x14ac:dyDescent="0.25">
      <c r="Q1860" s="21"/>
      <c r="R1860" s="21"/>
      <c r="S1860" s="21"/>
      <c r="T1860" s="21"/>
      <c r="U1860" s="21"/>
      <c r="V1860" s="21"/>
      <c r="W1860" s="21"/>
      <c r="X1860" s="21"/>
    </row>
    <row r="1861" spans="17:24" x14ac:dyDescent="0.25">
      <c r="Q1861" s="21"/>
      <c r="R1861" s="21"/>
      <c r="S1861" s="21"/>
      <c r="T1861" s="21"/>
      <c r="U1861" s="21"/>
      <c r="V1861" s="21"/>
      <c r="W1861" s="21"/>
      <c r="X1861" s="21"/>
    </row>
    <row r="1862" spans="17:24" x14ac:dyDescent="0.25">
      <c r="Q1862" s="21"/>
      <c r="R1862" s="21"/>
      <c r="S1862" s="21"/>
      <c r="T1862" s="21"/>
      <c r="U1862" s="21"/>
      <c r="V1862" s="21"/>
      <c r="W1862" s="21"/>
      <c r="X1862" s="21"/>
    </row>
    <row r="1863" spans="17:24" x14ac:dyDescent="0.25">
      <c r="Q1863" s="21"/>
      <c r="R1863" s="21"/>
      <c r="S1863" s="21"/>
      <c r="T1863" s="21"/>
      <c r="U1863" s="21"/>
      <c r="V1863" s="21"/>
      <c r="W1863" s="21"/>
      <c r="X1863" s="21"/>
    </row>
    <row r="1864" spans="17:24" x14ac:dyDescent="0.25">
      <c r="Q1864" s="21"/>
      <c r="R1864" s="21"/>
      <c r="S1864" s="21"/>
      <c r="T1864" s="21"/>
      <c r="U1864" s="21"/>
      <c r="V1864" s="21"/>
      <c r="W1864" s="21"/>
      <c r="X1864" s="21"/>
    </row>
    <row r="1865" spans="17:24" x14ac:dyDescent="0.25">
      <c r="Q1865" s="21"/>
      <c r="R1865" s="21"/>
      <c r="S1865" s="21"/>
      <c r="T1865" s="21"/>
      <c r="U1865" s="21"/>
      <c r="V1865" s="21"/>
      <c r="W1865" s="21"/>
      <c r="X1865" s="21"/>
    </row>
    <row r="1866" spans="17:24" x14ac:dyDescent="0.25">
      <c r="Q1866" s="21"/>
      <c r="R1866" s="21"/>
      <c r="S1866" s="21"/>
      <c r="T1866" s="21"/>
      <c r="U1866" s="21"/>
      <c r="V1866" s="21"/>
      <c r="W1866" s="21"/>
      <c r="X1866" s="21"/>
    </row>
    <row r="1867" spans="17:24" x14ac:dyDescent="0.25">
      <c r="Q1867" s="21"/>
      <c r="R1867" s="21"/>
      <c r="S1867" s="21"/>
      <c r="T1867" s="21"/>
      <c r="U1867" s="21"/>
      <c r="V1867" s="21"/>
      <c r="W1867" s="21"/>
      <c r="X1867" s="21"/>
    </row>
    <row r="1868" spans="17:24" x14ac:dyDescent="0.25">
      <c r="Q1868" s="21"/>
      <c r="R1868" s="21"/>
      <c r="S1868" s="21"/>
      <c r="T1868" s="21"/>
      <c r="U1868" s="21"/>
      <c r="V1868" s="21"/>
      <c r="W1868" s="21"/>
      <c r="X1868" s="21"/>
    </row>
    <row r="1869" spans="17:24" x14ac:dyDescent="0.25">
      <c r="Q1869" s="21"/>
      <c r="R1869" s="21"/>
      <c r="S1869" s="21"/>
      <c r="T1869" s="21"/>
      <c r="U1869" s="21"/>
      <c r="V1869" s="21"/>
      <c r="W1869" s="21"/>
      <c r="X1869" s="21"/>
    </row>
    <row r="1870" spans="17:24" x14ac:dyDescent="0.25">
      <c r="Q1870" s="21"/>
      <c r="R1870" s="21"/>
      <c r="S1870" s="21"/>
      <c r="T1870" s="21"/>
      <c r="U1870" s="21"/>
      <c r="V1870" s="21"/>
      <c r="W1870" s="21"/>
      <c r="X1870" s="21"/>
    </row>
    <row r="1871" spans="17:24" x14ac:dyDescent="0.25">
      <c r="Q1871" s="21"/>
      <c r="R1871" s="21"/>
      <c r="S1871" s="21"/>
      <c r="T1871" s="21"/>
      <c r="U1871" s="21"/>
      <c r="V1871" s="21"/>
      <c r="W1871" s="21"/>
      <c r="X1871" s="21"/>
    </row>
    <row r="1872" spans="17:24" x14ac:dyDescent="0.25">
      <c r="Q1872" s="21"/>
      <c r="R1872" s="21"/>
      <c r="S1872" s="21"/>
      <c r="T1872" s="21"/>
      <c r="U1872" s="21"/>
      <c r="V1872" s="21"/>
      <c r="W1872" s="21"/>
      <c r="X1872" s="21"/>
    </row>
    <row r="1873" spans="17:24" x14ac:dyDescent="0.25">
      <c r="Q1873" s="21"/>
      <c r="R1873" s="21"/>
      <c r="S1873" s="21"/>
      <c r="T1873" s="21"/>
      <c r="U1873" s="21"/>
      <c r="V1873" s="21"/>
      <c r="W1873" s="21"/>
      <c r="X1873" s="21"/>
    </row>
    <row r="1874" spans="17:24" x14ac:dyDescent="0.25">
      <c r="Q1874" s="21"/>
      <c r="R1874" s="21"/>
      <c r="S1874" s="21"/>
      <c r="T1874" s="21"/>
      <c r="U1874" s="21"/>
      <c r="V1874" s="21"/>
      <c r="W1874" s="21"/>
      <c r="X1874" s="21"/>
    </row>
    <row r="1875" spans="17:24" x14ac:dyDescent="0.25">
      <c r="Q1875" s="21"/>
      <c r="R1875" s="21"/>
      <c r="S1875" s="21"/>
      <c r="T1875" s="21"/>
      <c r="U1875" s="21"/>
      <c r="V1875" s="21"/>
      <c r="W1875" s="21"/>
      <c r="X1875" s="21"/>
    </row>
    <row r="1876" spans="17:24" x14ac:dyDescent="0.25">
      <c r="Q1876" s="21"/>
      <c r="R1876" s="21"/>
      <c r="S1876" s="21"/>
      <c r="T1876" s="21"/>
      <c r="U1876" s="21"/>
      <c r="V1876" s="21"/>
      <c r="W1876" s="21"/>
      <c r="X1876" s="21"/>
    </row>
    <row r="1877" spans="17:24" x14ac:dyDescent="0.25">
      <c r="Q1877" s="21"/>
      <c r="R1877" s="21"/>
      <c r="S1877" s="21"/>
      <c r="T1877" s="21"/>
      <c r="U1877" s="21"/>
      <c r="V1877" s="21"/>
      <c r="W1877" s="21"/>
      <c r="X1877" s="21"/>
    </row>
    <row r="1878" spans="17:24" x14ac:dyDescent="0.25">
      <c r="Q1878" s="21"/>
      <c r="R1878" s="21"/>
      <c r="S1878" s="21"/>
      <c r="T1878" s="21"/>
      <c r="U1878" s="21"/>
      <c r="V1878" s="21"/>
      <c r="W1878" s="21"/>
      <c r="X1878" s="21"/>
    </row>
    <row r="1879" spans="17:24" x14ac:dyDescent="0.25">
      <c r="Q1879" s="21"/>
      <c r="R1879" s="21"/>
      <c r="S1879" s="21"/>
      <c r="T1879" s="21"/>
      <c r="U1879" s="21"/>
      <c r="V1879" s="21"/>
      <c r="W1879" s="21"/>
      <c r="X1879" s="21"/>
    </row>
    <row r="1880" spans="17:24" x14ac:dyDescent="0.25">
      <c r="Q1880" s="21"/>
      <c r="R1880" s="21"/>
      <c r="S1880" s="21"/>
      <c r="T1880" s="21"/>
      <c r="U1880" s="21"/>
      <c r="V1880" s="21"/>
      <c r="W1880" s="21"/>
      <c r="X1880" s="21"/>
    </row>
    <row r="1881" spans="17:24" x14ac:dyDescent="0.25">
      <c r="Q1881" s="21"/>
      <c r="R1881" s="21"/>
      <c r="S1881" s="21"/>
      <c r="T1881" s="21"/>
      <c r="U1881" s="21"/>
      <c r="V1881" s="21"/>
      <c r="W1881" s="21"/>
      <c r="X1881" s="21"/>
    </row>
    <row r="1882" spans="17:24" x14ac:dyDescent="0.25">
      <c r="Q1882" s="21"/>
      <c r="R1882" s="21"/>
      <c r="S1882" s="21"/>
      <c r="T1882" s="21"/>
      <c r="U1882" s="21"/>
      <c r="V1882" s="21"/>
      <c r="W1882" s="21"/>
      <c r="X1882" s="21"/>
    </row>
    <row r="1883" spans="17:24" x14ac:dyDescent="0.25">
      <c r="Q1883" s="21"/>
      <c r="R1883" s="21"/>
      <c r="S1883" s="21"/>
      <c r="T1883" s="21"/>
      <c r="U1883" s="21"/>
      <c r="V1883" s="21"/>
      <c r="W1883" s="21"/>
      <c r="X1883" s="21"/>
    </row>
    <row r="1884" spans="17:24" x14ac:dyDescent="0.25">
      <c r="Q1884" s="21"/>
      <c r="R1884" s="21"/>
      <c r="S1884" s="21"/>
      <c r="T1884" s="21"/>
      <c r="U1884" s="21"/>
      <c r="V1884" s="21"/>
      <c r="W1884" s="21"/>
      <c r="X1884" s="21"/>
    </row>
    <row r="1885" spans="17:24" x14ac:dyDescent="0.25">
      <c r="Q1885" s="21"/>
      <c r="R1885" s="21"/>
      <c r="S1885" s="21"/>
      <c r="T1885" s="21"/>
      <c r="U1885" s="21"/>
      <c r="V1885" s="21"/>
      <c r="W1885" s="21"/>
      <c r="X1885" s="21"/>
    </row>
    <row r="1886" spans="17:24" x14ac:dyDescent="0.25">
      <c r="Q1886" s="21"/>
      <c r="R1886" s="21"/>
      <c r="S1886" s="21"/>
      <c r="T1886" s="21"/>
      <c r="U1886" s="21"/>
      <c r="V1886" s="21"/>
      <c r="W1886" s="21"/>
      <c r="X1886" s="21"/>
    </row>
    <row r="1887" spans="17:24" x14ac:dyDescent="0.25">
      <c r="Q1887" s="21"/>
      <c r="R1887" s="21"/>
      <c r="S1887" s="21"/>
      <c r="T1887" s="21"/>
      <c r="U1887" s="21"/>
      <c r="V1887" s="21"/>
      <c r="W1887" s="21"/>
      <c r="X1887" s="21"/>
    </row>
    <row r="1888" spans="17:24" x14ac:dyDescent="0.25">
      <c r="Q1888" s="21"/>
      <c r="R1888" s="21"/>
      <c r="S1888" s="21"/>
      <c r="T1888" s="21"/>
      <c r="U1888" s="21"/>
      <c r="V1888" s="21"/>
      <c r="W1888" s="21"/>
      <c r="X1888" s="21"/>
    </row>
    <row r="1889" spans="17:24" x14ac:dyDescent="0.25">
      <c r="Q1889" s="21"/>
      <c r="R1889" s="21"/>
      <c r="S1889" s="21"/>
      <c r="T1889" s="21"/>
      <c r="U1889" s="21"/>
      <c r="V1889" s="21"/>
      <c r="W1889" s="21"/>
      <c r="X1889" s="21"/>
    </row>
    <row r="1890" spans="17:24" x14ac:dyDescent="0.25">
      <c r="Q1890" s="21"/>
      <c r="R1890" s="21"/>
      <c r="S1890" s="21"/>
      <c r="T1890" s="21"/>
      <c r="U1890" s="21"/>
      <c r="V1890" s="21"/>
      <c r="W1890" s="21"/>
      <c r="X1890" s="21"/>
    </row>
    <row r="1891" spans="17:24" x14ac:dyDescent="0.25">
      <c r="Q1891" s="21"/>
      <c r="R1891" s="21"/>
      <c r="S1891" s="21"/>
      <c r="T1891" s="21"/>
      <c r="U1891" s="21"/>
      <c r="V1891" s="21"/>
      <c r="W1891" s="21"/>
      <c r="X1891" s="21"/>
    </row>
    <row r="1892" spans="17:24" x14ac:dyDescent="0.25">
      <c r="Q1892" s="21"/>
      <c r="R1892" s="21"/>
      <c r="S1892" s="21"/>
      <c r="T1892" s="21"/>
      <c r="U1892" s="21"/>
      <c r="V1892" s="21"/>
      <c r="W1892" s="21"/>
      <c r="X1892" s="21"/>
    </row>
    <row r="1893" spans="17:24" x14ac:dyDescent="0.25">
      <c r="Q1893" s="21"/>
      <c r="R1893" s="21"/>
      <c r="S1893" s="21"/>
      <c r="T1893" s="21"/>
      <c r="U1893" s="21"/>
      <c r="V1893" s="21"/>
      <c r="W1893" s="21"/>
      <c r="X1893" s="21"/>
    </row>
    <row r="1894" spans="17:24" x14ac:dyDescent="0.25">
      <c r="Q1894" s="21"/>
      <c r="R1894" s="21"/>
      <c r="S1894" s="21"/>
      <c r="T1894" s="21"/>
      <c r="U1894" s="21"/>
      <c r="V1894" s="21"/>
      <c r="W1894" s="21"/>
      <c r="X1894" s="21"/>
    </row>
    <row r="1895" spans="17:24" x14ac:dyDescent="0.25">
      <c r="Q1895" s="21"/>
      <c r="R1895" s="21"/>
      <c r="S1895" s="21"/>
      <c r="T1895" s="21"/>
      <c r="U1895" s="21"/>
      <c r="V1895" s="21"/>
      <c r="W1895" s="21"/>
      <c r="X1895" s="21"/>
    </row>
    <row r="1896" spans="17:24" x14ac:dyDescent="0.25">
      <c r="Q1896" s="21"/>
      <c r="R1896" s="21"/>
      <c r="S1896" s="21"/>
      <c r="T1896" s="21"/>
      <c r="U1896" s="21"/>
      <c r="V1896" s="21"/>
      <c r="W1896" s="21"/>
      <c r="X1896" s="21"/>
    </row>
    <row r="1897" spans="17:24" x14ac:dyDescent="0.25">
      <c r="Q1897" s="21"/>
      <c r="R1897" s="21"/>
      <c r="S1897" s="21"/>
      <c r="T1897" s="21"/>
      <c r="U1897" s="21"/>
      <c r="V1897" s="21"/>
      <c r="W1897" s="21"/>
      <c r="X1897" s="21"/>
    </row>
    <row r="1898" spans="17:24" x14ac:dyDescent="0.25">
      <c r="Q1898" s="21"/>
      <c r="R1898" s="21"/>
      <c r="S1898" s="21"/>
      <c r="T1898" s="21"/>
      <c r="U1898" s="21"/>
      <c r="V1898" s="21"/>
      <c r="W1898" s="21"/>
      <c r="X1898" s="21"/>
    </row>
    <row r="1899" spans="17:24" x14ac:dyDescent="0.25">
      <c r="Q1899" s="21"/>
      <c r="R1899" s="21"/>
      <c r="S1899" s="21"/>
      <c r="T1899" s="21"/>
      <c r="U1899" s="21"/>
      <c r="V1899" s="21"/>
      <c r="W1899" s="21"/>
      <c r="X1899" s="21"/>
    </row>
    <row r="1900" spans="17:24" x14ac:dyDescent="0.25">
      <c r="Q1900" s="21"/>
      <c r="R1900" s="21"/>
      <c r="S1900" s="21"/>
      <c r="T1900" s="21"/>
      <c r="U1900" s="21"/>
      <c r="V1900" s="21"/>
      <c r="W1900" s="21"/>
      <c r="X1900" s="21"/>
    </row>
    <row r="1901" spans="17:24" x14ac:dyDescent="0.25">
      <c r="Q1901" s="21"/>
      <c r="R1901" s="21"/>
      <c r="S1901" s="21"/>
      <c r="T1901" s="21"/>
      <c r="U1901" s="21"/>
      <c r="V1901" s="21"/>
      <c r="W1901" s="21"/>
      <c r="X1901" s="21"/>
    </row>
    <row r="1902" spans="17:24" x14ac:dyDescent="0.25">
      <c r="Q1902" s="21"/>
      <c r="R1902" s="21"/>
      <c r="S1902" s="21"/>
      <c r="T1902" s="21"/>
      <c r="U1902" s="21"/>
      <c r="V1902" s="21"/>
      <c r="W1902" s="21"/>
      <c r="X1902" s="21"/>
    </row>
    <row r="1903" spans="17:24" x14ac:dyDescent="0.25">
      <c r="Q1903" s="21"/>
      <c r="R1903" s="21"/>
      <c r="S1903" s="21"/>
      <c r="T1903" s="21"/>
      <c r="U1903" s="21"/>
      <c r="V1903" s="21"/>
      <c r="W1903" s="21"/>
      <c r="X1903" s="21"/>
    </row>
    <row r="1904" spans="17:24" x14ac:dyDescent="0.25">
      <c r="Q1904" s="21"/>
      <c r="R1904" s="21"/>
      <c r="S1904" s="21"/>
      <c r="T1904" s="21"/>
      <c r="U1904" s="21"/>
      <c r="V1904" s="21"/>
      <c r="W1904" s="21"/>
      <c r="X1904" s="21"/>
    </row>
    <row r="1905" spans="17:24" x14ac:dyDescent="0.25">
      <c r="Q1905" s="21"/>
      <c r="R1905" s="21"/>
      <c r="S1905" s="21"/>
      <c r="T1905" s="21"/>
      <c r="U1905" s="21"/>
      <c r="V1905" s="21"/>
      <c r="W1905" s="21"/>
      <c r="X1905" s="21"/>
    </row>
    <row r="1906" spans="17:24" x14ac:dyDescent="0.25">
      <c r="Q1906" s="21"/>
      <c r="R1906" s="21"/>
      <c r="S1906" s="21"/>
      <c r="T1906" s="21"/>
      <c r="U1906" s="21"/>
      <c r="V1906" s="21"/>
      <c r="W1906" s="21"/>
      <c r="X1906" s="21"/>
    </row>
    <row r="1907" spans="17:24" x14ac:dyDescent="0.25">
      <c r="Q1907" s="21"/>
      <c r="R1907" s="21"/>
      <c r="S1907" s="21"/>
      <c r="T1907" s="21"/>
      <c r="U1907" s="21"/>
      <c r="V1907" s="21"/>
      <c r="W1907" s="21"/>
      <c r="X1907" s="21"/>
    </row>
    <row r="1908" spans="17:24" x14ac:dyDescent="0.25">
      <c r="Q1908" s="21"/>
      <c r="R1908" s="21"/>
      <c r="S1908" s="21"/>
      <c r="T1908" s="21"/>
      <c r="U1908" s="21"/>
      <c r="V1908" s="21"/>
      <c r="W1908" s="21"/>
      <c r="X1908" s="21"/>
    </row>
    <row r="1909" spans="17:24" x14ac:dyDescent="0.25">
      <c r="Q1909" s="21"/>
      <c r="R1909" s="21"/>
      <c r="S1909" s="21"/>
      <c r="T1909" s="21"/>
      <c r="U1909" s="21"/>
      <c r="V1909" s="21"/>
      <c r="W1909" s="21"/>
      <c r="X1909" s="21"/>
    </row>
    <row r="1910" spans="17:24" x14ac:dyDescent="0.25">
      <c r="Q1910" s="21"/>
      <c r="R1910" s="21"/>
      <c r="S1910" s="21"/>
      <c r="T1910" s="21"/>
      <c r="U1910" s="21"/>
      <c r="V1910" s="21"/>
      <c r="W1910" s="21"/>
      <c r="X1910" s="21"/>
    </row>
    <row r="1911" spans="17:24" x14ac:dyDescent="0.25">
      <c r="Q1911" s="21"/>
      <c r="R1911" s="21"/>
      <c r="S1911" s="21"/>
      <c r="T1911" s="21"/>
      <c r="U1911" s="21"/>
      <c r="V1911" s="21"/>
      <c r="W1911" s="21"/>
      <c r="X1911" s="21"/>
    </row>
    <row r="1912" spans="17:24" x14ac:dyDescent="0.25">
      <c r="Q1912" s="21"/>
      <c r="R1912" s="21"/>
      <c r="S1912" s="21"/>
      <c r="T1912" s="21"/>
      <c r="U1912" s="21"/>
      <c r="V1912" s="21"/>
      <c r="W1912" s="21"/>
      <c r="X1912" s="21"/>
    </row>
    <row r="1913" spans="17:24" x14ac:dyDescent="0.25">
      <c r="Q1913" s="21"/>
      <c r="R1913" s="21"/>
      <c r="S1913" s="21"/>
      <c r="T1913" s="21"/>
      <c r="U1913" s="21"/>
      <c r="V1913" s="21"/>
      <c r="W1913" s="21"/>
      <c r="X1913" s="21"/>
    </row>
    <row r="1914" spans="17:24" x14ac:dyDescent="0.25">
      <c r="Q1914" s="21"/>
      <c r="R1914" s="21"/>
      <c r="S1914" s="21"/>
      <c r="T1914" s="21"/>
      <c r="U1914" s="21"/>
      <c r="V1914" s="21"/>
      <c r="W1914" s="21"/>
      <c r="X1914" s="21"/>
    </row>
    <row r="1915" spans="17:24" x14ac:dyDescent="0.25">
      <c r="Q1915" s="21"/>
      <c r="R1915" s="21"/>
      <c r="S1915" s="21"/>
      <c r="T1915" s="21"/>
      <c r="U1915" s="21"/>
      <c r="V1915" s="21"/>
      <c r="W1915" s="21"/>
      <c r="X1915" s="21"/>
    </row>
    <row r="1916" spans="17:24" x14ac:dyDescent="0.25">
      <c r="Q1916" s="21"/>
      <c r="R1916" s="21"/>
      <c r="S1916" s="21"/>
      <c r="T1916" s="21"/>
      <c r="U1916" s="21"/>
      <c r="V1916" s="21"/>
      <c r="W1916" s="21"/>
      <c r="X1916" s="21"/>
    </row>
    <row r="1917" spans="17:24" x14ac:dyDescent="0.25">
      <c r="Q1917" s="21"/>
      <c r="R1917" s="21"/>
      <c r="S1917" s="21"/>
      <c r="T1917" s="21"/>
      <c r="U1917" s="21"/>
      <c r="V1917" s="21"/>
      <c r="W1917" s="21"/>
      <c r="X1917" s="21"/>
    </row>
    <row r="1918" spans="17:24" x14ac:dyDescent="0.25">
      <c r="Q1918" s="21"/>
      <c r="R1918" s="21"/>
      <c r="S1918" s="21"/>
      <c r="T1918" s="21"/>
      <c r="U1918" s="21"/>
      <c r="V1918" s="21"/>
      <c r="W1918" s="21"/>
      <c r="X1918" s="21"/>
    </row>
    <row r="1919" spans="17:24" x14ac:dyDescent="0.25">
      <c r="Q1919" s="21"/>
      <c r="R1919" s="21"/>
      <c r="S1919" s="21"/>
      <c r="T1919" s="21"/>
      <c r="U1919" s="21"/>
      <c r="V1919" s="21"/>
      <c r="W1919" s="21"/>
      <c r="X1919" s="21"/>
    </row>
    <row r="1920" spans="17:24" x14ac:dyDescent="0.25">
      <c r="Q1920" s="21"/>
      <c r="R1920" s="21"/>
      <c r="S1920" s="21"/>
      <c r="T1920" s="21"/>
      <c r="U1920" s="21"/>
      <c r="V1920" s="21"/>
      <c r="W1920" s="21"/>
      <c r="X1920" s="21"/>
    </row>
    <row r="1921" spans="17:24" x14ac:dyDescent="0.25">
      <c r="Q1921" s="21"/>
      <c r="R1921" s="21"/>
      <c r="S1921" s="21"/>
      <c r="T1921" s="21"/>
      <c r="U1921" s="21"/>
      <c r="V1921" s="21"/>
      <c r="W1921" s="21"/>
      <c r="X1921" s="21"/>
    </row>
    <row r="1922" spans="17:24" x14ac:dyDescent="0.25">
      <c r="Q1922" s="21"/>
      <c r="R1922" s="21"/>
      <c r="S1922" s="21"/>
      <c r="T1922" s="21"/>
      <c r="U1922" s="21"/>
      <c r="V1922" s="21"/>
      <c r="W1922" s="21"/>
      <c r="X1922" s="21"/>
    </row>
    <row r="1923" spans="17:24" x14ac:dyDescent="0.25">
      <c r="Q1923" s="21"/>
      <c r="R1923" s="21"/>
      <c r="S1923" s="21"/>
      <c r="T1923" s="21"/>
      <c r="U1923" s="21"/>
      <c r="V1923" s="21"/>
      <c r="W1923" s="21"/>
      <c r="X1923" s="21"/>
    </row>
    <row r="1924" spans="17:24" x14ac:dyDescent="0.25">
      <c r="Q1924" s="21"/>
      <c r="R1924" s="21"/>
      <c r="S1924" s="21"/>
      <c r="T1924" s="21"/>
      <c r="U1924" s="21"/>
      <c r="V1924" s="21"/>
      <c r="W1924" s="21"/>
      <c r="X1924" s="21"/>
    </row>
    <row r="1925" spans="17:24" x14ac:dyDescent="0.25">
      <c r="Q1925" s="21"/>
      <c r="R1925" s="21"/>
      <c r="S1925" s="21"/>
      <c r="T1925" s="21"/>
      <c r="U1925" s="21"/>
      <c r="V1925" s="21"/>
      <c r="W1925" s="21"/>
      <c r="X1925" s="21"/>
    </row>
    <row r="1926" spans="17:24" x14ac:dyDescent="0.25">
      <c r="Q1926" s="21"/>
      <c r="R1926" s="21"/>
      <c r="S1926" s="21"/>
      <c r="T1926" s="21"/>
      <c r="U1926" s="21"/>
      <c r="V1926" s="21"/>
      <c r="W1926" s="21"/>
      <c r="X1926" s="21"/>
    </row>
    <row r="1927" spans="17:24" x14ac:dyDescent="0.25">
      <c r="Q1927" s="21"/>
      <c r="R1927" s="21"/>
      <c r="S1927" s="21"/>
      <c r="T1927" s="21"/>
      <c r="U1927" s="21"/>
      <c r="V1927" s="21"/>
      <c r="W1927" s="21"/>
      <c r="X1927" s="21"/>
    </row>
    <row r="1928" spans="17:24" x14ac:dyDescent="0.25">
      <c r="Q1928" s="21"/>
      <c r="R1928" s="21"/>
      <c r="S1928" s="21"/>
      <c r="T1928" s="21"/>
      <c r="U1928" s="21"/>
      <c r="V1928" s="21"/>
      <c r="W1928" s="21"/>
      <c r="X1928" s="21"/>
    </row>
    <row r="1929" spans="17:24" x14ac:dyDescent="0.25">
      <c r="Q1929" s="21"/>
      <c r="R1929" s="21"/>
      <c r="S1929" s="21"/>
      <c r="T1929" s="21"/>
      <c r="U1929" s="21"/>
      <c r="V1929" s="21"/>
      <c r="W1929" s="21"/>
      <c r="X1929" s="21"/>
    </row>
    <row r="1930" spans="17:24" x14ac:dyDescent="0.25">
      <c r="Q1930" s="21"/>
      <c r="R1930" s="21"/>
      <c r="S1930" s="21"/>
      <c r="T1930" s="21"/>
      <c r="U1930" s="21"/>
      <c r="V1930" s="21"/>
      <c r="W1930" s="21"/>
      <c r="X1930" s="21"/>
    </row>
    <row r="1931" spans="17:24" x14ac:dyDescent="0.25">
      <c r="Q1931" s="21"/>
      <c r="R1931" s="21"/>
      <c r="S1931" s="21"/>
      <c r="T1931" s="21"/>
      <c r="U1931" s="21"/>
      <c r="V1931" s="21"/>
      <c r="W1931" s="21"/>
      <c r="X1931" s="21"/>
    </row>
    <row r="1932" spans="17:24" x14ac:dyDescent="0.25">
      <c r="Q1932" s="21"/>
      <c r="R1932" s="21"/>
      <c r="S1932" s="21"/>
      <c r="T1932" s="21"/>
      <c r="U1932" s="21"/>
      <c r="V1932" s="21"/>
      <c r="W1932" s="21"/>
      <c r="X1932" s="21"/>
    </row>
    <row r="1933" spans="17:24" x14ac:dyDescent="0.25">
      <c r="Q1933" s="21"/>
      <c r="R1933" s="21"/>
      <c r="S1933" s="21"/>
      <c r="T1933" s="21"/>
      <c r="U1933" s="21"/>
      <c r="V1933" s="21"/>
      <c r="W1933" s="21"/>
      <c r="X1933" s="21"/>
    </row>
    <row r="1934" spans="17:24" x14ac:dyDescent="0.25">
      <c r="Q1934" s="21"/>
      <c r="R1934" s="21"/>
      <c r="S1934" s="21"/>
      <c r="T1934" s="21"/>
      <c r="U1934" s="21"/>
      <c r="V1934" s="21"/>
      <c r="W1934" s="21"/>
      <c r="X1934" s="21"/>
    </row>
    <row r="1935" spans="17:24" x14ac:dyDescent="0.25">
      <c r="Q1935" s="21"/>
      <c r="R1935" s="21"/>
      <c r="S1935" s="21"/>
      <c r="T1935" s="21"/>
      <c r="U1935" s="21"/>
      <c r="V1935" s="21"/>
      <c r="W1935" s="21"/>
      <c r="X1935" s="21"/>
    </row>
    <row r="1936" spans="17:24" x14ac:dyDescent="0.25">
      <c r="Q1936" s="21"/>
      <c r="R1936" s="21"/>
      <c r="S1936" s="21"/>
      <c r="T1936" s="21"/>
      <c r="U1936" s="21"/>
      <c r="V1936" s="21"/>
      <c r="W1936" s="21"/>
      <c r="X1936" s="21"/>
    </row>
    <row r="1937" spans="17:24" x14ac:dyDescent="0.25">
      <c r="Q1937" s="21"/>
      <c r="R1937" s="21"/>
      <c r="S1937" s="21"/>
      <c r="T1937" s="21"/>
      <c r="U1937" s="21"/>
      <c r="V1937" s="21"/>
      <c r="W1937" s="21"/>
      <c r="X1937" s="21"/>
    </row>
    <row r="1938" spans="17:24" x14ac:dyDescent="0.25">
      <c r="Q1938" s="21"/>
      <c r="R1938" s="21"/>
      <c r="S1938" s="21"/>
      <c r="T1938" s="21"/>
      <c r="U1938" s="21"/>
      <c r="V1938" s="21"/>
      <c r="W1938" s="21"/>
      <c r="X1938" s="21"/>
    </row>
    <row r="1939" spans="17:24" x14ac:dyDescent="0.25">
      <c r="Q1939" s="21"/>
      <c r="R1939" s="21"/>
      <c r="S1939" s="21"/>
      <c r="T1939" s="21"/>
      <c r="U1939" s="21"/>
      <c r="V1939" s="21"/>
      <c r="W1939" s="21"/>
      <c r="X1939" s="21"/>
    </row>
    <row r="1940" spans="17:24" x14ac:dyDescent="0.25">
      <c r="Q1940" s="21"/>
      <c r="R1940" s="21"/>
      <c r="S1940" s="21"/>
      <c r="T1940" s="21"/>
      <c r="U1940" s="21"/>
      <c r="V1940" s="21"/>
      <c r="W1940" s="21"/>
      <c r="X1940" s="21"/>
    </row>
    <row r="1941" spans="17:24" x14ac:dyDescent="0.25">
      <c r="Q1941" s="21"/>
      <c r="R1941" s="21"/>
      <c r="S1941" s="21"/>
      <c r="T1941" s="21"/>
      <c r="U1941" s="21"/>
      <c r="V1941" s="21"/>
      <c r="W1941" s="21"/>
      <c r="X1941" s="21"/>
    </row>
    <row r="1942" spans="17:24" x14ac:dyDescent="0.25">
      <c r="Q1942" s="21"/>
      <c r="R1942" s="21"/>
      <c r="S1942" s="21"/>
      <c r="T1942" s="21"/>
      <c r="U1942" s="21"/>
      <c r="V1942" s="21"/>
      <c r="W1942" s="21"/>
      <c r="X1942" s="21"/>
    </row>
    <row r="1943" spans="17:24" x14ac:dyDescent="0.25">
      <c r="Q1943" s="21"/>
      <c r="R1943" s="21"/>
      <c r="S1943" s="21"/>
      <c r="T1943" s="21"/>
      <c r="U1943" s="21"/>
      <c r="V1943" s="21"/>
      <c r="W1943" s="21"/>
      <c r="X1943" s="21"/>
    </row>
    <row r="1944" spans="17:24" x14ac:dyDescent="0.25">
      <c r="Q1944" s="21"/>
      <c r="R1944" s="21"/>
      <c r="S1944" s="21"/>
      <c r="T1944" s="21"/>
      <c r="U1944" s="21"/>
      <c r="V1944" s="21"/>
      <c r="W1944" s="21"/>
      <c r="X1944" s="21"/>
    </row>
    <row r="1945" spans="17:24" x14ac:dyDescent="0.25">
      <c r="Q1945" s="21"/>
      <c r="R1945" s="21"/>
      <c r="S1945" s="21"/>
      <c r="T1945" s="21"/>
      <c r="U1945" s="21"/>
      <c r="V1945" s="21"/>
      <c r="W1945" s="21"/>
      <c r="X1945" s="21"/>
    </row>
    <row r="1946" spans="17:24" x14ac:dyDescent="0.25">
      <c r="Q1946" s="21"/>
      <c r="R1946" s="21"/>
      <c r="S1946" s="21"/>
      <c r="T1946" s="21"/>
      <c r="U1946" s="21"/>
      <c r="V1946" s="21"/>
      <c r="W1946" s="21"/>
      <c r="X1946" s="21"/>
    </row>
    <row r="1947" spans="17:24" x14ac:dyDescent="0.25">
      <c r="Q1947" s="21"/>
      <c r="R1947" s="21"/>
      <c r="S1947" s="21"/>
      <c r="T1947" s="21"/>
      <c r="U1947" s="21"/>
      <c r="V1947" s="21"/>
      <c r="W1947" s="21"/>
      <c r="X1947" s="21"/>
    </row>
    <row r="1948" spans="17:24" x14ac:dyDescent="0.25">
      <c r="Q1948" s="21"/>
      <c r="R1948" s="21"/>
      <c r="S1948" s="21"/>
      <c r="T1948" s="21"/>
      <c r="U1948" s="21"/>
      <c r="V1948" s="21"/>
      <c r="W1948" s="21"/>
      <c r="X1948" s="21"/>
    </row>
    <row r="1949" spans="17:24" x14ac:dyDescent="0.25">
      <c r="Q1949" s="21"/>
      <c r="R1949" s="21"/>
      <c r="S1949" s="21"/>
      <c r="T1949" s="21"/>
      <c r="U1949" s="21"/>
      <c r="V1949" s="21"/>
      <c r="W1949" s="21"/>
      <c r="X1949" s="21"/>
    </row>
    <row r="1950" spans="17:24" x14ac:dyDescent="0.25">
      <c r="Q1950" s="21"/>
      <c r="R1950" s="21"/>
      <c r="S1950" s="21"/>
      <c r="T1950" s="21"/>
      <c r="U1950" s="21"/>
      <c r="V1950" s="21"/>
      <c r="W1950" s="21"/>
      <c r="X1950" s="21"/>
    </row>
    <row r="1951" spans="17:24" x14ac:dyDescent="0.25">
      <c r="Q1951" s="21"/>
      <c r="R1951" s="21"/>
      <c r="S1951" s="21"/>
      <c r="T1951" s="21"/>
      <c r="U1951" s="21"/>
      <c r="V1951" s="21"/>
      <c r="W1951" s="21"/>
      <c r="X1951" s="21"/>
    </row>
    <row r="1952" spans="17:24" x14ac:dyDescent="0.25">
      <c r="Q1952" s="21"/>
      <c r="R1952" s="21"/>
      <c r="S1952" s="21"/>
      <c r="T1952" s="21"/>
      <c r="U1952" s="21"/>
      <c r="V1952" s="21"/>
      <c r="W1952" s="21"/>
      <c r="X1952" s="21"/>
    </row>
    <row r="1953" spans="17:24" x14ac:dyDescent="0.25">
      <c r="Q1953" s="21"/>
      <c r="R1953" s="21"/>
      <c r="S1953" s="21"/>
      <c r="T1953" s="21"/>
      <c r="U1953" s="21"/>
      <c r="V1953" s="21"/>
      <c r="W1953" s="21"/>
      <c r="X1953" s="21"/>
    </row>
    <row r="1954" spans="17:24" x14ac:dyDescent="0.25">
      <c r="Q1954" s="21"/>
      <c r="R1954" s="21"/>
      <c r="S1954" s="21"/>
      <c r="T1954" s="21"/>
      <c r="U1954" s="21"/>
      <c r="V1954" s="21"/>
      <c r="W1954" s="21"/>
      <c r="X1954" s="21"/>
    </row>
    <row r="1955" spans="17:24" x14ac:dyDescent="0.25">
      <c r="Q1955" s="21"/>
      <c r="R1955" s="21"/>
      <c r="S1955" s="21"/>
      <c r="T1955" s="21"/>
      <c r="U1955" s="21"/>
      <c r="V1955" s="21"/>
      <c r="W1955" s="21"/>
      <c r="X1955" s="21"/>
    </row>
    <row r="1956" spans="17:24" x14ac:dyDescent="0.25">
      <c r="Q1956" s="21"/>
      <c r="R1956" s="21"/>
      <c r="S1956" s="21"/>
      <c r="T1956" s="21"/>
      <c r="U1956" s="21"/>
      <c r="V1956" s="21"/>
      <c r="W1956" s="21"/>
      <c r="X1956" s="21"/>
    </row>
    <row r="1957" spans="17:24" x14ac:dyDescent="0.25">
      <c r="Q1957" s="21"/>
      <c r="R1957" s="21"/>
      <c r="S1957" s="21"/>
      <c r="T1957" s="21"/>
      <c r="U1957" s="21"/>
      <c r="V1957" s="21"/>
      <c r="W1957" s="21"/>
      <c r="X1957" s="21"/>
    </row>
    <row r="1958" spans="17:24" x14ac:dyDescent="0.25">
      <c r="Q1958" s="21"/>
      <c r="R1958" s="21"/>
      <c r="S1958" s="21"/>
      <c r="T1958" s="21"/>
      <c r="U1958" s="21"/>
      <c r="V1958" s="21"/>
      <c r="W1958" s="21"/>
      <c r="X1958" s="21"/>
    </row>
    <row r="1959" spans="17:24" x14ac:dyDescent="0.25">
      <c r="Q1959" s="21"/>
      <c r="R1959" s="21"/>
      <c r="S1959" s="21"/>
      <c r="T1959" s="21"/>
      <c r="U1959" s="21"/>
      <c r="V1959" s="21"/>
      <c r="W1959" s="21"/>
      <c r="X1959" s="21"/>
    </row>
    <row r="1960" spans="17:24" x14ac:dyDescent="0.25">
      <c r="Q1960" s="21"/>
      <c r="R1960" s="21"/>
      <c r="S1960" s="21"/>
      <c r="T1960" s="21"/>
      <c r="U1960" s="21"/>
      <c r="V1960" s="21"/>
      <c r="W1960" s="21"/>
      <c r="X1960" s="21"/>
    </row>
    <row r="1961" spans="17:24" x14ac:dyDescent="0.25">
      <c r="Q1961" s="21"/>
      <c r="R1961" s="21"/>
      <c r="S1961" s="21"/>
      <c r="T1961" s="21"/>
      <c r="U1961" s="21"/>
      <c r="V1961" s="21"/>
      <c r="W1961" s="21"/>
      <c r="X1961" s="21"/>
    </row>
    <row r="1962" spans="17:24" x14ac:dyDescent="0.25">
      <c r="Q1962" s="21"/>
      <c r="R1962" s="21"/>
      <c r="S1962" s="21"/>
      <c r="T1962" s="21"/>
      <c r="U1962" s="21"/>
      <c r="V1962" s="21"/>
      <c r="W1962" s="21"/>
      <c r="X1962" s="21"/>
    </row>
    <row r="1963" spans="17:24" x14ac:dyDescent="0.25">
      <c r="Q1963" s="21"/>
      <c r="R1963" s="21"/>
      <c r="S1963" s="21"/>
      <c r="T1963" s="21"/>
      <c r="U1963" s="21"/>
      <c r="V1963" s="21"/>
      <c r="W1963" s="21"/>
      <c r="X1963" s="21"/>
    </row>
    <row r="1964" spans="17:24" x14ac:dyDescent="0.25">
      <c r="Q1964" s="21"/>
      <c r="R1964" s="21"/>
      <c r="S1964" s="21"/>
      <c r="T1964" s="21"/>
      <c r="U1964" s="21"/>
      <c r="V1964" s="21"/>
      <c r="W1964" s="21"/>
      <c r="X1964" s="21"/>
    </row>
    <row r="1965" spans="17:24" x14ac:dyDescent="0.25">
      <c r="Q1965" s="21"/>
      <c r="R1965" s="21"/>
      <c r="S1965" s="21"/>
      <c r="T1965" s="21"/>
      <c r="U1965" s="21"/>
      <c r="V1965" s="21"/>
      <c r="W1965" s="21"/>
      <c r="X1965" s="21"/>
    </row>
    <row r="1966" spans="17:24" x14ac:dyDescent="0.25">
      <c r="Q1966" s="21"/>
      <c r="R1966" s="21"/>
      <c r="S1966" s="21"/>
      <c r="T1966" s="21"/>
      <c r="U1966" s="21"/>
      <c r="V1966" s="21"/>
      <c r="W1966" s="21"/>
      <c r="X1966" s="21"/>
    </row>
    <row r="1967" spans="17:24" x14ac:dyDescent="0.25">
      <c r="Q1967" s="21"/>
      <c r="R1967" s="21"/>
      <c r="S1967" s="21"/>
      <c r="T1967" s="21"/>
      <c r="U1967" s="21"/>
      <c r="V1967" s="21"/>
      <c r="W1967" s="21"/>
      <c r="X1967" s="21"/>
    </row>
    <row r="1968" spans="17:24" x14ac:dyDescent="0.25">
      <c r="Q1968" s="21"/>
      <c r="R1968" s="21"/>
      <c r="S1968" s="21"/>
      <c r="T1968" s="21"/>
      <c r="U1968" s="21"/>
      <c r="V1968" s="21"/>
      <c r="W1968" s="21"/>
      <c r="X1968" s="21"/>
    </row>
    <row r="1969" spans="17:24" x14ac:dyDescent="0.25">
      <c r="Q1969" s="21"/>
      <c r="R1969" s="21"/>
      <c r="S1969" s="21"/>
      <c r="T1969" s="21"/>
      <c r="U1969" s="21"/>
      <c r="V1969" s="21"/>
      <c r="W1969" s="21"/>
      <c r="X1969" s="21"/>
    </row>
    <row r="1970" spans="17:24" x14ac:dyDescent="0.25">
      <c r="Q1970" s="21"/>
      <c r="R1970" s="21"/>
      <c r="S1970" s="21"/>
      <c r="T1970" s="21"/>
      <c r="U1970" s="21"/>
      <c r="V1970" s="21"/>
      <c r="W1970" s="21"/>
      <c r="X1970" s="21"/>
    </row>
    <row r="1971" spans="17:24" x14ac:dyDescent="0.25">
      <c r="Q1971" s="21"/>
      <c r="R1971" s="21"/>
      <c r="S1971" s="21"/>
      <c r="T1971" s="21"/>
      <c r="U1971" s="21"/>
      <c r="V1971" s="21"/>
      <c r="W1971" s="21"/>
      <c r="X1971" s="21"/>
    </row>
    <row r="1972" spans="17:24" x14ac:dyDescent="0.25">
      <c r="Q1972" s="21"/>
      <c r="R1972" s="21"/>
      <c r="S1972" s="21"/>
      <c r="T1972" s="21"/>
      <c r="U1972" s="21"/>
      <c r="V1972" s="21"/>
      <c r="W1972" s="21"/>
      <c r="X1972" s="21"/>
    </row>
    <row r="1973" spans="17:24" x14ac:dyDescent="0.25">
      <c r="Q1973" s="21"/>
      <c r="R1973" s="21"/>
      <c r="S1973" s="21"/>
      <c r="T1973" s="21"/>
      <c r="U1973" s="21"/>
      <c r="V1973" s="21"/>
      <c r="W1973" s="21"/>
      <c r="X1973" s="21"/>
    </row>
    <row r="1974" spans="17:24" x14ac:dyDescent="0.25">
      <c r="Q1974" s="21"/>
      <c r="R1974" s="21"/>
      <c r="S1974" s="21"/>
      <c r="T1974" s="21"/>
      <c r="U1974" s="21"/>
      <c r="V1974" s="21"/>
      <c r="W1974" s="21"/>
      <c r="X1974" s="21"/>
    </row>
    <row r="1975" spans="17:24" x14ac:dyDescent="0.25">
      <c r="Q1975" s="21"/>
      <c r="R1975" s="21"/>
      <c r="S1975" s="21"/>
      <c r="T1975" s="21"/>
      <c r="U1975" s="21"/>
      <c r="V1975" s="21"/>
      <c r="W1975" s="21"/>
      <c r="X1975" s="21"/>
    </row>
    <row r="1976" spans="17:24" x14ac:dyDescent="0.25">
      <c r="Q1976" s="21"/>
      <c r="R1976" s="21"/>
      <c r="S1976" s="21"/>
      <c r="T1976" s="21"/>
      <c r="U1976" s="21"/>
      <c r="V1976" s="21"/>
      <c r="W1976" s="21"/>
      <c r="X1976" s="21"/>
    </row>
    <row r="1977" spans="17:24" x14ac:dyDescent="0.25">
      <c r="Q1977" s="21"/>
      <c r="R1977" s="21"/>
      <c r="S1977" s="21"/>
      <c r="T1977" s="21"/>
      <c r="U1977" s="21"/>
      <c r="V1977" s="21"/>
      <c r="W1977" s="21"/>
      <c r="X1977" s="21"/>
    </row>
    <row r="1978" spans="17:24" x14ac:dyDescent="0.25">
      <c r="Q1978" s="21"/>
      <c r="R1978" s="21"/>
      <c r="S1978" s="21"/>
      <c r="T1978" s="21"/>
      <c r="U1978" s="21"/>
      <c r="V1978" s="21"/>
      <c r="W1978" s="21"/>
      <c r="X1978" s="21"/>
    </row>
    <row r="1979" spans="17:24" x14ac:dyDescent="0.25">
      <c r="Q1979" s="21"/>
      <c r="R1979" s="21"/>
      <c r="S1979" s="21"/>
      <c r="T1979" s="21"/>
      <c r="U1979" s="21"/>
      <c r="V1979" s="21"/>
      <c r="W1979" s="21"/>
      <c r="X1979" s="21"/>
    </row>
    <row r="1980" spans="17:24" x14ac:dyDescent="0.25">
      <c r="Q1980" s="21"/>
      <c r="R1980" s="21"/>
      <c r="S1980" s="21"/>
      <c r="T1980" s="21"/>
      <c r="U1980" s="21"/>
      <c r="V1980" s="21"/>
      <c r="W1980" s="21"/>
      <c r="X1980" s="21"/>
    </row>
    <row r="1981" spans="17:24" x14ac:dyDescent="0.25">
      <c r="Q1981" s="21"/>
      <c r="R1981" s="21"/>
      <c r="S1981" s="21"/>
      <c r="T1981" s="21"/>
      <c r="U1981" s="21"/>
      <c r="V1981" s="21"/>
      <c r="W1981" s="21"/>
      <c r="X1981" s="21"/>
    </row>
    <row r="1982" spans="17:24" x14ac:dyDescent="0.25">
      <c r="Q1982" s="21"/>
      <c r="R1982" s="21"/>
      <c r="S1982" s="21"/>
      <c r="T1982" s="21"/>
      <c r="U1982" s="21"/>
      <c r="V1982" s="21"/>
      <c r="W1982" s="21"/>
      <c r="X1982" s="21"/>
    </row>
    <row r="1983" spans="17:24" x14ac:dyDescent="0.25">
      <c r="Q1983" s="21"/>
      <c r="R1983" s="21"/>
      <c r="S1983" s="21"/>
      <c r="T1983" s="21"/>
      <c r="U1983" s="21"/>
      <c r="V1983" s="21"/>
      <c r="W1983" s="21"/>
      <c r="X1983" s="21"/>
    </row>
    <row r="1984" spans="17:24" x14ac:dyDescent="0.25">
      <c r="Q1984" s="21"/>
      <c r="R1984" s="21"/>
      <c r="S1984" s="21"/>
      <c r="T1984" s="21"/>
      <c r="U1984" s="21"/>
      <c r="V1984" s="21"/>
      <c r="W1984" s="21"/>
      <c r="X1984" s="21"/>
    </row>
    <row r="1985" spans="17:24" x14ac:dyDescent="0.25">
      <c r="Q1985" s="21"/>
      <c r="R1985" s="21"/>
      <c r="S1985" s="21"/>
      <c r="T1985" s="21"/>
      <c r="U1985" s="21"/>
      <c r="V1985" s="21"/>
      <c r="W1985" s="21"/>
      <c r="X1985" s="21"/>
    </row>
    <row r="1986" spans="17:24" x14ac:dyDescent="0.25">
      <c r="Q1986" s="21"/>
      <c r="R1986" s="21"/>
      <c r="S1986" s="21"/>
      <c r="T1986" s="21"/>
      <c r="U1986" s="21"/>
      <c r="V1986" s="21"/>
      <c r="W1986" s="21"/>
      <c r="X1986" s="21"/>
    </row>
    <row r="1987" spans="17:24" x14ac:dyDescent="0.25">
      <c r="Q1987" s="21"/>
      <c r="R1987" s="21"/>
      <c r="S1987" s="21"/>
      <c r="T1987" s="21"/>
      <c r="U1987" s="21"/>
      <c r="V1987" s="21"/>
      <c r="W1987" s="21"/>
      <c r="X1987" s="21"/>
    </row>
    <row r="1988" spans="17:24" x14ac:dyDescent="0.25">
      <c r="Q1988" s="21"/>
      <c r="R1988" s="21"/>
      <c r="S1988" s="21"/>
      <c r="T1988" s="21"/>
      <c r="U1988" s="21"/>
      <c r="V1988" s="21"/>
      <c r="W1988" s="21"/>
      <c r="X1988" s="21"/>
    </row>
    <row r="1989" spans="17:24" x14ac:dyDescent="0.25">
      <c r="Q1989" s="21"/>
      <c r="R1989" s="21"/>
      <c r="S1989" s="21"/>
      <c r="T1989" s="21"/>
      <c r="U1989" s="21"/>
      <c r="V1989" s="21"/>
      <c r="W1989" s="21"/>
      <c r="X1989" s="21"/>
    </row>
    <row r="1990" spans="17:24" x14ac:dyDescent="0.25">
      <c r="Q1990" s="21"/>
      <c r="R1990" s="21"/>
      <c r="S1990" s="21"/>
      <c r="T1990" s="21"/>
      <c r="U1990" s="21"/>
      <c r="V1990" s="21"/>
      <c r="W1990" s="21"/>
      <c r="X1990" s="21"/>
    </row>
    <row r="1991" spans="17:24" x14ac:dyDescent="0.25">
      <c r="Q1991" s="21"/>
      <c r="R1991" s="21"/>
      <c r="S1991" s="21"/>
      <c r="T1991" s="21"/>
      <c r="U1991" s="21"/>
      <c r="V1991" s="21"/>
      <c r="W1991" s="21"/>
      <c r="X1991" s="21"/>
    </row>
    <row r="1992" spans="17:24" x14ac:dyDescent="0.25">
      <c r="Q1992" s="21"/>
      <c r="R1992" s="21"/>
      <c r="S1992" s="21"/>
      <c r="T1992" s="21"/>
      <c r="U1992" s="21"/>
      <c r="V1992" s="21"/>
      <c r="W1992" s="21"/>
      <c r="X1992" s="21"/>
    </row>
    <row r="1993" spans="17:24" x14ac:dyDescent="0.25">
      <c r="Q1993" s="21"/>
      <c r="R1993" s="21"/>
      <c r="S1993" s="21"/>
      <c r="T1993" s="21"/>
      <c r="U1993" s="21"/>
      <c r="V1993" s="21"/>
      <c r="W1993" s="21"/>
      <c r="X1993" s="21"/>
    </row>
    <row r="1994" spans="17:24" x14ac:dyDescent="0.25">
      <c r="Q1994" s="21"/>
      <c r="R1994" s="21"/>
      <c r="S1994" s="21"/>
      <c r="T1994" s="21"/>
      <c r="U1994" s="21"/>
      <c r="V1994" s="21"/>
      <c r="W1994" s="21"/>
      <c r="X1994" s="21"/>
    </row>
    <row r="1995" spans="17:24" x14ac:dyDescent="0.25">
      <c r="Q1995" s="21"/>
      <c r="R1995" s="21"/>
      <c r="S1995" s="21"/>
      <c r="T1995" s="21"/>
      <c r="U1995" s="21"/>
      <c r="V1995" s="21"/>
      <c r="W1995" s="21"/>
      <c r="X1995" s="21"/>
    </row>
    <row r="1996" spans="17:24" x14ac:dyDescent="0.25">
      <c r="Q1996" s="21"/>
      <c r="R1996" s="21"/>
      <c r="S1996" s="21"/>
      <c r="T1996" s="21"/>
      <c r="U1996" s="21"/>
      <c r="V1996" s="21"/>
      <c r="W1996" s="21"/>
      <c r="X1996" s="21"/>
    </row>
    <row r="1997" spans="17:24" x14ac:dyDescent="0.25">
      <c r="Q1997" s="21"/>
      <c r="R1997" s="21"/>
      <c r="S1997" s="21"/>
      <c r="T1997" s="21"/>
      <c r="U1997" s="21"/>
      <c r="V1997" s="21"/>
      <c r="W1997" s="21"/>
      <c r="X1997" s="21"/>
    </row>
    <row r="1998" spans="17:24" x14ac:dyDescent="0.25">
      <c r="Q1998" s="21"/>
      <c r="R1998" s="21"/>
      <c r="S1998" s="21"/>
      <c r="T1998" s="21"/>
      <c r="U1998" s="21"/>
      <c r="V1998" s="21"/>
      <c r="W1998" s="21"/>
      <c r="X1998" s="21"/>
    </row>
    <row r="1999" spans="17:24" x14ac:dyDescent="0.25">
      <c r="Q1999" s="21"/>
      <c r="R1999" s="21"/>
      <c r="S1999" s="21"/>
      <c r="T1999" s="21"/>
      <c r="U1999" s="21"/>
      <c r="V1999" s="21"/>
      <c r="W1999" s="21"/>
      <c r="X1999" s="21"/>
    </row>
    <row r="2000" spans="17:24" x14ac:dyDescent="0.25">
      <c r="Q2000" s="21"/>
      <c r="R2000" s="21"/>
      <c r="S2000" s="21"/>
      <c r="T2000" s="21"/>
      <c r="U2000" s="21"/>
      <c r="V2000" s="21"/>
      <c r="W2000" s="21"/>
      <c r="X2000" s="21"/>
    </row>
    <row r="2001" spans="17:24" x14ac:dyDescent="0.25">
      <c r="Q2001" s="21"/>
      <c r="R2001" s="21"/>
      <c r="S2001" s="21"/>
      <c r="T2001" s="21"/>
      <c r="U2001" s="21"/>
      <c r="V2001" s="21"/>
      <c r="W2001" s="21"/>
      <c r="X2001" s="21"/>
    </row>
    <row r="2002" spans="17:24" x14ac:dyDescent="0.25">
      <c r="Q2002" s="21"/>
      <c r="R2002" s="21"/>
      <c r="S2002" s="21"/>
      <c r="T2002" s="21"/>
      <c r="U2002" s="21"/>
      <c r="V2002" s="21"/>
      <c r="W2002" s="21"/>
      <c r="X2002" s="21"/>
    </row>
    <row r="2003" spans="17:24" x14ac:dyDescent="0.25">
      <c r="Q2003" s="21"/>
      <c r="R2003" s="21"/>
      <c r="S2003" s="21"/>
      <c r="T2003" s="21"/>
      <c r="U2003" s="21"/>
      <c r="V2003" s="21"/>
      <c r="W2003" s="21"/>
      <c r="X2003" s="21"/>
    </row>
    <row r="2004" spans="17:24" x14ac:dyDescent="0.25">
      <c r="Q2004" s="21"/>
      <c r="R2004" s="21"/>
      <c r="S2004" s="21"/>
      <c r="T2004" s="21"/>
      <c r="U2004" s="21"/>
      <c r="V2004" s="21"/>
      <c r="W2004" s="21"/>
      <c r="X2004" s="21"/>
    </row>
    <row r="2005" spans="17:24" x14ac:dyDescent="0.25">
      <c r="Q2005" s="21"/>
      <c r="R2005" s="21"/>
      <c r="S2005" s="21"/>
      <c r="T2005" s="21"/>
      <c r="U2005" s="21"/>
      <c r="V2005" s="21"/>
      <c r="W2005" s="21"/>
      <c r="X2005" s="21"/>
    </row>
    <row r="2006" spans="17:24" x14ac:dyDescent="0.25">
      <c r="Q2006" s="21"/>
      <c r="R2006" s="21"/>
      <c r="S2006" s="21"/>
      <c r="T2006" s="21"/>
      <c r="U2006" s="21"/>
      <c r="V2006" s="21"/>
      <c r="W2006" s="21"/>
      <c r="X2006" s="21"/>
    </row>
    <row r="2007" spans="17:24" x14ac:dyDescent="0.25">
      <c r="Q2007" s="21"/>
      <c r="R2007" s="21"/>
      <c r="S2007" s="21"/>
      <c r="T2007" s="21"/>
      <c r="U2007" s="21"/>
      <c r="V2007" s="21"/>
      <c r="W2007" s="21"/>
      <c r="X2007" s="21"/>
    </row>
    <row r="2008" spans="17:24" x14ac:dyDescent="0.25">
      <c r="Q2008" s="21"/>
      <c r="R2008" s="21"/>
      <c r="S2008" s="21"/>
      <c r="T2008" s="21"/>
      <c r="U2008" s="21"/>
      <c r="V2008" s="21"/>
      <c r="W2008" s="21"/>
      <c r="X2008" s="21"/>
    </row>
    <row r="2009" spans="17:24" x14ac:dyDescent="0.25">
      <c r="Q2009" s="21"/>
      <c r="R2009" s="21"/>
      <c r="S2009" s="21"/>
      <c r="T2009" s="21"/>
      <c r="U2009" s="21"/>
      <c r="V2009" s="21"/>
      <c r="W2009" s="21"/>
      <c r="X2009" s="21"/>
    </row>
    <row r="2010" spans="17:24" x14ac:dyDescent="0.25">
      <c r="Q2010" s="21"/>
      <c r="R2010" s="21"/>
      <c r="S2010" s="21"/>
      <c r="T2010" s="21"/>
      <c r="U2010" s="21"/>
      <c r="V2010" s="21"/>
      <c r="W2010" s="21"/>
      <c r="X2010" s="21"/>
    </row>
    <row r="2011" spans="17:24" x14ac:dyDescent="0.25">
      <c r="Q2011" s="21"/>
      <c r="R2011" s="21"/>
      <c r="S2011" s="21"/>
      <c r="T2011" s="21"/>
      <c r="U2011" s="21"/>
      <c r="V2011" s="21"/>
      <c r="W2011" s="21"/>
      <c r="X2011" s="21"/>
    </row>
    <row r="2012" spans="17:24" x14ac:dyDescent="0.25">
      <c r="Q2012" s="21"/>
      <c r="R2012" s="21"/>
      <c r="S2012" s="21"/>
      <c r="T2012" s="21"/>
      <c r="U2012" s="21"/>
      <c r="V2012" s="21"/>
      <c r="W2012" s="21"/>
      <c r="X2012" s="21"/>
    </row>
    <row r="2013" spans="17:24" x14ac:dyDescent="0.25">
      <c r="Q2013" s="21"/>
      <c r="R2013" s="21"/>
      <c r="S2013" s="21"/>
      <c r="T2013" s="21"/>
      <c r="U2013" s="21"/>
      <c r="V2013" s="21"/>
      <c r="W2013" s="21"/>
      <c r="X2013" s="21"/>
    </row>
    <row r="2014" spans="17:24" x14ac:dyDescent="0.25">
      <c r="Q2014" s="21"/>
      <c r="R2014" s="21"/>
      <c r="S2014" s="21"/>
      <c r="T2014" s="21"/>
      <c r="U2014" s="21"/>
      <c r="V2014" s="21"/>
      <c r="W2014" s="21"/>
      <c r="X2014" s="21"/>
    </row>
    <row r="2015" spans="17:24" x14ac:dyDescent="0.25">
      <c r="Q2015" s="21"/>
      <c r="R2015" s="21"/>
      <c r="S2015" s="21"/>
      <c r="T2015" s="21"/>
      <c r="U2015" s="21"/>
      <c r="V2015" s="21"/>
      <c r="W2015" s="21"/>
      <c r="X2015" s="21"/>
    </row>
    <row r="2016" spans="17:24" x14ac:dyDescent="0.25">
      <c r="Q2016" s="21"/>
      <c r="R2016" s="21"/>
      <c r="S2016" s="21"/>
      <c r="T2016" s="21"/>
      <c r="U2016" s="21"/>
      <c r="V2016" s="21"/>
      <c r="W2016" s="21"/>
      <c r="X2016" s="21"/>
    </row>
    <row r="2017" spans="17:24" x14ac:dyDescent="0.25">
      <c r="Q2017" s="21"/>
      <c r="R2017" s="21"/>
      <c r="S2017" s="21"/>
      <c r="T2017" s="21"/>
      <c r="U2017" s="21"/>
      <c r="V2017" s="21"/>
      <c r="W2017" s="21"/>
      <c r="X2017" s="21"/>
    </row>
    <row r="2018" spans="17:24" x14ac:dyDescent="0.25">
      <c r="Q2018" s="21"/>
      <c r="R2018" s="21"/>
      <c r="S2018" s="21"/>
      <c r="T2018" s="21"/>
      <c r="U2018" s="21"/>
      <c r="V2018" s="21"/>
      <c r="W2018" s="21"/>
      <c r="X2018" s="21"/>
    </row>
    <row r="2019" spans="17:24" x14ac:dyDescent="0.25">
      <c r="Q2019" s="21"/>
      <c r="R2019" s="21"/>
      <c r="S2019" s="21"/>
      <c r="T2019" s="21"/>
      <c r="U2019" s="21"/>
      <c r="V2019" s="21"/>
      <c r="W2019" s="21"/>
      <c r="X2019" s="21"/>
    </row>
    <row r="2020" spans="17:24" x14ac:dyDescent="0.25">
      <c r="Q2020" s="21"/>
      <c r="R2020" s="21"/>
      <c r="S2020" s="21"/>
      <c r="T2020" s="21"/>
      <c r="U2020" s="21"/>
      <c r="V2020" s="21"/>
      <c r="W2020" s="21"/>
      <c r="X2020" s="21"/>
    </row>
    <row r="2021" spans="17:24" x14ac:dyDescent="0.25">
      <c r="Q2021" s="21"/>
      <c r="R2021" s="21"/>
      <c r="S2021" s="21"/>
      <c r="T2021" s="21"/>
      <c r="U2021" s="21"/>
      <c r="V2021" s="21"/>
      <c r="W2021" s="21"/>
      <c r="X2021" s="21"/>
    </row>
    <row r="2022" spans="17:24" x14ac:dyDescent="0.25">
      <c r="Q2022" s="21"/>
      <c r="R2022" s="21"/>
      <c r="S2022" s="21"/>
      <c r="T2022" s="21"/>
      <c r="U2022" s="21"/>
      <c r="V2022" s="21"/>
      <c r="W2022" s="21"/>
      <c r="X2022" s="21"/>
    </row>
    <row r="2023" spans="17:24" x14ac:dyDescent="0.25">
      <c r="Q2023" s="21"/>
      <c r="R2023" s="21"/>
      <c r="S2023" s="21"/>
      <c r="T2023" s="21"/>
      <c r="U2023" s="21"/>
      <c r="V2023" s="21"/>
      <c r="W2023" s="21"/>
      <c r="X2023" s="21"/>
    </row>
    <row r="2024" spans="17:24" x14ac:dyDescent="0.25">
      <c r="Q2024" s="21"/>
      <c r="R2024" s="21"/>
      <c r="S2024" s="21"/>
      <c r="T2024" s="21"/>
      <c r="U2024" s="21"/>
      <c r="V2024" s="21"/>
      <c r="W2024" s="21"/>
      <c r="X2024" s="21"/>
    </row>
    <row r="2025" spans="17:24" x14ac:dyDescent="0.25">
      <c r="Q2025" s="21"/>
      <c r="R2025" s="21"/>
      <c r="S2025" s="21"/>
      <c r="T2025" s="21"/>
      <c r="U2025" s="21"/>
      <c r="V2025" s="21"/>
      <c r="W2025" s="21"/>
      <c r="X2025" s="21"/>
    </row>
    <row r="2026" spans="17:24" x14ac:dyDescent="0.25">
      <c r="Q2026" s="21"/>
      <c r="R2026" s="21"/>
      <c r="S2026" s="21"/>
      <c r="T2026" s="21"/>
      <c r="U2026" s="21"/>
      <c r="V2026" s="21"/>
      <c r="W2026" s="21"/>
      <c r="X2026" s="21"/>
    </row>
    <row r="2027" spans="17:24" x14ac:dyDescent="0.25">
      <c r="Q2027" s="21"/>
      <c r="R2027" s="21"/>
      <c r="S2027" s="21"/>
      <c r="T2027" s="21"/>
      <c r="U2027" s="21"/>
      <c r="V2027" s="21"/>
      <c r="W2027" s="21"/>
      <c r="X2027" s="21"/>
    </row>
    <row r="2028" spans="17:24" x14ac:dyDescent="0.25">
      <c r="Q2028" s="21"/>
      <c r="R2028" s="21"/>
      <c r="S2028" s="21"/>
      <c r="T2028" s="21"/>
      <c r="U2028" s="21"/>
      <c r="V2028" s="21"/>
      <c r="W2028" s="21"/>
      <c r="X2028" s="21"/>
    </row>
    <row r="2029" spans="17:24" x14ac:dyDescent="0.25">
      <c r="Q2029" s="21"/>
      <c r="R2029" s="21"/>
      <c r="S2029" s="21"/>
      <c r="T2029" s="21"/>
      <c r="U2029" s="21"/>
      <c r="V2029" s="21"/>
      <c r="W2029" s="21"/>
      <c r="X2029" s="21"/>
    </row>
    <row r="2030" spans="17:24" x14ac:dyDescent="0.25">
      <c r="Q2030" s="21"/>
      <c r="R2030" s="21"/>
      <c r="S2030" s="21"/>
      <c r="T2030" s="21"/>
      <c r="U2030" s="21"/>
      <c r="V2030" s="21"/>
      <c r="W2030" s="21"/>
      <c r="X2030" s="21"/>
    </row>
    <row r="2031" spans="17:24" x14ac:dyDescent="0.25">
      <c r="Q2031" s="21"/>
      <c r="R2031" s="21"/>
      <c r="S2031" s="21"/>
      <c r="T2031" s="21"/>
      <c r="U2031" s="21"/>
      <c r="V2031" s="21"/>
      <c r="W2031" s="21"/>
      <c r="X2031" s="21"/>
    </row>
    <row r="2032" spans="17:24" x14ac:dyDescent="0.25">
      <c r="Q2032" s="21"/>
      <c r="R2032" s="21"/>
      <c r="S2032" s="21"/>
      <c r="T2032" s="21"/>
      <c r="U2032" s="21"/>
      <c r="V2032" s="21"/>
      <c r="W2032" s="21"/>
      <c r="X2032" s="21"/>
    </row>
    <row r="2033" spans="17:24" x14ac:dyDescent="0.25">
      <c r="Q2033" s="21"/>
      <c r="R2033" s="21"/>
      <c r="S2033" s="21"/>
      <c r="T2033" s="21"/>
      <c r="U2033" s="21"/>
      <c r="V2033" s="21"/>
      <c r="W2033" s="21"/>
      <c r="X2033" s="21"/>
    </row>
    <row r="2034" spans="17:24" x14ac:dyDescent="0.25">
      <c r="Q2034" s="21"/>
      <c r="R2034" s="21"/>
      <c r="S2034" s="21"/>
      <c r="T2034" s="21"/>
      <c r="U2034" s="21"/>
      <c r="V2034" s="21"/>
      <c r="W2034" s="21"/>
      <c r="X2034" s="21"/>
    </row>
    <row r="2035" spans="17:24" x14ac:dyDescent="0.25">
      <c r="Q2035" s="21"/>
      <c r="R2035" s="21"/>
      <c r="S2035" s="21"/>
      <c r="T2035" s="21"/>
      <c r="U2035" s="21"/>
      <c r="V2035" s="21"/>
      <c r="W2035" s="21"/>
      <c r="X2035" s="21"/>
    </row>
    <row r="2036" spans="17:24" x14ac:dyDescent="0.25">
      <c r="Q2036" s="21"/>
      <c r="R2036" s="21"/>
      <c r="S2036" s="21"/>
      <c r="T2036" s="21"/>
      <c r="U2036" s="21"/>
      <c r="V2036" s="21"/>
      <c r="W2036" s="21"/>
      <c r="X2036" s="21"/>
    </row>
    <row r="2037" spans="17:24" x14ac:dyDescent="0.25">
      <c r="Q2037" s="21"/>
      <c r="R2037" s="21"/>
      <c r="S2037" s="21"/>
      <c r="T2037" s="21"/>
      <c r="U2037" s="21"/>
      <c r="V2037" s="21"/>
      <c r="W2037" s="21"/>
      <c r="X2037" s="21"/>
    </row>
    <row r="2038" spans="17:24" x14ac:dyDescent="0.25">
      <c r="Q2038" s="21"/>
      <c r="R2038" s="21"/>
      <c r="S2038" s="21"/>
      <c r="T2038" s="21"/>
      <c r="U2038" s="21"/>
      <c r="V2038" s="21"/>
      <c r="W2038" s="21"/>
      <c r="X2038" s="21"/>
    </row>
    <row r="2039" spans="17:24" x14ac:dyDescent="0.25">
      <c r="Q2039" s="21"/>
      <c r="R2039" s="21"/>
      <c r="S2039" s="21"/>
      <c r="T2039" s="21"/>
      <c r="U2039" s="21"/>
      <c r="V2039" s="21"/>
      <c r="W2039" s="21"/>
      <c r="X2039" s="21"/>
    </row>
    <row r="2040" spans="17:24" x14ac:dyDescent="0.25">
      <c r="Q2040" s="21"/>
      <c r="R2040" s="21"/>
      <c r="S2040" s="21"/>
      <c r="T2040" s="21"/>
      <c r="U2040" s="21"/>
      <c r="V2040" s="21"/>
      <c r="W2040" s="21"/>
      <c r="X2040" s="21"/>
    </row>
    <row r="2041" spans="17:24" x14ac:dyDescent="0.25">
      <c r="Q2041" s="21"/>
      <c r="R2041" s="21"/>
      <c r="S2041" s="21"/>
      <c r="T2041" s="21"/>
      <c r="U2041" s="21"/>
      <c r="V2041" s="21"/>
      <c r="W2041" s="21"/>
      <c r="X2041" s="21"/>
    </row>
    <row r="2042" spans="17:24" x14ac:dyDescent="0.25">
      <c r="Q2042" s="21"/>
      <c r="R2042" s="21"/>
      <c r="S2042" s="21"/>
      <c r="T2042" s="21"/>
      <c r="U2042" s="21"/>
      <c r="V2042" s="21"/>
      <c r="W2042" s="21"/>
      <c r="X2042" s="21"/>
    </row>
    <row r="2043" spans="17:24" x14ac:dyDescent="0.25">
      <c r="Q2043" s="21"/>
      <c r="R2043" s="21"/>
      <c r="S2043" s="21"/>
      <c r="T2043" s="21"/>
      <c r="U2043" s="21"/>
      <c r="V2043" s="21"/>
      <c r="W2043" s="21"/>
      <c r="X2043" s="21"/>
    </row>
    <row r="2044" spans="17:24" x14ac:dyDescent="0.25">
      <c r="Q2044" s="21"/>
      <c r="R2044" s="21"/>
      <c r="S2044" s="21"/>
      <c r="T2044" s="21"/>
      <c r="U2044" s="21"/>
      <c r="V2044" s="21"/>
      <c r="W2044" s="21"/>
      <c r="X2044" s="21"/>
    </row>
    <row r="2045" spans="17:24" x14ac:dyDescent="0.25">
      <c r="Q2045" s="21"/>
      <c r="R2045" s="21"/>
      <c r="S2045" s="21"/>
      <c r="T2045" s="21"/>
      <c r="U2045" s="21"/>
      <c r="V2045" s="21"/>
      <c r="W2045" s="21"/>
      <c r="X2045" s="21"/>
    </row>
    <row r="2046" spans="17:24" x14ac:dyDescent="0.25">
      <c r="Q2046" s="21"/>
      <c r="R2046" s="21"/>
      <c r="S2046" s="21"/>
      <c r="T2046" s="21"/>
      <c r="U2046" s="21"/>
      <c r="V2046" s="21"/>
      <c r="W2046" s="21"/>
      <c r="X2046" s="21"/>
    </row>
    <row r="2047" spans="17:24" x14ac:dyDescent="0.25">
      <c r="Q2047" s="21"/>
      <c r="R2047" s="21"/>
      <c r="S2047" s="21"/>
      <c r="T2047" s="21"/>
      <c r="U2047" s="21"/>
      <c r="V2047" s="21"/>
      <c r="W2047" s="21"/>
      <c r="X2047" s="21"/>
    </row>
    <row r="2048" spans="17:24" x14ac:dyDescent="0.25">
      <c r="Q2048" s="21"/>
      <c r="R2048" s="21"/>
      <c r="S2048" s="21"/>
      <c r="T2048" s="21"/>
      <c r="U2048" s="21"/>
      <c r="V2048" s="21"/>
      <c r="W2048" s="21"/>
      <c r="X2048" s="21"/>
    </row>
    <row r="2049" spans="17:24" x14ac:dyDescent="0.25">
      <c r="Q2049" s="21"/>
      <c r="R2049" s="21"/>
      <c r="S2049" s="21"/>
      <c r="T2049" s="21"/>
      <c r="U2049" s="21"/>
      <c r="V2049" s="21"/>
      <c r="W2049" s="21"/>
      <c r="X2049" s="21"/>
    </row>
    <row r="2050" spans="17:24" x14ac:dyDescent="0.25">
      <c r="Q2050" s="21"/>
      <c r="R2050" s="21"/>
      <c r="S2050" s="21"/>
      <c r="T2050" s="21"/>
      <c r="U2050" s="21"/>
      <c r="V2050" s="21"/>
      <c r="W2050" s="21"/>
      <c r="X2050" s="21"/>
    </row>
    <row r="2051" spans="17:24" x14ac:dyDescent="0.25">
      <c r="Q2051" s="21"/>
      <c r="R2051" s="21"/>
      <c r="S2051" s="21"/>
      <c r="T2051" s="21"/>
      <c r="U2051" s="21"/>
      <c r="V2051" s="21"/>
      <c r="W2051" s="21"/>
      <c r="X2051" s="21"/>
    </row>
    <row r="2052" spans="17:24" x14ac:dyDescent="0.25">
      <c r="Q2052" s="21"/>
      <c r="R2052" s="21"/>
      <c r="S2052" s="21"/>
      <c r="T2052" s="21"/>
      <c r="U2052" s="21"/>
      <c r="V2052" s="21"/>
      <c r="W2052" s="21"/>
      <c r="X2052" s="21"/>
    </row>
    <row r="2053" spans="17:24" x14ac:dyDescent="0.25">
      <c r="Q2053" s="21"/>
      <c r="R2053" s="21"/>
      <c r="S2053" s="21"/>
      <c r="T2053" s="21"/>
      <c r="U2053" s="21"/>
      <c r="V2053" s="21"/>
      <c r="W2053" s="21"/>
      <c r="X2053" s="21"/>
    </row>
    <row r="2054" spans="17:24" x14ac:dyDescent="0.25">
      <c r="Q2054" s="21"/>
      <c r="R2054" s="21"/>
      <c r="S2054" s="21"/>
      <c r="T2054" s="21"/>
      <c r="U2054" s="21"/>
      <c r="V2054" s="21"/>
      <c r="W2054" s="21"/>
      <c r="X2054" s="21"/>
    </row>
    <row r="2055" spans="17:24" x14ac:dyDescent="0.25">
      <c r="Q2055" s="21"/>
      <c r="R2055" s="21"/>
      <c r="S2055" s="21"/>
      <c r="T2055" s="21"/>
      <c r="U2055" s="21"/>
      <c r="V2055" s="21"/>
      <c r="W2055" s="21"/>
      <c r="X2055" s="21"/>
    </row>
    <row r="2056" spans="17:24" x14ac:dyDescent="0.25">
      <c r="Q2056" s="21"/>
      <c r="R2056" s="21"/>
      <c r="S2056" s="21"/>
      <c r="T2056" s="21"/>
      <c r="U2056" s="21"/>
      <c r="V2056" s="21"/>
      <c r="W2056" s="21"/>
      <c r="X2056" s="21"/>
    </row>
    <row r="2057" spans="17:24" x14ac:dyDescent="0.25">
      <c r="Q2057" s="21"/>
      <c r="R2057" s="21"/>
      <c r="S2057" s="21"/>
      <c r="T2057" s="21"/>
      <c r="U2057" s="21"/>
      <c r="V2057" s="21"/>
      <c r="W2057" s="21"/>
      <c r="X2057" s="21"/>
    </row>
    <row r="2058" spans="17:24" x14ac:dyDescent="0.25">
      <c r="Q2058" s="21"/>
      <c r="R2058" s="21"/>
      <c r="S2058" s="21"/>
      <c r="T2058" s="21"/>
      <c r="U2058" s="21"/>
      <c r="V2058" s="21"/>
      <c r="W2058" s="21"/>
      <c r="X2058" s="21"/>
    </row>
    <row r="2059" spans="17:24" x14ac:dyDescent="0.25">
      <c r="Q2059" s="21"/>
      <c r="R2059" s="21"/>
      <c r="S2059" s="21"/>
      <c r="T2059" s="21"/>
      <c r="U2059" s="21"/>
      <c r="V2059" s="21"/>
      <c r="W2059" s="21"/>
      <c r="X2059" s="21"/>
    </row>
    <row r="2060" spans="17:24" x14ac:dyDescent="0.25">
      <c r="Q2060" s="21"/>
      <c r="R2060" s="21"/>
      <c r="S2060" s="21"/>
      <c r="T2060" s="21"/>
      <c r="U2060" s="21"/>
      <c r="V2060" s="21"/>
      <c r="W2060" s="21"/>
      <c r="X2060" s="21"/>
    </row>
    <row r="2061" spans="17:24" x14ac:dyDescent="0.25">
      <c r="Q2061" s="21"/>
      <c r="R2061" s="21"/>
      <c r="S2061" s="21"/>
      <c r="T2061" s="21"/>
      <c r="U2061" s="21"/>
      <c r="V2061" s="21"/>
      <c r="W2061" s="21"/>
      <c r="X2061" s="21"/>
    </row>
    <row r="2062" spans="17:24" x14ac:dyDescent="0.25">
      <c r="Q2062" s="21"/>
      <c r="R2062" s="21"/>
      <c r="S2062" s="21"/>
      <c r="T2062" s="21"/>
      <c r="U2062" s="21"/>
      <c r="V2062" s="21"/>
      <c r="W2062" s="21"/>
      <c r="X2062" s="21"/>
    </row>
    <row r="2063" spans="17:24" x14ac:dyDescent="0.25">
      <c r="Q2063" s="21"/>
      <c r="R2063" s="21"/>
      <c r="S2063" s="21"/>
      <c r="T2063" s="21"/>
      <c r="U2063" s="21"/>
      <c r="V2063" s="21"/>
      <c r="W2063" s="21"/>
      <c r="X2063" s="21"/>
    </row>
    <row r="2064" spans="17:24" x14ac:dyDescent="0.25">
      <c r="Q2064" s="21"/>
      <c r="R2064" s="21"/>
      <c r="S2064" s="21"/>
      <c r="T2064" s="21"/>
      <c r="U2064" s="21"/>
      <c r="V2064" s="21"/>
      <c r="W2064" s="21"/>
      <c r="X2064" s="21"/>
    </row>
    <row r="2065" spans="17:24" x14ac:dyDescent="0.25">
      <c r="Q2065" s="21"/>
      <c r="R2065" s="21"/>
      <c r="S2065" s="21"/>
      <c r="T2065" s="21"/>
      <c r="U2065" s="21"/>
      <c r="V2065" s="21"/>
      <c r="W2065" s="21"/>
      <c r="X2065" s="21"/>
    </row>
    <row r="2066" spans="17:24" x14ac:dyDescent="0.25">
      <c r="Q2066" s="21"/>
      <c r="R2066" s="21"/>
      <c r="S2066" s="21"/>
      <c r="T2066" s="21"/>
      <c r="U2066" s="21"/>
      <c r="V2066" s="21"/>
      <c r="W2066" s="21"/>
      <c r="X2066" s="21"/>
    </row>
    <row r="2067" spans="17:24" x14ac:dyDescent="0.25">
      <c r="Q2067" s="21"/>
      <c r="R2067" s="21"/>
      <c r="S2067" s="21"/>
      <c r="T2067" s="21"/>
      <c r="U2067" s="21"/>
      <c r="V2067" s="21"/>
      <c r="W2067" s="21"/>
      <c r="X2067" s="21"/>
    </row>
    <row r="2068" spans="17:24" x14ac:dyDescent="0.25">
      <c r="Q2068" s="21"/>
      <c r="R2068" s="21"/>
      <c r="S2068" s="21"/>
      <c r="T2068" s="21"/>
      <c r="U2068" s="21"/>
      <c r="V2068" s="21"/>
      <c r="W2068" s="21"/>
      <c r="X2068" s="21"/>
    </row>
    <row r="2069" spans="17:24" x14ac:dyDescent="0.25">
      <c r="Q2069" s="21"/>
      <c r="R2069" s="21"/>
      <c r="S2069" s="21"/>
      <c r="T2069" s="21"/>
      <c r="U2069" s="21"/>
      <c r="V2069" s="21"/>
      <c r="W2069" s="21"/>
      <c r="X2069" s="21"/>
    </row>
    <row r="2070" spans="17:24" x14ac:dyDescent="0.25">
      <c r="Q2070" s="21"/>
      <c r="R2070" s="21"/>
      <c r="S2070" s="21"/>
      <c r="T2070" s="21"/>
      <c r="U2070" s="21"/>
      <c r="V2070" s="21"/>
      <c r="W2070" s="21"/>
      <c r="X2070" s="21"/>
    </row>
    <row r="2071" spans="17:24" x14ac:dyDescent="0.25">
      <c r="Q2071" s="21"/>
      <c r="R2071" s="21"/>
      <c r="S2071" s="21"/>
      <c r="T2071" s="21"/>
      <c r="U2071" s="21"/>
      <c r="V2071" s="21"/>
      <c r="W2071" s="21"/>
      <c r="X2071" s="21"/>
    </row>
    <row r="2072" spans="17:24" x14ac:dyDescent="0.25">
      <c r="Q2072" s="21"/>
      <c r="R2072" s="21"/>
      <c r="S2072" s="21"/>
      <c r="T2072" s="21"/>
      <c r="U2072" s="21"/>
      <c r="V2072" s="21"/>
      <c r="W2072" s="21"/>
      <c r="X2072" s="21"/>
    </row>
    <row r="2073" spans="17:24" x14ac:dyDescent="0.25">
      <c r="Q2073" s="21"/>
      <c r="R2073" s="21"/>
      <c r="S2073" s="21"/>
      <c r="T2073" s="21"/>
      <c r="U2073" s="21"/>
      <c r="V2073" s="21"/>
      <c r="W2073" s="21"/>
      <c r="X2073" s="21"/>
    </row>
    <row r="2074" spans="17:24" x14ac:dyDescent="0.25">
      <c r="Q2074" s="21"/>
      <c r="R2074" s="21"/>
      <c r="S2074" s="21"/>
      <c r="T2074" s="21"/>
      <c r="U2074" s="21"/>
      <c r="V2074" s="21"/>
      <c r="W2074" s="21"/>
      <c r="X2074" s="21"/>
    </row>
    <row r="2075" spans="17:24" x14ac:dyDescent="0.25">
      <c r="Q2075" s="21"/>
      <c r="R2075" s="21"/>
      <c r="S2075" s="21"/>
      <c r="T2075" s="21"/>
      <c r="U2075" s="21"/>
      <c r="V2075" s="21"/>
      <c r="W2075" s="21"/>
      <c r="X2075" s="21"/>
    </row>
    <row r="2076" spans="17:24" x14ac:dyDescent="0.25">
      <c r="Q2076" s="21"/>
      <c r="R2076" s="21"/>
      <c r="S2076" s="21"/>
      <c r="T2076" s="21"/>
      <c r="U2076" s="21"/>
      <c r="V2076" s="21"/>
      <c r="W2076" s="21"/>
      <c r="X2076" s="21"/>
    </row>
    <row r="2077" spans="17:24" x14ac:dyDescent="0.25">
      <c r="Q2077" s="21"/>
      <c r="R2077" s="21"/>
      <c r="S2077" s="21"/>
      <c r="T2077" s="21"/>
      <c r="U2077" s="21"/>
      <c r="V2077" s="21"/>
      <c r="W2077" s="21"/>
      <c r="X2077" s="21"/>
    </row>
    <row r="2078" spans="17:24" x14ac:dyDescent="0.25">
      <c r="Q2078" s="21"/>
      <c r="R2078" s="21"/>
      <c r="S2078" s="21"/>
      <c r="T2078" s="21"/>
      <c r="U2078" s="21"/>
      <c r="V2078" s="21"/>
      <c r="W2078" s="21"/>
      <c r="X2078" s="21"/>
    </row>
    <row r="2079" spans="17:24" x14ac:dyDescent="0.25">
      <c r="Q2079" s="21"/>
      <c r="R2079" s="21"/>
      <c r="S2079" s="21"/>
      <c r="T2079" s="21"/>
      <c r="U2079" s="21"/>
      <c r="V2079" s="21"/>
      <c r="W2079" s="21"/>
      <c r="X2079" s="21"/>
    </row>
    <row r="2080" spans="17:24" x14ac:dyDescent="0.25">
      <c r="Q2080" s="21"/>
      <c r="R2080" s="21"/>
      <c r="S2080" s="21"/>
      <c r="T2080" s="21"/>
      <c r="U2080" s="21"/>
      <c r="V2080" s="21"/>
      <c r="W2080" s="21"/>
      <c r="X2080" s="21"/>
    </row>
    <row r="2081" spans="17:24" x14ac:dyDescent="0.25">
      <c r="Q2081" s="21"/>
      <c r="R2081" s="21"/>
      <c r="S2081" s="21"/>
      <c r="T2081" s="21"/>
      <c r="U2081" s="21"/>
      <c r="V2081" s="21"/>
      <c r="W2081" s="21"/>
      <c r="X2081" s="21"/>
    </row>
    <row r="2082" spans="17:24" x14ac:dyDescent="0.25">
      <c r="Q2082" s="21"/>
      <c r="R2082" s="21"/>
      <c r="S2082" s="21"/>
      <c r="T2082" s="21"/>
      <c r="U2082" s="21"/>
      <c r="V2082" s="21"/>
      <c r="W2082" s="21"/>
      <c r="X2082" s="21"/>
    </row>
    <row r="2083" spans="17:24" x14ac:dyDescent="0.25">
      <c r="Q2083" s="21"/>
      <c r="R2083" s="21"/>
      <c r="S2083" s="21"/>
      <c r="T2083" s="21"/>
      <c r="U2083" s="21"/>
      <c r="V2083" s="21"/>
      <c r="W2083" s="21"/>
      <c r="X2083" s="21"/>
    </row>
    <row r="2084" spans="17:24" x14ac:dyDescent="0.25">
      <c r="Q2084" s="21"/>
      <c r="R2084" s="21"/>
      <c r="S2084" s="21"/>
      <c r="T2084" s="21"/>
      <c r="U2084" s="21"/>
      <c r="V2084" s="21"/>
      <c r="W2084" s="21"/>
      <c r="X2084" s="21"/>
    </row>
    <row r="2085" spans="17:24" x14ac:dyDescent="0.25">
      <c r="Q2085" s="21"/>
      <c r="R2085" s="21"/>
      <c r="S2085" s="21"/>
      <c r="T2085" s="21"/>
      <c r="U2085" s="21"/>
      <c r="V2085" s="21"/>
      <c r="W2085" s="21"/>
      <c r="X2085" s="21"/>
    </row>
    <row r="2086" spans="17:24" x14ac:dyDescent="0.25">
      <c r="Q2086" s="21"/>
      <c r="R2086" s="21"/>
      <c r="S2086" s="21"/>
      <c r="T2086" s="21"/>
      <c r="U2086" s="21"/>
      <c r="V2086" s="21"/>
      <c r="W2086" s="21"/>
      <c r="X2086" s="21"/>
    </row>
    <row r="2087" spans="17:24" x14ac:dyDescent="0.25">
      <c r="Q2087" s="21"/>
      <c r="R2087" s="21"/>
      <c r="S2087" s="21"/>
      <c r="T2087" s="21"/>
      <c r="U2087" s="21"/>
      <c r="V2087" s="21"/>
      <c r="W2087" s="21"/>
      <c r="X2087" s="21"/>
    </row>
    <row r="2088" spans="17:24" x14ac:dyDescent="0.25">
      <c r="Q2088" s="21"/>
      <c r="R2088" s="21"/>
      <c r="S2088" s="21"/>
      <c r="T2088" s="21"/>
      <c r="U2088" s="21"/>
      <c r="V2088" s="21"/>
      <c r="W2088" s="21"/>
      <c r="X2088" s="21"/>
    </row>
    <row r="2089" spans="17:24" x14ac:dyDescent="0.25">
      <c r="Q2089" s="21"/>
      <c r="R2089" s="21"/>
      <c r="S2089" s="21"/>
      <c r="T2089" s="21"/>
      <c r="U2089" s="21"/>
      <c r="V2089" s="21"/>
      <c r="W2089" s="21"/>
      <c r="X2089" s="21"/>
    </row>
    <row r="2090" spans="17:24" x14ac:dyDescent="0.25">
      <c r="Q2090" s="21"/>
      <c r="R2090" s="21"/>
      <c r="S2090" s="21"/>
      <c r="T2090" s="21"/>
      <c r="U2090" s="21"/>
      <c r="V2090" s="21"/>
      <c r="W2090" s="21"/>
      <c r="X2090" s="21"/>
    </row>
    <row r="2091" spans="17:24" x14ac:dyDescent="0.25">
      <c r="Q2091" s="21"/>
      <c r="R2091" s="21"/>
      <c r="S2091" s="21"/>
      <c r="T2091" s="21"/>
      <c r="U2091" s="21"/>
      <c r="V2091" s="21"/>
      <c r="W2091" s="21"/>
      <c r="X2091" s="21"/>
    </row>
    <row r="2092" spans="17:24" x14ac:dyDescent="0.25">
      <c r="Q2092" s="21"/>
      <c r="R2092" s="21"/>
      <c r="S2092" s="21"/>
      <c r="T2092" s="21"/>
      <c r="U2092" s="21"/>
      <c r="V2092" s="21"/>
      <c r="W2092" s="21"/>
      <c r="X2092" s="21"/>
    </row>
    <row r="2093" spans="17:24" x14ac:dyDescent="0.25">
      <c r="Q2093" s="21"/>
      <c r="R2093" s="21"/>
      <c r="S2093" s="21"/>
      <c r="T2093" s="21"/>
      <c r="U2093" s="21"/>
      <c r="V2093" s="21"/>
      <c r="W2093" s="21"/>
      <c r="X2093" s="21"/>
    </row>
    <row r="2094" spans="17:24" x14ac:dyDescent="0.25">
      <c r="Q2094" s="21"/>
      <c r="R2094" s="21"/>
      <c r="S2094" s="21"/>
      <c r="T2094" s="21"/>
      <c r="U2094" s="21"/>
      <c r="V2094" s="21"/>
      <c r="W2094" s="21"/>
      <c r="X2094" s="21"/>
    </row>
    <row r="2095" spans="17:24" x14ac:dyDescent="0.25">
      <c r="Q2095" s="21"/>
      <c r="R2095" s="21"/>
      <c r="S2095" s="21"/>
      <c r="T2095" s="21"/>
      <c r="U2095" s="21"/>
      <c r="V2095" s="21"/>
      <c r="W2095" s="21"/>
      <c r="X2095" s="21"/>
    </row>
    <row r="2096" spans="17:24" x14ac:dyDescent="0.25">
      <c r="Q2096" s="21"/>
      <c r="R2096" s="21"/>
      <c r="S2096" s="21"/>
      <c r="T2096" s="21"/>
      <c r="U2096" s="21"/>
      <c r="V2096" s="21"/>
      <c r="W2096" s="21"/>
      <c r="X2096" s="21"/>
    </row>
    <row r="2097" spans="17:24" x14ac:dyDescent="0.25">
      <c r="Q2097" s="21"/>
      <c r="R2097" s="21"/>
      <c r="S2097" s="21"/>
      <c r="T2097" s="21"/>
      <c r="U2097" s="21"/>
      <c r="V2097" s="21"/>
      <c r="W2097" s="21"/>
      <c r="X2097" s="21"/>
    </row>
    <row r="2098" spans="17:24" x14ac:dyDescent="0.25">
      <c r="Q2098" s="21"/>
      <c r="R2098" s="21"/>
      <c r="S2098" s="21"/>
      <c r="T2098" s="21"/>
      <c r="U2098" s="21"/>
      <c r="V2098" s="21"/>
      <c r="W2098" s="21"/>
      <c r="X2098" s="21"/>
    </row>
    <row r="2099" spans="17:24" x14ac:dyDescent="0.25">
      <c r="Q2099" s="21"/>
      <c r="R2099" s="21"/>
      <c r="S2099" s="21"/>
      <c r="T2099" s="21"/>
      <c r="U2099" s="21"/>
      <c r="V2099" s="21"/>
      <c r="W2099" s="21"/>
      <c r="X2099" s="21"/>
    </row>
    <row r="2100" spans="17:24" x14ac:dyDescent="0.25">
      <c r="Q2100" s="21"/>
      <c r="R2100" s="21"/>
      <c r="S2100" s="21"/>
      <c r="T2100" s="21"/>
      <c r="U2100" s="21"/>
      <c r="V2100" s="21"/>
      <c r="W2100" s="21"/>
      <c r="X2100" s="21"/>
    </row>
    <row r="2101" spans="17:24" x14ac:dyDescent="0.25">
      <c r="Q2101" s="21"/>
      <c r="R2101" s="21"/>
      <c r="S2101" s="21"/>
      <c r="T2101" s="21"/>
      <c r="U2101" s="21"/>
      <c r="V2101" s="21"/>
      <c r="W2101" s="21"/>
      <c r="X2101" s="21"/>
    </row>
    <row r="2102" spans="17:24" x14ac:dyDescent="0.25">
      <c r="Q2102" s="21"/>
      <c r="R2102" s="21"/>
      <c r="S2102" s="21"/>
      <c r="T2102" s="21"/>
      <c r="U2102" s="21"/>
      <c r="V2102" s="21"/>
      <c r="W2102" s="21"/>
      <c r="X2102" s="21"/>
    </row>
    <row r="2103" spans="17:24" x14ac:dyDescent="0.25">
      <c r="Q2103" s="21"/>
      <c r="R2103" s="21"/>
      <c r="S2103" s="21"/>
      <c r="T2103" s="21"/>
      <c r="U2103" s="21"/>
      <c r="V2103" s="21"/>
      <c r="W2103" s="21"/>
      <c r="X2103" s="21"/>
    </row>
    <row r="2104" spans="17:24" x14ac:dyDescent="0.25">
      <c r="Q2104" s="21"/>
      <c r="R2104" s="21"/>
      <c r="S2104" s="21"/>
      <c r="T2104" s="21"/>
      <c r="U2104" s="21"/>
      <c r="V2104" s="21"/>
      <c r="W2104" s="21"/>
      <c r="X2104" s="21"/>
    </row>
    <row r="2105" spans="17:24" x14ac:dyDescent="0.25">
      <c r="Q2105" s="21"/>
      <c r="R2105" s="21"/>
      <c r="S2105" s="21"/>
      <c r="T2105" s="21"/>
      <c r="U2105" s="21"/>
      <c r="V2105" s="21"/>
      <c r="W2105" s="21"/>
      <c r="X2105" s="21"/>
    </row>
    <row r="2106" spans="17:24" x14ac:dyDescent="0.25">
      <c r="Q2106" s="21"/>
      <c r="R2106" s="21"/>
      <c r="S2106" s="21"/>
      <c r="T2106" s="21"/>
      <c r="U2106" s="21"/>
      <c r="V2106" s="21"/>
      <c r="W2106" s="21"/>
      <c r="X2106" s="21"/>
    </row>
    <row r="2107" spans="17:24" x14ac:dyDescent="0.25">
      <c r="Q2107" s="21"/>
      <c r="R2107" s="21"/>
      <c r="S2107" s="21"/>
      <c r="T2107" s="21"/>
      <c r="U2107" s="21"/>
      <c r="V2107" s="21"/>
      <c r="W2107" s="21"/>
      <c r="X2107" s="21"/>
    </row>
    <row r="2108" spans="17:24" x14ac:dyDescent="0.25">
      <c r="Q2108" s="21"/>
      <c r="R2108" s="21"/>
      <c r="S2108" s="21"/>
      <c r="T2108" s="21"/>
      <c r="U2108" s="21"/>
      <c r="V2108" s="21"/>
      <c r="W2108" s="21"/>
      <c r="X2108" s="21"/>
    </row>
    <row r="2109" spans="17:24" x14ac:dyDescent="0.25">
      <c r="Q2109" s="21"/>
      <c r="R2109" s="21"/>
      <c r="S2109" s="21"/>
      <c r="T2109" s="21"/>
      <c r="U2109" s="21"/>
      <c r="V2109" s="21"/>
      <c r="W2109" s="21"/>
      <c r="X2109" s="21"/>
    </row>
    <row r="2110" spans="17:24" x14ac:dyDescent="0.25">
      <c r="Q2110" s="21"/>
      <c r="R2110" s="21"/>
      <c r="S2110" s="21"/>
      <c r="T2110" s="21"/>
      <c r="U2110" s="21"/>
      <c r="V2110" s="21"/>
      <c r="W2110" s="21"/>
      <c r="X2110" s="21"/>
    </row>
    <row r="2111" spans="17:24" x14ac:dyDescent="0.25">
      <c r="Q2111" s="21"/>
      <c r="R2111" s="21"/>
      <c r="S2111" s="21"/>
      <c r="T2111" s="21"/>
      <c r="U2111" s="21"/>
      <c r="V2111" s="21"/>
      <c r="W2111" s="21"/>
      <c r="X2111" s="21"/>
    </row>
    <row r="2112" spans="17:24" x14ac:dyDescent="0.25">
      <c r="Q2112" s="21"/>
      <c r="R2112" s="21"/>
      <c r="S2112" s="21"/>
      <c r="T2112" s="21"/>
      <c r="U2112" s="21"/>
      <c r="V2112" s="21"/>
      <c r="W2112" s="21"/>
      <c r="X2112" s="21"/>
    </row>
    <row r="2113" spans="17:24" x14ac:dyDescent="0.25">
      <c r="Q2113" s="21"/>
      <c r="R2113" s="21"/>
      <c r="S2113" s="21"/>
      <c r="T2113" s="21"/>
      <c r="U2113" s="21"/>
      <c r="V2113" s="21"/>
      <c r="W2113" s="21"/>
      <c r="X2113" s="21"/>
    </row>
    <row r="2114" spans="17:24" x14ac:dyDescent="0.25">
      <c r="Q2114" s="21"/>
      <c r="R2114" s="21"/>
      <c r="S2114" s="21"/>
      <c r="T2114" s="21"/>
      <c r="U2114" s="21"/>
      <c r="V2114" s="21"/>
      <c r="W2114" s="21"/>
      <c r="X2114" s="21"/>
    </row>
    <row r="2115" spans="17:24" x14ac:dyDescent="0.25">
      <c r="Q2115" s="21"/>
      <c r="R2115" s="21"/>
      <c r="S2115" s="21"/>
      <c r="T2115" s="21"/>
      <c r="U2115" s="21"/>
      <c r="V2115" s="21"/>
      <c r="W2115" s="21"/>
      <c r="X2115" s="21"/>
    </row>
    <row r="2116" spans="17:24" x14ac:dyDescent="0.25">
      <c r="Q2116" s="21"/>
      <c r="R2116" s="21"/>
      <c r="S2116" s="21"/>
      <c r="T2116" s="21"/>
      <c r="U2116" s="21"/>
      <c r="V2116" s="21"/>
      <c r="W2116" s="21"/>
      <c r="X2116" s="21"/>
    </row>
    <row r="2117" spans="17:24" x14ac:dyDescent="0.25">
      <c r="Q2117" s="21"/>
      <c r="R2117" s="21"/>
      <c r="S2117" s="21"/>
      <c r="T2117" s="21"/>
      <c r="U2117" s="21"/>
      <c r="V2117" s="21"/>
      <c r="W2117" s="21"/>
      <c r="X2117" s="21"/>
    </row>
    <row r="2118" spans="17:24" x14ac:dyDescent="0.25">
      <c r="Q2118" s="21"/>
      <c r="R2118" s="21"/>
      <c r="S2118" s="21"/>
      <c r="T2118" s="21"/>
      <c r="U2118" s="21"/>
      <c r="V2118" s="21"/>
      <c r="W2118" s="21"/>
      <c r="X2118" s="21"/>
    </row>
    <row r="2119" spans="17:24" x14ac:dyDescent="0.25">
      <c r="Q2119" s="21"/>
      <c r="R2119" s="21"/>
      <c r="S2119" s="21"/>
      <c r="T2119" s="21"/>
      <c r="U2119" s="21"/>
      <c r="V2119" s="21"/>
      <c r="W2119" s="21"/>
      <c r="X2119" s="21"/>
    </row>
    <row r="2120" spans="17:24" x14ac:dyDescent="0.25">
      <c r="Q2120" s="21"/>
      <c r="R2120" s="21"/>
      <c r="S2120" s="21"/>
      <c r="T2120" s="21"/>
      <c r="U2120" s="21"/>
      <c r="V2120" s="21"/>
      <c r="W2120" s="21"/>
      <c r="X2120" s="21"/>
    </row>
    <row r="2121" spans="17:24" x14ac:dyDescent="0.25">
      <c r="Q2121" s="21"/>
      <c r="R2121" s="21"/>
      <c r="S2121" s="21"/>
      <c r="T2121" s="21"/>
      <c r="U2121" s="21"/>
      <c r="V2121" s="21"/>
      <c r="W2121" s="21"/>
      <c r="X2121" s="21"/>
    </row>
    <row r="2122" spans="17:24" x14ac:dyDescent="0.25">
      <c r="Q2122" s="21"/>
      <c r="R2122" s="21"/>
      <c r="S2122" s="21"/>
      <c r="T2122" s="21"/>
      <c r="U2122" s="21"/>
      <c r="V2122" s="21"/>
      <c r="W2122" s="21"/>
      <c r="X2122" s="21"/>
    </row>
    <row r="2123" spans="17:24" x14ac:dyDescent="0.25">
      <c r="Q2123" s="21"/>
      <c r="R2123" s="21"/>
      <c r="S2123" s="21"/>
      <c r="T2123" s="21"/>
      <c r="U2123" s="21"/>
      <c r="V2123" s="21"/>
      <c r="W2123" s="21"/>
      <c r="X2123" s="21"/>
    </row>
    <row r="2124" spans="17:24" x14ac:dyDescent="0.25">
      <c r="Q2124" s="21"/>
      <c r="R2124" s="21"/>
      <c r="S2124" s="21"/>
      <c r="T2124" s="21"/>
      <c r="U2124" s="21"/>
      <c r="V2124" s="21"/>
      <c r="W2124" s="21"/>
      <c r="X2124" s="21"/>
    </row>
    <row r="2125" spans="17:24" x14ac:dyDescent="0.25">
      <c r="Q2125" s="21"/>
      <c r="R2125" s="21"/>
      <c r="S2125" s="21"/>
      <c r="T2125" s="21"/>
      <c r="U2125" s="21"/>
      <c r="V2125" s="21"/>
      <c r="W2125" s="21"/>
      <c r="X2125" s="21"/>
    </row>
    <row r="2126" spans="17:24" x14ac:dyDescent="0.25">
      <c r="Q2126" s="21"/>
      <c r="R2126" s="21"/>
      <c r="S2126" s="21"/>
      <c r="T2126" s="21"/>
      <c r="U2126" s="21"/>
      <c r="V2126" s="21"/>
      <c r="W2126" s="21"/>
      <c r="X2126" s="21"/>
    </row>
    <row r="2127" spans="17:24" x14ac:dyDescent="0.25">
      <c r="Q2127" s="21"/>
      <c r="R2127" s="21"/>
      <c r="S2127" s="21"/>
      <c r="T2127" s="21"/>
      <c r="U2127" s="21"/>
      <c r="V2127" s="21"/>
      <c r="W2127" s="21"/>
      <c r="X2127" s="21"/>
    </row>
    <row r="2128" spans="17:24" x14ac:dyDescent="0.25">
      <c r="Q2128" s="21"/>
      <c r="R2128" s="21"/>
      <c r="S2128" s="21"/>
      <c r="T2128" s="21"/>
      <c r="U2128" s="21"/>
      <c r="V2128" s="21"/>
      <c r="W2128" s="21"/>
      <c r="X2128" s="21"/>
    </row>
    <row r="2129" spans="17:24" x14ac:dyDescent="0.25">
      <c r="Q2129" s="21"/>
      <c r="R2129" s="21"/>
      <c r="S2129" s="21"/>
      <c r="T2129" s="21"/>
      <c r="U2129" s="21"/>
      <c r="V2129" s="21"/>
      <c r="W2129" s="21"/>
      <c r="X2129" s="21"/>
    </row>
    <row r="2130" spans="17:24" x14ac:dyDescent="0.25">
      <c r="Q2130" s="21"/>
      <c r="R2130" s="21"/>
      <c r="S2130" s="21"/>
      <c r="T2130" s="21"/>
      <c r="U2130" s="21"/>
      <c r="V2130" s="21"/>
      <c r="W2130" s="21"/>
      <c r="X2130" s="21"/>
    </row>
    <row r="2131" spans="17:24" x14ac:dyDescent="0.25">
      <c r="Q2131" s="21"/>
      <c r="R2131" s="21"/>
      <c r="S2131" s="21"/>
      <c r="T2131" s="21"/>
      <c r="U2131" s="21"/>
      <c r="V2131" s="21"/>
      <c r="W2131" s="21"/>
      <c r="X2131" s="21"/>
    </row>
    <row r="2132" spans="17:24" x14ac:dyDescent="0.25">
      <c r="Q2132" s="21"/>
      <c r="R2132" s="21"/>
      <c r="S2132" s="21"/>
      <c r="T2132" s="21"/>
      <c r="U2132" s="21"/>
      <c r="V2132" s="21"/>
      <c r="W2132" s="21"/>
      <c r="X2132" s="21"/>
    </row>
    <row r="2133" spans="17:24" x14ac:dyDescent="0.25">
      <c r="Q2133" s="21"/>
      <c r="R2133" s="21"/>
      <c r="S2133" s="21"/>
      <c r="T2133" s="21"/>
      <c r="U2133" s="21"/>
      <c r="V2133" s="21"/>
      <c r="W2133" s="21"/>
      <c r="X2133" s="21"/>
    </row>
    <row r="2134" spans="17:24" x14ac:dyDescent="0.25">
      <c r="Q2134" s="21"/>
      <c r="R2134" s="21"/>
      <c r="S2134" s="21"/>
      <c r="T2134" s="21"/>
      <c r="U2134" s="21"/>
      <c r="V2134" s="21"/>
      <c r="W2134" s="21"/>
      <c r="X2134" s="21"/>
    </row>
    <row r="2135" spans="17:24" x14ac:dyDescent="0.25">
      <c r="Q2135" s="21"/>
      <c r="R2135" s="21"/>
      <c r="S2135" s="21"/>
      <c r="T2135" s="21"/>
      <c r="U2135" s="21"/>
      <c r="V2135" s="21"/>
      <c r="W2135" s="21"/>
      <c r="X2135" s="21"/>
    </row>
    <row r="2136" spans="17:24" x14ac:dyDescent="0.25">
      <c r="Q2136" s="21"/>
      <c r="R2136" s="21"/>
      <c r="S2136" s="21"/>
      <c r="T2136" s="21"/>
      <c r="U2136" s="21"/>
      <c r="V2136" s="21"/>
      <c r="W2136" s="21"/>
      <c r="X2136" s="21"/>
    </row>
    <row r="2137" spans="17:24" x14ac:dyDescent="0.25">
      <c r="Q2137" s="21"/>
      <c r="R2137" s="21"/>
      <c r="S2137" s="21"/>
      <c r="T2137" s="21"/>
      <c r="U2137" s="21"/>
      <c r="V2137" s="21"/>
      <c r="W2137" s="21"/>
      <c r="X2137" s="21"/>
    </row>
    <row r="2138" spans="17:24" x14ac:dyDescent="0.25">
      <c r="Q2138" s="21"/>
      <c r="R2138" s="21"/>
      <c r="S2138" s="21"/>
      <c r="T2138" s="21"/>
      <c r="U2138" s="21"/>
      <c r="V2138" s="21"/>
      <c r="W2138" s="21"/>
      <c r="X2138" s="21"/>
    </row>
    <row r="2139" spans="17:24" x14ac:dyDescent="0.25">
      <c r="Q2139" s="21"/>
      <c r="R2139" s="21"/>
      <c r="S2139" s="21"/>
      <c r="T2139" s="21"/>
      <c r="U2139" s="21"/>
      <c r="V2139" s="21"/>
      <c r="W2139" s="21"/>
      <c r="X2139" s="21"/>
    </row>
    <row r="2140" spans="17:24" x14ac:dyDescent="0.25">
      <c r="Q2140" s="21"/>
      <c r="R2140" s="21"/>
      <c r="S2140" s="21"/>
      <c r="T2140" s="21"/>
      <c r="U2140" s="21"/>
      <c r="V2140" s="21"/>
      <c r="W2140" s="21"/>
      <c r="X2140" s="21"/>
    </row>
    <row r="2141" spans="17:24" x14ac:dyDescent="0.25">
      <c r="Q2141" s="21"/>
      <c r="R2141" s="21"/>
      <c r="S2141" s="21"/>
      <c r="T2141" s="21"/>
      <c r="U2141" s="21"/>
      <c r="V2141" s="21"/>
      <c r="W2141" s="21"/>
      <c r="X2141" s="21"/>
    </row>
    <row r="2142" spans="17:24" x14ac:dyDescent="0.25">
      <c r="Q2142" s="21"/>
      <c r="R2142" s="21"/>
      <c r="S2142" s="21"/>
      <c r="T2142" s="21"/>
      <c r="U2142" s="21"/>
      <c r="V2142" s="21"/>
      <c r="W2142" s="21"/>
      <c r="X2142" s="21"/>
    </row>
    <row r="2143" spans="17:24" x14ac:dyDescent="0.25">
      <c r="Q2143" s="21"/>
      <c r="R2143" s="21"/>
      <c r="S2143" s="21"/>
      <c r="T2143" s="21"/>
      <c r="U2143" s="21"/>
      <c r="V2143" s="21"/>
      <c r="W2143" s="21"/>
      <c r="X2143" s="21"/>
    </row>
    <row r="2144" spans="17:24" x14ac:dyDescent="0.25">
      <c r="Q2144" s="21"/>
      <c r="R2144" s="21"/>
      <c r="S2144" s="21"/>
      <c r="T2144" s="21"/>
      <c r="U2144" s="21"/>
      <c r="V2144" s="21"/>
      <c r="W2144" s="21"/>
      <c r="X2144" s="21"/>
    </row>
    <row r="2145" spans="17:24" x14ac:dyDescent="0.25">
      <c r="Q2145" s="21"/>
      <c r="R2145" s="21"/>
      <c r="S2145" s="21"/>
      <c r="T2145" s="21"/>
      <c r="U2145" s="21"/>
      <c r="V2145" s="21"/>
      <c r="W2145" s="21"/>
      <c r="X2145" s="21"/>
    </row>
    <row r="2146" spans="17:24" x14ac:dyDescent="0.25">
      <c r="Q2146" s="21"/>
      <c r="R2146" s="21"/>
      <c r="S2146" s="21"/>
      <c r="T2146" s="21"/>
      <c r="U2146" s="21"/>
      <c r="V2146" s="21"/>
      <c r="W2146" s="21"/>
      <c r="X2146" s="21"/>
    </row>
    <row r="2147" spans="17:24" x14ac:dyDescent="0.25">
      <c r="Q2147" s="21"/>
      <c r="R2147" s="21"/>
      <c r="S2147" s="21"/>
      <c r="T2147" s="21"/>
      <c r="U2147" s="21"/>
      <c r="V2147" s="21"/>
      <c r="W2147" s="21"/>
      <c r="X2147" s="21"/>
    </row>
    <row r="2148" spans="17:24" x14ac:dyDescent="0.25">
      <c r="Q2148" s="21"/>
      <c r="R2148" s="21"/>
      <c r="S2148" s="21"/>
      <c r="T2148" s="21"/>
      <c r="U2148" s="21"/>
      <c r="V2148" s="21"/>
      <c r="W2148" s="21"/>
      <c r="X2148" s="21"/>
    </row>
    <row r="2149" spans="17:24" x14ac:dyDescent="0.25">
      <c r="Q2149" s="21"/>
      <c r="R2149" s="21"/>
      <c r="S2149" s="21"/>
      <c r="T2149" s="21"/>
      <c r="U2149" s="21"/>
      <c r="V2149" s="21"/>
      <c r="W2149" s="21"/>
      <c r="X2149" s="21"/>
    </row>
    <row r="2150" spans="17:24" x14ac:dyDescent="0.25">
      <c r="Q2150" s="21"/>
      <c r="R2150" s="21"/>
      <c r="S2150" s="21"/>
      <c r="T2150" s="21"/>
      <c r="U2150" s="21"/>
      <c r="V2150" s="21"/>
      <c r="W2150" s="21"/>
      <c r="X2150" s="21"/>
    </row>
    <row r="2151" spans="17:24" x14ac:dyDescent="0.25">
      <c r="Q2151" s="21"/>
      <c r="R2151" s="21"/>
      <c r="S2151" s="21"/>
      <c r="T2151" s="21"/>
      <c r="U2151" s="21"/>
      <c r="V2151" s="21"/>
      <c r="W2151" s="21"/>
      <c r="X2151" s="21"/>
    </row>
    <row r="2152" spans="17:24" x14ac:dyDescent="0.25">
      <c r="Q2152" s="21"/>
      <c r="R2152" s="21"/>
      <c r="S2152" s="21"/>
      <c r="T2152" s="21"/>
      <c r="U2152" s="21"/>
      <c r="V2152" s="21"/>
      <c r="W2152" s="21"/>
      <c r="X2152" s="21"/>
    </row>
    <row r="2153" spans="17:24" x14ac:dyDescent="0.25">
      <c r="Q2153" s="21"/>
      <c r="R2153" s="21"/>
      <c r="S2153" s="21"/>
      <c r="T2153" s="21"/>
      <c r="U2153" s="21"/>
      <c r="V2153" s="21"/>
      <c r="W2153" s="21"/>
      <c r="X2153" s="21"/>
    </row>
    <row r="2154" spans="17:24" x14ac:dyDescent="0.25">
      <c r="Q2154" s="21"/>
      <c r="R2154" s="21"/>
      <c r="S2154" s="21"/>
      <c r="T2154" s="21"/>
      <c r="U2154" s="21"/>
      <c r="V2154" s="21"/>
      <c r="W2154" s="21"/>
      <c r="X2154" s="21"/>
    </row>
    <row r="2155" spans="17:24" x14ac:dyDescent="0.25">
      <c r="Q2155" s="21"/>
      <c r="R2155" s="21"/>
      <c r="S2155" s="21"/>
      <c r="T2155" s="21"/>
      <c r="U2155" s="21"/>
      <c r="V2155" s="21"/>
      <c r="W2155" s="21"/>
      <c r="X2155" s="21"/>
    </row>
    <row r="2156" spans="17:24" x14ac:dyDescent="0.25">
      <c r="Q2156" s="21"/>
      <c r="R2156" s="21"/>
      <c r="S2156" s="21"/>
      <c r="T2156" s="21"/>
      <c r="U2156" s="21"/>
      <c r="V2156" s="21"/>
      <c r="W2156" s="21"/>
      <c r="X2156" s="21"/>
    </row>
    <row r="2157" spans="17:24" x14ac:dyDescent="0.25">
      <c r="Q2157" s="21"/>
      <c r="R2157" s="21"/>
      <c r="S2157" s="21"/>
      <c r="T2157" s="21"/>
      <c r="U2157" s="21"/>
      <c r="V2157" s="21"/>
      <c r="W2157" s="21"/>
      <c r="X2157" s="21"/>
    </row>
    <row r="2158" spans="17:24" x14ac:dyDescent="0.25">
      <c r="Q2158" s="21"/>
      <c r="R2158" s="21"/>
      <c r="S2158" s="21"/>
      <c r="T2158" s="21"/>
      <c r="U2158" s="21"/>
      <c r="V2158" s="21"/>
      <c r="W2158" s="21"/>
      <c r="X2158" s="21"/>
    </row>
    <row r="2159" spans="17:24" x14ac:dyDescent="0.25">
      <c r="Q2159" s="21"/>
      <c r="R2159" s="21"/>
      <c r="S2159" s="21"/>
      <c r="T2159" s="21"/>
      <c r="U2159" s="21"/>
      <c r="V2159" s="21"/>
      <c r="W2159" s="21"/>
      <c r="X2159" s="21"/>
    </row>
    <row r="2160" spans="17:24" x14ac:dyDescent="0.25">
      <c r="Q2160" s="21"/>
      <c r="R2160" s="21"/>
      <c r="S2160" s="21"/>
      <c r="T2160" s="21"/>
      <c r="U2160" s="21"/>
      <c r="V2160" s="21"/>
      <c r="W2160" s="21"/>
      <c r="X2160" s="21"/>
    </row>
    <row r="2161" spans="17:24" x14ac:dyDescent="0.25">
      <c r="Q2161" s="21"/>
      <c r="R2161" s="21"/>
      <c r="S2161" s="21"/>
      <c r="T2161" s="21"/>
      <c r="U2161" s="21"/>
      <c r="V2161" s="21"/>
      <c r="W2161" s="21"/>
      <c r="X2161" s="21"/>
    </row>
    <row r="2162" spans="17:24" x14ac:dyDescent="0.25">
      <c r="Q2162" s="21"/>
      <c r="R2162" s="21"/>
      <c r="S2162" s="21"/>
      <c r="T2162" s="21"/>
      <c r="U2162" s="21"/>
      <c r="V2162" s="21"/>
      <c r="W2162" s="21"/>
      <c r="X2162" s="21"/>
    </row>
    <row r="2163" spans="17:24" x14ac:dyDescent="0.25">
      <c r="Q2163" s="21"/>
      <c r="R2163" s="21"/>
      <c r="S2163" s="21"/>
      <c r="T2163" s="21"/>
      <c r="U2163" s="21"/>
      <c r="V2163" s="21"/>
      <c r="W2163" s="21"/>
      <c r="X2163" s="21"/>
    </row>
    <row r="2164" spans="17:24" x14ac:dyDescent="0.25">
      <c r="Q2164" s="21"/>
      <c r="R2164" s="21"/>
      <c r="S2164" s="21"/>
      <c r="T2164" s="21"/>
      <c r="U2164" s="21"/>
      <c r="V2164" s="21"/>
      <c r="W2164" s="21"/>
      <c r="X2164" s="21"/>
    </row>
    <row r="2165" spans="17:24" x14ac:dyDescent="0.25">
      <c r="Q2165" s="21"/>
      <c r="R2165" s="21"/>
      <c r="S2165" s="21"/>
      <c r="T2165" s="21"/>
      <c r="U2165" s="21"/>
      <c r="V2165" s="21"/>
      <c r="W2165" s="21"/>
      <c r="X2165" s="21"/>
    </row>
    <row r="2166" spans="17:24" x14ac:dyDescent="0.25">
      <c r="Q2166" s="21"/>
      <c r="R2166" s="21"/>
      <c r="S2166" s="21"/>
      <c r="T2166" s="21"/>
      <c r="U2166" s="21"/>
      <c r="V2166" s="21"/>
      <c r="W2166" s="21"/>
      <c r="X2166" s="21"/>
    </row>
    <row r="2167" spans="17:24" x14ac:dyDescent="0.25">
      <c r="Q2167" s="21"/>
      <c r="R2167" s="21"/>
      <c r="S2167" s="21"/>
      <c r="T2167" s="21"/>
      <c r="U2167" s="21"/>
      <c r="V2167" s="21"/>
      <c r="W2167" s="21"/>
      <c r="X2167" s="21"/>
    </row>
    <row r="2168" spans="17:24" x14ac:dyDescent="0.25">
      <c r="Q2168" s="21"/>
      <c r="R2168" s="21"/>
      <c r="S2168" s="21"/>
      <c r="T2168" s="21"/>
      <c r="U2168" s="21"/>
      <c r="V2168" s="21"/>
      <c r="W2168" s="21"/>
      <c r="X2168" s="21"/>
    </row>
    <row r="2169" spans="17:24" x14ac:dyDescent="0.25">
      <c r="Q2169" s="21"/>
      <c r="R2169" s="21"/>
      <c r="S2169" s="21"/>
      <c r="T2169" s="21"/>
      <c r="U2169" s="21"/>
      <c r="V2169" s="21"/>
      <c r="W2169" s="21"/>
      <c r="X2169" s="21"/>
    </row>
    <row r="2170" spans="17:24" x14ac:dyDescent="0.25">
      <c r="Q2170" s="21"/>
      <c r="R2170" s="21"/>
      <c r="S2170" s="21"/>
      <c r="T2170" s="21"/>
      <c r="U2170" s="21"/>
      <c r="V2170" s="21"/>
      <c r="W2170" s="21"/>
      <c r="X2170" s="21"/>
    </row>
    <row r="2171" spans="17:24" x14ac:dyDescent="0.25">
      <c r="Q2171" s="21"/>
      <c r="R2171" s="21"/>
      <c r="S2171" s="21"/>
      <c r="T2171" s="21"/>
      <c r="U2171" s="21"/>
      <c r="V2171" s="21"/>
      <c r="W2171" s="21"/>
      <c r="X2171" s="21"/>
    </row>
    <row r="2172" spans="17:24" x14ac:dyDescent="0.25">
      <c r="Q2172" s="21"/>
      <c r="R2172" s="21"/>
      <c r="S2172" s="21"/>
      <c r="T2172" s="21"/>
      <c r="U2172" s="21"/>
      <c r="V2172" s="21"/>
      <c r="W2172" s="21"/>
      <c r="X2172" s="21"/>
    </row>
    <row r="2173" spans="17:24" x14ac:dyDescent="0.25">
      <c r="Q2173" s="21"/>
      <c r="R2173" s="21"/>
      <c r="S2173" s="21"/>
      <c r="T2173" s="21"/>
      <c r="U2173" s="21"/>
      <c r="V2173" s="21"/>
      <c r="W2173" s="21"/>
      <c r="X2173" s="21"/>
    </row>
    <row r="2174" spans="17:24" x14ac:dyDescent="0.25">
      <c r="Q2174" s="21"/>
      <c r="R2174" s="21"/>
      <c r="S2174" s="21"/>
      <c r="T2174" s="21"/>
      <c r="U2174" s="21"/>
      <c r="V2174" s="21"/>
      <c r="W2174" s="21"/>
      <c r="X2174" s="21"/>
    </row>
    <row r="2175" spans="17:24" x14ac:dyDescent="0.25">
      <c r="Q2175" s="21"/>
      <c r="R2175" s="21"/>
      <c r="S2175" s="21"/>
      <c r="T2175" s="21"/>
      <c r="U2175" s="21"/>
      <c r="V2175" s="21"/>
      <c r="W2175" s="21"/>
      <c r="X2175" s="21"/>
    </row>
    <row r="2176" spans="17:24" x14ac:dyDescent="0.25">
      <c r="Q2176" s="21"/>
      <c r="R2176" s="21"/>
      <c r="S2176" s="21"/>
      <c r="T2176" s="21"/>
      <c r="U2176" s="21"/>
      <c r="V2176" s="21"/>
      <c r="W2176" s="21"/>
      <c r="X2176" s="21"/>
    </row>
    <row r="2177" spans="17:24" x14ac:dyDescent="0.25">
      <c r="Q2177" s="21"/>
      <c r="R2177" s="21"/>
      <c r="S2177" s="21"/>
      <c r="T2177" s="21"/>
      <c r="U2177" s="21"/>
      <c r="V2177" s="21"/>
      <c r="W2177" s="21"/>
      <c r="X2177" s="21"/>
    </row>
    <row r="2178" spans="17:24" x14ac:dyDescent="0.25">
      <c r="Q2178" s="21"/>
      <c r="R2178" s="21"/>
      <c r="S2178" s="21"/>
      <c r="T2178" s="21"/>
      <c r="U2178" s="21"/>
      <c r="V2178" s="21"/>
      <c r="W2178" s="21"/>
      <c r="X2178" s="21"/>
    </row>
    <row r="2179" spans="17:24" x14ac:dyDescent="0.25">
      <c r="Q2179" s="21"/>
      <c r="R2179" s="21"/>
      <c r="S2179" s="21"/>
      <c r="T2179" s="21"/>
      <c r="U2179" s="21"/>
      <c r="V2179" s="21"/>
      <c r="W2179" s="21"/>
      <c r="X2179" s="21"/>
    </row>
    <row r="2180" spans="17:24" x14ac:dyDescent="0.25">
      <c r="Q2180" s="21"/>
      <c r="R2180" s="21"/>
      <c r="S2180" s="21"/>
      <c r="T2180" s="21"/>
      <c r="U2180" s="21"/>
      <c r="V2180" s="21"/>
      <c r="W2180" s="21"/>
      <c r="X2180" s="21"/>
    </row>
    <row r="2181" spans="17:24" x14ac:dyDescent="0.25">
      <c r="Q2181" s="21"/>
      <c r="R2181" s="21"/>
      <c r="S2181" s="21"/>
      <c r="T2181" s="21"/>
      <c r="U2181" s="21"/>
      <c r="V2181" s="21"/>
      <c r="W2181" s="21"/>
      <c r="X2181" s="21"/>
    </row>
    <row r="2182" spans="17:24" x14ac:dyDescent="0.25">
      <c r="Q2182" s="21"/>
      <c r="R2182" s="21"/>
      <c r="S2182" s="21"/>
      <c r="T2182" s="21"/>
      <c r="U2182" s="21"/>
      <c r="V2182" s="21"/>
      <c r="W2182" s="21"/>
      <c r="X2182" s="21"/>
    </row>
    <row r="2183" spans="17:24" x14ac:dyDescent="0.25">
      <c r="Q2183" s="21"/>
      <c r="R2183" s="21"/>
      <c r="S2183" s="21"/>
      <c r="T2183" s="21"/>
      <c r="U2183" s="21"/>
      <c r="V2183" s="21"/>
      <c r="W2183" s="21"/>
      <c r="X2183" s="21"/>
    </row>
    <row r="2184" spans="17:24" x14ac:dyDescent="0.25">
      <c r="Q2184" s="21"/>
      <c r="R2184" s="21"/>
      <c r="S2184" s="21"/>
      <c r="T2184" s="21"/>
      <c r="U2184" s="21"/>
      <c r="V2184" s="21"/>
      <c r="W2184" s="21"/>
      <c r="X2184" s="21"/>
    </row>
    <row r="2185" spans="17:24" x14ac:dyDescent="0.25">
      <c r="Q2185" s="21"/>
      <c r="R2185" s="21"/>
      <c r="S2185" s="21"/>
      <c r="T2185" s="21"/>
      <c r="U2185" s="21"/>
      <c r="V2185" s="21"/>
      <c r="W2185" s="21"/>
      <c r="X2185" s="21"/>
    </row>
    <row r="2186" spans="17:24" x14ac:dyDescent="0.25">
      <c r="Q2186" s="21"/>
      <c r="R2186" s="21"/>
      <c r="S2186" s="21"/>
      <c r="T2186" s="21"/>
      <c r="U2186" s="21"/>
      <c r="V2186" s="21"/>
      <c r="W2186" s="21"/>
      <c r="X2186" s="21"/>
    </row>
    <row r="2187" spans="17:24" x14ac:dyDescent="0.25">
      <c r="Q2187" s="21"/>
      <c r="R2187" s="21"/>
      <c r="S2187" s="21"/>
      <c r="T2187" s="21"/>
      <c r="U2187" s="21"/>
      <c r="V2187" s="21"/>
      <c r="W2187" s="21"/>
      <c r="X2187" s="21"/>
    </row>
    <row r="2188" spans="17:24" x14ac:dyDescent="0.25">
      <c r="Q2188" s="21"/>
      <c r="R2188" s="21"/>
      <c r="S2188" s="21"/>
      <c r="T2188" s="21"/>
      <c r="U2188" s="21"/>
      <c r="V2188" s="21"/>
      <c r="W2188" s="21"/>
      <c r="X2188" s="21"/>
    </row>
    <row r="2189" spans="17:24" x14ac:dyDescent="0.25">
      <c r="Q2189" s="21"/>
      <c r="R2189" s="21"/>
      <c r="S2189" s="21"/>
      <c r="T2189" s="21"/>
      <c r="U2189" s="21"/>
      <c r="V2189" s="21"/>
      <c r="W2189" s="21"/>
      <c r="X2189" s="21"/>
    </row>
    <row r="2190" spans="17:24" x14ac:dyDescent="0.25">
      <c r="Q2190" s="21"/>
      <c r="R2190" s="21"/>
      <c r="S2190" s="21"/>
      <c r="T2190" s="21"/>
      <c r="U2190" s="21"/>
      <c r="V2190" s="21"/>
      <c r="W2190" s="21"/>
      <c r="X2190" s="21"/>
    </row>
    <row r="2191" spans="17:24" x14ac:dyDescent="0.25">
      <c r="Q2191" s="21"/>
      <c r="R2191" s="21"/>
      <c r="S2191" s="21"/>
      <c r="T2191" s="21"/>
      <c r="U2191" s="21"/>
      <c r="V2191" s="21"/>
      <c r="W2191" s="21"/>
      <c r="X2191" s="21"/>
    </row>
    <row r="2192" spans="17:24" x14ac:dyDescent="0.25">
      <c r="Q2192" s="21"/>
      <c r="R2192" s="21"/>
      <c r="S2192" s="21"/>
      <c r="T2192" s="21"/>
      <c r="U2192" s="21"/>
      <c r="V2192" s="21"/>
      <c r="W2192" s="21"/>
      <c r="X2192" s="21"/>
    </row>
    <row r="2193" spans="17:24" x14ac:dyDescent="0.25">
      <c r="Q2193" s="21"/>
      <c r="R2193" s="21"/>
      <c r="S2193" s="21"/>
      <c r="T2193" s="21"/>
      <c r="U2193" s="21"/>
      <c r="V2193" s="21"/>
      <c r="W2193" s="21"/>
      <c r="X2193" s="21"/>
    </row>
    <row r="2194" spans="17:24" x14ac:dyDescent="0.25">
      <c r="Q2194" s="21"/>
      <c r="R2194" s="21"/>
      <c r="S2194" s="21"/>
      <c r="T2194" s="21"/>
      <c r="U2194" s="21"/>
      <c r="V2194" s="21"/>
      <c r="W2194" s="21"/>
      <c r="X2194" s="21"/>
    </row>
    <row r="2195" spans="17:24" x14ac:dyDescent="0.25">
      <c r="Q2195" s="21"/>
      <c r="R2195" s="21"/>
      <c r="S2195" s="21"/>
      <c r="T2195" s="21"/>
      <c r="U2195" s="21"/>
      <c r="V2195" s="21"/>
      <c r="W2195" s="21"/>
      <c r="X2195" s="21"/>
    </row>
    <row r="2196" spans="17:24" x14ac:dyDescent="0.25">
      <c r="Q2196" s="21"/>
      <c r="R2196" s="21"/>
      <c r="S2196" s="21"/>
      <c r="T2196" s="21"/>
      <c r="U2196" s="21"/>
      <c r="V2196" s="21"/>
      <c r="W2196" s="21"/>
      <c r="X2196" s="21"/>
    </row>
    <row r="2197" spans="17:24" x14ac:dyDescent="0.25">
      <c r="Q2197" s="21"/>
      <c r="R2197" s="21"/>
      <c r="S2197" s="21"/>
      <c r="T2197" s="21"/>
      <c r="U2197" s="21"/>
      <c r="V2197" s="21"/>
      <c r="W2197" s="21"/>
      <c r="X2197" s="21"/>
    </row>
    <row r="2198" spans="17:24" x14ac:dyDescent="0.25">
      <c r="Q2198" s="21"/>
      <c r="R2198" s="21"/>
      <c r="S2198" s="21"/>
      <c r="T2198" s="21"/>
      <c r="U2198" s="21"/>
      <c r="V2198" s="21"/>
      <c r="W2198" s="21"/>
      <c r="X2198" s="21"/>
    </row>
    <row r="2199" spans="17:24" x14ac:dyDescent="0.25">
      <c r="Q2199" s="21"/>
      <c r="R2199" s="21"/>
      <c r="S2199" s="21"/>
      <c r="T2199" s="21"/>
      <c r="U2199" s="21"/>
      <c r="V2199" s="21"/>
      <c r="W2199" s="21"/>
      <c r="X2199" s="21"/>
    </row>
    <row r="2200" spans="17:24" x14ac:dyDescent="0.25">
      <c r="Q2200" s="21"/>
      <c r="R2200" s="21"/>
      <c r="S2200" s="21"/>
      <c r="T2200" s="21"/>
      <c r="U2200" s="21"/>
      <c r="V2200" s="21"/>
      <c r="W2200" s="21"/>
      <c r="X2200" s="21"/>
    </row>
    <row r="2201" spans="17:24" x14ac:dyDescent="0.25">
      <c r="Q2201" s="21"/>
      <c r="R2201" s="21"/>
      <c r="S2201" s="21"/>
      <c r="T2201" s="21"/>
      <c r="U2201" s="21"/>
      <c r="V2201" s="21"/>
      <c r="W2201" s="21"/>
      <c r="X2201" s="21"/>
    </row>
    <row r="2202" spans="17:24" x14ac:dyDescent="0.25">
      <c r="Q2202" s="21"/>
      <c r="R2202" s="21"/>
      <c r="S2202" s="21"/>
      <c r="T2202" s="21"/>
      <c r="U2202" s="21"/>
      <c r="V2202" s="21"/>
      <c r="W2202" s="21"/>
      <c r="X2202" s="21"/>
    </row>
    <row r="2203" spans="17:24" x14ac:dyDescent="0.25">
      <c r="Q2203" s="21"/>
      <c r="R2203" s="21"/>
      <c r="S2203" s="21"/>
      <c r="T2203" s="21"/>
      <c r="U2203" s="21"/>
      <c r="V2203" s="21"/>
      <c r="W2203" s="21"/>
      <c r="X2203" s="21"/>
    </row>
    <row r="2204" spans="17:24" x14ac:dyDescent="0.25">
      <c r="Q2204" s="21"/>
      <c r="R2204" s="21"/>
      <c r="S2204" s="21"/>
      <c r="T2204" s="21"/>
      <c r="U2204" s="21"/>
      <c r="V2204" s="21"/>
      <c r="W2204" s="21"/>
      <c r="X2204" s="21"/>
    </row>
    <row r="2205" spans="17:24" x14ac:dyDescent="0.25">
      <c r="Q2205" s="21"/>
      <c r="R2205" s="21"/>
      <c r="S2205" s="21"/>
      <c r="T2205" s="21"/>
      <c r="U2205" s="21"/>
      <c r="V2205" s="21"/>
      <c r="W2205" s="21"/>
      <c r="X2205" s="21"/>
    </row>
    <row r="2206" spans="17:24" x14ac:dyDescent="0.25">
      <c r="Q2206" s="21"/>
      <c r="R2206" s="21"/>
      <c r="S2206" s="21"/>
      <c r="T2206" s="21"/>
      <c r="U2206" s="21"/>
      <c r="V2206" s="21"/>
      <c r="W2206" s="21"/>
      <c r="X2206" s="21"/>
    </row>
    <row r="2207" spans="17:24" x14ac:dyDescent="0.25">
      <c r="Q2207" s="21"/>
      <c r="R2207" s="21"/>
      <c r="S2207" s="21"/>
      <c r="T2207" s="21"/>
      <c r="U2207" s="21"/>
      <c r="V2207" s="21"/>
      <c r="W2207" s="21"/>
      <c r="X2207" s="21"/>
    </row>
    <row r="2208" spans="17:24" x14ac:dyDescent="0.25">
      <c r="Q2208" s="21"/>
      <c r="R2208" s="21"/>
      <c r="S2208" s="21"/>
      <c r="T2208" s="21"/>
      <c r="U2208" s="21"/>
      <c r="V2208" s="21"/>
      <c r="W2208" s="21"/>
      <c r="X2208" s="21"/>
    </row>
    <row r="2209" spans="17:24" x14ac:dyDescent="0.25">
      <c r="Q2209" s="21"/>
      <c r="R2209" s="21"/>
      <c r="S2209" s="21"/>
      <c r="T2209" s="21"/>
      <c r="U2209" s="21"/>
      <c r="V2209" s="21"/>
      <c r="W2209" s="21"/>
      <c r="X2209" s="21"/>
    </row>
    <row r="2210" spans="17:24" x14ac:dyDescent="0.25">
      <c r="Q2210" s="21"/>
      <c r="R2210" s="21"/>
      <c r="S2210" s="21"/>
      <c r="T2210" s="21"/>
      <c r="U2210" s="21"/>
      <c r="V2210" s="21"/>
      <c r="W2210" s="21"/>
      <c r="X2210" s="21"/>
    </row>
    <row r="2211" spans="17:24" x14ac:dyDescent="0.25">
      <c r="Q2211" s="21"/>
      <c r="R2211" s="21"/>
      <c r="S2211" s="21"/>
      <c r="T2211" s="21"/>
      <c r="U2211" s="21"/>
      <c r="V2211" s="21"/>
      <c r="W2211" s="21"/>
      <c r="X2211" s="21"/>
    </row>
    <row r="2212" spans="17:24" x14ac:dyDescent="0.25">
      <c r="Q2212" s="21"/>
      <c r="R2212" s="21"/>
      <c r="S2212" s="21"/>
      <c r="T2212" s="21"/>
      <c r="U2212" s="21"/>
      <c r="V2212" s="21"/>
      <c r="W2212" s="21"/>
      <c r="X2212" s="21"/>
    </row>
    <row r="2213" spans="17:24" x14ac:dyDescent="0.25">
      <c r="Q2213" s="21"/>
      <c r="R2213" s="21"/>
      <c r="S2213" s="21"/>
      <c r="T2213" s="21"/>
      <c r="U2213" s="21"/>
      <c r="V2213" s="21"/>
      <c r="W2213" s="21"/>
      <c r="X2213" s="21"/>
    </row>
    <row r="2214" spans="17:24" x14ac:dyDescent="0.25">
      <c r="Q2214" s="21"/>
      <c r="R2214" s="21"/>
      <c r="S2214" s="21"/>
      <c r="T2214" s="21"/>
      <c r="U2214" s="21"/>
      <c r="V2214" s="21"/>
      <c r="W2214" s="21"/>
      <c r="X2214" s="21"/>
    </row>
    <row r="2215" spans="17:24" x14ac:dyDescent="0.25">
      <c r="Q2215" s="21"/>
      <c r="R2215" s="21"/>
      <c r="S2215" s="21"/>
      <c r="T2215" s="21"/>
      <c r="U2215" s="21"/>
      <c r="V2215" s="21"/>
      <c r="W2215" s="21"/>
      <c r="X2215" s="21"/>
    </row>
    <row r="2216" spans="17:24" x14ac:dyDescent="0.25">
      <c r="Q2216" s="21"/>
      <c r="R2216" s="21"/>
      <c r="S2216" s="21"/>
      <c r="T2216" s="21"/>
      <c r="U2216" s="21"/>
      <c r="V2216" s="21"/>
      <c r="W2216" s="21"/>
      <c r="X2216" s="21"/>
    </row>
    <row r="2217" spans="17:24" x14ac:dyDescent="0.25">
      <c r="Q2217" s="21"/>
      <c r="R2217" s="21"/>
      <c r="S2217" s="21"/>
      <c r="T2217" s="21"/>
      <c r="U2217" s="21"/>
      <c r="V2217" s="21"/>
      <c r="W2217" s="21"/>
      <c r="X2217" s="21"/>
    </row>
    <row r="2218" spans="17:24" x14ac:dyDescent="0.25">
      <c r="Q2218" s="21"/>
      <c r="R2218" s="21"/>
      <c r="S2218" s="21"/>
      <c r="T2218" s="21"/>
      <c r="U2218" s="21"/>
      <c r="V2218" s="21"/>
      <c r="W2218" s="21"/>
      <c r="X2218" s="21"/>
    </row>
    <row r="2219" spans="17:24" x14ac:dyDescent="0.25">
      <c r="Q2219" s="21"/>
      <c r="R2219" s="21"/>
      <c r="S2219" s="21"/>
      <c r="T2219" s="21"/>
      <c r="U2219" s="21"/>
      <c r="V2219" s="21"/>
      <c r="W2219" s="21"/>
      <c r="X2219" s="21"/>
    </row>
    <row r="2220" spans="17:24" x14ac:dyDescent="0.25">
      <c r="Q2220" s="21"/>
      <c r="R2220" s="21"/>
      <c r="S2220" s="21"/>
      <c r="T2220" s="21"/>
      <c r="U2220" s="21"/>
      <c r="V2220" s="21"/>
      <c r="W2220" s="21"/>
      <c r="X2220" s="21"/>
    </row>
    <row r="2221" spans="17:24" x14ac:dyDescent="0.25">
      <c r="Q2221" s="21"/>
      <c r="R2221" s="21"/>
      <c r="S2221" s="21"/>
      <c r="T2221" s="21"/>
      <c r="U2221" s="21"/>
      <c r="V2221" s="21"/>
      <c r="W2221" s="21"/>
      <c r="X2221" s="21"/>
    </row>
    <row r="2222" spans="17:24" x14ac:dyDescent="0.25">
      <c r="Q2222" s="21"/>
      <c r="R2222" s="21"/>
      <c r="S2222" s="21"/>
      <c r="T2222" s="21"/>
      <c r="U2222" s="21"/>
      <c r="V2222" s="21"/>
      <c r="W2222" s="21"/>
      <c r="X2222" s="21"/>
    </row>
    <row r="2223" spans="17:24" x14ac:dyDescent="0.25">
      <c r="Q2223" s="21"/>
      <c r="R2223" s="21"/>
      <c r="S2223" s="21"/>
      <c r="T2223" s="21"/>
      <c r="U2223" s="21"/>
      <c r="V2223" s="21"/>
      <c r="W2223" s="21"/>
      <c r="X2223" s="21"/>
    </row>
    <row r="2224" spans="17:24" x14ac:dyDescent="0.25">
      <c r="Q2224" s="21"/>
      <c r="R2224" s="21"/>
      <c r="S2224" s="21"/>
      <c r="T2224" s="21"/>
      <c r="U2224" s="21"/>
      <c r="V2224" s="21"/>
      <c r="W2224" s="21"/>
      <c r="X2224" s="21"/>
    </row>
    <row r="2225" spans="17:24" x14ac:dyDescent="0.25">
      <c r="Q2225" s="21"/>
      <c r="R2225" s="21"/>
      <c r="S2225" s="21"/>
      <c r="T2225" s="21"/>
      <c r="U2225" s="21"/>
      <c r="V2225" s="21"/>
      <c r="W2225" s="21"/>
      <c r="X2225" s="21"/>
    </row>
    <row r="2226" spans="17:24" x14ac:dyDescent="0.25">
      <c r="Q2226" s="21"/>
      <c r="R2226" s="21"/>
      <c r="S2226" s="21"/>
      <c r="T2226" s="21"/>
      <c r="U2226" s="21"/>
      <c r="V2226" s="21"/>
      <c r="W2226" s="21"/>
      <c r="X2226" s="21"/>
    </row>
    <row r="2227" spans="17:24" x14ac:dyDescent="0.25">
      <c r="Q2227" s="21"/>
      <c r="R2227" s="21"/>
      <c r="S2227" s="21"/>
      <c r="T2227" s="21"/>
      <c r="U2227" s="21"/>
      <c r="V2227" s="21"/>
      <c r="W2227" s="21"/>
      <c r="X2227" s="21"/>
    </row>
    <row r="2228" spans="17:24" x14ac:dyDescent="0.25">
      <c r="Q2228" s="21"/>
      <c r="R2228" s="21"/>
      <c r="S2228" s="21"/>
      <c r="T2228" s="21"/>
      <c r="U2228" s="21"/>
      <c r="V2228" s="21"/>
      <c r="W2228" s="21"/>
      <c r="X2228" s="21"/>
    </row>
    <row r="2229" spans="17:24" x14ac:dyDescent="0.25">
      <c r="Q2229" s="21"/>
      <c r="R2229" s="21"/>
      <c r="S2229" s="21"/>
      <c r="T2229" s="21"/>
      <c r="U2229" s="21"/>
      <c r="V2229" s="21"/>
      <c r="W2229" s="21"/>
      <c r="X2229" s="21"/>
    </row>
    <row r="2230" spans="17:24" x14ac:dyDescent="0.25">
      <c r="Q2230" s="21"/>
      <c r="R2230" s="21"/>
      <c r="S2230" s="21"/>
      <c r="T2230" s="21"/>
      <c r="U2230" s="21"/>
      <c r="V2230" s="21"/>
      <c r="W2230" s="21"/>
      <c r="X2230" s="21"/>
    </row>
    <row r="2231" spans="17:24" x14ac:dyDescent="0.25">
      <c r="Q2231" s="21"/>
      <c r="R2231" s="21"/>
      <c r="S2231" s="21"/>
      <c r="T2231" s="21"/>
      <c r="U2231" s="21"/>
      <c r="V2231" s="21"/>
      <c r="W2231" s="21"/>
      <c r="X2231" s="21"/>
    </row>
    <row r="2232" spans="17:24" x14ac:dyDescent="0.25">
      <c r="Q2232" s="21"/>
      <c r="R2232" s="21"/>
      <c r="S2232" s="21"/>
      <c r="T2232" s="21"/>
      <c r="U2232" s="21"/>
      <c r="V2232" s="21"/>
      <c r="W2232" s="21"/>
      <c r="X2232" s="21"/>
    </row>
    <row r="2233" spans="17:24" x14ac:dyDescent="0.25">
      <c r="Q2233" s="21"/>
      <c r="R2233" s="21"/>
      <c r="S2233" s="21"/>
      <c r="T2233" s="21"/>
      <c r="U2233" s="21"/>
      <c r="V2233" s="21"/>
      <c r="W2233" s="21"/>
      <c r="X2233" s="21"/>
    </row>
    <row r="2234" spans="17:24" x14ac:dyDescent="0.25">
      <c r="Q2234" s="21"/>
      <c r="R2234" s="21"/>
      <c r="S2234" s="21"/>
      <c r="T2234" s="21"/>
      <c r="U2234" s="21"/>
      <c r="V2234" s="21"/>
      <c r="W2234" s="21"/>
      <c r="X2234" s="21"/>
    </row>
    <row r="2235" spans="17:24" x14ac:dyDescent="0.25">
      <c r="Q2235" s="21"/>
      <c r="R2235" s="21"/>
      <c r="S2235" s="21"/>
      <c r="T2235" s="21"/>
      <c r="U2235" s="21"/>
      <c r="V2235" s="21"/>
      <c r="W2235" s="21"/>
      <c r="X2235" s="21"/>
    </row>
    <row r="2236" spans="17:24" x14ac:dyDescent="0.25">
      <c r="Q2236" s="21"/>
      <c r="R2236" s="21"/>
      <c r="S2236" s="21"/>
      <c r="T2236" s="21"/>
      <c r="U2236" s="21"/>
      <c r="V2236" s="21"/>
      <c r="W2236" s="21"/>
      <c r="X2236" s="21"/>
    </row>
    <row r="2237" spans="17:24" x14ac:dyDescent="0.25">
      <c r="Q2237" s="21"/>
      <c r="R2237" s="21"/>
      <c r="S2237" s="21"/>
      <c r="T2237" s="21"/>
      <c r="U2237" s="21"/>
      <c r="V2237" s="21"/>
      <c r="W2237" s="21"/>
      <c r="X2237" s="21"/>
    </row>
    <row r="2238" spans="17:24" x14ac:dyDescent="0.25">
      <c r="Q2238" s="21"/>
      <c r="R2238" s="21"/>
      <c r="S2238" s="21"/>
      <c r="T2238" s="21"/>
      <c r="U2238" s="21"/>
      <c r="V2238" s="21"/>
      <c r="W2238" s="21"/>
      <c r="X2238" s="21"/>
    </row>
    <row r="2239" spans="17:24" x14ac:dyDescent="0.25">
      <c r="Q2239" s="21"/>
      <c r="R2239" s="21"/>
      <c r="S2239" s="21"/>
      <c r="T2239" s="21"/>
      <c r="U2239" s="21"/>
      <c r="V2239" s="21"/>
      <c r="W2239" s="21"/>
      <c r="X2239" s="21"/>
    </row>
    <row r="2240" spans="17:24" x14ac:dyDescent="0.25">
      <c r="Q2240" s="21"/>
      <c r="R2240" s="21"/>
      <c r="S2240" s="21"/>
      <c r="T2240" s="21"/>
      <c r="U2240" s="21"/>
      <c r="V2240" s="21"/>
      <c r="W2240" s="21"/>
      <c r="X2240" s="21"/>
    </row>
    <row r="2241" spans="17:24" x14ac:dyDescent="0.25">
      <c r="Q2241" s="21"/>
      <c r="R2241" s="21"/>
      <c r="S2241" s="21"/>
      <c r="T2241" s="21"/>
      <c r="U2241" s="21"/>
      <c r="V2241" s="21"/>
      <c r="W2241" s="21"/>
      <c r="X2241" s="21"/>
    </row>
    <row r="2242" spans="17:24" x14ac:dyDescent="0.25">
      <c r="Q2242" s="21"/>
      <c r="R2242" s="21"/>
      <c r="S2242" s="21"/>
      <c r="T2242" s="21"/>
      <c r="U2242" s="21"/>
      <c r="V2242" s="21"/>
      <c r="W2242" s="21"/>
      <c r="X2242" s="21"/>
    </row>
    <row r="2243" spans="17:24" x14ac:dyDescent="0.25">
      <c r="Q2243" s="21"/>
      <c r="R2243" s="21"/>
      <c r="S2243" s="21"/>
      <c r="T2243" s="21"/>
      <c r="U2243" s="21"/>
      <c r="V2243" s="21"/>
      <c r="W2243" s="21"/>
      <c r="X2243" s="21"/>
    </row>
    <row r="2244" spans="17:24" x14ac:dyDescent="0.25">
      <c r="Q2244" s="21"/>
      <c r="R2244" s="21"/>
      <c r="S2244" s="21"/>
      <c r="T2244" s="21"/>
      <c r="U2244" s="21"/>
      <c r="V2244" s="21"/>
      <c r="W2244" s="21"/>
      <c r="X2244" s="21"/>
    </row>
    <row r="2245" spans="17:24" x14ac:dyDescent="0.25">
      <c r="Q2245" s="21"/>
      <c r="R2245" s="21"/>
      <c r="S2245" s="21"/>
      <c r="T2245" s="21"/>
      <c r="U2245" s="21"/>
      <c r="V2245" s="21"/>
      <c r="W2245" s="21"/>
      <c r="X2245" s="21"/>
    </row>
    <row r="2246" spans="17:24" x14ac:dyDescent="0.25">
      <c r="Q2246" s="21"/>
      <c r="R2246" s="21"/>
      <c r="S2246" s="21"/>
      <c r="T2246" s="21"/>
      <c r="U2246" s="21"/>
      <c r="V2246" s="21"/>
      <c r="W2246" s="21"/>
      <c r="X2246" s="21"/>
    </row>
    <row r="2247" spans="17:24" x14ac:dyDescent="0.25">
      <c r="Q2247" s="21"/>
      <c r="R2247" s="21"/>
      <c r="S2247" s="21"/>
      <c r="T2247" s="21"/>
      <c r="U2247" s="21"/>
      <c r="V2247" s="21"/>
      <c r="W2247" s="21"/>
      <c r="X2247" s="21"/>
    </row>
    <row r="2248" spans="17:24" x14ac:dyDescent="0.25">
      <c r="Q2248" s="21"/>
      <c r="R2248" s="21"/>
      <c r="S2248" s="21"/>
      <c r="T2248" s="21"/>
      <c r="U2248" s="21"/>
      <c r="V2248" s="21"/>
      <c r="W2248" s="21"/>
      <c r="X2248" s="21"/>
    </row>
    <row r="2249" spans="17:24" x14ac:dyDescent="0.25">
      <c r="Q2249" s="21"/>
      <c r="R2249" s="21"/>
      <c r="S2249" s="21"/>
      <c r="T2249" s="21"/>
      <c r="U2249" s="21"/>
      <c r="V2249" s="21"/>
      <c r="W2249" s="21"/>
      <c r="X2249" s="21"/>
    </row>
    <row r="2250" spans="17:24" x14ac:dyDescent="0.25">
      <c r="Q2250" s="21"/>
      <c r="R2250" s="21"/>
      <c r="S2250" s="21"/>
      <c r="T2250" s="21"/>
      <c r="U2250" s="21"/>
      <c r="V2250" s="21"/>
      <c r="W2250" s="21"/>
      <c r="X2250" s="21"/>
    </row>
    <row r="2251" spans="17:24" x14ac:dyDescent="0.25">
      <c r="Q2251" s="21"/>
      <c r="R2251" s="21"/>
      <c r="S2251" s="21"/>
      <c r="T2251" s="21"/>
      <c r="U2251" s="21"/>
      <c r="V2251" s="21"/>
      <c r="W2251" s="21"/>
      <c r="X2251" s="21"/>
    </row>
    <row r="2252" spans="17:24" x14ac:dyDescent="0.25">
      <c r="Q2252" s="21"/>
      <c r="R2252" s="21"/>
      <c r="S2252" s="21"/>
      <c r="T2252" s="21"/>
      <c r="U2252" s="21"/>
      <c r="V2252" s="21"/>
      <c r="W2252" s="21"/>
      <c r="X2252" s="21"/>
    </row>
    <row r="2253" spans="17:24" x14ac:dyDescent="0.25">
      <c r="Q2253" s="21"/>
      <c r="R2253" s="21"/>
      <c r="S2253" s="21"/>
      <c r="T2253" s="21"/>
      <c r="U2253" s="21"/>
      <c r="V2253" s="21"/>
      <c r="W2253" s="21"/>
      <c r="X2253" s="21"/>
    </row>
    <row r="2254" spans="17:24" x14ac:dyDescent="0.25">
      <c r="Q2254" s="21"/>
      <c r="R2254" s="21"/>
      <c r="S2254" s="21"/>
      <c r="T2254" s="21"/>
      <c r="U2254" s="21"/>
      <c r="V2254" s="21"/>
      <c r="W2254" s="21"/>
      <c r="X2254" s="21"/>
    </row>
    <row r="2255" spans="17:24" x14ac:dyDescent="0.25">
      <c r="Q2255" s="21"/>
      <c r="R2255" s="21"/>
      <c r="S2255" s="21"/>
      <c r="T2255" s="21"/>
      <c r="U2255" s="21"/>
      <c r="V2255" s="21"/>
      <c r="W2255" s="21"/>
      <c r="X2255" s="21"/>
    </row>
    <row r="2256" spans="17:24" x14ac:dyDescent="0.25">
      <c r="Q2256" s="21"/>
      <c r="R2256" s="21"/>
      <c r="S2256" s="21"/>
      <c r="T2256" s="21"/>
      <c r="U2256" s="21"/>
      <c r="V2256" s="21"/>
      <c r="W2256" s="21"/>
      <c r="X2256" s="21"/>
    </row>
    <row r="2257" spans="17:24" x14ac:dyDescent="0.25">
      <c r="Q2257" s="21"/>
      <c r="R2257" s="21"/>
      <c r="S2257" s="21"/>
      <c r="T2257" s="21"/>
      <c r="U2257" s="21"/>
      <c r="V2257" s="21"/>
      <c r="W2257" s="21"/>
      <c r="X2257" s="21"/>
    </row>
    <row r="2258" spans="17:24" x14ac:dyDescent="0.25">
      <c r="Q2258" s="21"/>
      <c r="R2258" s="21"/>
      <c r="S2258" s="21"/>
      <c r="T2258" s="21"/>
      <c r="U2258" s="21"/>
      <c r="V2258" s="21"/>
      <c r="W2258" s="21"/>
      <c r="X2258" s="21"/>
    </row>
    <row r="2259" spans="17:24" x14ac:dyDescent="0.25">
      <c r="Q2259" s="21"/>
      <c r="R2259" s="21"/>
      <c r="S2259" s="21"/>
      <c r="T2259" s="21"/>
      <c r="U2259" s="21"/>
      <c r="V2259" s="21"/>
      <c r="W2259" s="21"/>
      <c r="X2259" s="21"/>
    </row>
    <row r="2260" spans="17:24" x14ac:dyDescent="0.25">
      <c r="Q2260" s="21"/>
      <c r="R2260" s="21"/>
      <c r="S2260" s="21"/>
      <c r="T2260" s="21"/>
      <c r="U2260" s="21"/>
      <c r="V2260" s="21"/>
      <c r="W2260" s="21"/>
      <c r="X2260" s="21"/>
    </row>
    <row r="2261" spans="17:24" x14ac:dyDescent="0.25">
      <c r="Q2261" s="21"/>
      <c r="R2261" s="21"/>
      <c r="S2261" s="21"/>
      <c r="T2261" s="21"/>
      <c r="U2261" s="21"/>
      <c r="V2261" s="21"/>
      <c r="W2261" s="21"/>
      <c r="X2261" s="21"/>
    </row>
    <row r="2262" spans="17:24" x14ac:dyDescent="0.25">
      <c r="Q2262" s="21"/>
      <c r="R2262" s="21"/>
      <c r="S2262" s="21"/>
      <c r="T2262" s="21"/>
      <c r="U2262" s="21"/>
      <c r="V2262" s="21"/>
      <c r="W2262" s="21"/>
      <c r="X2262" s="21"/>
    </row>
    <row r="2263" spans="17:24" x14ac:dyDescent="0.25">
      <c r="Q2263" s="21"/>
      <c r="R2263" s="21"/>
      <c r="S2263" s="21"/>
      <c r="T2263" s="21"/>
      <c r="U2263" s="21"/>
      <c r="V2263" s="21"/>
      <c r="W2263" s="21"/>
      <c r="X2263" s="21"/>
    </row>
    <row r="2264" spans="17:24" x14ac:dyDescent="0.25">
      <c r="Q2264" s="21"/>
      <c r="R2264" s="21"/>
      <c r="S2264" s="21"/>
      <c r="T2264" s="21"/>
      <c r="U2264" s="21"/>
      <c r="V2264" s="21"/>
      <c r="W2264" s="21"/>
      <c r="X2264" s="21"/>
    </row>
    <row r="2265" spans="17:24" x14ac:dyDescent="0.25">
      <c r="Q2265" s="21"/>
      <c r="R2265" s="21"/>
      <c r="S2265" s="21"/>
      <c r="T2265" s="21"/>
      <c r="U2265" s="21"/>
      <c r="V2265" s="21"/>
      <c r="W2265" s="21"/>
      <c r="X2265" s="21"/>
    </row>
    <row r="2266" spans="17:24" x14ac:dyDescent="0.25">
      <c r="Q2266" s="21"/>
      <c r="R2266" s="21"/>
      <c r="S2266" s="21"/>
      <c r="T2266" s="21"/>
      <c r="U2266" s="21"/>
      <c r="V2266" s="21"/>
      <c r="W2266" s="21"/>
      <c r="X2266" s="21"/>
    </row>
    <row r="2267" spans="17:24" x14ac:dyDescent="0.25">
      <c r="Q2267" s="21"/>
      <c r="R2267" s="21"/>
      <c r="S2267" s="21"/>
      <c r="T2267" s="21"/>
      <c r="U2267" s="21"/>
      <c r="V2267" s="21"/>
      <c r="W2267" s="21"/>
      <c r="X2267" s="21"/>
    </row>
    <row r="2268" spans="17:24" x14ac:dyDescent="0.25">
      <c r="Q2268" s="21"/>
      <c r="R2268" s="21"/>
      <c r="S2268" s="21"/>
      <c r="T2268" s="21"/>
      <c r="U2268" s="21"/>
      <c r="V2268" s="21"/>
      <c r="W2268" s="21"/>
      <c r="X2268" s="21"/>
    </row>
    <row r="2269" spans="17:24" x14ac:dyDescent="0.25">
      <c r="Q2269" s="21"/>
      <c r="R2269" s="21"/>
      <c r="S2269" s="21"/>
      <c r="T2269" s="21"/>
      <c r="U2269" s="21"/>
      <c r="V2269" s="21"/>
      <c r="W2269" s="21"/>
      <c r="X2269" s="21"/>
    </row>
    <row r="2270" spans="17:24" x14ac:dyDescent="0.25">
      <c r="Q2270" s="21"/>
      <c r="R2270" s="21"/>
      <c r="S2270" s="21"/>
      <c r="T2270" s="21"/>
      <c r="U2270" s="21"/>
      <c r="V2270" s="21"/>
      <c r="W2270" s="21"/>
      <c r="X2270" s="21"/>
    </row>
    <row r="2271" spans="17:24" x14ac:dyDescent="0.25">
      <c r="Q2271" s="21"/>
      <c r="R2271" s="21"/>
      <c r="S2271" s="21"/>
      <c r="T2271" s="21"/>
      <c r="U2271" s="21"/>
      <c r="V2271" s="21"/>
      <c r="W2271" s="21"/>
      <c r="X2271" s="21"/>
    </row>
    <row r="2272" spans="17:24" x14ac:dyDescent="0.25">
      <c r="Q2272" s="21"/>
      <c r="R2272" s="21"/>
      <c r="S2272" s="21"/>
      <c r="T2272" s="21"/>
      <c r="U2272" s="21"/>
      <c r="V2272" s="21"/>
      <c r="W2272" s="21"/>
      <c r="X2272" s="21"/>
    </row>
    <row r="2273" spans="17:24" x14ac:dyDescent="0.25">
      <c r="Q2273" s="21"/>
      <c r="R2273" s="21"/>
      <c r="S2273" s="21"/>
      <c r="T2273" s="21"/>
      <c r="U2273" s="21"/>
      <c r="V2273" s="21"/>
      <c r="W2273" s="21"/>
      <c r="X2273" s="21"/>
    </row>
    <row r="2274" spans="17:24" x14ac:dyDescent="0.25">
      <c r="Q2274" s="21"/>
      <c r="R2274" s="21"/>
      <c r="S2274" s="21"/>
      <c r="T2274" s="21"/>
      <c r="U2274" s="21"/>
      <c r="V2274" s="21"/>
      <c r="W2274" s="21"/>
      <c r="X2274" s="21"/>
    </row>
    <row r="2275" spans="17:24" x14ac:dyDescent="0.25">
      <c r="Q2275" s="21"/>
      <c r="R2275" s="21"/>
      <c r="S2275" s="21"/>
      <c r="T2275" s="21"/>
      <c r="U2275" s="21"/>
      <c r="V2275" s="21"/>
      <c r="W2275" s="21"/>
      <c r="X2275" s="21"/>
    </row>
    <row r="2276" spans="17:24" x14ac:dyDescent="0.25">
      <c r="Q2276" s="21"/>
      <c r="R2276" s="21"/>
      <c r="S2276" s="21"/>
      <c r="T2276" s="21"/>
      <c r="U2276" s="21"/>
      <c r="V2276" s="21"/>
      <c r="W2276" s="21"/>
      <c r="X2276" s="21"/>
    </row>
    <row r="2277" spans="17:24" x14ac:dyDescent="0.25">
      <c r="Q2277" s="21"/>
      <c r="R2277" s="21"/>
      <c r="S2277" s="21"/>
      <c r="T2277" s="21"/>
      <c r="U2277" s="21"/>
      <c r="V2277" s="21"/>
      <c r="W2277" s="21"/>
      <c r="X2277" s="21"/>
    </row>
    <row r="2278" spans="17:24" x14ac:dyDescent="0.25">
      <c r="Q2278" s="21"/>
      <c r="R2278" s="21"/>
      <c r="S2278" s="21"/>
      <c r="T2278" s="21"/>
      <c r="U2278" s="21"/>
      <c r="V2278" s="21"/>
      <c r="W2278" s="21"/>
      <c r="X2278" s="21"/>
    </row>
    <row r="2279" spans="17:24" x14ac:dyDescent="0.25">
      <c r="Q2279" s="21"/>
      <c r="R2279" s="21"/>
      <c r="S2279" s="21"/>
      <c r="T2279" s="21"/>
      <c r="U2279" s="21"/>
      <c r="V2279" s="21"/>
      <c r="W2279" s="21"/>
      <c r="X2279" s="21"/>
    </row>
    <row r="2280" spans="17:24" x14ac:dyDescent="0.25">
      <c r="Q2280" s="21"/>
      <c r="R2280" s="21"/>
      <c r="S2280" s="21"/>
      <c r="T2280" s="21"/>
      <c r="U2280" s="21"/>
      <c r="V2280" s="21"/>
      <c r="W2280" s="21"/>
      <c r="X2280" s="21"/>
    </row>
    <row r="2281" spans="17:24" x14ac:dyDescent="0.25">
      <c r="Q2281" s="21"/>
      <c r="R2281" s="21"/>
      <c r="S2281" s="21"/>
      <c r="T2281" s="21"/>
      <c r="U2281" s="21"/>
      <c r="V2281" s="21"/>
      <c r="W2281" s="21"/>
      <c r="X2281" s="21"/>
    </row>
    <row r="2282" spans="17:24" x14ac:dyDescent="0.25">
      <c r="Q2282" s="21"/>
      <c r="R2282" s="21"/>
      <c r="S2282" s="21"/>
      <c r="T2282" s="21"/>
      <c r="U2282" s="21"/>
      <c r="V2282" s="21"/>
      <c r="W2282" s="21"/>
      <c r="X2282" s="21"/>
    </row>
    <row r="2283" spans="17:24" x14ac:dyDescent="0.25">
      <c r="Q2283" s="21"/>
      <c r="R2283" s="21"/>
      <c r="S2283" s="21"/>
      <c r="T2283" s="21"/>
      <c r="U2283" s="21"/>
      <c r="V2283" s="21"/>
      <c r="W2283" s="21"/>
      <c r="X2283" s="21"/>
    </row>
    <row r="2284" spans="17:24" x14ac:dyDescent="0.25">
      <c r="Q2284" s="21"/>
      <c r="R2284" s="21"/>
      <c r="S2284" s="21"/>
      <c r="T2284" s="21"/>
      <c r="U2284" s="21"/>
      <c r="V2284" s="21"/>
      <c r="W2284" s="21"/>
      <c r="X2284" s="21"/>
    </row>
    <row r="2285" spans="17:24" x14ac:dyDescent="0.25">
      <c r="Q2285" s="21"/>
      <c r="R2285" s="21"/>
      <c r="S2285" s="21"/>
      <c r="T2285" s="21"/>
      <c r="U2285" s="21"/>
      <c r="V2285" s="21"/>
      <c r="W2285" s="21"/>
      <c r="X2285" s="21"/>
    </row>
    <row r="2286" spans="17:24" x14ac:dyDescent="0.25">
      <c r="Q2286" s="21"/>
      <c r="R2286" s="21"/>
      <c r="S2286" s="21"/>
      <c r="T2286" s="21"/>
      <c r="U2286" s="21"/>
      <c r="V2286" s="21"/>
      <c r="W2286" s="21"/>
      <c r="X2286" s="21"/>
    </row>
    <row r="2287" spans="17:24" x14ac:dyDescent="0.25">
      <c r="Q2287" s="21"/>
      <c r="R2287" s="21"/>
      <c r="S2287" s="21"/>
      <c r="T2287" s="21"/>
      <c r="U2287" s="21"/>
      <c r="V2287" s="21"/>
      <c r="W2287" s="21"/>
      <c r="X2287" s="21"/>
    </row>
    <row r="2288" spans="17:24" x14ac:dyDescent="0.25">
      <c r="Q2288" s="21"/>
      <c r="R2288" s="21"/>
      <c r="S2288" s="21"/>
      <c r="T2288" s="21"/>
      <c r="U2288" s="21"/>
      <c r="V2288" s="21"/>
      <c r="W2288" s="21"/>
      <c r="X2288" s="21"/>
    </row>
    <row r="2289" spans="17:24" x14ac:dyDescent="0.25">
      <c r="Q2289" s="21"/>
      <c r="R2289" s="21"/>
      <c r="S2289" s="21"/>
      <c r="T2289" s="21"/>
      <c r="U2289" s="21"/>
      <c r="V2289" s="21"/>
      <c r="W2289" s="21"/>
      <c r="X2289" s="21"/>
    </row>
    <row r="2290" spans="17:24" x14ac:dyDescent="0.25">
      <c r="Q2290" s="21"/>
      <c r="R2290" s="21"/>
      <c r="S2290" s="21"/>
      <c r="T2290" s="21"/>
      <c r="U2290" s="21"/>
      <c r="V2290" s="21"/>
      <c r="W2290" s="21"/>
      <c r="X2290" s="21"/>
    </row>
    <row r="2291" spans="17:24" x14ac:dyDescent="0.25">
      <c r="Q2291" s="21"/>
      <c r="R2291" s="21"/>
      <c r="S2291" s="21"/>
      <c r="T2291" s="21"/>
      <c r="U2291" s="21"/>
      <c r="V2291" s="21"/>
      <c r="W2291" s="21"/>
      <c r="X2291" s="21"/>
    </row>
    <row r="2292" spans="17:24" x14ac:dyDescent="0.25">
      <c r="Q2292" s="21"/>
      <c r="R2292" s="21"/>
      <c r="S2292" s="21"/>
      <c r="T2292" s="21"/>
      <c r="U2292" s="21"/>
      <c r="V2292" s="21"/>
      <c r="W2292" s="21"/>
      <c r="X2292" s="21"/>
    </row>
    <row r="2293" spans="17:24" x14ac:dyDescent="0.25">
      <c r="Q2293" s="21"/>
      <c r="R2293" s="21"/>
      <c r="S2293" s="21"/>
      <c r="T2293" s="21"/>
      <c r="U2293" s="21"/>
      <c r="V2293" s="21"/>
      <c r="W2293" s="21"/>
      <c r="X2293" s="21"/>
    </row>
    <row r="2294" spans="17:24" x14ac:dyDescent="0.25">
      <c r="Q2294" s="21"/>
      <c r="R2294" s="21"/>
      <c r="S2294" s="21"/>
      <c r="T2294" s="21"/>
      <c r="U2294" s="21"/>
      <c r="V2294" s="21"/>
      <c r="W2294" s="21"/>
      <c r="X2294" s="21"/>
    </row>
    <row r="2295" spans="17:24" x14ac:dyDescent="0.25">
      <c r="Q2295" s="21"/>
      <c r="R2295" s="21"/>
      <c r="S2295" s="21"/>
      <c r="T2295" s="21"/>
      <c r="U2295" s="21"/>
      <c r="V2295" s="21"/>
      <c r="W2295" s="21"/>
      <c r="X2295" s="21"/>
    </row>
    <row r="2296" spans="17:24" x14ac:dyDescent="0.25">
      <c r="Q2296" s="21"/>
      <c r="R2296" s="21"/>
      <c r="S2296" s="21"/>
      <c r="T2296" s="21"/>
      <c r="U2296" s="21"/>
      <c r="V2296" s="21"/>
      <c r="W2296" s="21"/>
      <c r="X2296" s="21"/>
    </row>
    <row r="2297" spans="17:24" x14ac:dyDescent="0.25">
      <c r="Q2297" s="21"/>
      <c r="R2297" s="21"/>
      <c r="S2297" s="21"/>
      <c r="T2297" s="21"/>
      <c r="U2297" s="21"/>
      <c r="V2297" s="21"/>
      <c r="W2297" s="21"/>
      <c r="X2297" s="21"/>
    </row>
    <row r="2298" spans="17:24" x14ac:dyDescent="0.25">
      <c r="Q2298" s="21"/>
      <c r="R2298" s="21"/>
      <c r="S2298" s="21"/>
      <c r="T2298" s="21"/>
      <c r="U2298" s="21"/>
      <c r="V2298" s="21"/>
      <c r="W2298" s="21"/>
      <c r="X2298" s="21"/>
    </row>
    <row r="2299" spans="17:24" x14ac:dyDescent="0.25">
      <c r="Q2299" s="21"/>
      <c r="R2299" s="21"/>
      <c r="S2299" s="21"/>
      <c r="T2299" s="21"/>
      <c r="U2299" s="21"/>
      <c r="V2299" s="21"/>
      <c r="W2299" s="21"/>
      <c r="X2299" s="21"/>
    </row>
    <row r="2300" spans="17:24" x14ac:dyDescent="0.25">
      <c r="Q2300" s="21"/>
      <c r="R2300" s="21"/>
      <c r="S2300" s="21"/>
      <c r="T2300" s="21"/>
      <c r="U2300" s="21"/>
      <c r="V2300" s="21"/>
      <c r="W2300" s="21"/>
      <c r="X2300" s="21"/>
    </row>
    <row r="2301" spans="17:24" x14ac:dyDescent="0.25">
      <c r="Q2301" s="21"/>
      <c r="R2301" s="21"/>
      <c r="S2301" s="21"/>
      <c r="T2301" s="21"/>
      <c r="U2301" s="21"/>
      <c r="V2301" s="21"/>
      <c r="W2301" s="21"/>
      <c r="X2301" s="21"/>
    </row>
    <row r="2302" spans="17:24" x14ac:dyDescent="0.25">
      <c r="Q2302" s="21"/>
      <c r="R2302" s="21"/>
      <c r="S2302" s="21"/>
      <c r="T2302" s="21"/>
      <c r="U2302" s="21"/>
      <c r="V2302" s="21"/>
      <c r="W2302" s="21"/>
      <c r="X2302" s="21"/>
    </row>
    <row r="2303" spans="17:24" x14ac:dyDescent="0.25">
      <c r="Q2303" s="21"/>
      <c r="R2303" s="21"/>
      <c r="S2303" s="21"/>
      <c r="T2303" s="21"/>
      <c r="U2303" s="21"/>
      <c r="V2303" s="21"/>
      <c r="W2303" s="21"/>
      <c r="X2303" s="21"/>
    </row>
    <row r="2304" spans="17:24" x14ac:dyDescent="0.25">
      <c r="Q2304" s="21"/>
      <c r="R2304" s="21"/>
      <c r="S2304" s="21"/>
      <c r="T2304" s="21"/>
      <c r="U2304" s="21"/>
      <c r="V2304" s="21"/>
      <c r="W2304" s="21"/>
      <c r="X2304" s="21"/>
    </row>
    <row r="2305" spans="17:24" x14ac:dyDescent="0.25">
      <c r="Q2305" s="21"/>
      <c r="R2305" s="21"/>
      <c r="S2305" s="21"/>
      <c r="T2305" s="21"/>
      <c r="U2305" s="21"/>
      <c r="V2305" s="21"/>
      <c r="W2305" s="21"/>
      <c r="X2305" s="21"/>
    </row>
    <row r="2306" spans="17:24" x14ac:dyDescent="0.25">
      <c r="Q2306" s="21"/>
      <c r="R2306" s="21"/>
      <c r="S2306" s="21"/>
      <c r="T2306" s="21"/>
      <c r="U2306" s="21"/>
      <c r="V2306" s="21"/>
      <c r="W2306" s="21"/>
      <c r="X2306" s="21"/>
    </row>
    <row r="2307" spans="17:24" x14ac:dyDescent="0.25">
      <c r="Q2307" s="21"/>
      <c r="R2307" s="21"/>
      <c r="S2307" s="21"/>
      <c r="T2307" s="21"/>
      <c r="U2307" s="21"/>
      <c r="V2307" s="21"/>
      <c r="W2307" s="21"/>
      <c r="X2307" s="21"/>
    </row>
    <row r="2308" spans="17:24" x14ac:dyDescent="0.25">
      <c r="Q2308" s="21"/>
      <c r="R2308" s="21"/>
      <c r="S2308" s="21"/>
      <c r="T2308" s="21"/>
      <c r="U2308" s="21"/>
      <c r="V2308" s="21"/>
      <c r="W2308" s="21"/>
      <c r="X2308" s="21"/>
    </row>
    <row r="2309" spans="17:24" x14ac:dyDescent="0.25">
      <c r="Q2309" s="21"/>
      <c r="R2309" s="21"/>
      <c r="S2309" s="21"/>
      <c r="T2309" s="21"/>
      <c r="U2309" s="21"/>
      <c r="V2309" s="21"/>
      <c r="W2309" s="21"/>
      <c r="X2309" s="21"/>
    </row>
    <row r="2310" spans="17:24" x14ac:dyDescent="0.25">
      <c r="Q2310" s="21"/>
      <c r="R2310" s="21"/>
      <c r="S2310" s="21"/>
      <c r="T2310" s="21"/>
      <c r="U2310" s="21"/>
      <c r="V2310" s="21"/>
      <c r="W2310" s="21"/>
      <c r="X2310" s="21"/>
    </row>
    <row r="2311" spans="17:24" x14ac:dyDescent="0.25">
      <c r="Q2311" s="21"/>
      <c r="R2311" s="21"/>
      <c r="S2311" s="21"/>
      <c r="T2311" s="21"/>
      <c r="U2311" s="21"/>
      <c r="V2311" s="21"/>
      <c r="W2311" s="21"/>
      <c r="X2311" s="21"/>
    </row>
    <row r="2312" spans="17:24" x14ac:dyDescent="0.25">
      <c r="Q2312" s="21"/>
      <c r="R2312" s="21"/>
      <c r="S2312" s="21"/>
      <c r="T2312" s="21"/>
      <c r="U2312" s="21"/>
      <c r="V2312" s="21"/>
      <c r="W2312" s="21"/>
      <c r="X2312" s="21"/>
    </row>
    <row r="2313" spans="17:24" x14ac:dyDescent="0.25">
      <c r="Q2313" s="21"/>
      <c r="R2313" s="21"/>
      <c r="S2313" s="21"/>
      <c r="T2313" s="21"/>
      <c r="U2313" s="21"/>
      <c r="V2313" s="21"/>
      <c r="W2313" s="21"/>
      <c r="X2313" s="21"/>
    </row>
    <row r="2314" spans="17:24" x14ac:dyDescent="0.25">
      <c r="Q2314" s="21"/>
      <c r="R2314" s="21"/>
      <c r="S2314" s="21"/>
      <c r="T2314" s="21"/>
      <c r="U2314" s="21"/>
      <c r="V2314" s="21"/>
      <c r="W2314" s="21"/>
      <c r="X2314" s="21"/>
    </row>
    <row r="2315" spans="17:24" x14ac:dyDescent="0.25">
      <c r="Q2315" s="21"/>
      <c r="R2315" s="21"/>
      <c r="S2315" s="21"/>
      <c r="T2315" s="21"/>
      <c r="U2315" s="21"/>
      <c r="V2315" s="21"/>
      <c r="W2315" s="21"/>
      <c r="X2315" s="21"/>
    </row>
    <row r="2316" spans="17:24" x14ac:dyDescent="0.25">
      <c r="Q2316" s="21"/>
      <c r="R2316" s="21"/>
      <c r="S2316" s="21"/>
      <c r="T2316" s="21"/>
      <c r="U2316" s="21"/>
      <c r="V2316" s="21"/>
      <c r="W2316" s="21"/>
      <c r="X2316" s="21"/>
    </row>
    <row r="2317" spans="17:24" x14ac:dyDescent="0.25">
      <c r="Q2317" s="21"/>
      <c r="R2317" s="21"/>
      <c r="S2317" s="21"/>
      <c r="T2317" s="21"/>
      <c r="U2317" s="21"/>
      <c r="V2317" s="21"/>
      <c r="W2317" s="21"/>
      <c r="X2317" s="21"/>
    </row>
    <row r="2318" spans="17:24" x14ac:dyDescent="0.25">
      <c r="Q2318" s="21"/>
      <c r="R2318" s="21"/>
      <c r="S2318" s="21"/>
      <c r="T2318" s="21"/>
      <c r="U2318" s="21"/>
      <c r="V2318" s="21"/>
      <c r="W2318" s="21"/>
      <c r="X2318" s="21"/>
    </row>
    <row r="2319" spans="17:24" x14ac:dyDescent="0.25">
      <c r="Q2319" s="21"/>
      <c r="R2319" s="21"/>
      <c r="S2319" s="21"/>
      <c r="T2319" s="21"/>
      <c r="U2319" s="21"/>
      <c r="V2319" s="21"/>
      <c r="W2319" s="21"/>
      <c r="X2319" s="21"/>
    </row>
    <row r="2320" spans="17:24" x14ac:dyDescent="0.25">
      <c r="Q2320" s="21"/>
      <c r="R2320" s="21"/>
      <c r="S2320" s="21"/>
      <c r="T2320" s="21"/>
      <c r="U2320" s="21"/>
      <c r="V2320" s="21"/>
      <c r="W2320" s="21"/>
      <c r="X2320" s="21"/>
    </row>
    <row r="2321" spans="17:24" x14ac:dyDescent="0.25">
      <c r="Q2321" s="21"/>
      <c r="R2321" s="21"/>
      <c r="S2321" s="21"/>
      <c r="T2321" s="21"/>
      <c r="U2321" s="21"/>
      <c r="V2321" s="21"/>
      <c r="W2321" s="21"/>
      <c r="X2321" s="21"/>
    </row>
    <row r="2322" spans="17:24" x14ac:dyDescent="0.25">
      <c r="Q2322" s="21"/>
      <c r="R2322" s="21"/>
      <c r="S2322" s="21"/>
      <c r="T2322" s="21"/>
      <c r="U2322" s="21"/>
      <c r="V2322" s="21"/>
      <c r="W2322" s="21"/>
      <c r="X2322" s="21"/>
    </row>
    <row r="2323" spans="17:24" x14ac:dyDescent="0.25">
      <c r="Q2323" s="21"/>
      <c r="R2323" s="21"/>
      <c r="S2323" s="21"/>
      <c r="T2323" s="21"/>
      <c r="U2323" s="21"/>
      <c r="V2323" s="21"/>
      <c r="W2323" s="21"/>
      <c r="X2323" s="21"/>
    </row>
    <row r="2324" spans="17:24" x14ac:dyDescent="0.25">
      <c r="Q2324" s="21"/>
      <c r="R2324" s="21"/>
      <c r="S2324" s="21"/>
      <c r="T2324" s="21"/>
      <c r="U2324" s="21"/>
      <c r="V2324" s="21"/>
      <c r="W2324" s="21"/>
      <c r="X2324" s="21"/>
    </row>
    <row r="2325" spans="17:24" x14ac:dyDescent="0.25">
      <c r="Q2325" s="21"/>
      <c r="R2325" s="21"/>
      <c r="S2325" s="21"/>
      <c r="T2325" s="21"/>
      <c r="U2325" s="21"/>
      <c r="V2325" s="21"/>
      <c r="W2325" s="21"/>
      <c r="X2325" s="21"/>
    </row>
    <row r="2326" spans="17:24" x14ac:dyDescent="0.25">
      <c r="Q2326" s="21"/>
      <c r="R2326" s="21"/>
      <c r="S2326" s="21"/>
      <c r="T2326" s="21"/>
      <c r="U2326" s="21"/>
      <c r="V2326" s="21"/>
      <c r="W2326" s="21"/>
      <c r="X2326" s="21"/>
    </row>
    <row r="2327" spans="17:24" x14ac:dyDescent="0.25">
      <c r="Q2327" s="21"/>
      <c r="R2327" s="21"/>
      <c r="S2327" s="21"/>
      <c r="T2327" s="21"/>
      <c r="U2327" s="21"/>
      <c r="V2327" s="21"/>
      <c r="W2327" s="21"/>
      <c r="X2327" s="21"/>
    </row>
    <row r="2328" spans="17:24" x14ac:dyDescent="0.25">
      <c r="Q2328" s="21"/>
      <c r="R2328" s="21"/>
      <c r="S2328" s="21"/>
      <c r="T2328" s="21"/>
      <c r="U2328" s="21"/>
      <c r="V2328" s="21"/>
      <c r="W2328" s="21"/>
      <c r="X2328" s="21"/>
    </row>
    <row r="2329" spans="17:24" x14ac:dyDescent="0.25">
      <c r="Q2329" s="21"/>
      <c r="R2329" s="21"/>
      <c r="S2329" s="21"/>
      <c r="T2329" s="21"/>
      <c r="U2329" s="21"/>
      <c r="V2329" s="21"/>
      <c r="W2329" s="21"/>
      <c r="X2329" s="21"/>
    </row>
    <row r="2330" spans="17:24" x14ac:dyDescent="0.25">
      <c r="Q2330" s="21"/>
      <c r="R2330" s="21"/>
      <c r="S2330" s="21"/>
      <c r="T2330" s="21"/>
      <c r="U2330" s="21"/>
      <c r="V2330" s="21"/>
      <c r="W2330" s="21"/>
      <c r="X2330" s="21"/>
    </row>
    <row r="2331" spans="17:24" x14ac:dyDescent="0.25">
      <c r="Q2331" s="21"/>
      <c r="R2331" s="21"/>
      <c r="S2331" s="21"/>
      <c r="T2331" s="21"/>
      <c r="U2331" s="21"/>
      <c r="V2331" s="21"/>
      <c r="W2331" s="21"/>
      <c r="X2331" s="21"/>
    </row>
    <row r="2332" spans="17:24" x14ac:dyDescent="0.25">
      <c r="Q2332" s="21"/>
      <c r="R2332" s="21"/>
      <c r="S2332" s="21"/>
      <c r="T2332" s="21"/>
      <c r="U2332" s="21"/>
      <c r="V2332" s="21"/>
      <c r="W2332" s="21"/>
      <c r="X2332" s="21"/>
    </row>
    <row r="2333" spans="17:24" x14ac:dyDescent="0.25">
      <c r="Q2333" s="21"/>
      <c r="R2333" s="21"/>
      <c r="S2333" s="21"/>
      <c r="T2333" s="21"/>
      <c r="U2333" s="21"/>
      <c r="V2333" s="21"/>
      <c r="W2333" s="21"/>
      <c r="X2333" s="21"/>
    </row>
    <row r="2334" spans="17:24" x14ac:dyDescent="0.25">
      <c r="Q2334" s="21"/>
      <c r="R2334" s="21"/>
      <c r="S2334" s="21"/>
      <c r="T2334" s="21"/>
      <c r="U2334" s="21"/>
      <c r="V2334" s="21"/>
      <c r="W2334" s="21"/>
      <c r="X2334" s="21"/>
    </row>
    <row r="2335" spans="17:24" x14ac:dyDescent="0.25">
      <c r="Q2335" s="21"/>
      <c r="R2335" s="21"/>
      <c r="S2335" s="21"/>
      <c r="T2335" s="21"/>
      <c r="U2335" s="21"/>
      <c r="V2335" s="21"/>
      <c r="W2335" s="21"/>
      <c r="X2335" s="21"/>
    </row>
    <row r="2336" spans="17:24" x14ac:dyDescent="0.25">
      <c r="Q2336" s="21"/>
      <c r="R2336" s="21"/>
      <c r="S2336" s="21"/>
      <c r="T2336" s="21"/>
      <c r="U2336" s="21"/>
      <c r="V2336" s="21"/>
      <c r="W2336" s="21"/>
      <c r="X2336" s="21"/>
    </row>
    <row r="2337" spans="17:24" x14ac:dyDescent="0.25">
      <c r="Q2337" s="21"/>
      <c r="R2337" s="21"/>
      <c r="S2337" s="21"/>
      <c r="T2337" s="21"/>
      <c r="U2337" s="21"/>
      <c r="V2337" s="21"/>
      <c r="W2337" s="21"/>
      <c r="X2337" s="21"/>
    </row>
    <row r="2338" spans="17:24" x14ac:dyDescent="0.25">
      <c r="Q2338" s="21"/>
      <c r="R2338" s="21"/>
      <c r="S2338" s="21"/>
      <c r="T2338" s="21"/>
      <c r="U2338" s="21"/>
      <c r="V2338" s="21"/>
      <c r="W2338" s="21"/>
      <c r="X2338" s="21"/>
    </row>
    <row r="2339" spans="17:24" x14ac:dyDescent="0.25">
      <c r="Q2339" s="21"/>
      <c r="R2339" s="21"/>
      <c r="S2339" s="21"/>
      <c r="T2339" s="21"/>
      <c r="U2339" s="21"/>
      <c r="V2339" s="21"/>
      <c r="W2339" s="21"/>
      <c r="X2339" s="21"/>
    </row>
    <row r="2340" spans="17:24" x14ac:dyDescent="0.25">
      <c r="Q2340" s="21"/>
      <c r="R2340" s="21"/>
      <c r="S2340" s="21"/>
      <c r="T2340" s="21"/>
      <c r="U2340" s="21"/>
      <c r="V2340" s="21"/>
      <c r="W2340" s="21"/>
      <c r="X2340" s="21"/>
    </row>
    <row r="2341" spans="17:24" x14ac:dyDescent="0.25">
      <c r="Q2341" s="21"/>
      <c r="R2341" s="21"/>
      <c r="S2341" s="21"/>
      <c r="T2341" s="21"/>
      <c r="U2341" s="21"/>
      <c r="V2341" s="21"/>
      <c r="W2341" s="21"/>
      <c r="X2341" s="21"/>
    </row>
    <row r="2342" spans="17:24" x14ac:dyDescent="0.25">
      <c r="Q2342" s="21"/>
      <c r="R2342" s="21"/>
      <c r="S2342" s="21"/>
      <c r="T2342" s="21"/>
      <c r="U2342" s="21"/>
      <c r="V2342" s="21"/>
      <c r="W2342" s="21"/>
      <c r="X2342" s="21"/>
    </row>
    <row r="2343" spans="17:24" x14ac:dyDescent="0.25">
      <c r="Q2343" s="21"/>
      <c r="R2343" s="21"/>
      <c r="S2343" s="21"/>
      <c r="T2343" s="21"/>
      <c r="U2343" s="21"/>
      <c r="V2343" s="21"/>
      <c r="W2343" s="21"/>
      <c r="X2343" s="21"/>
    </row>
    <row r="2344" spans="17:24" x14ac:dyDescent="0.25">
      <c r="Q2344" s="21"/>
      <c r="R2344" s="21"/>
      <c r="S2344" s="21"/>
      <c r="T2344" s="21"/>
      <c r="U2344" s="21"/>
      <c r="V2344" s="21"/>
      <c r="W2344" s="21"/>
      <c r="X2344" s="21"/>
    </row>
    <row r="2345" spans="17:24" x14ac:dyDescent="0.25">
      <c r="Q2345" s="21"/>
      <c r="R2345" s="21"/>
      <c r="S2345" s="21"/>
      <c r="T2345" s="21"/>
      <c r="U2345" s="21"/>
      <c r="V2345" s="21"/>
      <c r="W2345" s="21"/>
      <c r="X2345" s="21"/>
    </row>
    <row r="2346" spans="17:24" x14ac:dyDescent="0.25">
      <c r="Q2346" s="21"/>
      <c r="R2346" s="21"/>
      <c r="S2346" s="21"/>
      <c r="T2346" s="21"/>
      <c r="U2346" s="21"/>
      <c r="V2346" s="21"/>
      <c r="W2346" s="21"/>
      <c r="X2346" s="21"/>
    </row>
    <row r="2347" spans="17:24" x14ac:dyDescent="0.25">
      <c r="Q2347" s="21"/>
      <c r="R2347" s="21"/>
      <c r="S2347" s="21"/>
      <c r="T2347" s="21"/>
      <c r="U2347" s="21"/>
      <c r="V2347" s="21"/>
      <c r="W2347" s="21"/>
      <c r="X2347" s="21"/>
    </row>
    <row r="2348" spans="17:24" x14ac:dyDescent="0.25">
      <c r="Q2348" s="21"/>
      <c r="R2348" s="21"/>
      <c r="S2348" s="21"/>
      <c r="T2348" s="21"/>
      <c r="U2348" s="21"/>
      <c r="V2348" s="21"/>
      <c r="W2348" s="21"/>
      <c r="X2348" s="21"/>
    </row>
    <row r="2349" spans="17:24" x14ac:dyDescent="0.25">
      <c r="Q2349" s="21"/>
      <c r="R2349" s="21"/>
      <c r="S2349" s="21"/>
      <c r="T2349" s="21"/>
      <c r="U2349" s="21"/>
      <c r="V2349" s="21"/>
      <c r="W2349" s="21"/>
      <c r="X2349" s="21"/>
    </row>
    <row r="2350" spans="17:24" x14ac:dyDescent="0.25">
      <c r="Q2350" s="21"/>
      <c r="R2350" s="21"/>
      <c r="S2350" s="21"/>
      <c r="T2350" s="21"/>
      <c r="U2350" s="21"/>
      <c r="V2350" s="21"/>
      <c r="W2350" s="21"/>
      <c r="X2350" s="21"/>
    </row>
    <row r="2351" spans="17:24" x14ac:dyDescent="0.25">
      <c r="Q2351" s="21"/>
      <c r="R2351" s="21"/>
      <c r="S2351" s="21"/>
      <c r="T2351" s="21"/>
      <c r="U2351" s="21"/>
      <c r="V2351" s="21"/>
      <c r="W2351" s="21"/>
      <c r="X2351" s="21"/>
    </row>
    <row r="2352" spans="17:24" x14ac:dyDescent="0.25">
      <c r="Q2352" s="21"/>
      <c r="R2352" s="21"/>
      <c r="S2352" s="21"/>
      <c r="T2352" s="21"/>
      <c r="U2352" s="21"/>
      <c r="V2352" s="21"/>
      <c r="W2352" s="21"/>
      <c r="X2352" s="21"/>
    </row>
    <row r="2353" spans="17:24" x14ac:dyDescent="0.25">
      <c r="Q2353" s="21"/>
      <c r="R2353" s="21"/>
      <c r="S2353" s="21"/>
      <c r="T2353" s="21"/>
      <c r="U2353" s="21"/>
      <c r="V2353" s="21"/>
      <c r="W2353" s="21"/>
      <c r="X2353" s="21"/>
    </row>
    <row r="2354" spans="17:24" x14ac:dyDescent="0.25">
      <c r="Q2354" s="21"/>
      <c r="R2354" s="21"/>
      <c r="S2354" s="21"/>
      <c r="T2354" s="21"/>
      <c r="U2354" s="21"/>
      <c r="V2354" s="21"/>
      <c r="W2354" s="21"/>
      <c r="X2354" s="21"/>
    </row>
    <row r="2355" spans="17:24" x14ac:dyDescent="0.25">
      <c r="Q2355" s="21"/>
      <c r="R2355" s="21"/>
      <c r="S2355" s="21"/>
      <c r="T2355" s="21"/>
      <c r="U2355" s="21"/>
      <c r="V2355" s="21"/>
      <c r="W2355" s="21"/>
      <c r="X2355" s="21"/>
    </row>
    <row r="2356" spans="17:24" x14ac:dyDescent="0.25">
      <c r="Q2356" s="21"/>
      <c r="R2356" s="21"/>
      <c r="S2356" s="21"/>
      <c r="T2356" s="21"/>
      <c r="U2356" s="21"/>
      <c r="V2356" s="21"/>
      <c r="W2356" s="21"/>
      <c r="X2356" s="21"/>
    </row>
    <row r="2357" spans="17:24" x14ac:dyDescent="0.25">
      <c r="Q2357" s="21"/>
      <c r="R2357" s="21"/>
      <c r="S2357" s="21"/>
      <c r="T2357" s="21"/>
      <c r="U2357" s="21"/>
      <c r="V2357" s="21"/>
      <c r="W2357" s="21"/>
      <c r="X2357" s="21"/>
    </row>
    <row r="2358" spans="17:24" x14ac:dyDescent="0.25">
      <c r="Q2358" s="21"/>
      <c r="R2358" s="21"/>
      <c r="S2358" s="21"/>
      <c r="T2358" s="21"/>
      <c r="U2358" s="21"/>
      <c r="V2358" s="21"/>
      <c r="W2358" s="21"/>
      <c r="X2358" s="21"/>
    </row>
    <row r="2359" spans="17:24" x14ac:dyDescent="0.25">
      <c r="Q2359" s="21"/>
      <c r="R2359" s="21"/>
      <c r="S2359" s="21"/>
      <c r="T2359" s="21"/>
      <c r="U2359" s="21"/>
      <c r="V2359" s="21"/>
      <c r="W2359" s="21"/>
      <c r="X2359" s="21"/>
    </row>
    <row r="2360" spans="17:24" x14ac:dyDescent="0.25">
      <c r="Q2360" s="21"/>
      <c r="R2360" s="21"/>
      <c r="S2360" s="21"/>
      <c r="T2360" s="21"/>
      <c r="U2360" s="21"/>
      <c r="V2360" s="21"/>
      <c r="W2360" s="21"/>
      <c r="X2360" s="21"/>
    </row>
    <row r="2361" spans="17:24" x14ac:dyDescent="0.25">
      <c r="Q2361" s="21"/>
      <c r="R2361" s="21"/>
      <c r="S2361" s="21"/>
      <c r="T2361" s="21"/>
      <c r="U2361" s="21"/>
      <c r="V2361" s="21"/>
      <c r="W2361" s="21"/>
      <c r="X2361" s="21"/>
    </row>
    <row r="2362" spans="17:24" x14ac:dyDescent="0.25">
      <c r="Q2362" s="21"/>
      <c r="R2362" s="21"/>
      <c r="S2362" s="21"/>
      <c r="T2362" s="21"/>
      <c r="U2362" s="21"/>
      <c r="V2362" s="21"/>
      <c r="W2362" s="21"/>
      <c r="X2362" s="21"/>
    </row>
    <row r="2363" spans="17:24" x14ac:dyDescent="0.25">
      <c r="Q2363" s="21"/>
      <c r="R2363" s="21"/>
      <c r="S2363" s="21"/>
      <c r="T2363" s="21"/>
      <c r="U2363" s="21"/>
      <c r="V2363" s="21"/>
      <c r="W2363" s="21"/>
      <c r="X2363" s="21"/>
    </row>
    <row r="2364" spans="17:24" x14ac:dyDescent="0.25">
      <c r="Q2364" s="21"/>
      <c r="R2364" s="21"/>
      <c r="S2364" s="21"/>
      <c r="T2364" s="21"/>
      <c r="U2364" s="21"/>
      <c r="V2364" s="21"/>
      <c r="W2364" s="21"/>
      <c r="X2364" s="21"/>
    </row>
    <row r="2365" spans="17:24" x14ac:dyDescent="0.25">
      <c r="Q2365" s="21"/>
      <c r="R2365" s="21"/>
      <c r="S2365" s="21"/>
      <c r="T2365" s="21"/>
      <c r="U2365" s="21"/>
      <c r="V2365" s="21"/>
      <c r="W2365" s="21"/>
      <c r="X2365" s="21"/>
    </row>
    <row r="2366" spans="17:24" x14ac:dyDescent="0.25">
      <c r="Q2366" s="21"/>
      <c r="R2366" s="21"/>
      <c r="S2366" s="21"/>
      <c r="T2366" s="21"/>
      <c r="U2366" s="21"/>
      <c r="V2366" s="21"/>
      <c r="W2366" s="21"/>
      <c r="X2366" s="21"/>
    </row>
    <row r="2367" spans="17:24" x14ac:dyDescent="0.25">
      <c r="Q2367" s="21"/>
      <c r="R2367" s="21"/>
      <c r="S2367" s="21"/>
      <c r="T2367" s="21"/>
      <c r="U2367" s="21"/>
      <c r="V2367" s="21"/>
      <c r="W2367" s="21"/>
      <c r="X2367" s="21"/>
    </row>
    <row r="2368" spans="17:24" x14ac:dyDescent="0.25">
      <c r="Q2368" s="21"/>
      <c r="R2368" s="21"/>
      <c r="S2368" s="21"/>
      <c r="T2368" s="21"/>
      <c r="U2368" s="21"/>
      <c r="V2368" s="21"/>
      <c r="W2368" s="21"/>
      <c r="X2368" s="21"/>
    </row>
    <row r="2369" spans="17:24" x14ac:dyDescent="0.25">
      <c r="Q2369" s="21"/>
      <c r="R2369" s="21"/>
      <c r="S2369" s="21"/>
      <c r="T2369" s="21"/>
      <c r="U2369" s="21"/>
      <c r="V2369" s="21"/>
      <c r="W2369" s="21"/>
      <c r="X2369" s="21"/>
    </row>
    <row r="2370" spans="17:24" x14ac:dyDescent="0.25">
      <c r="Q2370" s="21"/>
      <c r="R2370" s="21"/>
      <c r="S2370" s="21"/>
      <c r="T2370" s="21"/>
      <c r="U2370" s="21"/>
      <c r="V2370" s="21"/>
      <c r="W2370" s="21"/>
      <c r="X2370" s="21"/>
    </row>
    <row r="2371" spans="17:24" x14ac:dyDescent="0.25">
      <c r="Q2371" s="21"/>
      <c r="R2371" s="21"/>
      <c r="S2371" s="21"/>
      <c r="T2371" s="21"/>
      <c r="U2371" s="21"/>
      <c r="V2371" s="21"/>
      <c r="W2371" s="21"/>
      <c r="X2371" s="21"/>
    </row>
    <row r="2372" spans="17:24" x14ac:dyDescent="0.25">
      <c r="Q2372" s="21"/>
      <c r="R2372" s="21"/>
      <c r="S2372" s="21"/>
      <c r="T2372" s="21"/>
      <c r="U2372" s="21"/>
      <c r="V2372" s="21"/>
      <c r="W2372" s="21"/>
      <c r="X2372" s="21"/>
    </row>
    <row r="2373" spans="17:24" x14ac:dyDescent="0.25">
      <c r="Q2373" s="21"/>
      <c r="R2373" s="21"/>
      <c r="S2373" s="21"/>
      <c r="T2373" s="21"/>
      <c r="U2373" s="21"/>
      <c r="V2373" s="21"/>
      <c r="W2373" s="21"/>
      <c r="X2373" s="21"/>
    </row>
    <row r="2374" spans="17:24" x14ac:dyDescent="0.25">
      <c r="Q2374" s="21"/>
      <c r="R2374" s="21"/>
      <c r="S2374" s="21"/>
      <c r="T2374" s="21"/>
      <c r="U2374" s="21"/>
      <c r="V2374" s="21"/>
      <c r="W2374" s="21"/>
      <c r="X2374" s="21"/>
    </row>
    <row r="2375" spans="17:24" x14ac:dyDescent="0.25">
      <c r="Q2375" s="21"/>
      <c r="R2375" s="21"/>
      <c r="S2375" s="21"/>
      <c r="T2375" s="21"/>
      <c r="U2375" s="21"/>
      <c r="V2375" s="21"/>
      <c r="W2375" s="21"/>
      <c r="X2375" s="21"/>
    </row>
    <row r="2376" spans="17:24" x14ac:dyDescent="0.25">
      <c r="Q2376" s="21"/>
      <c r="R2376" s="21"/>
      <c r="S2376" s="21"/>
      <c r="T2376" s="21"/>
      <c r="U2376" s="21"/>
      <c r="V2376" s="21"/>
      <c r="W2376" s="21"/>
      <c r="X2376" s="21"/>
    </row>
    <row r="2377" spans="17:24" x14ac:dyDescent="0.25">
      <c r="Q2377" s="21"/>
      <c r="R2377" s="21"/>
      <c r="S2377" s="21"/>
      <c r="T2377" s="21"/>
      <c r="U2377" s="21"/>
      <c r="V2377" s="21"/>
      <c r="W2377" s="21"/>
      <c r="X2377" s="21"/>
    </row>
    <row r="2378" spans="17:24" x14ac:dyDescent="0.25">
      <c r="Q2378" s="21"/>
      <c r="R2378" s="21"/>
      <c r="S2378" s="21"/>
      <c r="T2378" s="21"/>
      <c r="U2378" s="21"/>
      <c r="V2378" s="21"/>
      <c r="W2378" s="21"/>
      <c r="X2378" s="21"/>
    </row>
    <row r="2379" spans="17:24" x14ac:dyDescent="0.25">
      <c r="Q2379" s="21"/>
      <c r="R2379" s="21"/>
      <c r="S2379" s="21"/>
      <c r="T2379" s="21"/>
      <c r="U2379" s="21"/>
      <c r="V2379" s="21"/>
      <c r="W2379" s="21"/>
      <c r="X2379" s="21"/>
    </row>
    <row r="2380" spans="17:24" x14ac:dyDescent="0.25">
      <c r="Q2380" s="21"/>
      <c r="R2380" s="21"/>
      <c r="S2380" s="21"/>
      <c r="T2380" s="21"/>
      <c r="U2380" s="21"/>
      <c r="V2380" s="21"/>
      <c r="W2380" s="21"/>
      <c r="X2380" s="21"/>
    </row>
    <row r="2381" spans="17:24" x14ac:dyDescent="0.25">
      <c r="Q2381" s="21"/>
      <c r="R2381" s="21"/>
      <c r="S2381" s="21"/>
      <c r="T2381" s="21"/>
      <c r="U2381" s="21"/>
      <c r="V2381" s="21"/>
      <c r="W2381" s="21"/>
      <c r="X2381" s="21"/>
    </row>
    <row r="2382" spans="17:24" x14ac:dyDescent="0.25">
      <c r="Q2382" s="21"/>
      <c r="R2382" s="21"/>
      <c r="S2382" s="21"/>
      <c r="T2382" s="21"/>
      <c r="U2382" s="21"/>
      <c r="V2382" s="21"/>
      <c r="W2382" s="21"/>
      <c r="X2382" s="21"/>
    </row>
    <row r="2383" spans="17:24" x14ac:dyDescent="0.25">
      <c r="Q2383" s="21"/>
      <c r="R2383" s="21"/>
      <c r="S2383" s="21"/>
      <c r="T2383" s="21"/>
      <c r="U2383" s="21"/>
      <c r="V2383" s="21"/>
      <c r="W2383" s="21"/>
      <c r="X2383" s="21"/>
    </row>
    <row r="2384" spans="17:24" x14ac:dyDescent="0.25">
      <c r="Q2384" s="21"/>
      <c r="R2384" s="21"/>
      <c r="S2384" s="21"/>
      <c r="T2384" s="21"/>
      <c r="U2384" s="21"/>
      <c r="V2384" s="21"/>
      <c r="W2384" s="21"/>
      <c r="X2384" s="21"/>
    </row>
    <row r="2385" spans="17:24" x14ac:dyDescent="0.25">
      <c r="Q2385" s="21"/>
      <c r="R2385" s="21"/>
      <c r="S2385" s="21"/>
      <c r="T2385" s="21"/>
      <c r="U2385" s="21"/>
      <c r="V2385" s="21"/>
      <c r="W2385" s="21"/>
      <c r="X2385" s="21"/>
    </row>
    <row r="2386" spans="17:24" x14ac:dyDescent="0.25">
      <c r="Q2386" s="21"/>
      <c r="R2386" s="21"/>
      <c r="S2386" s="21"/>
      <c r="T2386" s="21"/>
      <c r="U2386" s="21"/>
      <c r="V2386" s="21"/>
      <c r="W2386" s="21"/>
      <c r="X2386" s="21"/>
    </row>
    <row r="2387" spans="17:24" x14ac:dyDescent="0.25">
      <c r="Q2387" s="21"/>
      <c r="R2387" s="21"/>
      <c r="S2387" s="21"/>
      <c r="T2387" s="21"/>
      <c r="U2387" s="21"/>
      <c r="V2387" s="21"/>
      <c r="W2387" s="21"/>
      <c r="X2387" s="21"/>
    </row>
    <row r="2388" spans="17:24" x14ac:dyDescent="0.25">
      <c r="Q2388" s="21"/>
      <c r="R2388" s="21"/>
      <c r="S2388" s="21"/>
      <c r="T2388" s="21"/>
      <c r="U2388" s="21"/>
      <c r="V2388" s="21"/>
      <c r="W2388" s="21"/>
      <c r="X2388" s="21"/>
    </row>
    <row r="2389" spans="17:24" x14ac:dyDescent="0.25">
      <c r="Q2389" s="21"/>
      <c r="R2389" s="21"/>
      <c r="S2389" s="21"/>
      <c r="T2389" s="21"/>
      <c r="U2389" s="21"/>
      <c r="V2389" s="21"/>
      <c r="W2389" s="21"/>
      <c r="X2389" s="21"/>
    </row>
    <row r="2390" spans="17:24" x14ac:dyDescent="0.25">
      <c r="Q2390" s="21"/>
      <c r="R2390" s="21"/>
      <c r="S2390" s="21"/>
      <c r="T2390" s="21"/>
      <c r="U2390" s="21"/>
      <c r="V2390" s="21"/>
      <c r="W2390" s="21"/>
      <c r="X2390" s="21"/>
    </row>
    <row r="2391" spans="17:24" x14ac:dyDescent="0.25">
      <c r="Q2391" s="21"/>
      <c r="R2391" s="21"/>
      <c r="S2391" s="21"/>
      <c r="T2391" s="21"/>
      <c r="U2391" s="21"/>
      <c r="V2391" s="21"/>
      <c r="W2391" s="21"/>
      <c r="X2391" s="21"/>
    </row>
    <row r="2392" spans="17:24" x14ac:dyDescent="0.25">
      <c r="Q2392" s="21"/>
      <c r="R2392" s="21"/>
      <c r="S2392" s="21"/>
      <c r="T2392" s="21"/>
      <c r="U2392" s="21"/>
      <c r="V2392" s="21"/>
      <c r="W2392" s="21"/>
      <c r="X2392" s="21"/>
    </row>
    <row r="2393" spans="17:24" x14ac:dyDescent="0.25">
      <c r="Q2393" s="21"/>
      <c r="R2393" s="21"/>
      <c r="S2393" s="21"/>
      <c r="T2393" s="21"/>
      <c r="U2393" s="21"/>
      <c r="V2393" s="21"/>
      <c r="W2393" s="21"/>
      <c r="X2393" s="21"/>
    </row>
    <row r="2394" spans="17:24" x14ac:dyDescent="0.25">
      <c r="Q2394" s="21"/>
      <c r="R2394" s="21"/>
      <c r="S2394" s="21"/>
      <c r="T2394" s="21"/>
      <c r="U2394" s="21"/>
      <c r="V2394" s="21"/>
      <c r="W2394" s="21"/>
      <c r="X2394" s="21"/>
    </row>
    <row r="2395" spans="17:24" x14ac:dyDescent="0.25">
      <c r="Q2395" s="21"/>
      <c r="R2395" s="21"/>
      <c r="S2395" s="21"/>
      <c r="T2395" s="21"/>
      <c r="U2395" s="21"/>
      <c r="V2395" s="21"/>
      <c r="W2395" s="21"/>
      <c r="X2395" s="21"/>
    </row>
    <row r="2396" spans="17:24" x14ac:dyDescent="0.25">
      <c r="Q2396" s="21"/>
      <c r="R2396" s="21"/>
      <c r="S2396" s="21"/>
      <c r="T2396" s="21"/>
      <c r="U2396" s="21"/>
      <c r="V2396" s="21"/>
      <c r="W2396" s="21"/>
      <c r="X2396" s="21"/>
    </row>
    <row r="2397" spans="17:24" x14ac:dyDescent="0.25">
      <c r="Q2397" s="21"/>
      <c r="R2397" s="21"/>
      <c r="S2397" s="21"/>
      <c r="T2397" s="21"/>
      <c r="U2397" s="21"/>
      <c r="V2397" s="21"/>
      <c r="W2397" s="21"/>
      <c r="X2397" s="21"/>
    </row>
    <row r="2398" spans="17:24" x14ac:dyDescent="0.25">
      <c r="Q2398" s="21"/>
      <c r="R2398" s="21"/>
      <c r="S2398" s="21"/>
      <c r="T2398" s="21"/>
      <c r="U2398" s="21"/>
      <c r="V2398" s="21"/>
      <c r="W2398" s="21"/>
      <c r="X2398" s="21"/>
    </row>
    <row r="2399" spans="17:24" x14ac:dyDescent="0.25">
      <c r="Q2399" s="21"/>
      <c r="R2399" s="21"/>
      <c r="S2399" s="21"/>
      <c r="T2399" s="21"/>
      <c r="U2399" s="21"/>
      <c r="V2399" s="21"/>
      <c r="W2399" s="21"/>
      <c r="X2399" s="21"/>
    </row>
    <row r="2400" spans="17:24" x14ac:dyDescent="0.25">
      <c r="Q2400" s="21"/>
      <c r="R2400" s="21"/>
      <c r="S2400" s="21"/>
      <c r="T2400" s="21"/>
      <c r="U2400" s="21"/>
      <c r="V2400" s="21"/>
      <c r="W2400" s="21"/>
      <c r="X2400" s="21"/>
    </row>
    <row r="2401" spans="17:24" x14ac:dyDescent="0.25">
      <c r="Q2401" s="21"/>
      <c r="R2401" s="21"/>
      <c r="S2401" s="21"/>
      <c r="T2401" s="21"/>
      <c r="U2401" s="21"/>
      <c r="V2401" s="21"/>
      <c r="W2401" s="21"/>
      <c r="X2401" s="21"/>
    </row>
    <row r="2402" spans="17:24" x14ac:dyDescent="0.25">
      <c r="Q2402" s="21"/>
      <c r="R2402" s="21"/>
      <c r="S2402" s="21"/>
      <c r="T2402" s="21"/>
      <c r="U2402" s="21"/>
      <c r="V2402" s="21"/>
      <c r="W2402" s="21"/>
      <c r="X2402" s="21"/>
    </row>
    <row r="2403" spans="17:24" x14ac:dyDescent="0.25">
      <c r="Q2403" s="21"/>
      <c r="R2403" s="21"/>
      <c r="S2403" s="21"/>
      <c r="T2403" s="21"/>
      <c r="U2403" s="21"/>
      <c r="V2403" s="21"/>
      <c r="W2403" s="21"/>
      <c r="X2403" s="21"/>
    </row>
    <row r="2404" spans="17:24" x14ac:dyDescent="0.25">
      <c r="Q2404" s="21"/>
      <c r="R2404" s="21"/>
      <c r="S2404" s="21"/>
      <c r="T2404" s="21"/>
      <c r="U2404" s="21"/>
      <c r="V2404" s="21"/>
      <c r="W2404" s="21"/>
      <c r="X2404" s="21"/>
    </row>
    <row r="2405" spans="17:24" x14ac:dyDescent="0.25">
      <c r="Q2405" s="21"/>
      <c r="R2405" s="21"/>
      <c r="S2405" s="21"/>
      <c r="T2405" s="21"/>
      <c r="U2405" s="21"/>
      <c r="V2405" s="21"/>
      <c r="W2405" s="21"/>
      <c r="X2405" s="21"/>
    </row>
    <row r="2406" spans="17:24" x14ac:dyDescent="0.25">
      <c r="Q2406" s="21"/>
      <c r="R2406" s="21"/>
      <c r="S2406" s="21"/>
      <c r="T2406" s="21"/>
      <c r="U2406" s="21"/>
      <c r="V2406" s="21"/>
      <c r="W2406" s="21"/>
      <c r="X2406" s="21"/>
    </row>
    <row r="2407" spans="17:24" x14ac:dyDescent="0.25">
      <c r="Q2407" s="21"/>
      <c r="R2407" s="21"/>
      <c r="S2407" s="21"/>
      <c r="T2407" s="21"/>
      <c r="U2407" s="21"/>
      <c r="V2407" s="21"/>
      <c r="W2407" s="21"/>
      <c r="X2407" s="21"/>
    </row>
    <row r="2408" spans="17:24" x14ac:dyDescent="0.25">
      <c r="Q2408" s="21"/>
      <c r="R2408" s="21"/>
      <c r="S2408" s="21"/>
      <c r="T2408" s="21"/>
      <c r="U2408" s="21"/>
      <c r="V2408" s="21"/>
      <c r="W2408" s="21"/>
      <c r="X2408" s="21"/>
    </row>
    <row r="2409" spans="17:24" x14ac:dyDescent="0.25">
      <c r="Q2409" s="21"/>
      <c r="R2409" s="21"/>
      <c r="S2409" s="21"/>
      <c r="T2409" s="21"/>
      <c r="U2409" s="21"/>
      <c r="V2409" s="21"/>
      <c r="W2409" s="21"/>
      <c r="X2409" s="21"/>
    </row>
    <row r="2410" spans="17:24" x14ac:dyDescent="0.25">
      <c r="Q2410" s="21"/>
      <c r="R2410" s="21"/>
      <c r="S2410" s="21"/>
      <c r="T2410" s="21"/>
      <c r="U2410" s="21"/>
      <c r="V2410" s="21"/>
      <c r="W2410" s="21"/>
      <c r="X2410" s="21"/>
    </row>
    <row r="2411" spans="17:24" x14ac:dyDescent="0.25">
      <c r="Q2411" s="21"/>
      <c r="R2411" s="21"/>
      <c r="S2411" s="21"/>
      <c r="T2411" s="21"/>
      <c r="U2411" s="21"/>
      <c r="V2411" s="21"/>
      <c r="W2411" s="21"/>
      <c r="X2411" s="21"/>
    </row>
    <row r="2412" spans="17:24" x14ac:dyDescent="0.25">
      <c r="Q2412" s="21"/>
      <c r="R2412" s="21"/>
      <c r="S2412" s="21"/>
      <c r="T2412" s="21"/>
      <c r="U2412" s="21"/>
      <c r="V2412" s="21"/>
      <c r="W2412" s="21"/>
      <c r="X2412" s="21"/>
    </row>
    <row r="2413" spans="17:24" x14ac:dyDescent="0.25">
      <c r="Q2413" s="21"/>
      <c r="R2413" s="21"/>
      <c r="S2413" s="21"/>
      <c r="T2413" s="21"/>
      <c r="U2413" s="21"/>
      <c r="V2413" s="21"/>
      <c r="W2413" s="21"/>
      <c r="X2413" s="21"/>
    </row>
    <row r="2414" spans="17:24" x14ac:dyDescent="0.25">
      <c r="Q2414" s="21"/>
      <c r="R2414" s="21"/>
      <c r="S2414" s="21"/>
      <c r="T2414" s="21"/>
      <c r="U2414" s="21"/>
      <c r="V2414" s="21"/>
      <c r="W2414" s="21"/>
      <c r="X2414" s="21"/>
    </row>
    <row r="2415" spans="17:24" x14ac:dyDescent="0.25">
      <c r="Q2415" s="21"/>
      <c r="R2415" s="21"/>
      <c r="S2415" s="21"/>
      <c r="T2415" s="21"/>
      <c r="U2415" s="21"/>
      <c r="V2415" s="21"/>
      <c r="W2415" s="21"/>
      <c r="X2415" s="21"/>
    </row>
    <row r="2416" spans="17:24" x14ac:dyDescent="0.25">
      <c r="Q2416" s="21"/>
      <c r="R2416" s="21"/>
      <c r="S2416" s="21"/>
      <c r="T2416" s="21"/>
      <c r="U2416" s="21"/>
      <c r="V2416" s="21"/>
      <c r="W2416" s="21"/>
      <c r="X2416" s="21"/>
    </row>
    <row r="2417" spans="17:24" x14ac:dyDescent="0.25">
      <c r="Q2417" s="21"/>
      <c r="R2417" s="21"/>
      <c r="S2417" s="21"/>
      <c r="T2417" s="21"/>
      <c r="U2417" s="21"/>
      <c r="V2417" s="21"/>
      <c r="W2417" s="21"/>
      <c r="X2417" s="21"/>
    </row>
    <row r="2418" spans="17:24" x14ac:dyDescent="0.25">
      <c r="Q2418" s="21"/>
      <c r="R2418" s="21"/>
      <c r="S2418" s="21"/>
      <c r="T2418" s="21"/>
      <c r="U2418" s="21"/>
      <c r="V2418" s="21"/>
      <c r="W2418" s="21"/>
      <c r="X2418" s="21"/>
    </row>
    <row r="2419" spans="17:24" x14ac:dyDescent="0.25">
      <c r="Q2419" s="21"/>
      <c r="R2419" s="21"/>
      <c r="S2419" s="21"/>
      <c r="T2419" s="21"/>
      <c r="U2419" s="21"/>
      <c r="V2419" s="21"/>
      <c r="W2419" s="21"/>
      <c r="X2419" s="21"/>
    </row>
    <row r="2420" spans="17:24" x14ac:dyDescent="0.25">
      <c r="Q2420" s="21"/>
      <c r="R2420" s="21"/>
      <c r="S2420" s="21"/>
      <c r="T2420" s="21"/>
      <c r="U2420" s="21"/>
      <c r="V2420" s="21"/>
      <c r="W2420" s="21"/>
      <c r="X2420" s="21"/>
    </row>
    <row r="2421" spans="17:24" x14ac:dyDescent="0.25">
      <c r="Q2421" s="21"/>
      <c r="R2421" s="21"/>
      <c r="S2421" s="21"/>
      <c r="T2421" s="21"/>
      <c r="U2421" s="21"/>
      <c r="V2421" s="21"/>
      <c r="W2421" s="21"/>
      <c r="X2421" s="21"/>
    </row>
    <row r="2422" spans="17:24" x14ac:dyDescent="0.25">
      <c r="Q2422" s="21"/>
      <c r="R2422" s="21"/>
      <c r="S2422" s="21"/>
      <c r="T2422" s="21"/>
      <c r="U2422" s="21"/>
      <c r="V2422" s="21"/>
      <c r="W2422" s="21"/>
      <c r="X2422" s="21"/>
    </row>
    <row r="2423" spans="17:24" x14ac:dyDescent="0.25">
      <c r="Q2423" s="21"/>
      <c r="R2423" s="21"/>
      <c r="S2423" s="21"/>
      <c r="T2423" s="21"/>
      <c r="U2423" s="21"/>
      <c r="V2423" s="21"/>
      <c r="W2423" s="21"/>
      <c r="X2423" s="21"/>
    </row>
    <row r="2424" spans="17:24" x14ac:dyDescent="0.25">
      <c r="Q2424" s="21"/>
      <c r="R2424" s="21"/>
      <c r="S2424" s="21"/>
      <c r="T2424" s="21"/>
      <c r="U2424" s="21"/>
      <c r="V2424" s="21"/>
      <c r="W2424" s="21"/>
      <c r="X2424" s="21"/>
    </row>
    <row r="2425" spans="17:24" x14ac:dyDescent="0.25">
      <c r="Q2425" s="21"/>
      <c r="R2425" s="21"/>
      <c r="S2425" s="21"/>
      <c r="T2425" s="21"/>
      <c r="U2425" s="21"/>
      <c r="V2425" s="21"/>
      <c r="W2425" s="21"/>
      <c r="X2425" s="21"/>
    </row>
    <row r="2426" spans="17:24" x14ac:dyDescent="0.25">
      <c r="Q2426" s="21"/>
      <c r="R2426" s="21"/>
      <c r="S2426" s="21"/>
      <c r="T2426" s="21"/>
      <c r="U2426" s="21"/>
      <c r="V2426" s="21"/>
      <c r="W2426" s="21"/>
      <c r="X2426" s="21"/>
    </row>
    <row r="2427" spans="17:24" x14ac:dyDescent="0.25">
      <c r="Q2427" s="21"/>
      <c r="R2427" s="21"/>
      <c r="S2427" s="21"/>
      <c r="T2427" s="21"/>
      <c r="U2427" s="21"/>
      <c r="V2427" s="21"/>
      <c r="W2427" s="21"/>
      <c r="X2427" s="21"/>
    </row>
    <row r="2428" spans="17:24" x14ac:dyDescent="0.25">
      <c r="Q2428" s="21"/>
      <c r="R2428" s="21"/>
      <c r="S2428" s="21"/>
      <c r="T2428" s="21"/>
      <c r="U2428" s="21"/>
      <c r="V2428" s="21"/>
      <c r="W2428" s="21"/>
      <c r="X2428" s="21"/>
    </row>
    <row r="2429" spans="17:24" x14ac:dyDescent="0.25">
      <c r="Q2429" s="21"/>
      <c r="R2429" s="21"/>
      <c r="S2429" s="21"/>
      <c r="T2429" s="21"/>
      <c r="U2429" s="21"/>
      <c r="V2429" s="21"/>
      <c r="W2429" s="21"/>
      <c r="X2429" s="21"/>
    </row>
    <row r="2430" spans="17:24" x14ac:dyDescent="0.25">
      <c r="Q2430" s="21"/>
      <c r="R2430" s="21"/>
      <c r="S2430" s="21"/>
      <c r="T2430" s="21"/>
      <c r="U2430" s="21"/>
      <c r="V2430" s="21"/>
      <c r="W2430" s="21"/>
      <c r="X2430" s="21"/>
    </row>
    <row r="2431" spans="17:24" x14ac:dyDescent="0.25">
      <c r="Q2431" s="21"/>
      <c r="R2431" s="21"/>
      <c r="S2431" s="21"/>
      <c r="T2431" s="21"/>
      <c r="U2431" s="21"/>
      <c r="V2431" s="21"/>
      <c r="W2431" s="21"/>
      <c r="X2431" s="21"/>
    </row>
    <row r="2432" spans="17:24" x14ac:dyDescent="0.25">
      <c r="Q2432" s="21"/>
      <c r="R2432" s="21"/>
      <c r="S2432" s="21"/>
      <c r="T2432" s="21"/>
      <c r="U2432" s="21"/>
      <c r="V2432" s="21"/>
      <c r="W2432" s="21"/>
      <c r="X2432" s="21"/>
    </row>
    <row r="2433" spans="17:24" x14ac:dyDescent="0.25">
      <c r="Q2433" s="21"/>
      <c r="R2433" s="21"/>
      <c r="S2433" s="21"/>
      <c r="T2433" s="21"/>
      <c r="U2433" s="21"/>
      <c r="V2433" s="21"/>
      <c r="W2433" s="21"/>
      <c r="X2433" s="21"/>
    </row>
    <row r="2434" spans="17:24" x14ac:dyDescent="0.25">
      <c r="Q2434" s="21"/>
      <c r="R2434" s="21"/>
      <c r="S2434" s="21"/>
      <c r="T2434" s="21"/>
      <c r="U2434" s="21"/>
      <c r="V2434" s="21"/>
      <c r="W2434" s="21"/>
      <c r="X2434" s="21"/>
    </row>
    <row r="2435" spans="17:24" x14ac:dyDescent="0.25">
      <c r="Q2435" s="21"/>
      <c r="R2435" s="21"/>
      <c r="S2435" s="21"/>
      <c r="T2435" s="21"/>
      <c r="U2435" s="21"/>
      <c r="V2435" s="21"/>
      <c r="W2435" s="21"/>
      <c r="X2435" s="21"/>
    </row>
    <row r="2436" spans="17:24" x14ac:dyDescent="0.25">
      <c r="Q2436" s="21"/>
      <c r="R2436" s="21"/>
      <c r="S2436" s="21"/>
      <c r="T2436" s="21"/>
      <c r="U2436" s="21"/>
      <c r="V2436" s="21"/>
      <c r="W2436" s="21"/>
      <c r="X2436" s="21"/>
    </row>
    <row r="2437" spans="17:24" x14ac:dyDescent="0.25">
      <c r="Q2437" s="21"/>
      <c r="R2437" s="21"/>
      <c r="S2437" s="21"/>
      <c r="T2437" s="21"/>
      <c r="U2437" s="21"/>
      <c r="V2437" s="21"/>
      <c r="W2437" s="21"/>
      <c r="X2437" s="21"/>
    </row>
    <row r="2438" spans="17:24" x14ac:dyDescent="0.25">
      <c r="Q2438" s="21"/>
      <c r="R2438" s="21"/>
      <c r="S2438" s="21"/>
      <c r="T2438" s="21"/>
      <c r="U2438" s="21"/>
      <c r="V2438" s="21"/>
      <c r="W2438" s="21"/>
      <c r="X2438" s="21"/>
    </row>
    <row r="2439" spans="17:24" x14ac:dyDescent="0.25">
      <c r="Q2439" s="21"/>
      <c r="R2439" s="21"/>
      <c r="S2439" s="21"/>
      <c r="T2439" s="21"/>
      <c r="U2439" s="21"/>
      <c r="V2439" s="21"/>
      <c r="W2439" s="21"/>
      <c r="X2439" s="21"/>
    </row>
    <row r="2440" spans="17:24" x14ac:dyDescent="0.25">
      <c r="Q2440" s="21"/>
      <c r="R2440" s="21"/>
      <c r="S2440" s="21"/>
      <c r="T2440" s="21"/>
      <c r="U2440" s="21"/>
      <c r="V2440" s="21"/>
      <c r="W2440" s="21"/>
      <c r="X2440" s="21"/>
    </row>
    <row r="2441" spans="17:24" x14ac:dyDescent="0.25">
      <c r="Q2441" s="21"/>
      <c r="R2441" s="21"/>
      <c r="S2441" s="21"/>
      <c r="T2441" s="21"/>
      <c r="U2441" s="21"/>
      <c r="V2441" s="21"/>
      <c r="W2441" s="21"/>
      <c r="X2441" s="21"/>
    </row>
    <row r="2442" spans="17:24" x14ac:dyDescent="0.25">
      <c r="Q2442" s="21"/>
      <c r="R2442" s="21"/>
      <c r="S2442" s="21"/>
      <c r="T2442" s="21"/>
      <c r="U2442" s="21"/>
      <c r="V2442" s="21"/>
      <c r="W2442" s="21"/>
      <c r="X2442" s="21"/>
    </row>
    <row r="2443" spans="17:24" x14ac:dyDescent="0.25">
      <c r="Q2443" s="21"/>
      <c r="R2443" s="21"/>
      <c r="S2443" s="21"/>
      <c r="T2443" s="21"/>
      <c r="U2443" s="21"/>
      <c r="V2443" s="21"/>
      <c r="W2443" s="21"/>
      <c r="X2443" s="21"/>
    </row>
    <row r="2444" spans="17:24" x14ac:dyDescent="0.25">
      <c r="Q2444" s="21"/>
      <c r="R2444" s="21"/>
      <c r="S2444" s="21"/>
      <c r="T2444" s="21"/>
      <c r="U2444" s="21"/>
      <c r="V2444" s="21"/>
      <c r="W2444" s="21"/>
      <c r="X2444" s="21"/>
    </row>
    <row r="2445" spans="17:24" x14ac:dyDescent="0.25">
      <c r="Q2445" s="21"/>
      <c r="R2445" s="21"/>
      <c r="S2445" s="21"/>
      <c r="T2445" s="21"/>
      <c r="U2445" s="21"/>
      <c r="V2445" s="21"/>
      <c r="W2445" s="21"/>
      <c r="X2445" s="21"/>
    </row>
    <row r="2446" spans="17:24" x14ac:dyDescent="0.25">
      <c r="Q2446" s="21"/>
      <c r="R2446" s="21"/>
      <c r="S2446" s="21"/>
      <c r="T2446" s="21"/>
      <c r="U2446" s="21"/>
      <c r="V2446" s="21"/>
      <c r="W2446" s="21"/>
      <c r="X2446" s="21"/>
    </row>
    <row r="2447" spans="17:24" x14ac:dyDescent="0.25">
      <c r="Q2447" s="21"/>
      <c r="R2447" s="21"/>
      <c r="S2447" s="21"/>
      <c r="T2447" s="21"/>
      <c r="U2447" s="21"/>
      <c r="V2447" s="21"/>
      <c r="W2447" s="21"/>
      <c r="X2447" s="21"/>
    </row>
    <row r="2448" spans="17:24" x14ac:dyDescent="0.25">
      <c r="Q2448" s="21"/>
      <c r="R2448" s="21"/>
      <c r="S2448" s="21"/>
      <c r="T2448" s="21"/>
      <c r="U2448" s="21"/>
      <c r="V2448" s="21"/>
      <c r="W2448" s="21"/>
      <c r="X2448" s="21"/>
    </row>
    <row r="2449" spans="17:24" x14ac:dyDescent="0.25">
      <c r="Q2449" s="21"/>
      <c r="R2449" s="21"/>
      <c r="S2449" s="21"/>
      <c r="T2449" s="21"/>
      <c r="U2449" s="21"/>
      <c r="V2449" s="21"/>
      <c r="W2449" s="21"/>
      <c r="X2449" s="21"/>
    </row>
    <row r="2450" spans="17:24" x14ac:dyDescent="0.25">
      <c r="Q2450" s="21"/>
      <c r="R2450" s="21"/>
      <c r="S2450" s="21"/>
      <c r="T2450" s="21"/>
      <c r="U2450" s="21"/>
      <c r="V2450" s="21"/>
      <c r="W2450" s="21"/>
      <c r="X2450" s="21"/>
    </row>
    <row r="2451" spans="17:24" x14ac:dyDescent="0.25">
      <c r="Q2451" s="21"/>
      <c r="R2451" s="21"/>
      <c r="S2451" s="21"/>
      <c r="T2451" s="21"/>
      <c r="U2451" s="21"/>
      <c r="V2451" s="21"/>
      <c r="W2451" s="21"/>
      <c r="X2451" s="21"/>
    </row>
    <row r="2452" spans="17:24" x14ac:dyDescent="0.25">
      <c r="Q2452" s="21"/>
      <c r="R2452" s="21"/>
      <c r="S2452" s="21"/>
      <c r="T2452" s="21"/>
      <c r="U2452" s="21"/>
      <c r="V2452" s="21"/>
      <c r="W2452" s="21"/>
      <c r="X2452" s="21"/>
    </row>
    <row r="2453" spans="17:24" x14ac:dyDescent="0.25">
      <c r="Q2453" s="21"/>
      <c r="R2453" s="21"/>
      <c r="S2453" s="21"/>
      <c r="T2453" s="21"/>
      <c r="U2453" s="21"/>
      <c r="V2453" s="21"/>
      <c r="W2453" s="21"/>
      <c r="X2453" s="21"/>
    </row>
    <row r="2454" spans="17:24" x14ac:dyDescent="0.25">
      <c r="Q2454" s="21"/>
      <c r="R2454" s="21"/>
      <c r="S2454" s="21"/>
      <c r="T2454" s="21"/>
      <c r="U2454" s="21"/>
      <c r="V2454" s="21"/>
      <c r="W2454" s="21"/>
      <c r="X2454" s="21"/>
    </row>
    <row r="2455" spans="17:24" x14ac:dyDescent="0.25">
      <c r="Q2455" s="21"/>
      <c r="R2455" s="21"/>
      <c r="S2455" s="21"/>
      <c r="T2455" s="21"/>
      <c r="U2455" s="21"/>
      <c r="V2455" s="21"/>
      <c r="W2455" s="21"/>
      <c r="X2455" s="21"/>
    </row>
    <row r="2456" spans="17:24" x14ac:dyDescent="0.25">
      <c r="Q2456" s="21"/>
      <c r="R2456" s="21"/>
      <c r="S2456" s="21"/>
      <c r="T2456" s="21"/>
      <c r="U2456" s="21"/>
      <c r="V2456" s="21"/>
      <c r="W2456" s="21"/>
      <c r="X2456" s="21"/>
    </row>
    <row r="2457" spans="17:24" x14ac:dyDescent="0.25">
      <c r="Q2457" s="21"/>
      <c r="R2457" s="21"/>
      <c r="S2457" s="21"/>
      <c r="T2457" s="21"/>
      <c r="U2457" s="21"/>
      <c r="V2457" s="21"/>
      <c r="W2457" s="21"/>
      <c r="X2457" s="21"/>
    </row>
    <row r="2458" spans="17:24" x14ac:dyDescent="0.25">
      <c r="Q2458" s="21"/>
      <c r="R2458" s="21"/>
      <c r="S2458" s="21"/>
      <c r="T2458" s="21"/>
      <c r="U2458" s="21"/>
      <c r="V2458" s="21"/>
      <c r="W2458" s="21"/>
      <c r="X2458" s="21"/>
    </row>
    <row r="2459" spans="17:24" x14ac:dyDescent="0.25">
      <c r="Q2459" s="21"/>
      <c r="R2459" s="21"/>
      <c r="S2459" s="21"/>
      <c r="T2459" s="21"/>
      <c r="U2459" s="21"/>
      <c r="V2459" s="21"/>
      <c r="W2459" s="21"/>
      <c r="X2459" s="21"/>
    </row>
    <row r="2460" spans="17:24" x14ac:dyDescent="0.25">
      <c r="Q2460" s="21"/>
      <c r="R2460" s="21"/>
      <c r="S2460" s="21"/>
      <c r="T2460" s="21"/>
      <c r="U2460" s="21"/>
      <c r="V2460" s="21"/>
      <c r="W2460" s="21"/>
      <c r="X2460" s="21"/>
    </row>
    <row r="2461" spans="17:24" x14ac:dyDescent="0.25">
      <c r="Q2461" s="21"/>
      <c r="R2461" s="21"/>
      <c r="S2461" s="21"/>
      <c r="T2461" s="21"/>
      <c r="U2461" s="21"/>
      <c r="V2461" s="21"/>
      <c r="W2461" s="21"/>
      <c r="X2461" s="21"/>
    </row>
    <row r="2462" spans="17:24" x14ac:dyDescent="0.25">
      <c r="Q2462" s="21"/>
      <c r="R2462" s="21"/>
      <c r="S2462" s="21"/>
      <c r="T2462" s="21"/>
      <c r="U2462" s="21"/>
      <c r="V2462" s="21"/>
      <c r="W2462" s="21"/>
      <c r="X2462" s="21"/>
    </row>
    <row r="2463" spans="17:24" x14ac:dyDescent="0.25">
      <c r="Q2463" s="21"/>
      <c r="R2463" s="21"/>
      <c r="S2463" s="21"/>
      <c r="T2463" s="21"/>
      <c r="U2463" s="21"/>
      <c r="V2463" s="21"/>
      <c r="W2463" s="21"/>
      <c r="X2463" s="21"/>
    </row>
    <row r="2464" spans="17:24" x14ac:dyDescent="0.25">
      <c r="Q2464" s="21"/>
      <c r="R2464" s="21"/>
      <c r="S2464" s="21"/>
      <c r="T2464" s="21"/>
      <c r="U2464" s="21"/>
      <c r="V2464" s="21"/>
      <c r="W2464" s="21"/>
      <c r="X2464" s="21"/>
    </row>
    <row r="2465" spans="17:24" x14ac:dyDescent="0.25">
      <c r="Q2465" s="21"/>
      <c r="R2465" s="21"/>
      <c r="S2465" s="21"/>
      <c r="T2465" s="21"/>
      <c r="U2465" s="21"/>
      <c r="V2465" s="21"/>
      <c r="W2465" s="21"/>
      <c r="X2465" s="21"/>
    </row>
    <row r="2466" spans="17:24" x14ac:dyDescent="0.25">
      <c r="Q2466" s="21"/>
      <c r="R2466" s="21"/>
      <c r="S2466" s="21"/>
      <c r="T2466" s="21"/>
      <c r="U2466" s="21"/>
      <c r="V2466" s="21"/>
      <c r="W2466" s="21"/>
      <c r="X2466" s="21"/>
    </row>
    <row r="2467" spans="17:24" x14ac:dyDescent="0.25">
      <c r="Q2467" s="21"/>
      <c r="R2467" s="21"/>
      <c r="S2467" s="21"/>
      <c r="T2467" s="21"/>
      <c r="U2467" s="21"/>
      <c r="V2467" s="21"/>
      <c r="W2467" s="21"/>
      <c r="X2467" s="21"/>
    </row>
    <row r="2468" spans="17:24" x14ac:dyDescent="0.25">
      <c r="Q2468" s="21"/>
      <c r="R2468" s="21"/>
      <c r="S2468" s="21"/>
      <c r="T2468" s="21"/>
      <c r="U2468" s="21"/>
      <c r="V2468" s="21"/>
      <c r="W2468" s="21"/>
      <c r="X2468" s="21"/>
    </row>
    <row r="2469" spans="17:24" x14ac:dyDescent="0.25">
      <c r="Q2469" s="21"/>
      <c r="R2469" s="21"/>
      <c r="S2469" s="21"/>
      <c r="T2469" s="21"/>
      <c r="U2469" s="21"/>
      <c r="V2469" s="21"/>
      <c r="W2469" s="21"/>
      <c r="X2469" s="21"/>
    </row>
    <row r="2470" spans="17:24" x14ac:dyDescent="0.25">
      <c r="Q2470" s="21"/>
      <c r="R2470" s="21"/>
      <c r="S2470" s="21"/>
      <c r="T2470" s="21"/>
      <c r="U2470" s="21"/>
      <c r="V2470" s="21"/>
      <c r="W2470" s="21"/>
      <c r="X2470" s="21"/>
    </row>
    <row r="2471" spans="17:24" x14ac:dyDescent="0.25">
      <c r="Q2471" s="21"/>
      <c r="R2471" s="21"/>
      <c r="S2471" s="21"/>
      <c r="T2471" s="21"/>
      <c r="U2471" s="21"/>
      <c r="V2471" s="21"/>
      <c r="W2471" s="21"/>
      <c r="X2471" s="21"/>
    </row>
    <row r="2472" spans="17:24" x14ac:dyDescent="0.25">
      <c r="Q2472" s="21"/>
      <c r="R2472" s="21"/>
      <c r="S2472" s="21"/>
      <c r="T2472" s="21"/>
      <c r="U2472" s="21"/>
      <c r="V2472" s="21"/>
      <c r="W2472" s="21"/>
      <c r="X2472" s="21"/>
    </row>
    <row r="2473" spans="17:24" x14ac:dyDescent="0.25">
      <c r="Q2473" s="21"/>
      <c r="R2473" s="21"/>
      <c r="S2473" s="21"/>
      <c r="T2473" s="21"/>
      <c r="U2473" s="21"/>
      <c r="V2473" s="21"/>
      <c r="W2473" s="21"/>
      <c r="X2473" s="21"/>
    </row>
    <row r="2474" spans="17:24" x14ac:dyDescent="0.25">
      <c r="Q2474" s="21"/>
      <c r="R2474" s="21"/>
      <c r="S2474" s="21"/>
      <c r="T2474" s="21"/>
      <c r="U2474" s="21"/>
      <c r="V2474" s="21"/>
      <c r="W2474" s="21"/>
      <c r="X2474" s="21"/>
    </row>
    <row r="2475" spans="17:24" x14ac:dyDescent="0.25">
      <c r="Q2475" s="21"/>
      <c r="R2475" s="21"/>
      <c r="S2475" s="21"/>
      <c r="T2475" s="21"/>
      <c r="U2475" s="21"/>
      <c r="V2475" s="21"/>
      <c r="W2475" s="21"/>
      <c r="X2475" s="21"/>
    </row>
    <row r="2476" spans="17:24" x14ac:dyDescent="0.25">
      <c r="Q2476" s="21"/>
      <c r="R2476" s="21"/>
      <c r="S2476" s="21"/>
      <c r="T2476" s="21"/>
      <c r="U2476" s="21"/>
      <c r="V2476" s="21"/>
      <c r="W2476" s="21"/>
      <c r="X2476" s="21"/>
    </row>
    <row r="2477" spans="17:24" x14ac:dyDescent="0.25">
      <c r="Q2477" s="21"/>
      <c r="R2477" s="21"/>
      <c r="S2477" s="21"/>
      <c r="T2477" s="21"/>
      <c r="U2477" s="21"/>
      <c r="V2477" s="21"/>
      <c r="W2477" s="21"/>
      <c r="X2477" s="21"/>
    </row>
    <row r="2478" spans="17:24" x14ac:dyDescent="0.25">
      <c r="Q2478" s="21"/>
      <c r="R2478" s="21"/>
      <c r="S2478" s="21"/>
      <c r="T2478" s="21"/>
      <c r="U2478" s="21"/>
      <c r="V2478" s="21"/>
      <c r="W2478" s="21"/>
      <c r="X2478" s="21"/>
    </row>
    <row r="2479" spans="17:24" x14ac:dyDescent="0.25">
      <c r="Q2479" s="21"/>
      <c r="R2479" s="21"/>
      <c r="S2479" s="21"/>
      <c r="T2479" s="21"/>
      <c r="U2479" s="21"/>
      <c r="V2479" s="21"/>
      <c r="W2479" s="21"/>
      <c r="X2479" s="21"/>
    </row>
    <row r="2480" spans="17:24" x14ac:dyDescent="0.25">
      <c r="Q2480" s="21"/>
      <c r="R2480" s="21"/>
      <c r="S2480" s="21"/>
      <c r="T2480" s="21"/>
      <c r="U2480" s="21"/>
      <c r="V2480" s="21"/>
      <c r="W2480" s="21"/>
      <c r="X2480" s="21"/>
    </row>
    <row r="2481" spans="17:24" x14ac:dyDescent="0.25">
      <c r="Q2481" s="21"/>
      <c r="R2481" s="21"/>
      <c r="S2481" s="21"/>
      <c r="T2481" s="21"/>
      <c r="U2481" s="21"/>
      <c r="V2481" s="21"/>
      <c r="W2481" s="21"/>
      <c r="X2481" s="21"/>
    </row>
    <row r="2482" spans="17:24" x14ac:dyDescent="0.25">
      <c r="Q2482" s="21"/>
      <c r="R2482" s="21"/>
      <c r="S2482" s="21"/>
      <c r="T2482" s="21"/>
      <c r="U2482" s="21"/>
      <c r="V2482" s="21"/>
      <c r="W2482" s="21"/>
      <c r="X2482" s="21"/>
    </row>
    <row r="2483" spans="17:24" x14ac:dyDescent="0.25">
      <c r="Q2483" s="21"/>
      <c r="R2483" s="21"/>
      <c r="S2483" s="21"/>
      <c r="T2483" s="21"/>
      <c r="U2483" s="21"/>
      <c r="V2483" s="21"/>
      <c r="W2483" s="21"/>
      <c r="X2483" s="21"/>
    </row>
    <row r="2484" spans="17:24" x14ac:dyDescent="0.25">
      <c r="Q2484" s="21"/>
      <c r="R2484" s="21"/>
      <c r="S2484" s="21"/>
      <c r="T2484" s="21"/>
      <c r="U2484" s="21"/>
      <c r="V2484" s="21"/>
      <c r="W2484" s="21"/>
      <c r="X2484" s="21"/>
    </row>
    <row r="2485" spans="17:24" x14ac:dyDescent="0.25">
      <c r="Q2485" s="21"/>
      <c r="R2485" s="21"/>
      <c r="S2485" s="21"/>
      <c r="T2485" s="21"/>
      <c r="U2485" s="21"/>
      <c r="V2485" s="21"/>
      <c r="W2485" s="21"/>
      <c r="X2485" s="21"/>
    </row>
    <row r="2486" spans="17:24" x14ac:dyDescent="0.25">
      <c r="Q2486" s="21"/>
      <c r="R2486" s="21"/>
      <c r="S2486" s="21"/>
      <c r="T2486" s="21"/>
      <c r="U2486" s="21"/>
      <c r="V2486" s="21"/>
      <c r="W2486" s="21"/>
      <c r="X2486" s="21"/>
    </row>
    <row r="2487" spans="17:24" x14ac:dyDescent="0.25">
      <c r="Q2487" s="21"/>
      <c r="R2487" s="21"/>
      <c r="S2487" s="21"/>
      <c r="T2487" s="21"/>
      <c r="U2487" s="21"/>
      <c r="V2487" s="21"/>
      <c r="W2487" s="21"/>
      <c r="X2487" s="21"/>
    </row>
    <row r="2488" spans="17:24" x14ac:dyDescent="0.25">
      <c r="Q2488" s="21"/>
      <c r="R2488" s="21"/>
      <c r="S2488" s="21"/>
      <c r="T2488" s="21"/>
      <c r="U2488" s="21"/>
      <c r="V2488" s="21"/>
      <c r="W2488" s="21"/>
      <c r="X2488" s="21"/>
    </row>
    <row r="2489" spans="17:24" x14ac:dyDescent="0.25">
      <c r="Q2489" s="21"/>
      <c r="R2489" s="21"/>
      <c r="S2489" s="21"/>
      <c r="T2489" s="21"/>
      <c r="U2489" s="21"/>
      <c r="V2489" s="21"/>
      <c r="W2489" s="21"/>
      <c r="X2489" s="21"/>
    </row>
    <row r="2490" spans="17:24" x14ac:dyDescent="0.25">
      <c r="Q2490" s="21"/>
      <c r="R2490" s="21"/>
      <c r="S2490" s="21"/>
      <c r="T2490" s="21"/>
      <c r="U2490" s="21"/>
      <c r="V2490" s="21"/>
      <c r="W2490" s="21"/>
      <c r="X2490" s="21"/>
    </row>
    <row r="2491" spans="17:24" x14ac:dyDescent="0.25">
      <c r="Q2491" s="21"/>
      <c r="R2491" s="21"/>
      <c r="S2491" s="21"/>
      <c r="T2491" s="21"/>
      <c r="U2491" s="21"/>
      <c r="V2491" s="21"/>
      <c r="W2491" s="21"/>
      <c r="X2491" s="21"/>
    </row>
    <row r="2492" spans="17:24" x14ac:dyDescent="0.25">
      <c r="Q2492" s="21"/>
      <c r="R2492" s="21"/>
      <c r="S2492" s="21"/>
      <c r="T2492" s="21"/>
      <c r="U2492" s="21"/>
      <c r="V2492" s="21"/>
      <c r="W2492" s="21"/>
      <c r="X2492" s="21"/>
    </row>
    <row r="2493" spans="17:24" x14ac:dyDescent="0.25">
      <c r="Q2493" s="21"/>
      <c r="R2493" s="21"/>
      <c r="S2493" s="21"/>
      <c r="T2493" s="21"/>
      <c r="U2493" s="21"/>
      <c r="V2493" s="21"/>
      <c r="W2493" s="21"/>
      <c r="X2493" s="21"/>
    </row>
    <row r="2494" spans="17:24" x14ac:dyDescent="0.25">
      <c r="Q2494" s="21"/>
      <c r="R2494" s="21"/>
      <c r="S2494" s="21"/>
      <c r="T2494" s="21"/>
      <c r="U2494" s="21"/>
      <c r="V2494" s="21"/>
      <c r="W2494" s="21"/>
      <c r="X2494" s="21"/>
    </row>
    <row r="2495" spans="17:24" x14ac:dyDescent="0.25">
      <c r="Q2495" s="21"/>
      <c r="R2495" s="21"/>
      <c r="S2495" s="21"/>
      <c r="T2495" s="21"/>
      <c r="U2495" s="21"/>
      <c r="V2495" s="21"/>
      <c r="W2495" s="21"/>
      <c r="X2495" s="21"/>
    </row>
    <row r="2496" spans="17:24" x14ac:dyDescent="0.25">
      <c r="Q2496" s="21"/>
      <c r="R2496" s="21"/>
      <c r="S2496" s="21"/>
      <c r="T2496" s="21"/>
      <c r="U2496" s="21"/>
      <c r="V2496" s="21"/>
      <c r="W2496" s="21"/>
      <c r="X2496" s="21"/>
    </row>
    <row r="2497" spans="17:24" x14ac:dyDescent="0.25">
      <c r="Q2497" s="21"/>
      <c r="R2497" s="21"/>
      <c r="S2497" s="21"/>
      <c r="T2497" s="21"/>
      <c r="U2497" s="21"/>
      <c r="V2497" s="21"/>
      <c r="W2497" s="21"/>
      <c r="X2497" s="21"/>
    </row>
    <row r="2498" spans="17:24" x14ac:dyDescent="0.25">
      <c r="Q2498" s="21"/>
      <c r="R2498" s="21"/>
      <c r="S2498" s="21"/>
      <c r="T2498" s="21"/>
      <c r="U2498" s="21"/>
      <c r="V2498" s="21"/>
      <c r="W2498" s="21"/>
      <c r="X2498" s="21"/>
    </row>
    <row r="2499" spans="17:24" x14ac:dyDescent="0.25">
      <c r="Q2499" s="21"/>
      <c r="R2499" s="21"/>
      <c r="S2499" s="21"/>
      <c r="T2499" s="21"/>
      <c r="U2499" s="21"/>
      <c r="V2499" s="21"/>
      <c r="W2499" s="21"/>
      <c r="X2499" s="21"/>
    </row>
    <row r="2500" spans="17:24" x14ac:dyDescent="0.25">
      <c r="Q2500" s="21"/>
      <c r="R2500" s="21"/>
      <c r="S2500" s="21"/>
      <c r="T2500" s="21"/>
      <c r="U2500" s="21"/>
      <c r="V2500" s="21"/>
      <c r="W2500" s="21"/>
      <c r="X2500" s="21"/>
    </row>
    <row r="2501" spans="17:24" x14ac:dyDescent="0.25">
      <c r="Q2501" s="21"/>
      <c r="R2501" s="21"/>
      <c r="S2501" s="21"/>
      <c r="T2501" s="21"/>
      <c r="U2501" s="21"/>
      <c r="V2501" s="21"/>
      <c r="W2501" s="21"/>
      <c r="X2501" s="21"/>
    </row>
    <row r="2502" spans="17:24" x14ac:dyDescent="0.25">
      <c r="Q2502" s="21"/>
      <c r="R2502" s="21"/>
      <c r="S2502" s="21"/>
      <c r="T2502" s="21"/>
      <c r="U2502" s="21"/>
      <c r="V2502" s="21"/>
      <c r="W2502" s="21"/>
      <c r="X2502" s="21"/>
    </row>
    <row r="2503" spans="17:24" x14ac:dyDescent="0.25">
      <c r="Q2503" s="21"/>
      <c r="R2503" s="21"/>
      <c r="S2503" s="21"/>
      <c r="T2503" s="21"/>
      <c r="U2503" s="21"/>
      <c r="V2503" s="21"/>
      <c r="W2503" s="21"/>
      <c r="X2503" s="21"/>
    </row>
    <row r="2504" spans="17:24" x14ac:dyDescent="0.25">
      <c r="Q2504" s="21"/>
      <c r="R2504" s="21"/>
      <c r="S2504" s="21"/>
      <c r="T2504" s="21"/>
      <c r="U2504" s="21"/>
      <c r="V2504" s="21"/>
      <c r="W2504" s="21"/>
      <c r="X2504" s="21"/>
    </row>
    <row r="2505" spans="17:24" x14ac:dyDescent="0.25">
      <c r="Q2505" s="21"/>
      <c r="R2505" s="21"/>
      <c r="S2505" s="21"/>
      <c r="T2505" s="21"/>
      <c r="U2505" s="21"/>
      <c r="V2505" s="21"/>
      <c r="W2505" s="21"/>
      <c r="X2505" s="21"/>
    </row>
    <row r="2506" spans="17:24" x14ac:dyDescent="0.25">
      <c r="Q2506" s="21"/>
      <c r="R2506" s="21"/>
      <c r="S2506" s="21"/>
      <c r="T2506" s="21"/>
      <c r="U2506" s="21"/>
      <c r="V2506" s="21"/>
      <c r="W2506" s="21"/>
      <c r="X2506" s="21"/>
    </row>
    <row r="2507" spans="17:24" x14ac:dyDescent="0.25">
      <c r="Q2507" s="21"/>
      <c r="R2507" s="21"/>
      <c r="S2507" s="21"/>
      <c r="T2507" s="21"/>
      <c r="U2507" s="21"/>
      <c r="V2507" s="21"/>
      <c r="W2507" s="21"/>
      <c r="X2507" s="21"/>
    </row>
    <row r="2508" spans="17:24" x14ac:dyDescent="0.25">
      <c r="Q2508" s="21"/>
      <c r="R2508" s="21"/>
      <c r="S2508" s="21"/>
      <c r="T2508" s="21"/>
      <c r="U2508" s="21"/>
      <c r="V2508" s="21"/>
      <c r="W2508" s="21"/>
      <c r="X2508" s="21"/>
    </row>
    <row r="2509" spans="17:24" x14ac:dyDescent="0.25">
      <c r="Q2509" s="21"/>
      <c r="R2509" s="21"/>
      <c r="S2509" s="21"/>
      <c r="T2509" s="21"/>
      <c r="U2509" s="21"/>
      <c r="V2509" s="21"/>
      <c r="W2509" s="21"/>
      <c r="X2509" s="21"/>
    </row>
    <row r="2510" spans="17:24" x14ac:dyDescent="0.25">
      <c r="Q2510" s="21"/>
      <c r="R2510" s="21"/>
      <c r="S2510" s="21"/>
      <c r="T2510" s="21"/>
      <c r="U2510" s="21"/>
      <c r="V2510" s="21"/>
      <c r="W2510" s="21"/>
      <c r="X2510" s="21"/>
    </row>
    <row r="2511" spans="17:24" x14ac:dyDescent="0.25">
      <c r="Q2511" s="21"/>
      <c r="R2511" s="21"/>
      <c r="S2511" s="21"/>
      <c r="T2511" s="21"/>
      <c r="U2511" s="21"/>
      <c r="V2511" s="21"/>
      <c r="W2511" s="21"/>
      <c r="X2511" s="21"/>
    </row>
    <row r="2512" spans="17:24" x14ac:dyDescent="0.25">
      <c r="Q2512" s="21"/>
      <c r="R2512" s="21"/>
      <c r="S2512" s="21"/>
      <c r="T2512" s="21"/>
      <c r="U2512" s="21"/>
      <c r="V2512" s="21"/>
      <c r="W2512" s="21"/>
      <c r="X2512" s="21"/>
    </row>
    <row r="2513" spans="17:24" x14ac:dyDescent="0.25">
      <c r="Q2513" s="21"/>
      <c r="R2513" s="21"/>
      <c r="S2513" s="21"/>
      <c r="T2513" s="21"/>
      <c r="U2513" s="21"/>
      <c r="V2513" s="21"/>
      <c r="W2513" s="21"/>
      <c r="X2513" s="21"/>
    </row>
    <row r="2514" spans="17:24" x14ac:dyDescent="0.25">
      <c r="Q2514" s="21"/>
      <c r="R2514" s="21"/>
      <c r="S2514" s="21"/>
      <c r="T2514" s="21"/>
      <c r="U2514" s="21"/>
      <c r="V2514" s="21"/>
      <c r="W2514" s="21"/>
      <c r="X2514" s="21"/>
    </row>
    <row r="2515" spans="17:24" x14ac:dyDescent="0.25">
      <c r="Q2515" s="21"/>
      <c r="R2515" s="21"/>
      <c r="S2515" s="21"/>
      <c r="T2515" s="21"/>
      <c r="U2515" s="21"/>
      <c r="V2515" s="21"/>
      <c r="W2515" s="21"/>
      <c r="X2515" s="21"/>
    </row>
    <row r="2516" spans="17:24" x14ac:dyDescent="0.25">
      <c r="Q2516" s="21"/>
      <c r="R2516" s="21"/>
      <c r="S2516" s="21"/>
      <c r="T2516" s="21"/>
      <c r="U2516" s="21"/>
      <c r="V2516" s="21"/>
      <c r="W2516" s="21"/>
      <c r="X2516" s="21"/>
    </row>
    <row r="2517" spans="17:24" x14ac:dyDescent="0.25">
      <c r="Q2517" s="21"/>
      <c r="R2517" s="21"/>
      <c r="S2517" s="21"/>
      <c r="T2517" s="21"/>
      <c r="U2517" s="21"/>
      <c r="V2517" s="21"/>
      <c r="W2517" s="21"/>
      <c r="X2517" s="21"/>
    </row>
    <row r="2518" spans="17:24" x14ac:dyDescent="0.25">
      <c r="Q2518" s="21"/>
      <c r="R2518" s="21"/>
      <c r="S2518" s="21"/>
      <c r="T2518" s="21"/>
      <c r="U2518" s="21"/>
      <c r="V2518" s="21"/>
      <c r="W2518" s="21"/>
      <c r="X2518" s="21"/>
    </row>
    <row r="2519" spans="17:24" x14ac:dyDescent="0.25">
      <c r="Q2519" s="21"/>
      <c r="R2519" s="21"/>
      <c r="S2519" s="21"/>
      <c r="T2519" s="21"/>
      <c r="U2519" s="21"/>
      <c r="V2519" s="21"/>
      <c r="W2519" s="21"/>
      <c r="X2519" s="21"/>
    </row>
    <row r="2520" spans="17:24" x14ac:dyDescent="0.25">
      <c r="Q2520" s="21"/>
      <c r="R2520" s="21"/>
      <c r="S2520" s="21"/>
      <c r="T2520" s="21"/>
      <c r="U2520" s="21"/>
      <c r="V2520" s="21"/>
      <c r="W2520" s="21"/>
      <c r="X2520" s="21"/>
    </row>
    <row r="2521" spans="17:24" x14ac:dyDescent="0.25">
      <c r="Q2521" s="21"/>
      <c r="R2521" s="21"/>
      <c r="S2521" s="21"/>
      <c r="T2521" s="21"/>
      <c r="U2521" s="21"/>
      <c r="V2521" s="21"/>
      <c r="W2521" s="21"/>
      <c r="X2521" s="21"/>
    </row>
    <row r="2522" spans="17:24" x14ac:dyDescent="0.25">
      <c r="Q2522" s="21"/>
      <c r="R2522" s="21"/>
      <c r="S2522" s="21"/>
      <c r="T2522" s="21"/>
      <c r="U2522" s="21"/>
      <c r="V2522" s="21"/>
      <c r="W2522" s="21"/>
      <c r="X2522" s="21"/>
    </row>
    <row r="2523" spans="17:24" x14ac:dyDescent="0.25">
      <c r="Q2523" s="21"/>
      <c r="R2523" s="21"/>
      <c r="S2523" s="21"/>
      <c r="T2523" s="21"/>
      <c r="U2523" s="21"/>
      <c r="V2523" s="21"/>
      <c r="W2523" s="21"/>
      <c r="X2523" s="21"/>
    </row>
    <row r="2524" spans="17:24" x14ac:dyDescent="0.25">
      <c r="Q2524" s="21"/>
      <c r="R2524" s="21"/>
      <c r="S2524" s="21"/>
      <c r="T2524" s="21"/>
      <c r="U2524" s="21"/>
      <c r="V2524" s="21"/>
      <c r="W2524" s="21"/>
      <c r="X2524" s="21"/>
    </row>
    <row r="2525" spans="17:24" x14ac:dyDescent="0.25">
      <c r="Q2525" s="21"/>
      <c r="R2525" s="21"/>
      <c r="S2525" s="21"/>
      <c r="T2525" s="21"/>
      <c r="U2525" s="21"/>
      <c r="V2525" s="21"/>
      <c r="W2525" s="21"/>
      <c r="X2525" s="21"/>
    </row>
    <row r="2526" spans="17:24" x14ac:dyDescent="0.25">
      <c r="Q2526" s="21"/>
      <c r="R2526" s="21"/>
      <c r="S2526" s="21"/>
      <c r="T2526" s="21"/>
      <c r="U2526" s="21"/>
      <c r="V2526" s="21"/>
      <c r="W2526" s="21"/>
      <c r="X2526" s="21"/>
    </row>
    <row r="2527" spans="17:24" x14ac:dyDescent="0.25">
      <c r="Q2527" s="21"/>
      <c r="R2527" s="21"/>
      <c r="S2527" s="21"/>
      <c r="T2527" s="21"/>
      <c r="U2527" s="21"/>
      <c r="V2527" s="21"/>
      <c r="W2527" s="21"/>
      <c r="X2527" s="21"/>
    </row>
    <row r="2528" spans="17:24" x14ac:dyDescent="0.25">
      <c r="Q2528" s="21"/>
      <c r="R2528" s="21"/>
      <c r="S2528" s="21"/>
      <c r="T2528" s="21"/>
      <c r="U2528" s="21"/>
      <c r="V2528" s="21"/>
      <c r="W2528" s="21"/>
      <c r="X2528" s="21"/>
    </row>
    <row r="2529" spans="17:24" x14ac:dyDescent="0.25">
      <c r="Q2529" s="21"/>
      <c r="R2529" s="21"/>
      <c r="S2529" s="21"/>
      <c r="T2529" s="21"/>
      <c r="U2529" s="21"/>
      <c r="V2529" s="21"/>
      <c r="W2529" s="21"/>
      <c r="X2529" s="21"/>
    </row>
    <row r="2530" spans="17:24" x14ac:dyDescent="0.25">
      <c r="Q2530" s="21"/>
      <c r="R2530" s="21"/>
      <c r="S2530" s="21"/>
      <c r="T2530" s="21"/>
      <c r="U2530" s="21"/>
      <c r="V2530" s="21"/>
      <c r="W2530" s="21"/>
      <c r="X2530" s="21"/>
    </row>
    <row r="2531" spans="17:24" x14ac:dyDescent="0.25">
      <c r="Q2531" s="21"/>
      <c r="R2531" s="21"/>
      <c r="S2531" s="21"/>
      <c r="T2531" s="21"/>
      <c r="U2531" s="21"/>
      <c r="V2531" s="21"/>
      <c r="W2531" s="21"/>
      <c r="X2531" s="21"/>
    </row>
    <row r="2532" spans="17:24" x14ac:dyDescent="0.25">
      <c r="Q2532" s="21"/>
      <c r="R2532" s="21"/>
      <c r="S2532" s="21"/>
      <c r="T2532" s="21"/>
      <c r="U2532" s="21"/>
      <c r="V2532" s="21"/>
      <c r="W2532" s="21"/>
      <c r="X2532" s="21"/>
    </row>
    <row r="2533" spans="17:24" x14ac:dyDescent="0.25">
      <c r="Q2533" s="21"/>
      <c r="R2533" s="21"/>
      <c r="S2533" s="21"/>
      <c r="T2533" s="21"/>
      <c r="U2533" s="21"/>
      <c r="V2533" s="21"/>
      <c r="W2533" s="21"/>
      <c r="X2533" s="21"/>
    </row>
    <row r="2534" spans="17:24" x14ac:dyDescent="0.25">
      <c r="Q2534" s="21"/>
      <c r="R2534" s="21"/>
      <c r="S2534" s="21"/>
      <c r="T2534" s="21"/>
      <c r="U2534" s="21"/>
      <c r="V2534" s="21"/>
      <c r="W2534" s="21"/>
      <c r="X2534" s="21"/>
    </row>
    <row r="2535" spans="17:24" x14ac:dyDescent="0.25">
      <c r="Q2535" s="21"/>
      <c r="R2535" s="21"/>
      <c r="S2535" s="21"/>
      <c r="T2535" s="21"/>
      <c r="U2535" s="21"/>
      <c r="V2535" s="21"/>
      <c r="W2535" s="21"/>
      <c r="X2535" s="21"/>
    </row>
    <row r="2536" spans="17:24" x14ac:dyDescent="0.25">
      <c r="Q2536" s="21"/>
      <c r="R2536" s="21"/>
      <c r="S2536" s="21"/>
      <c r="T2536" s="21"/>
      <c r="U2536" s="21"/>
      <c r="V2536" s="21"/>
      <c r="W2536" s="21"/>
      <c r="X2536" s="21"/>
    </row>
    <row r="2537" spans="17:24" x14ac:dyDescent="0.25">
      <c r="Q2537" s="21"/>
      <c r="R2537" s="21"/>
      <c r="S2537" s="21"/>
      <c r="T2537" s="21"/>
      <c r="U2537" s="21"/>
      <c r="V2537" s="21"/>
      <c r="W2537" s="21"/>
      <c r="X2537" s="21"/>
    </row>
    <row r="2538" spans="17:24" x14ac:dyDescent="0.25">
      <c r="Q2538" s="21"/>
      <c r="R2538" s="21"/>
      <c r="S2538" s="21"/>
      <c r="T2538" s="21"/>
      <c r="U2538" s="21"/>
      <c r="V2538" s="21"/>
      <c r="W2538" s="21"/>
      <c r="X2538" s="21"/>
    </row>
    <row r="2539" spans="17:24" x14ac:dyDescent="0.25">
      <c r="Q2539" s="21"/>
      <c r="R2539" s="21"/>
      <c r="S2539" s="21"/>
      <c r="T2539" s="21"/>
      <c r="U2539" s="21"/>
      <c r="V2539" s="21"/>
      <c r="W2539" s="21"/>
      <c r="X2539" s="21"/>
    </row>
    <row r="2540" spans="17:24" x14ac:dyDescent="0.25">
      <c r="Q2540" s="21"/>
      <c r="R2540" s="21"/>
      <c r="S2540" s="21"/>
      <c r="T2540" s="21"/>
      <c r="U2540" s="21"/>
      <c r="V2540" s="21"/>
      <c r="W2540" s="21"/>
      <c r="X2540" s="21"/>
    </row>
    <row r="2541" spans="17:24" x14ac:dyDescent="0.25">
      <c r="Q2541" s="21"/>
      <c r="R2541" s="21"/>
      <c r="S2541" s="21"/>
      <c r="T2541" s="21"/>
      <c r="U2541" s="21"/>
      <c r="V2541" s="21"/>
      <c r="W2541" s="21"/>
      <c r="X2541" s="21"/>
    </row>
    <row r="2542" spans="17:24" x14ac:dyDescent="0.25">
      <c r="Q2542" s="21"/>
      <c r="R2542" s="21"/>
      <c r="S2542" s="21"/>
      <c r="T2542" s="21"/>
      <c r="U2542" s="21"/>
      <c r="V2542" s="21"/>
      <c r="W2542" s="21"/>
      <c r="X2542" s="21"/>
    </row>
    <row r="2543" spans="17:24" x14ac:dyDescent="0.25">
      <c r="Q2543" s="21"/>
      <c r="R2543" s="21"/>
      <c r="S2543" s="21"/>
      <c r="T2543" s="21"/>
      <c r="U2543" s="21"/>
      <c r="V2543" s="21"/>
      <c r="W2543" s="21"/>
      <c r="X2543" s="21"/>
    </row>
    <row r="2544" spans="17:24" x14ac:dyDescent="0.25">
      <c r="Q2544" s="21"/>
      <c r="R2544" s="21"/>
      <c r="S2544" s="21"/>
      <c r="T2544" s="21"/>
      <c r="U2544" s="21"/>
      <c r="V2544" s="21"/>
      <c r="W2544" s="21"/>
      <c r="X2544" s="21"/>
    </row>
    <row r="2545" spans="17:24" x14ac:dyDescent="0.25">
      <c r="Q2545" s="21"/>
      <c r="R2545" s="21"/>
      <c r="S2545" s="21"/>
      <c r="T2545" s="21"/>
      <c r="U2545" s="21"/>
      <c r="V2545" s="21"/>
      <c r="W2545" s="21"/>
      <c r="X2545" s="21"/>
    </row>
    <row r="2546" spans="17:24" x14ac:dyDescent="0.25">
      <c r="Q2546" s="21"/>
      <c r="R2546" s="21"/>
      <c r="S2546" s="21"/>
      <c r="T2546" s="21"/>
      <c r="U2546" s="21"/>
      <c r="V2546" s="21"/>
      <c r="W2546" s="21"/>
      <c r="X2546" s="21"/>
    </row>
    <row r="2547" spans="17:24" x14ac:dyDescent="0.25">
      <c r="Q2547" s="21"/>
      <c r="R2547" s="21"/>
      <c r="S2547" s="21"/>
      <c r="T2547" s="21"/>
      <c r="U2547" s="21"/>
      <c r="V2547" s="21"/>
      <c r="W2547" s="21"/>
      <c r="X2547" s="21"/>
    </row>
    <row r="2548" spans="17:24" x14ac:dyDescent="0.25">
      <c r="Q2548" s="21"/>
      <c r="R2548" s="21"/>
      <c r="S2548" s="21"/>
      <c r="T2548" s="21"/>
      <c r="U2548" s="21"/>
      <c r="V2548" s="21"/>
      <c r="W2548" s="21"/>
      <c r="X2548" s="21"/>
    </row>
    <row r="2549" spans="17:24" x14ac:dyDescent="0.25">
      <c r="Q2549" s="21"/>
      <c r="R2549" s="21"/>
      <c r="S2549" s="21"/>
      <c r="T2549" s="21"/>
      <c r="U2549" s="21"/>
      <c r="V2549" s="21"/>
      <c r="W2549" s="21"/>
      <c r="X2549" s="21"/>
    </row>
    <row r="2550" spans="17:24" x14ac:dyDescent="0.25">
      <c r="Q2550" s="21"/>
      <c r="R2550" s="21"/>
      <c r="S2550" s="21"/>
      <c r="T2550" s="21"/>
      <c r="U2550" s="21"/>
      <c r="V2550" s="21"/>
      <c r="W2550" s="21"/>
      <c r="X2550" s="21"/>
    </row>
    <row r="2551" spans="17:24" x14ac:dyDescent="0.25">
      <c r="Q2551" s="21"/>
      <c r="R2551" s="21"/>
      <c r="S2551" s="21"/>
      <c r="T2551" s="21"/>
      <c r="U2551" s="21"/>
      <c r="V2551" s="21"/>
      <c r="W2551" s="21"/>
      <c r="X2551" s="21"/>
    </row>
    <row r="2552" spans="17:24" x14ac:dyDescent="0.25">
      <c r="Q2552" s="21"/>
      <c r="R2552" s="21"/>
      <c r="S2552" s="21"/>
      <c r="T2552" s="21"/>
      <c r="U2552" s="21"/>
      <c r="V2552" s="21"/>
      <c r="W2552" s="21"/>
      <c r="X2552" s="21"/>
    </row>
    <row r="2553" spans="17:24" x14ac:dyDescent="0.25">
      <c r="Q2553" s="21"/>
      <c r="R2553" s="21"/>
      <c r="S2553" s="21"/>
      <c r="T2553" s="21"/>
      <c r="U2553" s="21"/>
      <c r="V2553" s="21"/>
      <c r="W2553" s="21"/>
      <c r="X2553" s="21"/>
    </row>
    <row r="2554" spans="17:24" x14ac:dyDescent="0.25">
      <c r="Q2554" s="21"/>
      <c r="R2554" s="21"/>
      <c r="S2554" s="21"/>
      <c r="T2554" s="21"/>
      <c r="U2554" s="21"/>
      <c r="V2554" s="21"/>
      <c r="W2554" s="21"/>
      <c r="X2554" s="21"/>
    </row>
    <row r="2555" spans="17:24" x14ac:dyDescent="0.25">
      <c r="Q2555" s="21"/>
      <c r="R2555" s="21"/>
      <c r="S2555" s="21"/>
      <c r="T2555" s="21"/>
      <c r="U2555" s="21"/>
      <c r="V2555" s="21"/>
      <c r="W2555" s="21"/>
      <c r="X2555" s="21"/>
    </row>
    <row r="2556" spans="17:24" x14ac:dyDescent="0.25">
      <c r="Q2556" s="21"/>
      <c r="R2556" s="21"/>
      <c r="S2556" s="21"/>
      <c r="T2556" s="21"/>
      <c r="U2556" s="21"/>
      <c r="V2556" s="21"/>
      <c r="W2556" s="21"/>
      <c r="X2556" s="21"/>
    </row>
    <row r="2557" spans="17:24" x14ac:dyDescent="0.25">
      <c r="Q2557" s="21"/>
      <c r="R2557" s="21"/>
      <c r="S2557" s="21"/>
      <c r="T2557" s="21"/>
      <c r="U2557" s="21"/>
      <c r="V2557" s="21"/>
      <c r="W2557" s="21"/>
      <c r="X2557" s="21"/>
    </row>
    <row r="2558" spans="17:24" x14ac:dyDescent="0.25">
      <c r="Q2558" s="21"/>
      <c r="R2558" s="21"/>
      <c r="S2558" s="21"/>
      <c r="T2558" s="21"/>
      <c r="U2558" s="21"/>
      <c r="V2558" s="21"/>
      <c r="W2558" s="21"/>
      <c r="X2558" s="21"/>
    </row>
    <row r="2559" spans="17:24" x14ac:dyDescent="0.25">
      <c r="Q2559" s="21"/>
      <c r="R2559" s="21"/>
      <c r="S2559" s="21"/>
      <c r="T2559" s="21"/>
      <c r="U2559" s="21"/>
      <c r="V2559" s="21"/>
      <c r="W2559" s="21"/>
      <c r="X2559" s="21"/>
    </row>
    <row r="2560" spans="17:24" x14ac:dyDescent="0.25">
      <c r="Q2560" s="21"/>
      <c r="R2560" s="21"/>
      <c r="S2560" s="21"/>
      <c r="T2560" s="21"/>
      <c r="U2560" s="21"/>
      <c r="V2560" s="21"/>
      <c r="W2560" s="21"/>
      <c r="X2560" s="21"/>
    </row>
    <row r="2561" spans="17:24" x14ac:dyDescent="0.25">
      <c r="Q2561" s="21"/>
      <c r="R2561" s="21"/>
      <c r="S2561" s="21"/>
      <c r="T2561" s="21"/>
      <c r="U2561" s="21"/>
      <c r="V2561" s="21"/>
      <c r="W2561" s="21"/>
      <c r="X2561" s="21"/>
    </row>
    <row r="2562" spans="17:24" x14ac:dyDescent="0.25">
      <c r="Q2562" s="21"/>
      <c r="R2562" s="21"/>
      <c r="S2562" s="21"/>
      <c r="T2562" s="21"/>
      <c r="U2562" s="21"/>
      <c r="V2562" s="21"/>
      <c r="W2562" s="21"/>
      <c r="X2562" s="21"/>
    </row>
    <row r="2563" spans="17:24" x14ac:dyDescent="0.25">
      <c r="Q2563" s="21"/>
      <c r="R2563" s="21"/>
      <c r="S2563" s="21"/>
      <c r="T2563" s="21"/>
      <c r="U2563" s="21"/>
      <c r="V2563" s="21"/>
      <c r="W2563" s="21"/>
      <c r="X2563" s="21"/>
    </row>
    <row r="2564" spans="17:24" x14ac:dyDescent="0.25">
      <c r="Q2564" s="21"/>
      <c r="R2564" s="21"/>
      <c r="S2564" s="21"/>
      <c r="T2564" s="21"/>
      <c r="U2564" s="21"/>
      <c r="V2564" s="21"/>
      <c r="W2564" s="21"/>
      <c r="X2564" s="21"/>
    </row>
    <row r="2565" spans="17:24" x14ac:dyDescent="0.25">
      <c r="Q2565" s="21"/>
      <c r="R2565" s="21"/>
      <c r="S2565" s="21"/>
      <c r="T2565" s="21"/>
      <c r="U2565" s="21"/>
      <c r="V2565" s="21"/>
      <c r="W2565" s="21"/>
      <c r="X2565" s="21"/>
    </row>
    <row r="2566" spans="17:24" x14ac:dyDescent="0.25">
      <c r="Q2566" s="21"/>
      <c r="R2566" s="21"/>
      <c r="S2566" s="21"/>
      <c r="T2566" s="21"/>
      <c r="U2566" s="21"/>
      <c r="V2566" s="21"/>
      <c r="W2566" s="21"/>
      <c r="X2566" s="21"/>
    </row>
    <row r="2567" spans="17:24" x14ac:dyDescent="0.25">
      <c r="Q2567" s="21"/>
      <c r="R2567" s="21"/>
      <c r="S2567" s="21"/>
      <c r="T2567" s="21"/>
      <c r="U2567" s="21"/>
      <c r="V2567" s="21"/>
      <c r="W2567" s="21"/>
      <c r="X2567" s="21"/>
    </row>
    <row r="2568" spans="17:24" x14ac:dyDescent="0.25">
      <c r="Q2568" s="21"/>
      <c r="R2568" s="21"/>
      <c r="S2568" s="21"/>
      <c r="T2568" s="21"/>
      <c r="U2568" s="21"/>
      <c r="V2568" s="21"/>
      <c r="W2568" s="21"/>
      <c r="X2568" s="21"/>
    </row>
    <row r="2569" spans="17:24" x14ac:dyDescent="0.25">
      <c r="Q2569" s="21"/>
      <c r="R2569" s="21"/>
      <c r="S2569" s="21"/>
      <c r="T2569" s="21"/>
      <c r="U2569" s="21"/>
      <c r="V2569" s="21"/>
      <c r="W2569" s="21"/>
      <c r="X2569" s="21"/>
    </row>
    <row r="2570" spans="17:24" x14ac:dyDescent="0.25">
      <c r="Q2570" s="21"/>
      <c r="R2570" s="21"/>
      <c r="S2570" s="21"/>
      <c r="T2570" s="21"/>
      <c r="U2570" s="21"/>
      <c r="V2570" s="21"/>
      <c r="W2570" s="21"/>
      <c r="X2570" s="21"/>
    </row>
    <row r="2571" spans="17:24" x14ac:dyDescent="0.25">
      <c r="Q2571" s="21"/>
      <c r="R2571" s="21"/>
      <c r="S2571" s="21"/>
      <c r="T2571" s="21"/>
      <c r="U2571" s="21"/>
      <c r="V2571" s="21"/>
      <c r="W2571" s="21"/>
      <c r="X2571" s="21"/>
    </row>
    <row r="2572" spans="17:24" x14ac:dyDescent="0.25">
      <c r="Q2572" s="21"/>
      <c r="R2572" s="21"/>
      <c r="S2572" s="21"/>
      <c r="T2572" s="21"/>
      <c r="U2572" s="21"/>
      <c r="V2572" s="21"/>
      <c r="W2572" s="21"/>
      <c r="X2572" s="21"/>
    </row>
    <row r="2573" spans="17:24" x14ac:dyDescent="0.25">
      <c r="Q2573" s="21"/>
      <c r="R2573" s="21"/>
      <c r="S2573" s="21"/>
      <c r="T2573" s="21"/>
      <c r="U2573" s="21"/>
      <c r="V2573" s="21"/>
      <c r="W2573" s="21"/>
      <c r="X2573" s="21"/>
    </row>
    <row r="2574" spans="17:24" x14ac:dyDescent="0.25">
      <c r="Q2574" s="21"/>
      <c r="R2574" s="21"/>
      <c r="S2574" s="21"/>
      <c r="T2574" s="21"/>
      <c r="U2574" s="21"/>
      <c r="V2574" s="21"/>
      <c r="W2574" s="21"/>
      <c r="X2574" s="21"/>
    </row>
    <row r="2575" spans="17:24" x14ac:dyDescent="0.25">
      <c r="Q2575" s="21"/>
      <c r="R2575" s="21"/>
      <c r="S2575" s="21"/>
      <c r="T2575" s="21"/>
      <c r="U2575" s="21"/>
      <c r="V2575" s="21"/>
      <c r="W2575" s="21"/>
      <c r="X2575" s="21"/>
    </row>
    <row r="2576" spans="17:24" x14ac:dyDescent="0.25">
      <c r="Q2576" s="21"/>
      <c r="R2576" s="21"/>
      <c r="S2576" s="21"/>
      <c r="T2576" s="21"/>
      <c r="U2576" s="21"/>
      <c r="V2576" s="21"/>
      <c r="W2576" s="21"/>
      <c r="X2576" s="21"/>
    </row>
    <row r="2577" spans="17:24" x14ac:dyDescent="0.25">
      <c r="Q2577" s="21"/>
      <c r="R2577" s="21"/>
      <c r="S2577" s="21"/>
      <c r="T2577" s="21"/>
      <c r="U2577" s="21"/>
      <c r="V2577" s="21"/>
      <c r="W2577" s="21"/>
      <c r="X2577" s="21"/>
    </row>
    <row r="2578" spans="17:24" x14ac:dyDescent="0.25">
      <c r="Q2578" s="21"/>
      <c r="R2578" s="21"/>
      <c r="S2578" s="21"/>
      <c r="T2578" s="21"/>
      <c r="U2578" s="21"/>
      <c r="V2578" s="21"/>
      <c r="W2578" s="21"/>
      <c r="X2578" s="21"/>
    </row>
    <row r="2579" spans="17:24" x14ac:dyDescent="0.25">
      <c r="Q2579" s="21"/>
      <c r="R2579" s="21"/>
      <c r="S2579" s="21"/>
      <c r="T2579" s="21"/>
      <c r="U2579" s="21"/>
      <c r="V2579" s="21"/>
      <c r="W2579" s="21"/>
      <c r="X2579" s="21"/>
    </row>
    <row r="2580" spans="17:24" x14ac:dyDescent="0.25">
      <c r="Q2580" s="21"/>
      <c r="R2580" s="21"/>
      <c r="S2580" s="21"/>
      <c r="T2580" s="21"/>
      <c r="U2580" s="21"/>
      <c r="V2580" s="21"/>
      <c r="W2580" s="21"/>
      <c r="X2580" s="21"/>
    </row>
    <row r="2581" spans="17:24" x14ac:dyDescent="0.25">
      <c r="Q2581" s="21"/>
      <c r="R2581" s="21"/>
      <c r="S2581" s="21"/>
      <c r="T2581" s="21"/>
      <c r="U2581" s="21"/>
      <c r="V2581" s="21"/>
      <c r="W2581" s="21"/>
      <c r="X2581" s="21"/>
    </row>
    <row r="2582" spans="17:24" x14ac:dyDescent="0.25">
      <c r="Q2582" s="21"/>
      <c r="R2582" s="21"/>
      <c r="S2582" s="21"/>
      <c r="T2582" s="21"/>
      <c r="U2582" s="21"/>
      <c r="V2582" s="21"/>
      <c r="W2582" s="21"/>
      <c r="X2582" s="21"/>
    </row>
    <row r="2583" spans="17:24" x14ac:dyDescent="0.25">
      <c r="Q2583" s="21"/>
      <c r="R2583" s="21"/>
      <c r="S2583" s="21"/>
      <c r="T2583" s="21"/>
      <c r="U2583" s="21"/>
      <c r="V2583" s="21"/>
      <c r="W2583" s="21"/>
      <c r="X2583" s="21"/>
    </row>
    <row r="2584" spans="17:24" x14ac:dyDescent="0.25">
      <c r="Q2584" s="21"/>
      <c r="R2584" s="21"/>
      <c r="S2584" s="21"/>
      <c r="T2584" s="21"/>
      <c r="U2584" s="21"/>
      <c r="V2584" s="21"/>
      <c r="W2584" s="21"/>
      <c r="X2584" s="21"/>
    </row>
    <row r="2585" spans="17:24" x14ac:dyDescent="0.25">
      <c r="Q2585" s="21"/>
      <c r="R2585" s="21"/>
      <c r="S2585" s="21"/>
      <c r="T2585" s="21"/>
      <c r="U2585" s="21"/>
      <c r="V2585" s="21"/>
      <c r="W2585" s="21"/>
      <c r="X2585" s="21"/>
    </row>
    <row r="2586" spans="17:24" x14ac:dyDescent="0.25">
      <c r="Q2586" s="21"/>
      <c r="R2586" s="21"/>
      <c r="S2586" s="21"/>
      <c r="T2586" s="21"/>
      <c r="U2586" s="21"/>
      <c r="V2586" s="21"/>
      <c r="W2586" s="21"/>
      <c r="X2586" s="21"/>
    </row>
    <row r="2587" spans="17:24" x14ac:dyDescent="0.25">
      <c r="Q2587" s="21"/>
      <c r="R2587" s="21"/>
      <c r="S2587" s="21"/>
      <c r="T2587" s="21"/>
      <c r="U2587" s="21"/>
      <c r="V2587" s="21"/>
      <c r="W2587" s="21"/>
      <c r="X2587" s="21"/>
    </row>
    <row r="2588" spans="17:24" x14ac:dyDescent="0.25">
      <c r="Q2588" s="21"/>
      <c r="R2588" s="21"/>
      <c r="S2588" s="21"/>
      <c r="T2588" s="21"/>
      <c r="U2588" s="21"/>
      <c r="V2588" s="21"/>
      <c r="W2588" s="21"/>
      <c r="X2588" s="21"/>
    </row>
    <row r="2589" spans="17:24" x14ac:dyDescent="0.25">
      <c r="Q2589" s="21"/>
      <c r="R2589" s="21"/>
      <c r="S2589" s="21"/>
      <c r="T2589" s="21"/>
      <c r="U2589" s="21"/>
      <c r="V2589" s="21"/>
      <c r="W2589" s="21"/>
      <c r="X2589" s="21"/>
    </row>
    <row r="2590" spans="17:24" x14ac:dyDescent="0.25">
      <c r="Q2590" s="21"/>
      <c r="R2590" s="21"/>
      <c r="S2590" s="21"/>
      <c r="T2590" s="21"/>
      <c r="U2590" s="21"/>
      <c r="V2590" s="21"/>
      <c r="W2590" s="21"/>
      <c r="X2590" s="21"/>
    </row>
    <row r="2591" spans="17:24" x14ac:dyDescent="0.25">
      <c r="Q2591" s="21"/>
      <c r="R2591" s="21"/>
      <c r="S2591" s="21"/>
      <c r="T2591" s="21"/>
      <c r="U2591" s="21"/>
      <c r="V2591" s="21"/>
      <c r="W2591" s="21"/>
      <c r="X2591" s="21"/>
    </row>
    <row r="2592" spans="17:24" x14ac:dyDescent="0.25">
      <c r="Q2592" s="21"/>
      <c r="R2592" s="21"/>
      <c r="S2592" s="21"/>
      <c r="T2592" s="21"/>
      <c r="U2592" s="21"/>
      <c r="V2592" s="21"/>
      <c r="W2592" s="21"/>
      <c r="X2592" s="21"/>
    </row>
    <row r="2593" spans="17:24" x14ac:dyDescent="0.25">
      <c r="Q2593" s="21"/>
      <c r="R2593" s="21"/>
      <c r="S2593" s="21"/>
      <c r="T2593" s="21"/>
      <c r="U2593" s="21"/>
      <c r="V2593" s="21"/>
      <c r="W2593" s="21"/>
      <c r="X2593" s="21"/>
    </row>
    <row r="2594" spans="17:24" x14ac:dyDescent="0.25">
      <c r="Q2594" s="21"/>
      <c r="R2594" s="21"/>
      <c r="S2594" s="21"/>
      <c r="T2594" s="21"/>
      <c r="U2594" s="21"/>
      <c r="V2594" s="21"/>
      <c r="W2594" s="21"/>
      <c r="X2594" s="21"/>
    </row>
    <row r="2595" spans="17:24" x14ac:dyDescent="0.25">
      <c r="Q2595" s="21"/>
      <c r="R2595" s="21"/>
      <c r="S2595" s="21"/>
      <c r="T2595" s="21"/>
      <c r="U2595" s="21"/>
      <c r="V2595" s="21"/>
      <c r="W2595" s="21"/>
      <c r="X2595" s="21"/>
    </row>
    <row r="2596" spans="17:24" x14ac:dyDescent="0.25">
      <c r="Q2596" s="21"/>
      <c r="R2596" s="21"/>
      <c r="S2596" s="21"/>
      <c r="T2596" s="21"/>
      <c r="U2596" s="21"/>
      <c r="V2596" s="21"/>
      <c r="W2596" s="21"/>
      <c r="X2596" s="21"/>
    </row>
    <row r="2597" spans="17:24" x14ac:dyDescent="0.25">
      <c r="Q2597" s="21"/>
      <c r="R2597" s="21"/>
      <c r="S2597" s="21"/>
      <c r="T2597" s="21"/>
      <c r="U2597" s="21"/>
      <c r="V2597" s="21"/>
      <c r="W2597" s="21"/>
      <c r="X2597" s="21"/>
    </row>
    <row r="2598" spans="17:24" x14ac:dyDescent="0.25">
      <c r="Q2598" s="21"/>
      <c r="R2598" s="21"/>
      <c r="S2598" s="21"/>
      <c r="T2598" s="21"/>
      <c r="U2598" s="21"/>
      <c r="V2598" s="21"/>
      <c r="W2598" s="21"/>
      <c r="X2598" s="21"/>
    </row>
    <row r="2599" spans="17:24" x14ac:dyDescent="0.25">
      <c r="Q2599" s="21"/>
      <c r="R2599" s="21"/>
      <c r="S2599" s="21"/>
      <c r="T2599" s="21"/>
      <c r="U2599" s="21"/>
      <c r="V2599" s="21"/>
      <c r="W2599" s="21"/>
      <c r="X2599" s="21"/>
    </row>
    <row r="2600" spans="17:24" x14ac:dyDescent="0.25">
      <c r="Q2600" s="21"/>
      <c r="R2600" s="21"/>
      <c r="S2600" s="21"/>
      <c r="T2600" s="21"/>
      <c r="U2600" s="21"/>
      <c r="V2600" s="21"/>
      <c r="W2600" s="21"/>
      <c r="X2600" s="21"/>
    </row>
    <row r="2601" spans="17:24" x14ac:dyDescent="0.25">
      <c r="Q2601" s="21"/>
      <c r="R2601" s="21"/>
      <c r="S2601" s="21"/>
      <c r="T2601" s="21"/>
      <c r="U2601" s="21"/>
      <c r="V2601" s="21"/>
      <c r="W2601" s="21"/>
      <c r="X2601" s="21"/>
    </row>
    <row r="2602" spans="17:24" x14ac:dyDescent="0.25">
      <c r="Q2602" s="21"/>
      <c r="R2602" s="21"/>
      <c r="S2602" s="21"/>
      <c r="T2602" s="21"/>
      <c r="U2602" s="21"/>
      <c r="V2602" s="21"/>
      <c r="W2602" s="21"/>
      <c r="X2602" s="21"/>
    </row>
    <row r="2603" spans="17:24" x14ac:dyDescent="0.25">
      <c r="Q2603" s="21"/>
      <c r="R2603" s="21"/>
      <c r="S2603" s="21"/>
      <c r="T2603" s="21"/>
      <c r="U2603" s="21"/>
      <c r="V2603" s="21"/>
      <c r="W2603" s="21"/>
      <c r="X2603" s="21"/>
    </row>
    <row r="2604" spans="17:24" x14ac:dyDescent="0.25">
      <c r="Q2604" s="21"/>
      <c r="R2604" s="21"/>
      <c r="S2604" s="21"/>
      <c r="T2604" s="21"/>
      <c r="U2604" s="21"/>
      <c r="V2604" s="21"/>
      <c r="W2604" s="21"/>
      <c r="X2604" s="21"/>
    </row>
    <row r="2605" spans="17:24" x14ac:dyDescent="0.25">
      <c r="Q2605" s="21"/>
      <c r="R2605" s="21"/>
      <c r="S2605" s="21"/>
      <c r="T2605" s="21"/>
      <c r="U2605" s="21"/>
      <c r="V2605" s="21"/>
      <c r="W2605" s="21"/>
      <c r="X2605" s="21"/>
    </row>
    <row r="2606" spans="17:24" x14ac:dyDescent="0.25">
      <c r="Q2606" s="21"/>
      <c r="R2606" s="21"/>
      <c r="S2606" s="21"/>
      <c r="T2606" s="21"/>
      <c r="U2606" s="21"/>
      <c r="V2606" s="21"/>
      <c r="W2606" s="21"/>
      <c r="X2606" s="21"/>
    </row>
    <row r="2607" spans="17:24" x14ac:dyDescent="0.25">
      <c r="Q2607" s="21"/>
      <c r="R2607" s="21"/>
      <c r="S2607" s="21"/>
      <c r="T2607" s="21"/>
      <c r="U2607" s="21"/>
      <c r="V2607" s="21"/>
      <c r="W2607" s="21"/>
      <c r="X2607" s="21"/>
    </row>
    <row r="2608" spans="17:24" x14ac:dyDescent="0.25">
      <c r="Q2608" s="21"/>
      <c r="R2608" s="21"/>
      <c r="S2608" s="21"/>
      <c r="T2608" s="21"/>
      <c r="U2608" s="21"/>
      <c r="V2608" s="21"/>
      <c r="W2608" s="21"/>
      <c r="X2608" s="21"/>
    </row>
    <row r="2609" spans="17:24" x14ac:dyDescent="0.25">
      <c r="Q2609" s="21"/>
      <c r="R2609" s="21"/>
      <c r="S2609" s="21"/>
      <c r="T2609" s="21"/>
      <c r="U2609" s="21"/>
      <c r="V2609" s="21"/>
      <c r="W2609" s="21"/>
      <c r="X2609" s="21"/>
    </row>
    <row r="2610" spans="17:24" x14ac:dyDescent="0.25">
      <c r="Q2610" s="21"/>
      <c r="R2610" s="21"/>
      <c r="S2610" s="21"/>
      <c r="T2610" s="21"/>
      <c r="U2610" s="21"/>
      <c r="V2610" s="21"/>
      <c r="W2610" s="21"/>
      <c r="X2610" s="21"/>
    </row>
    <row r="2611" spans="17:24" x14ac:dyDescent="0.25">
      <c r="Q2611" s="21"/>
      <c r="R2611" s="21"/>
      <c r="S2611" s="21"/>
      <c r="T2611" s="21"/>
      <c r="U2611" s="21"/>
      <c r="V2611" s="21"/>
      <c r="W2611" s="21"/>
      <c r="X2611" s="21"/>
    </row>
    <row r="2612" spans="17:24" x14ac:dyDescent="0.25">
      <c r="Q2612" s="21"/>
      <c r="R2612" s="21"/>
      <c r="S2612" s="21"/>
      <c r="T2612" s="21"/>
      <c r="U2612" s="21"/>
      <c r="V2612" s="21"/>
      <c r="W2612" s="21"/>
      <c r="X2612" s="21"/>
    </row>
    <row r="2613" spans="17:24" x14ac:dyDescent="0.25">
      <c r="Q2613" s="21"/>
      <c r="R2613" s="21"/>
      <c r="S2613" s="21"/>
      <c r="T2613" s="21"/>
      <c r="U2613" s="21"/>
      <c r="V2613" s="21"/>
      <c r="W2613" s="21"/>
      <c r="X2613" s="21"/>
    </row>
    <row r="2614" spans="17:24" x14ac:dyDescent="0.25">
      <c r="Q2614" s="21"/>
      <c r="R2614" s="21"/>
      <c r="S2614" s="21"/>
      <c r="T2614" s="21"/>
      <c r="U2614" s="21"/>
      <c r="V2614" s="21"/>
      <c r="W2614" s="21"/>
      <c r="X2614" s="21"/>
    </row>
    <row r="2615" spans="17:24" x14ac:dyDescent="0.25">
      <c r="Q2615" s="21"/>
      <c r="R2615" s="21"/>
      <c r="S2615" s="21"/>
      <c r="T2615" s="21"/>
      <c r="U2615" s="21"/>
      <c r="V2615" s="21"/>
      <c r="W2615" s="21"/>
      <c r="X2615" s="21"/>
    </row>
    <row r="2616" spans="17:24" x14ac:dyDescent="0.25">
      <c r="Q2616" s="21"/>
      <c r="R2616" s="21"/>
      <c r="S2616" s="21"/>
      <c r="T2616" s="21"/>
      <c r="U2616" s="21"/>
      <c r="V2616" s="21"/>
      <c r="W2616" s="21"/>
      <c r="X2616" s="21"/>
    </row>
    <row r="2617" spans="17:24" x14ac:dyDescent="0.25">
      <c r="Q2617" s="21"/>
      <c r="R2617" s="21"/>
      <c r="S2617" s="21"/>
      <c r="T2617" s="21"/>
      <c r="U2617" s="21"/>
      <c r="V2617" s="21"/>
      <c r="W2617" s="21"/>
      <c r="X2617" s="21"/>
    </row>
    <row r="2618" spans="17:24" x14ac:dyDescent="0.25">
      <c r="Q2618" s="21"/>
      <c r="R2618" s="21"/>
      <c r="S2618" s="21"/>
      <c r="T2618" s="21"/>
      <c r="U2618" s="21"/>
      <c r="V2618" s="21"/>
      <c r="W2618" s="21"/>
      <c r="X2618" s="21"/>
    </row>
    <row r="2619" spans="17:24" x14ac:dyDescent="0.25">
      <c r="Q2619" s="21"/>
      <c r="R2619" s="21"/>
      <c r="S2619" s="21"/>
      <c r="T2619" s="21"/>
      <c r="U2619" s="21"/>
      <c r="V2619" s="21"/>
      <c r="W2619" s="21"/>
      <c r="X2619" s="21"/>
    </row>
    <row r="2620" spans="17:24" x14ac:dyDescent="0.25">
      <c r="Q2620" s="21"/>
      <c r="R2620" s="21"/>
      <c r="S2620" s="21"/>
      <c r="T2620" s="21"/>
      <c r="U2620" s="21"/>
      <c r="V2620" s="21"/>
      <c r="W2620" s="21"/>
      <c r="X2620" s="21"/>
    </row>
    <row r="2621" spans="17:24" x14ac:dyDescent="0.25">
      <c r="Q2621" s="21"/>
      <c r="R2621" s="21"/>
      <c r="S2621" s="21"/>
      <c r="T2621" s="21"/>
      <c r="U2621" s="21"/>
      <c r="V2621" s="21"/>
      <c r="W2621" s="21"/>
      <c r="X2621" s="21"/>
    </row>
    <row r="2622" spans="17:24" x14ac:dyDescent="0.25">
      <c r="Q2622" s="21"/>
      <c r="R2622" s="21"/>
      <c r="S2622" s="21"/>
      <c r="T2622" s="21"/>
      <c r="U2622" s="21"/>
      <c r="V2622" s="21"/>
      <c r="W2622" s="21"/>
      <c r="X2622" s="21"/>
    </row>
    <row r="2623" spans="17:24" x14ac:dyDescent="0.25">
      <c r="Q2623" s="21"/>
      <c r="R2623" s="21"/>
      <c r="S2623" s="21"/>
      <c r="T2623" s="21"/>
      <c r="U2623" s="21"/>
      <c r="V2623" s="21"/>
      <c r="W2623" s="21"/>
      <c r="X2623" s="21"/>
    </row>
    <row r="2624" spans="17:24" x14ac:dyDescent="0.25">
      <c r="Q2624" s="21"/>
      <c r="R2624" s="21"/>
      <c r="S2624" s="21"/>
      <c r="T2624" s="21"/>
      <c r="U2624" s="21"/>
      <c r="V2624" s="21"/>
      <c r="W2624" s="21"/>
      <c r="X2624" s="21"/>
    </row>
    <row r="2625" spans="17:24" x14ac:dyDescent="0.25">
      <c r="Q2625" s="21"/>
      <c r="R2625" s="21"/>
      <c r="S2625" s="21"/>
      <c r="T2625" s="21"/>
      <c r="U2625" s="21"/>
      <c r="V2625" s="21"/>
      <c r="W2625" s="21"/>
      <c r="X2625" s="21"/>
    </row>
    <row r="2626" spans="17:24" x14ac:dyDescent="0.25">
      <c r="Q2626" s="21"/>
      <c r="R2626" s="21"/>
      <c r="S2626" s="21"/>
      <c r="T2626" s="21"/>
      <c r="U2626" s="21"/>
      <c r="V2626" s="21"/>
      <c r="W2626" s="21"/>
      <c r="X2626" s="21"/>
    </row>
    <row r="2627" spans="17:24" x14ac:dyDescent="0.25">
      <c r="Q2627" s="21"/>
      <c r="R2627" s="21"/>
      <c r="S2627" s="21"/>
      <c r="T2627" s="21"/>
      <c r="U2627" s="21"/>
      <c r="V2627" s="21"/>
      <c r="W2627" s="21"/>
      <c r="X2627" s="21"/>
    </row>
    <row r="2628" spans="17:24" x14ac:dyDescent="0.25">
      <c r="Q2628" s="21"/>
      <c r="R2628" s="21"/>
      <c r="S2628" s="21"/>
      <c r="T2628" s="21"/>
      <c r="U2628" s="21"/>
      <c r="V2628" s="21"/>
      <c r="W2628" s="21"/>
      <c r="X2628" s="21"/>
    </row>
    <row r="2629" spans="17:24" x14ac:dyDescent="0.25">
      <c r="Q2629" s="21"/>
      <c r="R2629" s="21"/>
      <c r="S2629" s="21"/>
      <c r="T2629" s="21"/>
      <c r="U2629" s="21"/>
      <c r="V2629" s="21"/>
      <c r="W2629" s="21"/>
      <c r="X2629" s="21"/>
    </row>
    <row r="2630" spans="17:24" x14ac:dyDescent="0.25">
      <c r="Q2630" s="21"/>
      <c r="R2630" s="21"/>
      <c r="S2630" s="21"/>
      <c r="T2630" s="21"/>
      <c r="U2630" s="21"/>
      <c r="V2630" s="21"/>
      <c r="W2630" s="21"/>
      <c r="X2630" s="21"/>
    </row>
    <row r="2631" spans="17:24" x14ac:dyDescent="0.25">
      <c r="Q2631" s="21"/>
      <c r="R2631" s="21"/>
      <c r="S2631" s="21"/>
      <c r="T2631" s="21"/>
      <c r="U2631" s="21"/>
      <c r="V2631" s="21"/>
      <c r="W2631" s="21"/>
      <c r="X2631" s="21"/>
    </row>
    <row r="2632" spans="17:24" x14ac:dyDescent="0.25">
      <c r="Q2632" s="21"/>
      <c r="R2632" s="21"/>
      <c r="S2632" s="21"/>
      <c r="T2632" s="21"/>
      <c r="U2632" s="21"/>
      <c r="V2632" s="21"/>
      <c r="W2632" s="21"/>
      <c r="X2632" s="21"/>
    </row>
    <row r="2633" spans="17:24" x14ac:dyDescent="0.25">
      <c r="Q2633" s="21"/>
      <c r="R2633" s="21"/>
      <c r="S2633" s="21"/>
      <c r="T2633" s="21"/>
      <c r="U2633" s="21"/>
      <c r="V2633" s="21"/>
      <c r="W2633" s="21"/>
      <c r="X2633" s="21"/>
    </row>
    <row r="2634" spans="17:24" x14ac:dyDescent="0.25">
      <c r="Q2634" s="21"/>
      <c r="R2634" s="21"/>
      <c r="S2634" s="21"/>
      <c r="T2634" s="21"/>
      <c r="U2634" s="21"/>
      <c r="V2634" s="21"/>
      <c r="W2634" s="21"/>
      <c r="X2634" s="21"/>
    </row>
    <row r="2635" spans="17:24" x14ac:dyDescent="0.25">
      <c r="Q2635" s="21"/>
      <c r="R2635" s="21"/>
      <c r="S2635" s="21"/>
      <c r="T2635" s="21"/>
      <c r="U2635" s="21"/>
      <c r="V2635" s="21"/>
      <c r="W2635" s="21"/>
      <c r="X2635" s="21"/>
    </row>
    <row r="2636" spans="17:24" x14ac:dyDescent="0.25">
      <c r="Q2636" s="21"/>
      <c r="R2636" s="21"/>
      <c r="S2636" s="21"/>
      <c r="T2636" s="21"/>
      <c r="U2636" s="21"/>
      <c r="V2636" s="21"/>
      <c r="W2636" s="21"/>
      <c r="X2636" s="21"/>
    </row>
    <row r="2637" spans="17:24" x14ac:dyDescent="0.25">
      <c r="Q2637" s="21"/>
      <c r="R2637" s="21"/>
      <c r="S2637" s="21"/>
      <c r="T2637" s="21"/>
      <c r="U2637" s="21"/>
      <c r="V2637" s="21"/>
      <c r="W2637" s="21"/>
      <c r="X2637" s="21"/>
    </row>
    <row r="2638" spans="17:24" x14ac:dyDescent="0.25">
      <c r="Q2638" s="21"/>
      <c r="R2638" s="21"/>
      <c r="S2638" s="21"/>
      <c r="T2638" s="21"/>
      <c r="U2638" s="21"/>
      <c r="V2638" s="21"/>
      <c r="W2638" s="21"/>
      <c r="X2638" s="21"/>
    </row>
    <row r="2639" spans="17:24" x14ac:dyDescent="0.25">
      <c r="Q2639" s="21"/>
      <c r="R2639" s="21"/>
      <c r="S2639" s="21"/>
      <c r="T2639" s="21"/>
      <c r="U2639" s="21"/>
      <c r="V2639" s="21"/>
      <c r="W2639" s="21"/>
      <c r="X2639" s="21"/>
    </row>
    <row r="2640" spans="17:24" x14ac:dyDescent="0.25">
      <c r="Q2640" s="21"/>
      <c r="R2640" s="21"/>
      <c r="S2640" s="21"/>
      <c r="T2640" s="21"/>
      <c r="U2640" s="21"/>
      <c r="V2640" s="21"/>
      <c r="W2640" s="21"/>
      <c r="X2640" s="21"/>
    </row>
    <row r="2641" spans="17:24" x14ac:dyDescent="0.25">
      <c r="Q2641" s="21"/>
      <c r="R2641" s="21"/>
      <c r="S2641" s="21"/>
      <c r="T2641" s="21"/>
      <c r="U2641" s="21"/>
      <c r="V2641" s="21"/>
      <c r="W2641" s="21"/>
      <c r="X2641" s="21"/>
    </row>
    <row r="2642" spans="17:24" x14ac:dyDescent="0.25">
      <c r="Q2642" s="21"/>
      <c r="R2642" s="21"/>
      <c r="S2642" s="21"/>
      <c r="T2642" s="21"/>
      <c r="U2642" s="21"/>
      <c r="V2642" s="21"/>
      <c r="W2642" s="21"/>
      <c r="X2642" s="21"/>
    </row>
    <row r="2643" spans="17:24" x14ac:dyDescent="0.25">
      <c r="Q2643" s="21"/>
      <c r="R2643" s="21"/>
      <c r="S2643" s="21"/>
      <c r="T2643" s="21"/>
      <c r="U2643" s="21"/>
      <c r="V2643" s="21"/>
      <c r="W2643" s="21"/>
      <c r="X2643" s="21"/>
    </row>
    <row r="2644" spans="17:24" x14ac:dyDescent="0.25">
      <c r="Q2644" s="21"/>
      <c r="R2644" s="21"/>
      <c r="S2644" s="21"/>
      <c r="T2644" s="21"/>
      <c r="U2644" s="21"/>
      <c r="V2644" s="21"/>
      <c r="W2644" s="21"/>
      <c r="X2644" s="21"/>
    </row>
    <row r="2645" spans="17:24" x14ac:dyDescent="0.25">
      <c r="Q2645" s="21"/>
      <c r="R2645" s="21"/>
      <c r="S2645" s="21"/>
      <c r="T2645" s="21"/>
      <c r="U2645" s="21"/>
      <c r="V2645" s="21"/>
      <c r="W2645" s="21"/>
      <c r="X2645" s="21"/>
    </row>
    <row r="2646" spans="17:24" x14ac:dyDescent="0.25">
      <c r="Q2646" s="21"/>
      <c r="R2646" s="21"/>
      <c r="S2646" s="21"/>
      <c r="T2646" s="21"/>
      <c r="U2646" s="21"/>
      <c r="V2646" s="21"/>
      <c r="W2646" s="21"/>
      <c r="X2646" s="21"/>
    </row>
    <row r="2647" spans="17:24" x14ac:dyDescent="0.25">
      <c r="Q2647" s="21"/>
      <c r="R2647" s="21"/>
      <c r="S2647" s="21"/>
      <c r="T2647" s="21"/>
      <c r="U2647" s="21"/>
      <c r="V2647" s="21"/>
      <c r="W2647" s="21"/>
      <c r="X2647" s="21"/>
    </row>
    <row r="2648" spans="17:24" x14ac:dyDescent="0.25">
      <c r="Q2648" s="21"/>
      <c r="R2648" s="21"/>
      <c r="S2648" s="21"/>
      <c r="T2648" s="21"/>
      <c r="U2648" s="21"/>
      <c r="V2648" s="21"/>
      <c r="W2648" s="21"/>
      <c r="X2648" s="21"/>
    </row>
    <row r="2649" spans="17:24" x14ac:dyDescent="0.25">
      <c r="Q2649" s="21"/>
      <c r="R2649" s="21"/>
      <c r="S2649" s="21"/>
      <c r="T2649" s="21"/>
      <c r="U2649" s="21"/>
      <c r="V2649" s="21"/>
      <c r="W2649" s="21"/>
      <c r="X2649" s="21"/>
    </row>
    <row r="2650" spans="17:24" x14ac:dyDescent="0.25">
      <c r="Q2650" s="21"/>
      <c r="R2650" s="21"/>
      <c r="S2650" s="21"/>
      <c r="T2650" s="21"/>
      <c r="U2650" s="21"/>
      <c r="V2650" s="21"/>
      <c r="W2650" s="21"/>
      <c r="X2650" s="21"/>
    </row>
    <row r="2651" spans="17:24" x14ac:dyDescent="0.25">
      <c r="Q2651" s="21"/>
      <c r="R2651" s="21"/>
      <c r="S2651" s="21"/>
      <c r="T2651" s="21"/>
      <c r="U2651" s="21"/>
      <c r="V2651" s="21"/>
      <c r="W2651" s="21"/>
      <c r="X2651" s="21"/>
    </row>
    <row r="2652" spans="17:24" x14ac:dyDescent="0.25">
      <c r="Q2652" s="21"/>
      <c r="R2652" s="21"/>
      <c r="S2652" s="21"/>
      <c r="T2652" s="21"/>
      <c r="U2652" s="21"/>
      <c r="V2652" s="21"/>
      <c r="W2652" s="21"/>
      <c r="X2652" s="21"/>
    </row>
    <row r="2653" spans="17:24" x14ac:dyDescent="0.25">
      <c r="Q2653" s="21"/>
      <c r="R2653" s="21"/>
      <c r="S2653" s="21"/>
      <c r="T2653" s="21"/>
      <c r="U2653" s="21"/>
      <c r="V2653" s="21"/>
      <c r="W2653" s="21"/>
      <c r="X2653" s="21"/>
    </row>
    <row r="2654" spans="17:24" x14ac:dyDescent="0.25">
      <c r="Q2654" s="21"/>
      <c r="R2654" s="21"/>
      <c r="S2654" s="21"/>
      <c r="T2654" s="21"/>
      <c r="U2654" s="21"/>
      <c r="V2654" s="21"/>
      <c r="W2654" s="21"/>
      <c r="X2654" s="21"/>
    </row>
    <row r="2655" spans="17:24" x14ac:dyDescent="0.25">
      <c r="Q2655" s="21"/>
      <c r="R2655" s="21"/>
      <c r="S2655" s="21"/>
      <c r="T2655" s="21"/>
      <c r="U2655" s="21"/>
      <c r="V2655" s="21"/>
      <c r="W2655" s="21"/>
      <c r="X2655" s="21"/>
    </row>
    <row r="2656" spans="17:24" x14ac:dyDescent="0.25">
      <c r="Q2656" s="21"/>
      <c r="R2656" s="21"/>
      <c r="S2656" s="21"/>
      <c r="T2656" s="21"/>
      <c r="U2656" s="21"/>
      <c r="V2656" s="21"/>
      <c r="W2656" s="21"/>
      <c r="X2656" s="21"/>
    </row>
    <row r="2657" spans="17:24" x14ac:dyDescent="0.25">
      <c r="Q2657" s="21"/>
      <c r="R2657" s="21"/>
      <c r="S2657" s="21"/>
      <c r="T2657" s="21"/>
      <c r="U2657" s="21"/>
      <c r="V2657" s="21"/>
      <c r="W2657" s="21"/>
      <c r="X2657" s="21"/>
    </row>
    <row r="2658" spans="17:24" x14ac:dyDescent="0.25">
      <c r="Q2658" s="21"/>
      <c r="R2658" s="21"/>
      <c r="S2658" s="21"/>
      <c r="T2658" s="21"/>
      <c r="U2658" s="21"/>
      <c r="V2658" s="21"/>
      <c r="W2658" s="21"/>
      <c r="X2658" s="21"/>
    </row>
    <row r="2659" spans="17:24" x14ac:dyDescent="0.25">
      <c r="Q2659" s="21"/>
      <c r="R2659" s="21"/>
      <c r="S2659" s="21"/>
      <c r="T2659" s="21"/>
      <c r="U2659" s="21"/>
      <c r="V2659" s="21"/>
      <c r="W2659" s="21"/>
      <c r="X2659" s="21"/>
    </row>
    <row r="2660" spans="17:24" x14ac:dyDescent="0.25">
      <c r="Q2660" s="21"/>
      <c r="R2660" s="21"/>
      <c r="S2660" s="21"/>
      <c r="T2660" s="21"/>
      <c r="U2660" s="21"/>
      <c r="V2660" s="21"/>
      <c r="W2660" s="21"/>
      <c r="X2660" s="21"/>
    </row>
    <row r="2661" spans="17:24" x14ac:dyDescent="0.25">
      <c r="Q2661" s="21"/>
      <c r="R2661" s="21"/>
      <c r="S2661" s="21"/>
      <c r="T2661" s="21"/>
      <c r="U2661" s="21"/>
      <c r="V2661" s="21"/>
      <c r="W2661" s="21"/>
      <c r="X2661" s="21"/>
    </row>
    <row r="2662" spans="17:24" x14ac:dyDescent="0.25">
      <c r="Q2662" s="21"/>
      <c r="R2662" s="21"/>
      <c r="S2662" s="21"/>
      <c r="T2662" s="21"/>
      <c r="U2662" s="21"/>
      <c r="V2662" s="21"/>
      <c r="W2662" s="21"/>
      <c r="X2662" s="21"/>
    </row>
    <row r="2663" spans="17:24" x14ac:dyDescent="0.25">
      <c r="Q2663" s="21"/>
      <c r="R2663" s="21"/>
      <c r="S2663" s="21"/>
      <c r="T2663" s="21"/>
      <c r="U2663" s="21"/>
      <c r="V2663" s="21"/>
      <c r="W2663" s="21"/>
      <c r="X2663" s="21"/>
    </row>
    <row r="2664" spans="17:24" x14ac:dyDescent="0.25">
      <c r="Q2664" s="21"/>
      <c r="R2664" s="21"/>
      <c r="S2664" s="21"/>
      <c r="T2664" s="21"/>
      <c r="U2664" s="21"/>
      <c r="V2664" s="21"/>
      <c r="W2664" s="21"/>
      <c r="X2664" s="21"/>
    </row>
    <row r="2665" spans="17:24" x14ac:dyDescent="0.25">
      <c r="Q2665" s="21"/>
      <c r="R2665" s="21"/>
      <c r="S2665" s="21"/>
      <c r="T2665" s="21"/>
      <c r="U2665" s="21"/>
      <c r="V2665" s="21"/>
      <c r="W2665" s="21"/>
      <c r="X2665" s="21"/>
    </row>
    <row r="2666" spans="17:24" x14ac:dyDescent="0.25">
      <c r="Q2666" s="21"/>
      <c r="R2666" s="21"/>
      <c r="S2666" s="21"/>
      <c r="T2666" s="21"/>
      <c r="U2666" s="21"/>
      <c r="V2666" s="21"/>
      <c r="W2666" s="21"/>
      <c r="X2666" s="21"/>
    </row>
    <row r="2667" spans="17:24" x14ac:dyDescent="0.25">
      <c r="Q2667" s="21"/>
      <c r="R2667" s="21"/>
      <c r="S2667" s="21"/>
      <c r="T2667" s="21"/>
      <c r="U2667" s="21"/>
      <c r="V2667" s="21"/>
      <c r="W2667" s="21"/>
      <c r="X2667" s="21"/>
    </row>
    <row r="2668" spans="17:24" x14ac:dyDescent="0.25">
      <c r="Q2668" s="21"/>
      <c r="R2668" s="21"/>
      <c r="S2668" s="21"/>
      <c r="T2668" s="21"/>
      <c r="U2668" s="21"/>
      <c r="V2668" s="21"/>
      <c r="W2668" s="21"/>
      <c r="X2668" s="21"/>
    </row>
    <row r="2669" spans="17:24" x14ac:dyDescent="0.25">
      <c r="Q2669" s="21"/>
      <c r="R2669" s="21"/>
      <c r="S2669" s="21"/>
      <c r="T2669" s="21"/>
      <c r="U2669" s="21"/>
      <c r="V2669" s="21"/>
      <c r="W2669" s="21"/>
      <c r="X2669" s="21"/>
    </row>
    <row r="2670" spans="17:24" x14ac:dyDescent="0.25">
      <c r="Q2670" s="21"/>
      <c r="R2670" s="21"/>
      <c r="S2670" s="21"/>
      <c r="T2670" s="21"/>
      <c r="U2670" s="21"/>
      <c r="V2670" s="21"/>
      <c r="W2670" s="21"/>
      <c r="X2670" s="21"/>
    </row>
    <row r="2671" spans="17:24" x14ac:dyDescent="0.25">
      <c r="Q2671" s="21"/>
      <c r="R2671" s="21"/>
      <c r="S2671" s="21"/>
      <c r="T2671" s="21"/>
      <c r="U2671" s="21"/>
      <c r="V2671" s="21"/>
      <c r="W2671" s="21"/>
      <c r="X2671" s="21"/>
    </row>
    <row r="2672" spans="17:24" x14ac:dyDescent="0.25">
      <c r="Q2672" s="21"/>
      <c r="R2672" s="21"/>
      <c r="S2672" s="21"/>
      <c r="T2672" s="21"/>
      <c r="U2672" s="21"/>
      <c r="V2672" s="21"/>
      <c r="W2672" s="21"/>
      <c r="X2672" s="21"/>
    </row>
    <row r="2673" spans="17:24" x14ac:dyDescent="0.25">
      <c r="Q2673" s="21"/>
      <c r="R2673" s="21"/>
      <c r="S2673" s="21"/>
      <c r="T2673" s="21"/>
      <c r="U2673" s="21"/>
      <c r="V2673" s="21"/>
      <c r="W2673" s="21"/>
      <c r="X2673" s="21"/>
    </row>
    <row r="2674" spans="17:24" x14ac:dyDescent="0.25">
      <c r="Q2674" s="21"/>
      <c r="R2674" s="21"/>
      <c r="S2674" s="21"/>
      <c r="T2674" s="21"/>
      <c r="U2674" s="21"/>
      <c r="V2674" s="21"/>
      <c r="W2674" s="21"/>
      <c r="X2674" s="21"/>
    </row>
    <row r="2675" spans="17:24" x14ac:dyDescent="0.25">
      <c r="Q2675" s="21"/>
      <c r="R2675" s="21"/>
      <c r="S2675" s="21"/>
      <c r="T2675" s="21"/>
      <c r="U2675" s="21"/>
      <c r="V2675" s="21"/>
      <c r="W2675" s="21"/>
      <c r="X2675" s="21"/>
    </row>
    <row r="2676" spans="17:24" x14ac:dyDescent="0.25">
      <c r="Q2676" s="21"/>
      <c r="R2676" s="21"/>
      <c r="S2676" s="21"/>
      <c r="T2676" s="21"/>
      <c r="U2676" s="21"/>
      <c r="V2676" s="21"/>
      <c r="W2676" s="21"/>
      <c r="X2676" s="21"/>
    </row>
    <row r="2677" spans="17:24" x14ac:dyDescent="0.25">
      <c r="Q2677" s="21"/>
      <c r="R2677" s="21"/>
      <c r="S2677" s="21"/>
      <c r="T2677" s="21"/>
      <c r="U2677" s="21"/>
      <c r="V2677" s="21"/>
      <c r="W2677" s="21"/>
      <c r="X2677" s="21"/>
    </row>
    <row r="2678" spans="17:24" x14ac:dyDescent="0.25">
      <c r="Q2678" s="21"/>
      <c r="R2678" s="21"/>
      <c r="S2678" s="21"/>
      <c r="T2678" s="21"/>
      <c r="U2678" s="21"/>
      <c r="V2678" s="21"/>
      <c r="W2678" s="21"/>
      <c r="X2678" s="21"/>
    </row>
    <row r="2679" spans="17:24" x14ac:dyDescent="0.25">
      <c r="Q2679" s="21"/>
      <c r="R2679" s="21"/>
      <c r="S2679" s="21"/>
      <c r="T2679" s="21"/>
      <c r="U2679" s="21"/>
      <c r="V2679" s="21"/>
      <c r="W2679" s="21"/>
      <c r="X2679" s="21"/>
    </row>
    <row r="2680" spans="17:24" x14ac:dyDescent="0.25">
      <c r="Q2680" s="21"/>
      <c r="R2680" s="21"/>
      <c r="S2680" s="21"/>
      <c r="T2680" s="21"/>
      <c r="U2680" s="21"/>
      <c r="V2680" s="21"/>
      <c r="W2680" s="21"/>
      <c r="X2680" s="21"/>
    </row>
    <row r="2681" spans="17:24" x14ac:dyDescent="0.25">
      <c r="Q2681" s="21"/>
      <c r="R2681" s="21"/>
      <c r="S2681" s="21"/>
      <c r="T2681" s="21"/>
      <c r="U2681" s="21"/>
      <c r="V2681" s="21"/>
      <c r="W2681" s="21"/>
      <c r="X2681" s="21"/>
    </row>
    <row r="2682" spans="17:24" x14ac:dyDescent="0.25">
      <c r="Q2682" s="21"/>
      <c r="R2682" s="21"/>
      <c r="S2682" s="21"/>
      <c r="T2682" s="21"/>
      <c r="U2682" s="21"/>
      <c r="V2682" s="21"/>
      <c r="W2682" s="21"/>
      <c r="X2682" s="21"/>
    </row>
    <row r="2683" spans="17:24" x14ac:dyDescent="0.25">
      <c r="Q2683" s="21"/>
      <c r="R2683" s="21"/>
      <c r="S2683" s="21"/>
      <c r="T2683" s="21"/>
      <c r="U2683" s="21"/>
      <c r="V2683" s="21"/>
      <c r="W2683" s="21"/>
      <c r="X2683" s="21"/>
    </row>
    <row r="2684" spans="17:24" x14ac:dyDescent="0.25">
      <c r="Q2684" s="21"/>
      <c r="R2684" s="21"/>
      <c r="S2684" s="21"/>
      <c r="T2684" s="21"/>
      <c r="U2684" s="21"/>
      <c r="V2684" s="21"/>
      <c r="W2684" s="21"/>
      <c r="X2684" s="21"/>
    </row>
    <row r="2685" spans="17:24" x14ac:dyDescent="0.25">
      <c r="Q2685" s="21"/>
      <c r="R2685" s="21"/>
      <c r="S2685" s="21"/>
      <c r="T2685" s="21"/>
      <c r="U2685" s="21"/>
      <c r="V2685" s="21"/>
      <c r="W2685" s="21"/>
      <c r="X2685" s="21"/>
    </row>
    <row r="2686" spans="17:24" x14ac:dyDescent="0.25">
      <c r="Q2686" s="21"/>
      <c r="R2686" s="21"/>
      <c r="S2686" s="21"/>
      <c r="T2686" s="21"/>
      <c r="U2686" s="21"/>
      <c r="V2686" s="21"/>
      <c r="W2686" s="21"/>
      <c r="X2686" s="21"/>
    </row>
    <row r="2687" spans="17:24" x14ac:dyDescent="0.25">
      <c r="Q2687" s="21"/>
      <c r="R2687" s="21"/>
      <c r="S2687" s="21"/>
      <c r="T2687" s="21"/>
      <c r="U2687" s="21"/>
      <c r="V2687" s="21"/>
      <c r="W2687" s="21"/>
      <c r="X2687" s="21"/>
    </row>
    <row r="2688" spans="17:24" x14ac:dyDescent="0.25">
      <c r="Q2688" s="21"/>
      <c r="R2688" s="21"/>
      <c r="S2688" s="21"/>
      <c r="T2688" s="21"/>
      <c r="U2688" s="21"/>
      <c r="V2688" s="21"/>
      <c r="W2688" s="21"/>
      <c r="X2688" s="21"/>
    </row>
    <row r="2689" spans="17:24" x14ac:dyDescent="0.25">
      <c r="Q2689" s="21"/>
      <c r="R2689" s="21"/>
      <c r="S2689" s="21"/>
      <c r="T2689" s="21"/>
      <c r="U2689" s="21"/>
      <c r="V2689" s="21"/>
      <c r="W2689" s="21"/>
      <c r="X2689" s="21"/>
    </row>
    <row r="2690" spans="17:24" x14ac:dyDescent="0.25">
      <c r="Q2690" s="21"/>
      <c r="R2690" s="21"/>
      <c r="S2690" s="21"/>
      <c r="T2690" s="21"/>
      <c r="U2690" s="21"/>
      <c r="V2690" s="21"/>
      <c r="W2690" s="21"/>
      <c r="X2690" s="21"/>
    </row>
    <row r="2691" spans="17:24" x14ac:dyDescent="0.25">
      <c r="Q2691" s="21"/>
      <c r="R2691" s="21"/>
      <c r="S2691" s="21"/>
      <c r="T2691" s="21"/>
      <c r="U2691" s="21"/>
      <c r="V2691" s="21"/>
      <c r="W2691" s="21"/>
      <c r="X2691" s="21"/>
    </row>
    <row r="2692" spans="17:24" x14ac:dyDescent="0.25">
      <c r="Q2692" s="21"/>
      <c r="R2692" s="21"/>
      <c r="S2692" s="21"/>
      <c r="T2692" s="21"/>
      <c r="U2692" s="21"/>
      <c r="V2692" s="21"/>
      <c r="W2692" s="21"/>
      <c r="X2692" s="21"/>
    </row>
    <row r="2693" spans="17:24" x14ac:dyDescent="0.25">
      <c r="Q2693" s="21"/>
      <c r="R2693" s="21"/>
      <c r="S2693" s="21"/>
      <c r="T2693" s="21"/>
      <c r="U2693" s="21"/>
      <c r="V2693" s="21"/>
      <c r="W2693" s="21"/>
      <c r="X2693" s="21"/>
    </row>
    <row r="2694" spans="17:24" x14ac:dyDescent="0.25">
      <c r="Q2694" s="21"/>
      <c r="R2694" s="21"/>
      <c r="S2694" s="21"/>
      <c r="T2694" s="21"/>
      <c r="U2694" s="21"/>
      <c r="V2694" s="21"/>
      <c r="W2694" s="21"/>
      <c r="X2694" s="21"/>
    </row>
    <row r="2695" spans="17:24" x14ac:dyDescent="0.25">
      <c r="Q2695" s="21"/>
      <c r="R2695" s="21"/>
      <c r="S2695" s="21"/>
      <c r="T2695" s="21"/>
      <c r="U2695" s="21"/>
      <c r="V2695" s="21"/>
      <c r="W2695" s="21"/>
      <c r="X2695" s="21"/>
    </row>
    <row r="2696" spans="17:24" x14ac:dyDescent="0.25">
      <c r="Q2696" s="21"/>
      <c r="R2696" s="21"/>
      <c r="S2696" s="21"/>
      <c r="T2696" s="21"/>
      <c r="U2696" s="21"/>
      <c r="V2696" s="21"/>
      <c r="W2696" s="21"/>
      <c r="X2696" s="21"/>
    </row>
    <row r="2697" spans="17:24" x14ac:dyDescent="0.25">
      <c r="Q2697" s="21"/>
      <c r="R2697" s="21"/>
      <c r="S2697" s="21"/>
      <c r="T2697" s="21"/>
      <c r="U2697" s="21"/>
      <c r="V2697" s="21"/>
      <c r="W2697" s="21"/>
      <c r="X2697" s="21"/>
    </row>
    <row r="2698" spans="17:24" x14ac:dyDescent="0.25">
      <c r="Q2698" s="21"/>
      <c r="R2698" s="21"/>
      <c r="S2698" s="21"/>
      <c r="T2698" s="21"/>
      <c r="U2698" s="21"/>
      <c r="V2698" s="21"/>
      <c r="W2698" s="21"/>
      <c r="X2698" s="21"/>
    </row>
    <row r="2699" spans="17:24" x14ac:dyDescent="0.25">
      <c r="Q2699" s="21"/>
      <c r="R2699" s="21"/>
      <c r="S2699" s="21"/>
      <c r="T2699" s="21"/>
      <c r="U2699" s="21"/>
      <c r="V2699" s="21"/>
      <c r="W2699" s="21"/>
      <c r="X2699" s="21"/>
    </row>
    <row r="2700" spans="17:24" x14ac:dyDescent="0.25">
      <c r="Q2700" s="21"/>
      <c r="R2700" s="21"/>
      <c r="S2700" s="21"/>
      <c r="T2700" s="21"/>
      <c r="U2700" s="21"/>
      <c r="V2700" s="21"/>
      <c r="W2700" s="21"/>
      <c r="X2700" s="21"/>
    </row>
    <row r="2701" spans="17:24" x14ac:dyDescent="0.25">
      <c r="Q2701" s="21"/>
      <c r="R2701" s="21"/>
      <c r="S2701" s="21"/>
      <c r="T2701" s="21"/>
      <c r="U2701" s="21"/>
      <c r="V2701" s="21"/>
      <c r="W2701" s="21"/>
      <c r="X2701" s="21"/>
    </row>
    <row r="2702" spans="17:24" x14ac:dyDescent="0.25">
      <c r="Q2702" s="21"/>
      <c r="R2702" s="21"/>
      <c r="S2702" s="21"/>
      <c r="T2702" s="21"/>
      <c r="U2702" s="21"/>
      <c r="V2702" s="21"/>
      <c r="W2702" s="21"/>
      <c r="X2702" s="21"/>
    </row>
    <row r="2703" spans="17:24" x14ac:dyDescent="0.25">
      <c r="Q2703" s="21"/>
      <c r="R2703" s="21"/>
      <c r="S2703" s="21"/>
      <c r="T2703" s="21"/>
      <c r="U2703" s="21"/>
      <c r="V2703" s="21"/>
      <c r="W2703" s="21"/>
      <c r="X2703" s="21"/>
    </row>
    <row r="2704" spans="17:24" x14ac:dyDescent="0.25">
      <c r="Q2704" s="21"/>
      <c r="R2704" s="21"/>
      <c r="S2704" s="21"/>
      <c r="T2704" s="21"/>
      <c r="U2704" s="21"/>
      <c r="V2704" s="21"/>
      <c r="W2704" s="21"/>
      <c r="X2704" s="21"/>
    </row>
    <row r="2705" spans="17:24" x14ac:dyDescent="0.25">
      <c r="Q2705" s="21"/>
      <c r="R2705" s="21"/>
      <c r="S2705" s="21"/>
      <c r="T2705" s="21"/>
      <c r="U2705" s="21"/>
      <c r="V2705" s="21"/>
      <c r="W2705" s="21"/>
      <c r="X2705" s="21"/>
    </row>
    <row r="2706" spans="17:24" x14ac:dyDescent="0.25">
      <c r="Q2706" s="21"/>
      <c r="R2706" s="21"/>
      <c r="S2706" s="21"/>
      <c r="T2706" s="21"/>
      <c r="U2706" s="21"/>
      <c r="V2706" s="21"/>
      <c r="W2706" s="21"/>
      <c r="X2706" s="21"/>
    </row>
    <row r="2707" spans="17:24" x14ac:dyDescent="0.25">
      <c r="Q2707" s="21"/>
      <c r="R2707" s="21"/>
      <c r="S2707" s="21"/>
      <c r="T2707" s="21"/>
      <c r="U2707" s="21"/>
      <c r="V2707" s="21"/>
      <c r="W2707" s="21"/>
      <c r="X2707" s="21"/>
    </row>
    <row r="2708" spans="17:24" x14ac:dyDescent="0.25">
      <c r="Q2708" s="21"/>
      <c r="R2708" s="21"/>
      <c r="S2708" s="21"/>
      <c r="T2708" s="21"/>
      <c r="U2708" s="21"/>
      <c r="V2708" s="21"/>
      <c r="W2708" s="21"/>
      <c r="X2708" s="21"/>
    </row>
    <row r="2709" spans="17:24" x14ac:dyDescent="0.25">
      <c r="Q2709" s="21"/>
      <c r="R2709" s="21"/>
      <c r="S2709" s="21"/>
      <c r="T2709" s="21"/>
      <c r="U2709" s="21"/>
      <c r="V2709" s="21"/>
      <c r="W2709" s="21"/>
      <c r="X2709" s="21"/>
    </row>
    <row r="2710" spans="17:24" x14ac:dyDescent="0.25">
      <c r="Q2710" s="21"/>
      <c r="R2710" s="21"/>
      <c r="S2710" s="21"/>
      <c r="T2710" s="21"/>
      <c r="U2710" s="21"/>
      <c r="V2710" s="21"/>
      <c r="W2710" s="21"/>
      <c r="X2710" s="21"/>
    </row>
    <row r="2711" spans="17:24" x14ac:dyDescent="0.25">
      <c r="Q2711" s="21"/>
      <c r="R2711" s="21"/>
      <c r="S2711" s="21"/>
      <c r="T2711" s="21"/>
      <c r="U2711" s="21"/>
      <c r="V2711" s="21"/>
      <c r="W2711" s="21"/>
      <c r="X2711" s="21"/>
    </row>
    <row r="2712" spans="17:24" x14ac:dyDescent="0.25">
      <c r="Q2712" s="21"/>
      <c r="R2712" s="21"/>
      <c r="S2712" s="21"/>
      <c r="T2712" s="21"/>
      <c r="U2712" s="21"/>
      <c r="V2712" s="21"/>
      <c r="W2712" s="21"/>
      <c r="X2712" s="21"/>
    </row>
    <row r="2713" spans="17:24" x14ac:dyDescent="0.25">
      <c r="Q2713" s="21"/>
      <c r="R2713" s="21"/>
      <c r="S2713" s="21"/>
      <c r="T2713" s="21"/>
      <c r="U2713" s="21"/>
      <c r="V2713" s="21"/>
      <c r="W2713" s="21"/>
      <c r="X2713" s="21"/>
    </row>
    <row r="2714" spans="17:24" x14ac:dyDescent="0.25">
      <c r="Q2714" s="21"/>
      <c r="R2714" s="21"/>
      <c r="S2714" s="21"/>
      <c r="T2714" s="21"/>
      <c r="U2714" s="21"/>
      <c r="V2714" s="21"/>
      <c r="W2714" s="21"/>
      <c r="X2714" s="21"/>
    </row>
    <row r="2715" spans="17:24" x14ac:dyDescent="0.25">
      <c r="Q2715" s="21"/>
      <c r="R2715" s="21"/>
      <c r="S2715" s="21"/>
      <c r="T2715" s="21"/>
      <c r="U2715" s="21"/>
      <c r="V2715" s="21"/>
      <c r="W2715" s="21"/>
      <c r="X2715" s="21"/>
    </row>
    <row r="2716" spans="17:24" x14ac:dyDescent="0.25">
      <c r="Q2716" s="21"/>
      <c r="R2716" s="21"/>
      <c r="S2716" s="21"/>
      <c r="T2716" s="21"/>
      <c r="U2716" s="21"/>
      <c r="V2716" s="21"/>
      <c r="W2716" s="21"/>
      <c r="X2716" s="21"/>
    </row>
    <row r="2717" spans="17:24" x14ac:dyDescent="0.25">
      <c r="Q2717" s="21"/>
      <c r="R2717" s="21"/>
      <c r="S2717" s="21"/>
      <c r="T2717" s="21"/>
      <c r="U2717" s="21"/>
      <c r="V2717" s="21"/>
      <c r="W2717" s="21"/>
      <c r="X2717" s="21"/>
    </row>
    <row r="2718" spans="17:24" x14ac:dyDescent="0.25">
      <c r="Q2718" s="21"/>
      <c r="R2718" s="21"/>
      <c r="S2718" s="21"/>
      <c r="T2718" s="21"/>
      <c r="U2718" s="21"/>
      <c r="V2718" s="21"/>
      <c r="W2718" s="21"/>
      <c r="X2718" s="21"/>
    </row>
    <row r="2719" spans="17:24" x14ac:dyDescent="0.25">
      <c r="Q2719" s="21"/>
      <c r="R2719" s="21"/>
      <c r="S2719" s="21"/>
      <c r="T2719" s="21"/>
      <c r="U2719" s="21"/>
      <c r="V2719" s="21"/>
      <c r="W2719" s="21"/>
      <c r="X2719" s="21"/>
    </row>
    <row r="2720" spans="17:24" x14ac:dyDescent="0.25">
      <c r="Q2720" s="21"/>
      <c r="R2720" s="21"/>
      <c r="S2720" s="21"/>
      <c r="T2720" s="21"/>
      <c r="U2720" s="21"/>
      <c r="V2720" s="21"/>
      <c r="W2720" s="21"/>
      <c r="X2720" s="21"/>
    </row>
    <row r="2721" spans="17:24" x14ac:dyDescent="0.25">
      <c r="Q2721" s="21"/>
      <c r="R2721" s="21"/>
      <c r="S2721" s="21"/>
      <c r="T2721" s="21"/>
      <c r="U2721" s="21"/>
      <c r="V2721" s="21"/>
      <c r="W2721" s="21"/>
      <c r="X2721" s="21"/>
    </row>
    <row r="2722" spans="17:24" x14ac:dyDescent="0.25">
      <c r="Q2722" s="21"/>
      <c r="R2722" s="21"/>
      <c r="S2722" s="21"/>
      <c r="T2722" s="21"/>
      <c r="U2722" s="21"/>
      <c r="V2722" s="21"/>
      <c r="W2722" s="21"/>
      <c r="X2722" s="21"/>
    </row>
  </sheetData>
  <autoFilter ref="A1:J134"/>
  <sortState ref="A2:J54">
    <sortCondition ref="A2:A54"/>
  </sortState>
  <dataValidations count="2">
    <dataValidation type="list" allowBlank="1" showInputMessage="1" showErrorMessage="1" sqref="I61 K23:K25 I116:I121">
      <formula1>Clasificación</formula1>
    </dataValidation>
    <dataValidation type="list" allowBlank="1" showInputMessage="1" showErrorMessage="1" sqref="I80:I115 I2:I60 K150">
      <formula1>$K$19:$K$27</formula1>
    </dataValidation>
  </dataValidation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0"/>
  <sheetViews>
    <sheetView workbookViewId="0"/>
  </sheetViews>
  <sheetFormatPr baseColWidth="10" defaultRowHeight="15" x14ac:dyDescent="0.25"/>
  <cols>
    <col min="1" max="1" width="51" customWidth="1"/>
  </cols>
  <sheetData>
    <row r="1" spans="1:1" ht="26.25" x14ac:dyDescent="0.4">
      <c r="A1" s="216" t="s">
        <v>170</v>
      </c>
    </row>
    <row r="2" spans="1:1" ht="26.25" x14ac:dyDescent="0.4">
      <c r="A2" s="217" t="s">
        <v>172</v>
      </c>
    </row>
    <row r="3" spans="1:1" ht="26.25" x14ac:dyDescent="0.4">
      <c r="A3" s="217" t="s">
        <v>31</v>
      </c>
    </row>
    <row r="4" spans="1:1" ht="26.25" x14ac:dyDescent="0.4">
      <c r="A4" s="217" t="s">
        <v>101</v>
      </c>
    </row>
    <row r="5" spans="1:1" ht="26.25" x14ac:dyDescent="0.4">
      <c r="A5" s="218" t="s">
        <v>171</v>
      </c>
    </row>
    <row r="6" spans="1:1" ht="26.25" x14ac:dyDescent="0.4">
      <c r="A6" s="218" t="s">
        <v>8</v>
      </c>
    </row>
    <row r="7" spans="1:1" ht="26.25" x14ac:dyDescent="0.4">
      <c r="A7" s="219" t="s">
        <v>173</v>
      </c>
    </row>
    <row r="8" spans="1:1" ht="26.25" x14ac:dyDescent="0.4">
      <c r="A8" s="217" t="s">
        <v>175</v>
      </c>
    </row>
    <row r="9" spans="1:1" ht="26.25" x14ac:dyDescent="0.4">
      <c r="A9" s="217" t="s">
        <v>174</v>
      </c>
    </row>
    <row r="10" spans="1:1" ht="26.25" x14ac:dyDescent="0.4">
      <c r="A10" s="219" t="s">
        <v>24</v>
      </c>
    </row>
    <row r="11" spans="1:1" ht="26.25" x14ac:dyDescent="0.4">
      <c r="A11" s="217" t="s">
        <v>11</v>
      </c>
    </row>
    <row r="12" spans="1:1" ht="26.25" x14ac:dyDescent="0.4">
      <c r="A12" s="217" t="s">
        <v>19</v>
      </c>
    </row>
    <row r="13" spans="1:1" ht="26.25" x14ac:dyDescent="0.4">
      <c r="A13" s="218" t="s">
        <v>176</v>
      </c>
    </row>
    <row r="14" spans="1:1" ht="26.25" x14ac:dyDescent="0.4">
      <c r="A14" s="217" t="s">
        <v>30</v>
      </c>
    </row>
    <row r="15" spans="1:1" ht="26.25" x14ac:dyDescent="0.4">
      <c r="A15" s="218" t="s">
        <v>134</v>
      </c>
    </row>
    <row r="16" spans="1:1" ht="26.25" x14ac:dyDescent="0.4">
      <c r="A16" s="217" t="s">
        <v>135</v>
      </c>
    </row>
    <row r="17" spans="1:1" ht="26.25" x14ac:dyDescent="0.4">
      <c r="A17" s="217" t="s">
        <v>177</v>
      </c>
    </row>
    <row r="18" spans="1:1" ht="26.25" x14ac:dyDescent="0.4">
      <c r="A18" s="217" t="s">
        <v>178</v>
      </c>
    </row>
    <row r="19" spans="1:1" ht="26.25" x14ac:dyDescent="0.4">
      <c r="A19" s="220" t="s">
        <v>203</v>
      </c>
    </row>
    <row r="20" spans="1:1" ht="21.6" customHeight="1" x14ac:dyDescent="0.4">
      <c r="A20" s="220" t="s">
        <v>217</v>
      </c>
    </row>
  </sheetData>
  <sortState ref="A2:A18">
    <sortCondition ref="A2"/>
  </sortState>
  <dataValidations disablePrompts="1" count="1">
    <dataValidation type="list" allowBlank="1" showInputMessage="1" showErrorMessage="1" promptTitle="Clases de Costos" sqref="C3">
      <formula1>$A$2:$A$18</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G8"/>
  <sheetViews>
    <sheetView workbookViewId="0"/>
  </sheetViews>
  <sheetFormatPr baseColWidth="10" defaultRowHeight="15" x14ac:dyDescent="0.25"/>
  <sheetData>
    <row r="2" spans="2:7" x14ac:dyDescent="0.25">
      <c r="B2" t="s">
        <v>214</v>
      </c>
    </row>
    <row r="3" spans="2:7" x14ac:dyDescent="0.25">
      <c r="B3" t="s">
        <v>211</v>
      </c>
      <c r="C3" t="s">
        <v>123</v>
      </c>
      <c r="D3" t="s">
        <v>128</v>
      </c>
      <c r="E3" t="s">
        <v>150</v>
      </c>
      <c r="F3" s="226">
        <v>1817451</v>
      </c>
      <c r="G3" t="s">
        <v>213</v>
      </c>
    </row>
    <row r="4" spans="2:7" x14ac:dyDescent="0.25">
      <c r="B4" s="194">
        <v>42867</v>
      </c>
      <c r="C4" t="s">
        <v>212</v>
      </c>
      <c r="D4">
        <v>18220448</v>
      </c>
      <c r="E4">
        <v>0</v>
      </c>
      <c r="F4" s="226">
        <v>4684019</v>
      </c>
      <c r="G4" t="s">
        <v>215</v>
      </c>
    </row>
    <row r="5" spans="2:7" x14ac:dyDescent="0.25">
      <c r="F5" s="226">
        <f>SUM(F3:F4)</f>
        <v>6501470</v>
      </c>
    </row>
    <row r="6" spans="2:7" x14ac:dyDescent="0.25">
      <c r="E6" t="s">
        <v>82</v>
      </c>
      <c r="F6" s="226">
        <f>+F5/1.19</f>
        <v>5463420.1680672271</v>
      </c>
    </row>
    <row r="7" spans="2:7" x14ac:dyDescent="0.25">
      <c r="E7" t="s">
        <v>83</v>
      </c>
      <c r="F7" s="226">
        <f>+F6*0.19</f>
        <v>1038049.8319327731</v>
      </c>
    </row>
    <row r="8" spans="2:7" x14ac:dyDescent="0.25">
      <c r="F8" s="226"/>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9</vt:i4>
      </vt:variant>
    </vt:vector>
  </HeadingPairs>
  <TitlesOfParts>
    <vt:vector size="9" baseType="lpstr">
      <vt:lpstr>EERR</vt:lpstr>
      <vt:lpstr>Oct</vt:lpstr>
      <vt:lpstr>Siteminder</vt:lpstr>
      <vt:lpstr>Transbank</vt:lpstr>
      <vt:lpstr>BCI </vt:lpstr>
      <vt:lpstr>Security</vt:lpstr>
      <vt:lpstr>BCI FondRendir</vt:lpstr>
      <vt:lpstr>1</vt:lpstr>
      <vt:lpstr>IVA Sergio</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Alexander</dc:creator>
  <cp:lastModifiedBy>Sergio Zamora Ramírez (CMPC Pulp)</cp:lastModifiedBy>
  <cp:lastPrinted>2015-01-05T12:35:43Z</cp:lastPrinted>
  <dcterms:created xsi:type="dcterms:W3CDTF">2014-01-13T12:33:01Z</dcterms:created>
  <dcterms:modified xsi:type="dcterms:W3CDTF">2020-04-26T23:14:55Z</dcterms:modified>
</cp:coreProperties>
</file>