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asparian/Documents/IWBenefits/Database/"/>
    </mc:Choice>
  </mc:AlternateContent>
  <xr:revisionPtr revIDLastSave="0" documentId="13_ncr:1_{192B6BB9-D680-6A49-B66F-AC3C0931BB88}" xr6:coauthVersionLast="47" xr6:coauthVersionMax="47" xr10:uidLastSave="{00000000-0000-0000-0000-000000000000}"/>
  <bookViews>
    <workbookView xWindow="0" yWindow="0" windowWidth="28800" windowHeight="18000" xr2:uid="{173A91B1-F3C6-4607-A506-84C187710AFE}"/>
  </bookViews>
  <sheets>
    <sheet name="Findings" sheetId="7" r:id="rId1"/>
    <sheet name="DATA" sheetId="1" r:id="rId2"/>
  </sheets>
  <definedNames>
    <definedName name="_xlnm._FilterDatabase" localSheetId="0" hidden="1">Findings!$B$4:$F$12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D7" i="7"/>
  <c r="D10" i="7" s="1"/>
  <c r="E8" i="7"/>
  <c r="F8" i="7"/>
  <c r="G8" i="7"/>
  <c r="H8" i="7"/>
  <c r="I8" i="7"/>
  <c r="D8" i="7"/>
  <c r="E7" i="7"/>
  <c r="F7" i="7"/>
  <c r="G7" i="7"/>
  <c r="H7" i="7"/>
  <c r="I7" i="7"/>
  <c r="AA60" i="7"/>
  <c r="O60" i="7"/>
  <c r="AG59" i="7"/>
  <c r="U59" i="7"/>
  <c r="AA58" i="7"/>
  <c r="AG57" i="7"/>
  <c r="U57" i="7"/>
  <c r="AM56" i="7"/>
  <c r="O56" i="7"/>
  <c r="AG55" i="7"/>
  <c r="U55" i="7"/>
  <c r="AM54" i="7"/>
  <c r="AA54" i="7"/>
  <c r="O54" i="7"/>
  <c r="U53" i="7"/>
  <c r="AM52" i="7"/>
  <c r="AA52" i="7"/>
  <c r="AA50" i="7"/>
  <c r="O50" i="7"/>
  <c r="AG49" i="7"/>
  <c r="U49" i="7"/>
  <c r="AM48" i="7"/>
  <c r="AA48" i="7"/>
  <c r="U47" i="7"/>
  <c r="AS46" i="7"/>
  <c r="AA46" i="7"/>
  <c r="O46" i="7"/>
  <c r="AG45" i="7"/>
  <c r="U45" i="7"/>
  <c r="AM44" i="7"/>
  <c r="AA44" i="7"/>
  <c r="U43" i="7"/>
  <c r="AS42" i="7"/>
  <c r="AA42" i="7"/>
  <c r="O42" i="7"/>
  <c r="AG41" i="7"/>
  <c r="AM40" i="7"/>
  <c r="AA40" i="7"/>
  <c r="AS38" i="7"/>
  <c r="AA38" i="7"/>
  <c r="O38" i="7"/>
  <c r="AG37" i="7"/>
  <c r="AS8" i="7"/>
  <c r="AG8" i="7"/>
  <c r="AP6" i="7"/>
  <c r="AF6" i="1"/>
  <c r="AI8" i="1"/>
  <c r="AI38" i="1"/>
  <c r="AI42" i="1"/>
  <c r="AI46" i="1"/>
  <c r="AC40" i="1"/>
  <c r="AC44" i="1"/>
  <c r="AC48" i="1"/>
  <c r="AC52" i="1"/>
  <c r="AC54" i="1"/>
  <c r="AC56" i="1"/>
  <c r="W8" i="1"/>
  <c r="W37" i="1"/>
  <c r="W41" i="1"/>
  <c r="W45" i="1"/>
  <c r="W49" i="1"/>
  <c r="W55" i="1"/>
  <c r="W57" i="1"/>
  <c r="W59" i="1"/>
  <c r="Q38" i="1"/>
  <c r="Q40" i="1"/>
  <c r="Q42" i="1"/>
  <c r="Q44" i="1"/>
  <c r="Q46" i="1"/>
  <c r="Q48" i="1"/>
  <c r="Q50" i="1"/>
  <c r="Q52" i="1"/>
  <c r="Q54" i="1"/>
  <c r="Q58" i="1"/>
  <c r="Q60" i="1"/>
  <c r="K43" i="1"/>
  <c r="K45" i="1"/>
  <c r="K47" i="1"/>
  <c r="K49" i="1"/>
  <c r="K53" i="1"/>
  <c r="K55" i="1"/>
  <c r="K57" i="1"/>
  <c r="K59" i="1"/>
  <c r="E38" i="1"/>
  <c r="E42" i="1"/>
  <c r="E46" i="1"/>
  <c r="E50" i="1"/>
  <c r="E54" i="1"/>
  <c r="E56" i="1"/>
  <c r="E60" i="1"/>
</calcChain>
</file>

<file path=xl/sharedStrings.xml><?xml version="1.0" encoding="utf-8"?>
<sst xmlns="http://schemas.openxmlformats.org/spreadsheetml/2006/main" count="60" uniqueCount="15">
  <si>
    <t>Date</t>
  </si>
  <si>
    <t>Dividends</t>
  </si>
  <si>
    <t>Historic NAVs</t>
  </si>
  <si>
    <t>VCT</t>
  </si>
  <si>
    <t>AADV</t>
  </si>
  <si>
    <t>AAEV</t>
  </si>
  <si>
    <t>AATG</t>
  </si>
  <si>
    <t>AVCT</t>
  </si>
  <si>
    <t>CRWN</t>
  </si>
  <si>
    <t>KAY</t>
  </si>
  <si>
    <t xml:space="preserve">NAVTR </t>
  </si>
  <si>
    <t>1 year</t>
  </si>
  <si>
    <t>Total Divs</t>
  </si>
  <si>
    <t>Current NAV</t>
  </si>
  <si>
    <t>1 year old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</si>
</sst>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1" applyFont="1"/>
    <xf numFmtId="14" fontId="0" fillId="0" borderId="0" xfId="0" applyNumberFormat="1"/>
    <xf numFmtId="164" fontId="0" fillId="0" borderId="0" xfId="1" applyFont="1" applyFill="1"/>
    <xf numFmtId="164" fontId="0" fillId="0" borderId="0" xfId="1" applyFont="1" applyBorder="1"/>
    <xf numFmtId="164" fontId="0" fillId="0" borderId="0" xfId="1" applyFont="1" applyFill="1" applyBorder="1"/>
    <xf numFmtId="164" fontId="1" fillId="0" borderId="0" xfId="1" applyFont="1" applyFill="1" applyBorder="1"/>
    <xf numFmtId="164" fontId="2" fillId="0" borderId="0" xfId="1" applyFont="1" applyBorder="1"/>
    <xf numFmtId="164" fontId="2" fillId="2" borderId="0" xfId="1" applyFont="1" applyFill="1" applyAlignment="1">
      <alignment horizontal="center"/>
    </xf>
    <xf numFmtId="164" fontId="0" fillId="0" borderId="0" xfId="0" applyNumberFormat="1"/>
    <xf numFmtId="165" fontId="0" fillId="0" borderId="0" xfId="1" applyNumberFormat="1" applyFont="1" applyFill="1"/>
    <xf numFmtId="165" fontId="0" fillId="0" borderId="0" xfId="1" applyNumberFormat="1" applyFont="1" applyFill="1" applyBorder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1E00-7717-2C44-BCC2-36A1EF261F42}">
  <dimension ref="B1:AS159"/>
  <sheetViews>
    <sheetView tabSelected="1" workbookViewId="0">
      <selection activeCell="D9" sqref="D9"/>
    </sheetView>
  </sheetViews>
  <sheetFormatPr baseColWidth="10" defaultRowHeight="15" x14ac:dyDescent="0.2"/>
  <cols>
    <col min="3" max="4" width="12" bestFit="1" customWidth="1"/>
    <col min="5" max="5" width="8.6640625" customWidth="1"/>
  </cols>
  <sheetData>
    <row r="1" spans="2:45" x14ac:dyDescent="0.2">
      <c r="K1" s="18" t="s">
        <v>4</v>
      </c>
      <c r="L1" s="18"/>
      <c r="M1" s="18"/>
      <c r="N1" s="18"/>
      <c r="O1" s="18"/>
      <c r="P1" s="17"/>
      <c r="Q1" s="18" t="s">
        <v>5</v>
      </c>
      <c r="R1" s="18"/>
      <c r="S1" s="18"/>
      <c r="T1" s="18"/>
      <c r="U1" s="18"/>
      <c r="V1" s="17"/>
      <c r="W1" s="18" t="s">
        <v>6</v>
      </c>
      <c r="X1" s="18"/>
      <c r="Y1" s="18"/>
      <c r="Z1" s="18"/>
      <c r="AA1" s="18"/>
      <c r="AB1" s="17"/>
      <c r="AC1" s="18" t="s">
        <v>7</v>
      </c>
      <c r="AD1" s="18"/>
      <c r="AE1" s="18"/>
      <c r="AF1" s="18"/>
      <c r="AG1" s="18"/>
      <c r="AH1" s="17"/>
      <c r="AI1" s="18" t="s">
        <v>8</v>
      </c>
      <c r="AJ1" s="18"/>
      <c r="AK1" s="18"/>
      <c r="AL1" s="18"/>
      <c r="AM1" s="18"/>
      <c r="AN1" s="17"/>
      <c r="AO1" s="18" t="s">
        <v>9</v>
      </c>
      <c r="AP1" s="18"/>
      <c r="AQ1" s="18"/>
      <c r="AR1" s="18"/>
      <c r="AS1" s="18"/>
    </row>
    <row r="2" spans="2:45" x14ac:dyDescent="0.2">
      <c r="K2" s="1" t="s">
        <v>0</v>
      </c>
      <c r="L2" s="2" t="s">
        <v>1</v>
      </c>
      <c r="N2" s="3" t="s">
        <v>2</v>
      </c>
      <c r="O2" s="1"/>
      <c r="P2" s="17"/>
      <c r="Q2" s="1" t="s">
        <v>0</v>
      </c>
      <c r="R2" s="2" t="s">
        <v>1</v>
      </c>
      <c r="T2" s="3" t="s">
        <v>2</v>
      </c>
      <c r="U2" s="1"/>
      <c r="V2" s="17"/>
      <c r="W2" s="1" t="s">
        <v>0</v>
      </c>
      <c r="X2" s="2" t="s">
        <v>1</v>
      </c>
      <c r="Z2" s="3" t="s">
        <v>2</v>
      </c>
      <c r="AA2" s="12"/>
      <c r="AB2" s="17"/>
      <c r="AC2" s="1" t="s">
        <v>0</v>
      </c>
      <c r="AD2" s="2" t="s">
        <v>1</v>
      </c>
      <c r="AF2" s="3" t="s">
        <v>2</v>
      </c>
      <c r="AG2" s="1"/>
      <c r="AH2" s="17"/>
      <c r="AI2" s="1" t="s">
        <v>0</v>
      </c>
      <c r="AJ2" s="2" t="s">
        <v>1</v>
      </c>
      <c r="AL2" s="3" t="s">
        <v>2</v>
      </c>
      <c r="AM2" s="12"/>
      <c r="AN2" s="17"/>
      <c r="AO2" s="1" t="s">
        <v>0</v>
      </c>
      <c r="AP2" s="2" t="s">
        <v>1</v>
      </c>
      <c r="AR2" s="3" t="s">
        <v>2</v>
      </c>
      <c r="AS2" s="1"/>
    </row>
    <row r="3" spans="2:45" x14ac:dyDescent="0.2">
      <c r="K3" s="4">
        <v>44834</v>
      </c>
      <c r="L3" s="10">
        <v>2.34</v>
      </c>
      <c r="N3" s="6">
        <v>44926</v>
      </c>
      <c r="O3" s="9">
        <v>88.65</v>
      </c>
      <c r="P3" s="17"/>
      <c r="Q3" s="4">
        <v>44804</v>
      </c>
      <c r="R3" s="9">
        <v>3.31</v>
      </c>
      <c r="T3" s="6">
        <v>44926</v>
      </c>
      <c r="U3" s="9">
        <v>123.01</v>
      </c>
      <c r="V3" s="17"/>
      <c r="W3" s="4">
        <v>44926</v>
      </c>
      <c r="X3" s="9">
        <v>1.97</v>
      </c>
      <c r="Z3" s="6">
        <v>44926</v>
      </c>
      <c r="AA3" s="9">
        <v>72.92</v>
      </c>
      <c r="AB3" s="17"/>
      <c r="AC3" s="4">
        <v>44771</v>
      </c>
      <c r="AD3" s="9">
        <v>1.33</v>
      </c>
      <c r="AF3" s="6">
        <v>44926</v>
      </c>
      <c r="AG3" s="7">
        <v>51.39</v>
      </c>
      <c r="AH3" s="17"/>
      <c r="AI3" s="6">
        <v>44895</v>
      </c>
      <c r="AJ3" s="5">
        <v>0.84</v>
      </c>
      <c r="AL3" s="6">
        <v>44926</v>
      </c>
      <c r="AM3" s="5">
        <v>31.79</v>
      </c>
      <c r="AN3" s="17"/>
      <c r="AO3" s="4">
        <v>44865</v>
      </c>
      <c r="AP3" s="8">
        <v>0.57999999999999996</v>
      </c>
      <c r="AR3" s="6">
        <v>44926</v>
      </c>
      <c r="AS3" s="7">
        <v>20.95</v>
      </c>
    </row>
    <row r="4" spans="2:45" x14ac:dyDescent="0.2">
      <c r="K4" s="4">
        <v>44712</v>
      </c>
      <c r="L4" s="10">
        <v>2.37</v>
      </c>
      <c r="N4" s="6">
        <v>44834</v>
      </c>
      <c r="O4" s="9">
        <v>91.32</v>
      </c>
      <c r="P4" s="17"/>
      <c r="Q4" s="4">
        <v>44620</v>
      </c>
      <c r="R4" s="8">
        <v>3.22</v>
      </c>
      <c r="T4" s="6">
        <v>44834</v>
      </c>
      <c r="U4" s="9">
        <v>127</v>
      </c>
      <c r="V4" s="17"/>
      <c r="W4" s="4">
        <v>44742</v>
      </c>
      <c r="X4" s="9">
        <v>2.02</v>
      </c>
      <c r="Z4" s="6">
        <v>44834</v>
      </c>
      <c r="AA4" s="9">
        <v>77.94</v>
      </c>
      <c r="AB4" s="17"/>
      <c r="AC4" s="4">
        <v>44592</v>
      </c>
      <c r="AD4" s="8">
        <v>1.47</v>
      </c>
      <c r="AF4" s="6">
        <v>44834</v>
      </c>
      <c r="AG4" s="7">
        <v>52.9</v>
      </c>
      <c r="AH4" s="17"/>
      <c r="AI4" s="4">
        <v>44651</v>
      </c>
      <c r="AJ4" s="9">
        <v>0.84</v>
      </c>
      <c r="AL4" s="6">
        <v>44834</v>
      </c>
      <c r="AM4" s="7">
        <v>33.770000000000003</v>
      </c>
      <c r="AN4" s="17"/>
      <c r="AO4" s="4">
        <v>44771</v>
      </c>
      <c r="AP4" s="9">
        <v>1.1399999999999999</v>
      </c>
      <c r="AR4" s="6">
        <v>44834</v>
      </c>
      <c r="AS4" s="7">
        <v>21.91</v>
      </c>
    </row>
    <row r="5" spans="2:45" x14ac:dyDescent="0.2">
      <c r="K5" s="4">
        <v>44468</v>
      </c>
      <c r="L5" s="10">
        <v>2.31</v>
      </c>
      <c r="N5" s="6">
        <v>44742</v>
      </c>
      <c r="O5" s="9">
        <v>93.55</v>
      </c>
      <c r="P5" s="17"/>
      <c r="Q5" s="4">
        <v>44436</v>
      </c>
      <c r="R5" s="8">
        <v>2.87</v>
      </c>
      <c r="T5" s="6">
        <v>44742</v>
      </c>
      <c r="U5" s="9">
        <v>130.19999999999999</v>
      </c>
      <c r="V5" s="17"/>
      <c r="W5" s="4">
        <v>44561</v>
      </c>
      <c r="X5" s="9">
        <v>1.95</v>
      </c>
      <c r="Z5" s="6">
        <v>44742</v>
      </c>
      <c r="AA5" s="9">
        <v>78.69</v>
      </c>
      <c r="AB5" s="17"/>
      <c r="AC5" s="4">
        <v>44561</v>
      </c>
      <c r="AD5" s="8">
        <v>7</v>
      </c>
      <c r="AF5" s="6">
        <v>44742</v>
      </c>
      <c r="AG5" s="7">
        <v>53.79</v>
      </c>
      <c r="AH5" s="17"/>
      <c r="AI5" s="4">
        <v>44530</v>
      </c>
      <c r="AJ5" s="9">
        <v>2.37</v>
      </c>
      <c r="AL5" s="6">
        <v>44742</v>
      </c>
      <c r="AM5" s="5">
        <v>33.700000000000003</v>
      </c>
      <c r="AN5" s="17"/>
      <c r="AO5" s="4">
        <v>44680</v>
      </c>
      <c r="AP5" s="8">
        <v>0.57999999999999996</v>
      </c>
      <c r="AR5" s="6">
        <v>44742</v>
      </c>
      <c r="AS5" s="7">
        <v>23.07</v>
      </c>
    </row>
    <row r="6" spans="2:45" ht="16" customHeight="1" x14ac:dyDescent="0.2"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K6" s="4">
        <v>44344</v>
      </c>
      <c r="L6" s="10">
        <v>2.06</v>
      </c>
      <c r="N6" s="6">
        <v>44651</v>
      </c>
      <c r="O6" s="9">
        <v>97.15</v>
      </c>
      <c r="P6" s="17"/>
      <c r="Q6" s="4">
        <v>44253</v>
      </c>
      <c r="R6" s="8">
        <v>2.74</v>
      </c>
      <c r="T6" s="6">
        <v>44651</v>
      </c>
      <c r="U6" s="9">
        <v>132.28</v>
      </c>
      <c r="V6" s="17"/>
      <c r="W6" s="4">
        <v>44377</v>
      </c>
      <c r="X6" s="9">
        <v>1.73</v>
      </c>
      <c r="Z6" s="6">
        <v>44651</v>
      </c>
      <c r="AA6" s="9">
        <v>82.05</v>
      </c>
      <c r="AB6" s="17"/>
      <c r="AC6" s="4">
        <v>44407</v>
      </c>
      <c r="AD6" s="8">
        <v>1.83</v>
      </c>
      <c r="AF6" s="6">
        <v>44651</v>
      </c>
      <c r="AG6" s="9">
        <v>53.38</v>
      </c>
      <c r="AH6" s="17"/>
      <c r="AI6" s="4">
        <v>44286</v>
      </c>
      <c r="AJ6" s="9">
        <v>0.78</v>
      </c>
      <c r="AL6" s="6">
        <v>44651</v>
      </c>
      <c r="AM6" s="5">
        <v>33.71</v>
      </c>
      <c r="AN6" s="17"/>
      <c r="AO6" s="4">
        <v>44500</v>
      </c>
      <c r="AP6" s="8">
        <f>1.14+0.6</f>
        <v>1.7399999999999998</v>
      </c>
      <c r="AR6" s="6">
        <v>44651</v>
      </c>
      <c r="AS6" s="9">
        <v>23.77</v>
      </c>
    </row>
    <row r="7" spans="2:45" x14ac:dyDescent="0.2">
      <c r="C7" t="s">
        <v>13</v>
      </c>
      <c r="D7" s="13">
        <f ca="1">OFFSET($O$3, 0, 6*(COLUMN()-4))</f>
        <v>88.65</v>
      </c>
      <c r="E7" s="13">
        <f t="shared" ref="E7:I7" ca="1" si="0">OFFSET($O$3, 0, 6*(COLUMN()-4))</f>
        <v>123.01</v>
      </c>
      <c r="F7" s="13">
        <f t="shared" ca="1" si="0"/>
        <v>72.92</v>
      </c>
      <c r="G7" s="13">
        <f t="shared" ca="1" si="0"/>
        <v>51.39</v>
      </c>
      <c r="H7" s="13">
        <f t="shared" ca="1" si="0"/>
        <v>31.79</v>
      </c>
      <c r="I7" s="13">
        <f t="shared" ca="1" si="0"/>
        <v>20.95</v>
      </c>
      <c r="K7" s="4">
        <v>44104</v>
      </c>
      <c r="L7" s="10">
        <v>1.99</v>
      </c>
      <c r="N7" s="6">
        <v>44561</v>
      </c>
      <c r="O7" s="9">
        <v>94.98</v>
      </c>
      <c r="P7" s="17"/>
      <c r="Q7" s="4">
        <v>44071</v>
      </c>
      <c r="R7" s="8">
        <v>2.7</v>
      </c>
      <c r="T7" s="6">
        <v>44561</v>
      </c>
      <c r="U7" s="9">
        <v>132.88999999999999</v>
      </c>
      <c r="V7" s="17"/>
      <c r="W7" s="4">
        <v>44196</v>
      </c>
      <c r="X7" s="9">
        <v>1.95</v>
      </c>
      <c r="Z7" s="6">
        <v>44561</v>
      </c>
      <c r="AA7" s="9">
        <v>80.650000000000006</v>
      </c>
      <c r="AB7" s="17"/>
      <c r="AC7" s="4">
        <v>44407</v>
      </c>
      <c r="AD7" s="8">
        <v>15</v>
      </c>
      <c r="AF7" s="6">
        <v>44561</v>
      </c>
      <c r="AG7" s="7">
        <v>52.9</v>
      </c>
      <c r="AH7" s="17"/>
      <c r="AI7" s="4">
        <v>44165</v>
      </c>
      <c r="AJ7" s="9">
        <v>0.83</v>
      </c>
      <c r="AL7" s="6">
        <v>44561</v>
      </c>
      <c r="AM7" s="5">
        <v>33.76</v>
      </c>
      <c r="AN7" s="17"/>
      <c r="AO7" s="4">
        <v>44316</v>
      </c>
      <c r="AP7" s="8">
        <v>0.6</v>
      </c>
      <c r="AR7" s="6">
        <v>44561</v>
      </c>
      <c r="AS7" s="7">
        <v>23.05</v>
      </c>
    </row>
    <row r="8" spans="2:45" x14ac:dyDescent="0.2">
      <c r="B8" s="19" t="s">
        <v>11</v>
      </c>
      <c r="C8" t="s">
        <v>14</v>
      </c>
      <c r="D8" s="13">
        <f ca="1">OFFSET($O$7, 0, 6*(COLUMN()-4))</f>
        <v>94.98</v>
      </c>
      <c r="E8" s="13">
        <f t="shared" ref="E8:I8" ca="1" si="1">OFFSET($O$7, 0, 6*(COLUMN()-4))</f>
        <v>132.88999999999999</v>
      </c>
      <c r="F8" s="13">
        <f t="shared" ca="1" si="1"/>
        <v>80.650000000000006</v>
      </c>
      <c r="G8" s="13">
        <f t="shared" ca="1" si="1"/>
        <v>52.9</v>
      </c>
      <c r="H8" s="13">
        <f t="shared" ca="1" si="1"/>
        <v>33.76</v>
      </c>
      <c r="I8" s="13">
        <f t="shared" ca="1" si="1"/>
        <v>23.05</v>
      </c>
      <c r="K8" s="4">
        <v>43980</v>
      </c>
      <c r="L8" s="10">
        <v>2.25</v>
      </c>
      <c r="N8" s="6">
        <v>44469</v>
      </c>
      <c r="O8" s="9">
        <v>92.52</v>
      </c>
      <c r="P8" s="17"/>
      <c r="Q8" s="4">
        <v>43889</v>
      </c>
      <c r="R8" s="8">
        <v>3</v>
      </c>
      <c r="T8" s="6">
        <v>44469</v>
      </c>
      <c r="U8" s="9">
        <v>128.84750837594351</v>
      </c>
      <c r="V8" s="17"/>
      <c r="W8" s="4">
        <v>44134</v>
      </c>
      <c r="X8" s="9">
        <v>9</v>
      </c>
      <c r="Z8" s="6">
        <v>44469</v>
      </c>
      <c r="AA8" s="9">
        <v>81.16</v>
      </c>
      <c r="AB8" s="17"/>
      <c r="AC8" s="4">
        <v>44225</v>
      </c>
      <c r="AD8" s="8">
        <v>1.74</v>
      </c>
      <c r="AF8" s="6">
        <v>44469</v>
      </c>
      <c r="AG8" s="13">
        <f>58.8</f>
        <v>58.8</v>
      </c>
      <c r="AH8" s="17"/>
      <c r="AI8" s="4">
        <v>44134</v>
      </c>
      <c r="AJ8" s="9">
        <v>2</v>
      </c>
      <c r="AL8" s="6">
        <v>44469</v>
      </c>
      <c r="AM8" s="5">
        <v>35.619999999999997</v>
      </c>
      <c r="AN8" s="17"/>
      <c r="AO8" s="4">
        <v>44134</v>
      </c>
      <c r="AP8" s="8">
        <v>0.51</v>
      </c>
      <c r="AR8" s="6">
        <v>44469</v>
      </c>
      <c r="AS8" s="16">
        <f>24.3</f>
        <v>24.3</v>
      </c>
    </row>
    <row r="9" spans="2:45" x14ac:dyDescent="0.2">
      <c r="B9" s="19"/>
      <c r="C9" t="s">
        <v>12</v>
      </c>
      <c r="D9">
        <f>SUMIFS(L:L, K:K, "&gt;"&amp;N7)</f>
        <v>4.71</v>
      </c>
      <c r="K9" s="4">
        <v>43738</v>
      </c>
      <c r="L9" s="10">
        <v>2.25</v>
      </c>
      <c r="N9" s="6">
        <v>44377</v>
      </c>
      <c r="O9" s="9">
        <v>92.41</v>
      </c>
      <c r="P9" s="17"/>
      <c r="Q9" s="4">
        <v>43707</v>
      </c>
      <c r="R9" s="8">
        <v>3</v>
      </c>
      <c r="T9" s="6">
        <v>44377</v>
      </c>
      <c r="U9" s="9">
        <v>127.92860365121265</v>
      </c>
      <c r="V9" s="17"/>
      <c r="W9" s="4">
        <v>44012</v>
      </c>
      <c r="X9" s="9">
        <v>2</v>
      </c>
      <c r="Z9" s="6">
        <v>44377</v>
      </c>
      <c r="AA9" s="9">
        <v>78.17</v>
      </c>
      <c r="AB9" s="17"/>
      <c r="AC9" s="4">
        <v>44033</v>
      </c>
      <c r="AD9" s="8">
        <v>2.5</v>
      </c>
      <c r="AF9" s="6">
        <v>44377</v>
      </c>
      <c r="AG9" s="7">
        <v>73.81</v>
      </c>
      <c r="AH9" s="17"/>
      <c r="AI9" s="4">
        <v>43921</v>
      </c>
      <c r="AJ9" s="9">
        <v>1</v>
      </c>
      <c r="AL9" s="6">
        <v>44377</v>
      </c>
      <c r="AM9" s="5">
        <v>34.79</v>
      </c>
      <c r="AN9" s="17"/>
      <c r="AO9" s="4">
        <v>43951</v>
      </c>
      <c r="AP9" s="5">
        <v>0.6</v>
      </c>
      <c r="AR9" s="6">
        <v>44377</v>
      </c>
      <c r="AS9" s="14">
        <v>23.99</v>
      </c>
    </row>
    <row r="10" spans="2:45" x14ac:dyDescent="0.2">
      <c r="B10" s="19"/>
      <c r="C10" t="s">
        <v>10</v>
      </c>
      <c r="D10" s="20">
        <f ca="1">(D7-D8+D9)/D8</f>
        <v>-1.7056222362602635E-2</v>
      </c>
      <c r="K10" s="4">
        <v>43616</v>
      </c>
      <c r="L10" s="10">
        <v>2.25</v>
      </c>
      <c r="N10" s="6">
        <v>44286</v>
      </c>
      <c r="O10" s="9">
        <v>84.07</v>
      </c>
      <c r="P10" s="17"/>
      <c r="Q10" s="4">
        <v>43524</v>
      </c>
      <c r="R10" s="9">
        <v>3</v>
      </c>
      <c r="T10" s="6">
        <v>44286</v>
      </c>
      <c r="U10" s="9">
        <v>114.6</v>
      </c>
      <c r="V10" s="17"/>
      <c r="W10" s="4">
        <v>43830</v>
      </c>
      <c r="X10" s="9">
        <v>2</v>
      </c>
      <c r="Z10" s="6">
        <v>44286</v>
      </c>
      <c r="AA10" s="5">
        <v>70.33</v>
      </c>
      <c r="AB10" s="17"/>
      <c r="AC10" s="4">
        <v>43861</v>
      </c>
      <c r="AD10" s="8">
        <v>2.5</v>
      </c>
      <c r="AF10" s="6">
        <v>44286</v>
      </c>
      <c r="AG10" s="7">
        <v>73.13</v>
      </c>
      <c r="AH10" s="17"/>
      <c r="AI10" s="4">
        <v>43798</v>
      </c>
      <c r="AJ10" s="9">
        <v>1</v>
      </c>
      <c r="AL10" s="6">
        <v>44286</v>
      </c>
      <c r="AM10" s="5">
        <v>31.59</v>
      </c>
      <c r="AN10" s="17"/>
      <c r="AO10" s="4">
        <v>43769</v>
      </c>
      <c r="AP10" s="5">
        <v>0.6</v>
      </c>
      <c r="AR10" s="6">
        <v>44286</v>
      </c>
      <c r="AS10" s="14">
        <v>22.3</v>
      </c>
    </row>
    <row r="11" spans="2:45" x14ac:dyDescent="0.2">
      <c r="K11" s="4">
        <v>43371</v>
      </c>
      <c r="L11" s="9">
        <v>2</v>
      </c>
      <c r="N11" s="6">
        <v>44196</v>
      </c>
      <c r="O11" s="9">
        <v>82.42</v>
      </c>
      <c r="P11" s="17"/>
      <c r="Q11" s="4">
        <v>43343</v>
      </c>
      <c r="R11" s="8">
        <v>3</v>
      </c>
      <c r="T11" s="6">
        <v>44196</v>
      </c>
      <c r="U11" s="9">
        <v>114.97</v>
      </c>
      <c r="V11" s="17"/>
      <c r="W11" s="4">
        <v>43644</v>
      </c>
      <c r="X11" s="9">
        <v>2</v>
      </c>
      <c r="Z11" s="6">
        <v>44196</v>
      </c>
      <c r="AA11" s="5">
        <v>69.349999999999994</v>
      </c>
      <c r="AB11" s="17"/>
      <c r="AC11" s="4">
        <v>43677</v>
      </c>
      <c r="AD11" s="8">
        <v>2.5</v>
      </c>
      <c r="AF11" s="6">
        <v>44196</v>
      </c>
      <c r="AG11" s="7">
        <v>73.48</v>
      </c>
      <c r="AH11" s="17"/>
      <c r="AI11" s="4">
        <v>43553</v>
      </c>
      <c r="AJ11" s="9">
        <v>1</v>
      </c>
      <c r="AL11" s="6">
        <v>44196</v>
      </c>
      <c r="AM11" s="5">
        <v>31.13</v>
      </c>
      <c r="AN11" s="17"/>
      <c r="AO11" s="4">
        <v>43585</v>
      </c>
      <c r="AP11" s="7">
        <v>0.6</v>
      </c>
      <c r="AR11" s="6">
        <v>44196</v>
      </c>
      <c r="AS11" s="15">
        <v>21.84</v>
      </c>
    </row>
    <row r="12" spans="2:45" x14ac:dyDescent="0.2">
      <c r="K12" s="4">
        <v>43251</v>
      </c>
      <c r="L12" s="8">
        <v>2</v>
      </c>
      <c r="N12" s="6">
        <v>44104</v>
      </c>
      <c r="O12" s="9">
        <v>78.36</v>
      </c>
      <c r="P12" s="17"/>
      <c r="Q12" s="4">
        <v>43159</v>
      </c>
      <c r="R12" s="8">
        <v>2.5</v>
      </c>
      <c r="T12" s="6">
        <v>44104</v>
      </c>
      <c r="U12" s="9">
        <v>109.55</v>
      </c>
      <c r="V12" s="17"/>
      <c r="W12" s="4">
        <v>43464</v>
      </c>
      <c r="X12" s="8">
        <v>2</v>
      </c>
      <c r="Z12" s="6">
        <v>44104</v>
      </c>
      <c r="AA12" s="5">
        <v>78.75</v>
      </c>
      <c r="AB12" s="17"/>
      <c r="AC12" s="4">
        <v>43496</v>
      </c>
      <c r="AD12" s="8">
        <v>2.5</v>
      </c>
      <c r="AF12" s="6">
        <v>44104</v>
      </c>
      <c r="AG12" s="7">
        <v>69.593762356428584</v>
      </c>
      <c r="AH12" s="17"/>
      <c r="AI12" s="4">
        <v>43434</v>
      </c>
      <c r="AJ12" s="8">
        <v>1</v>
      </c>
      <c r="AL12" s="6">
        <v>44104</v>
      </c>
      <c r="AM12" s="5">
        <v>33.340000000000003</v>
      </c>
      <c r="AN12" s="17"/>
      <c r="AO12" s="4">
        <v>43404</v>
      </c>
      <c r="AP12" s="5">
        <v>0.6</v>
      </c>
      <c r="AR12" s="6">
        <v>44104</v>
      </c>
      <c r="AS12" s="15">
        <v>20.71</v>
      </c>
    </row>
    <row r="13" spans="2:45" x14ac:dyDescent="0.2">
      <c r="K13" s="4">
        <v>43007</v>
      </c>
      <c r="L13" s="8">
        <v>2</v>
      </c>
      <c r="N13" s="6">
        <v>44012</v>
      </c>
      <c r="O13" s="9">
        <v>79.3</v>
      </c>
      <c r="P13" s="17"/>
      <c r="Q13" s="4">
        <v>42978</v>
      </c>
      <c r="R13" s="8">
        <v>2.5</v>
      </c>
      <c r="T13" s="6">
        <v>44012</v>
      </c>
      <c r="U13" s="9">
        <v>110.43</v>
      </c>
      <c r="V13" s="17"/>
      <c r="W13" s="4">
        <v>43280</v>
      </c>
      <c r="X13" s="8">
        <v>2</v>
      </c>
      <c r="Z13" s="6">
        <v>44012</v>
      </c>
      <c r="AA13" s="5">
        <v>77.849999999999994</v>
      </c>
      <c r="AB13" s="17"/>
      <c r="AC13" s="4">
        <v>43312</v>
      </c>
      <c r="AD13" s="8">
        <v>2.5</v>
      </c>
      <c r="AF13" s="6">
        <v>44012</v>
      </c>
      <c r="AG13" s="7">
        <v>71.81</v>
      </c>
      <c r="AH13" s="17"/>
      <c r="AI13" s="4">
        <v>43188</v>
      </c>
      <c r="AJ13" s="8">
        <v>1</v>
      </c>
      <c r="AL13" s="6">
        <v>44012</v>
      </c>
      <c r="AM13" s="5">
        <v>33.14</v>
      </c>
      <c r="AN13" s="17"/>
      <c r="AO13" s="4">
        <v>43220</v>
      </c>
      <c r="AP13" s="5">
        <v>0.6</v>
      </c>
      <c r="AR13" s="6">
        <v>44012</v>
      </c>
      <c r="AS13" s="14">
        <v>20.3</v>
      </c>
    </row>
    <row r="14" spans="2:45" x14ac:dyDescent="0.2">
      <c r="K14" s="4">
        <v>42886</v>
      </c>
      <c r="L14" s="8">
        <v>2</v>
      </c>
      <c r="N14" s="6">
        <v>43921</v>
      </c>
      <c r="O14" s="9">
        <v>77.660693495845905</v>
      </c>
      <c r="P14" s="17"/>
      <c r="Q14" s="4">
        <v>42794</v>
      </c>
      <c r="R14" s="8">
        <v>2.5</v>
      </c>
      <c r="T14" s="6">
        <v>43921</v>
      </c>
      <c r="U14" s="9">
        <v>106.54</v>
      </c>
      <c r="V14" s="17"/>
      <c r="W14" s="4">
        <v>43098</v>
      </c>
      <c r="X14" s="8">
        <v>2</v>
      </c>
      <c r="Z14" s="6">
        <v>43921</v>
      </c>
      <c r="AA14" s="5">
        <v>77.37</v>
      </c>
      <c r="AB14" s="17"/>
      <c r="AC14" s="4">
        <v>43131</v>
      </c>
      <c r="AD14" s="8">
        <v>2.5</v>
      </c>
      <c r="AF14" s="6">
        <v>43921</v>
      </c>
      <c r="AG14" s="7">
        <v>71.319999999999993</v>
      </c>
      <c r="AH14" s="17"/>
      <c r="AI14" s="4">
        <v>43069</v>
      </c>
      <c r="AJ14" s="8">
        <v>1</v>
      </c>
      <c r="AL14" s="6">
        <v>43921</v>
      </c>
      <c r="AM14" s="5">
        <v>32.020000000000003</v>
      </c>
      <c r="AN14" s="17"/>
      <c r="AO14" s="4">
        <v>43039</v>
      </c>
      <c r="AP14" s="5">
        <v>0.5</v>
      </c>
      <c r="AR14" s="6">
        <v>43921</v>
      </c>
      <c r="AS14" s="15">
        <v>19.79</v>
      </c>
    </row>
    <row r="15" spans="2:45" x14ac:dyDescent="0.2">
      <c r="K15" s="4">
        <v>42643</v>
      </c>
      <c r="L15" s="5">
        <v>2.5</v>
      </c>
      <c r="N15" s="6">
        <v>43830</v>
      </c>
      <c r="O15" s="9">
        <v>83.47</v>
      </c>
      <c r="P15" s="17"/>
      <c r="Q15" s="4">
        <v>42613</v>
      </c>
      <c r="R15" s="5">
        <v>2.5</v>
      </c>
      <c r="T15" s="6">
        <v>43830</v>
      </c>
      <c r="U15" s="9">
        <v>118.7</v>
      </c>
      <c r="V15" s="17"/>
      <c r="W15" s="4">
        <v>42916</v>
      </c>
      <c r="X15" s="8">
        <v>1</v>
      </c>
      <c r="Z15" s="6">
        <v>43830</v>
      </c>
      <c r="AA15" s="5">
        <v>82.58</v>
      </c>
      <c r="AB15" s="17"/>
      <c r="AC15" s="4">
        <v>42947</v>
      </c>
      <c r="AD15" s="8">
        <v>2.5</v>
      </c>
      <c r="AF15" s="6">
        <v>43830</v>
      </c>
      <c r="AG15" s="7">
        <v>78.2</v>
      </c>
      <c r="AH15" s="17"/>
      <c r="AI15" s="4">
        <v>42825</v>
      </c>
      <c r="AJ15" s="8">
        <v>1</v>
      </c>
      <c r="AL15" s="6">
        <v>43830</v>
      </c>
      <c r="AM15" s="5">
        <v>34.729999999999997</v>
      </c>
      <c r="AN15" s="17"/>
      <c r="AO15" s="4">
        <v>42853</v>
      </c>
      <c r="AP15" s="8">
        <v>0.5</v>
      </c>
      <c r="AR15" s="6">
        <v>43830</v>
      </c>
      <c r="AS15" s="15">
        <v>22.02</v>
      </c>
    </row>
    <row r="16" spans="2:45" x14ac:dyDescent="0.2">
      <c r="K16" s="4">
        <v>42521</v>
      </c>
      <c r="L16" s="5">
        <v>2.5</v>
      </c>
      <c r="N16" s="6">
        <v>43738</v>
      </c>
      <c r="O16" s="9">
        <v>83.52</v>
      </c>
      <c r="P16" s="17"/>
      <c r="Q16" s="4">
        <v>42429</v>
      </c>
      <c r="R16" s="5">
        <v>2.5</v>
      </c>
      <c r="T16" s="6">
        <v>43738</v>
      </c>
      <c r="U16" s="9">
        <v>119.42</v>
      </c>
      <c r="V16" s="17"/>
      <c r="W16" s="4">
        <v>42766</v>
      </c>
      <c r="X16" s="8">
        <v>1</v>
      </c>
      <c r="Z16" s="6">
        <v>43738</v>
      </c>
      <c r="AA16" s="9">
        <v>85.279525000573713</v>
      </c>
      <c r="AB16" s="17"/>
      <c r="AC16" s="4">
        <v>42734</v>
      </c>
      <c r="AD16" s="8">
        <v>2.5</v>
      </c>
      <c r="AF16" s="6">
        <v>43738</v>
      </c>
      <c r="AG16" s="7">
        <v>77.959999999999994</v>
      </c>
      <c r="AH16" s="17"/>
      <c r="AI16" s="4">
        <v>42704</v>
      </c>
      <c r="AJ16" s="8">
        <v>1</v>
      </c>
      <c r="AL16" s="6">
        <v>43738</v>
      </c>
      <c r="AM16" s="7">
        <v>35.82</v>
      </c>
      <c r="AN16" s="17"/>
      <c r="AO16" s="4">
        <v>42674</v>
      </c>
      <c r="AP16" s="8">
        <v>0.5</v>
      </c>
      <c r="AR16" s="6">
        <v>43738</v>
      </c>
      <c r="AS16" s="15">
        <v>22.64</v>
      </c>
    </row>
    <row r="17" spans="11:45" x14ac:dyDescent="0.2">
      <c r="K17" s="4">
        <v>42277</v>
      </c>
      <c r="L17" s="5">
        <v>2.5</v>
      </c>
      <c r="N17" s="6">
        <v>43646</v>
      </c>
      <c r="O17" s="9">
        <v>85.28</v>
      </c>
      <c r="P17" s="17"/>
      <c r="Q17" s="4">
        <v>42244</v>
      </c>
      <c r="R17" s="5">
        <v>2.5</v>
      </c>
      <c r="T17" s="6">
        <v>43646</v>
      </c>
      <c r="U17" s="9">
        <v>118.42</v>
      </c>
      <c r="V17" s="17"/>
      <c r="W17" s="4">
        <v>42674</v>
      </c>
      <c r="X17" s="8">
        <v>1.25</v>
      </c>
      <c r="Z17" s="6">
        <v>43646</v>
      </c>
      <c r="AA17" s="9">
        <v>85.15</v>
      </c>
      <c r="AB17" s="17"/>
      <c r="AC17" s="4">
        <v>42582</v>
      </c>
      <c r="AD17" s="8">
        <v>2.5</v>
      </c>
      <c r="AF17" s="6">
        <v>43646</v>
      </c>
      <c r="AG17" s="7">
        <v>79.37</v>
      </c>
      <c r="AH17" s="17"/>
      <c r="AI17" s="4">
        <v>42460</v>
      </c>
      <c r="AJ17" s="8">
        <v>1.25</v>
      </c>
      <c r="AL17" s="6">
        <v>43646</v>
      </c>
      <c r="AM17" s="7">
        <v>35.29</v>
      </c>
      <c r="AN17" s="17"/>
      <c r="AO17" s="4">
        <v>42489</v>
      </c>
      <c r="AP17" s="8">
        <v>0.5</v>
      </c>
      <c r="AR17" s="6">
        <v>43646</v>
      </c>
      <c r="AS17" s="14">
        <v>22.53</v>
      </c>
    </row>
    <row r="18" spans="11:45" x14ac:dyDescent="0.2">
      <c r="K18" s="4">
        <v>42153</v>
      </c>
      <c r="L18" s="5">
        <v>2.5</v>
      </c>
      <c r="N18" s="6">
        <v>43555</v>
      </c>
      <c r="O18" s="9">
        <v>86.16</v>
      </c>
      <c r="P18" s="17"/>
      <c r="Q18" s="4">
        <v>42062</v>
      </c>
      <c r="R18" s="5">
        <v>2.5</v>
      </c>
      <c r="T18" s="6">
        <v>43555</v>
      </c>
      <c r="U18" s="9">
        <v>117.76</v>
      </c>
      <c r="V18" s="17"/>
      <c r="W18" s="4">
        <v>42551</v>
      </c>
      <c r="X18" s="5">
        <v>1.25</v>
      </c>
      <c r="Z18" s="6">
        <v>43555</v>
      </c>
      <c r="AA18" s="9">
        <v>78.599999999999994</v>
      </c>
      <c r="AB18" s="17"/>
      <c r="AC18" s="4">
        <v>42368</v>
      </c>
      <c r="AD18" s="8">
        <v>2.5</v>
      </c>
      <c r="AF18" s="6">
        <v>43555</v>
      </c>
      <c r="AG18" s="7">
        <v>79</v>
      </c>
      <c r="AH18" s="17"/>
      <c r="AI18" s="4">
        <v>42338</v>
      </c>
      <c r="AJ18" s="8">
        <v>1.25</v>
      </c>
      <c r="AL18" s="6">
        <v>43555</v>
      </c>
      <c r="AM18" s="7">
        <v>34.729999999999997</v>
      </c>
      <c r="AN18" s="17"/>
      <c r="AO18" s="4">
        <v>42307</v>
      </c>
      <c r="AP18" s="8">
        <v>0.5</v>
      </c>
      <c r="AR18" s="6">
        <v>43555</v>
      </c>
      <c r="AS18" s="14">
        <v>23.38</v>
      </c>
    </row>
    <row r="19" spans="11:45" x14ac:dyDescent="0.2">
      <c r="K19" s="4">
        <v>41912</v>
      </c>
      <c r="L19" s="5">
        <v>2.5</v>
      </c>
      <c r="N19" s="6">
        <v>43465</v>
      </c>
      <c r="O19" s="9">
        <v>84.7</v>
      </c>
      <c r="P19" s="17"/>
      <c r="Q19" s="4">
        <v>41880</v>
      </c>
      <c r="R19" s="5">
        <v>2.5</v>
      </c>
      <c r="T19" s="6">
        <v>43465</v>
      </c>
      <c r="U19" s="7">
        <v>118.94</v>
      </c>
      <c r="V19" s="17"/>
      <c r="W19" s="4">
        <v>42489</v>
      </c>
      <c r="X19" s="5">
        <v>1.25</v>
      </c>
      <c r="Z19" s="6">
        <v>43465</v>
      </c>
      <c r="AA19" s="9">
        <v>77.400000000000006</v>
      </c>
      <c r="AB19" s="17"/>
      <c r="AC19" s="4">
        <v>42216</v>
      </c>
      <c r="AD19" s="8">
        <v>2.5</v>
      </c>
      <c r="AF19" s="6">
        <v>43465</v>
      </c>
      <c r="AG19" s="7">
        <v>80.150000000000006</v>
      </c>
      <c r="AH19" s="17"/>
      <c r="AI19" s="4">
        <v>42094</v>
      </c>
      <c r="AJ19" s="8">
        <v>1.25</v>
      </c>
      <c r="AL19" s="6">
        <v>43465</v>
      </c>
      <c r="AM19" s="7">
        <v>35.26</v>
      </c>
      <c r="AN19" s="17"/>
      <c r="AO19" s="4">
        <v>42124</v>
      </c>
      <c r="AP19" s="8">
        <v>0.5</v>
      </c>
      <c r="AR19" s="6">
        <v>43465</v>
      </c>
      <c r="AS19" s="14">
        <v>22.78</v>
      </c>
    </row>
    <row r="20" spans="11:45" x14ac:dyDescent="0.2">
      <c r="K20" s="4">
        <v>41789</v>
      </c>
      <c r="L20" s="8">
        <v>2.5</v>
      </c>
      <c r="N20" s="6">
        <v>43373</v>
      </c>
      <c r="O20" s="9">
        <v>80.400000000000006</v>
      </c>
      <c r="P20" s="17"/>
      <c r="Q20" s="4">
        <v>41698</v>
      </c>
      <c r="R20" s="5">
        <v>2.5</v>
      </c>
      <c r="T20" s="6">
        <v>43373</v>
      </c>
      <c r="U20" s="9">
        <v>112.12</v>
      </c>
      <c r="V20" s="17"/>
      <c r="W20" s="4">
        <v>42398</v>
      </c>
      <c r="X20" s="5">
        <v>1.25</v>
      </c>
      <c r="Z20" s="6">
        <v>43373</v>
      </c>
      <c r="AA20" s="9">
        <v>77.900000000000006</v>
      </c>
      <c r="AB20" s="17"/>
      <c r="AC20" s="4">
        <v>42003</v>
      </c>
      <c r="AD20" s="8">
        <v>2.5</v>
      </c>
      <c r="AF20" s="6">
        <v>43373</v>
      </c>
      <c r="AG20" s="9">
        <v>78.099999999999994</v>
      </c>
      <c r="AH20" s="17"/>
      <c r="AI20" s="4">
        <v>41971</v>
      </c>
      <c r="AJ20" s="5">
        <v>1.25</v>
      </c>
      <c r="AL20" s="6">
        <v>43373</v>
      </c>
      <c r="AM20" s="9">
        <v>34.56</v>
      </c>
      <c r="AN20" s="17"/>
      <c r="AO20" s="4">
        <v>41943</v>
      </c>
      <c r="AP20" s="8">
        <v>0.5</v>
      </c>
      <c r="AR20" s="6">
        <v>43373</v>
      </c>
      <c r="AS20" s="14">
        <v>22.81</v>
      </c>
    </row>
    <row r="21" spans="11:45" x14ac:dyDescent="0.2">
      <c r="K21" s="4">
        <v>41547</v>
      </c>
      <c r="L21" s="8">
        <v>2.5</v>
      </c>
      <c r="N21" s="6">
        <v>43281</v>
      </c>
      <c r="O21" s="9">
        <v>80.900000000000006</v>
      </c>
      <c r="P21" s="17"/>
      <c r="Q21" s="4">
        <v>41516</v>
      </c>
      <c r="R21" s="5">
        <v>2.5</v>
      </c>
      <c r="T21" s="6">
        <v>43281</v>
      </c>
      <c r="U21" s="9">
        <v>113.24</v>
      </c>
      <c r="V21" s="17"/>
      <c r="W21" s="4">
        <v>42307</v>
      </c>
      <c r="X21" s="5">
        <v>1.25</v>
      </c>
      <c r="Z21" s="6">
        <v>43281</v>
      </c>
      <c r="AA21" s="9">
        <v>75.900000000000006</v>
      </c>
      <c r="AB21" s="17"/>
      <c r="AC21" s="4">
        <v>41851</v>
      </c>
      <c r="AD21" s="8">
        <v>2.5</v>
      </c>
      <c r="AF21" s="6">
        <v>43281</v>
      </c>
      <c r="AG21" s="9">
        <v>76.5</v>
      </c>
      <c r="AH21" s="17"/>
      <c r="AI21" s="4">
        <v>41729</v>
      </c>
      <c r="AJ21" s="5">
        <v>1.25</v>
      </c>
      <c r="AL21" s="6">
        <v>43281</v>
      </c>
      <c r="AM21" s="9">
        <v>33.5</v>
      </c>
      <c r="AN21" s="17"/>
      <c r="AO21" s="4">
        <v>41759</v>
      </c>
      <c r="AP21" s="8">
        <v>0.5</v>
      </c>
      <c r="AR21" s="6">
        <v>43281</v>
      </c>
      <c r="AS21" s="14">
        <v>22.74</v>
      </c>
    </row>
    <row r="22" spans="11:45" x14ac:dyDescent="0.2">
      <c r="K22" s="4">
        <v>41425</v>
      </c>
      <c r="L22" s="8">
        <v>2.5</v>
      </c>
      <c r="N22" s="6">
        <v>43190</v>
      </c>
      <c r="O22" s="7">
        <v>78.2</v>
      </c>
      <c r="P22" s="17"/>
      <c r="Q22" s="4">
        <v>41333</v>
      </c>
      <c r="R22" s="5">
        <v>1.75</v>
      </c>
      <c r="T22" s="6">
        <v>43190</v>
      </c>
      <c r="U22" s="7">
        <v>109.46</v>
      </c>
      <c r="V22" s="17"/>
      <c r="W22" s="4">
        <v>42185</v>
      </c>
      <c r="X22" s="5">
        <v>1.25</v>
      </c>
      <c r="Z22" s="6">
        <v>43190</v>
      </c>
      <c r="AA22" s="7">
        <v>74.7</v>
      </c>
      <c r="AB22" s="17"/>
      <c r="AC22" s="4">
        <v>41638</v>
      </c>
      <c r="AD22" s="8">
        <v>2.5</v>
      </c>
      <c r="AF22" s="6">
        <v>43190</v>
      </c>
      <c r="AG22" s="7">
        <v>76</v>
      </c>
      <c r="AH22" s="17"/>
      <c r="AI22" s="4">
        <v>41607</v>
      </c>
      <c r="AJ22" s="5">
        <v>1.25</v>
      </c>
      <c r="AL22" s="6">
        <v>43190</v>
      </c>
      <c r="AM22" s="7">
        <v>32.14</v>
      </c>
      <c r="AN22" s="17"/>
      <c r="AO22" s="4">
        <v>41547</v>
      </c>
      <c r="AP22" s="8">
        <v>0.5</v>
      </c>
      <c r="AR22" s="6">
        <v>43190</v>
      </c>
      <c r="AS22" s="14">
        <v>22.69</v>
      </c>
    </row>
    <row r="23" spans="11:45" x14ac:dyDescent="0.2">
      <c r="K23" s="4">
        <v>41180</v>
      </c>
      <c r="L23" s="8">
        <v>2.5</v>
      </c>
      <c r="N23" s="6">
        <v>43100</v>
      </c>
      <c r="O23" s="9">
        <v>73.8</v>
      </c>
      <c r="P23" s="17"/>
      <c r="Q23" s="4">
        <v>41152</v>
      </c>
      <c r="R23" s="5">
        <v>1.75</v>
      </c>
      <c r="T23" s="6">
        <v>43100</v>
      </c>
      <c r="U23" s="9">
        <v>103.88</v>
      </c>
      <c r="V23" s="17"/>
      <c r="W23" s="4">
        <v>42124</v>
      </c>
      <c r="X23" s="8">
        <v>1.25</v>
      </c>
      <c r="Z23" s="6">
        <v>43100</v>
      </c>
      <c r="AA23" s="9">
        <v>71.900000000000006</v>
      </c>
      <c r="AB23" s="17"/>
      <c r="AC23" s="4">
        <v>41486</v>
      </c>
      <c r="AD23" s="8">
        <v>2.5</v>
      </c>
      <c r="AF23" s="6">
        <v>43100</v>
      </c>
      <c r="AG23" s="9">
        <v>74.5</v>
      </c>
      <c r="AH23" s="17"/>
      <c r="AI23" s="4">
        <v>41361</v>
      </c>
      <c r="AJ23" s="5">
        <v>1.25</v>
      </c>
      <c r="AL23" s="6">
        <v>43100</v>
      </c>
      <c r="AM23" s="9">
        <v>31.47</v>
      </c>
      <c r="AN23" s="17"/>
      <c r="AO23" s="4">
        <v>41425</v>
      </c>
      <c r="AP23" s="8">
        <v>0.5</v>
      </c>
      <c r="AR23" s="6">
        <v>43100</v>
      </c>
      <c r="AS23" s="14">
        <v>21.6</v>
      </c>
    </row>
    <row r="24" spans="11:45" x14ac:dyDescent="0.2">
      <c r="K24" s="4">
        <v>41060</v>
      </c>
      <c r="L24" s="8">
        <v>2.5</v>
      </c>
      <c r="N24" s="6">
        <v>43008</v>
      </c>
      <c r="O24" s="9">
        <v>72.099999999999994</v>
      </c>
      <c r="P24" s="17"/>
      <c r="Q24" s="4">
        <v>40968</v>
      </c>
      <c r="R24" s="5">
        <v>1.5</v>
      </c>
      <c r="T24" s="6">
        <v>43008</v>
      </c>
      <c r="U24" s="9">
        <v>101.62</v>
      </c>
      <c r="V24" s="17"/>
      <c r="W24" s="4">
        <v>42044</v>
      </c>
      <c r="X24" s="8">
        <v>1.25</v>
      </c>
      <c r="Z24" s="6">
        <v>43008</v>
      </c>
      <c r="AA24" s="9">
        <v>73.7</v>
      </c>
      <c r="AB24" s="17"/>
      <c r="AC24" s="4">
        <v>41273</v>
      </c>
      <c r="AD24" s="5">
        <v>2.5</v>
      </c>
      <c r="AF24" s="6">
        <v>43008</v>
      </c>
      <c r="AG24" s="9">
        <v>74.099999999999994</v>
      </c>
      <c r="AH24" s="17"/>
      <c r="AI24" s="4">
        <v>41243</v>
      </c>
      <c r="AJ24" s="5">
        <v>1.25</v>
      </c>
      <c r="AL24" s="6">
        <v>43008</v>
      </c>
      <c r="AM24" s="9">
        <v>31.71</v>
      </c>
      <c r="AN24" s="17"/>
      <c r="AO24" s="4">
        <v>41180</v>
      </c>
      <c r="AP24" s="8">
        <v>0.5</v>
      </c>
      <c r="AR24" s="6">
        <v>43008</v>
      </c>
      <c r="AS24" s="14">
        <v>21.76</v>
      </c>
    </row>
    <row r="25" spans="11:45" x14ac:dyDescent="0.2">
      <c r="K25" s="4">
        <v>40816</v>
      </c>
      <c r="L25" s="8">
        <v>2.5</v>
      </c>
      <c r="N25" s="6">
        <v>42916</v>
      </c>
      <c r="O25" s="9">
        <v>71.3</v>
      </c>
      <c r="P25" s="17"/>
      <c r="Q25" s="4">
        <v>40786</v>
      </c>
      <c r="R25" s="5">
        <v>1.5</v>
      </c>
      <c r="T25" s="6">
        <v>42916</v>
      </c>
      <c r="U25" s="9">
        <v>100.78</v>
      </c>
      <c r="V25" s="17"/>
      <c r="W25" s="4">
        <v>41943</v>
      </c>
      <c r="X25" s="8">
        <v>1.25</v>
      </c>
      <c r="Z25" s="6">
        <v>42916</v>
      </c>
      <c r="AA25" s="9">
        <v>71.5</v>
      </c>
      <c r="AB25" s="17"/>
      <c r="AC25" s="4">
        <v>41121</v>
      </c>
      <c r="AD25" s="5">
        <v>2.5</v>
      </c>
      <c r="AF25" s="6">
        <v>42916</v>
      </c>
      <c r="AG25" s="9">
        <v>75.7</v>
      </c>
      <c r="AH25" s="17"/>
      <c r="AI25" s="4">
        <v>40999</v>
      </c>
      <c r="AJ25" s="8">
        <v>1.25</v>
      </c>
      <c r="AL25" s="6">
        <v>42916</v>
      </c>
      <c r="AM25" s="9">
        <v>30.98</v>
      </c>
      <c r="AN25" s="17"/>
      <c r="AO25" s="4">
        <v>41054</v>
      </c>
      <c r="AP25" s="8">
        <v>0.5</v>
      </c>
      <c r="AR25" s="6">
        <v>42916</v>
      </c>
      <c r="AS25" s="14">
        <v>21.81</v>
      </c>
    </row>
    <row r="26" spans="11:45" x14ac:dyDescent="0.2">
      <c r="K26" s="4">
        <v>40694</v>
      </c>
      <c r="L26" s="8">
        <v>2.5</v>
      </c>
      <c r="N26" s="6">
        <v>42825</v>
      </c>
      <c r="O26" s="7">
        <v>74</v>
      </c>
      <c r="P26" s="17"/>
      <c r="Q26" s="4">
        <v>40599</v>
      </c>
      <c r="R26" s="5">
        <v>1.5</v>
      </c>
      <c r="T26" s="6">
        <v>42825</v>
      </c>
      <c r="U26" s="7">
        <v>101.79</v>
      </c>
      <c r="V26" s="17"/>
      <c r="W26" s="4">
        <v>41820</v>
      </c>
      <c r="X26" s="8">
        <v>1.25</v>
      </c>
      <c r="Z26" s="6">
        <v>42825</v>
      </c>
      <c r="AA26" s="7">
        <v>72.099999999999994</v>
      </c>
      <c r="AB26" s="17"/>
      <c r="AC26" s="4">
        <v>40907</v>
      </c>
      <c r="AD26" s="5">
        <v>2.5</v>
      </c>
      <c r="AF26" s="6">
        <v>42825</v>
      </c>
      <c r="AG26" s="7">
        <v>75.400000000000006</v>
      </c>
      <c r="AH26" s="17"/>
      <c r="AI26" s="4">
        <v>40877</v>
      </c>
      <c r="AJ26" s="8">
        <v>1.25</v>
      </c>
      <c r="AL26" s="6">
        <v>42825</v>
      </c>
      <c r="AM26" s="7">
        <v>30.99</v>
      </c>
      <c r="AN26" s="17"/>
      <c r="AO26" s="4">
        <v>40718</v>
      </c>
      <c r="AP26" s="8">
        <v>0.67</v>
      </c>
      <c r="AR26" s="6">
        <v>42825</v>
      </c>
      <c r="AS26" s="14">
        <v>22.25</v>
      </c>
    </row>
    <row r="27" spans="11:45" x14ac:dyDescent="0.2">
      <c r="K27" s="4">
        <v>40451</v>
      </c>
      <c r="L27" s="8">
        <v>4</v>
      </c>
      <c r="N27" s="6">
        <v>42735</v>
      </c>
      <c r="O27" s="7">
        <v>70.7</v>
      </c>
      <c r="P27" s="17"/>
      <c r="Q27" s="4">
        <v>40397</v>
      </c>
      <c r="R27" s="5">
        <v>1.5</v>
      </c>
      <c r="T27" s="6">
        <v>42735</v>
      </c>
      <c r="U27" s="7">
        <v>99.94</v>
      </c>
      <c r="V27" s="17"/>
      <c r="W27" s="4">
        <v>41759</v>
      </c>
      <c r="X27" s="8">
        <v>1.25</v>
      </c>
      <c r="Z27" s="6">
        <v>42735</v>
      </c>
      <c r="AA27" s="7">
        <v>71.599999999999994</v>
      </c>
      <c r="AB27" s="17"/>
      <c r="AC27" s="4">
        <v>40753</v>
      </c>
      <c r="AD27" s="5">
        <v>2.5</v>
      </c>
      <c r="AF27" s="6">
        <v>42735</v>
      </c>
      <c r="AG27" s="7">
        <v>73</v>
      </c>
      <c r="AH27" s="17"/>
      <c r="AI27" s="4">
        <v>40633</v>
      </c>
      <c r="AJ27" s="8">
        <v>1.25</v>
      </c>
      <c r="AL27" s="6">
        <v>42735</v>
      </c>
      <c r="AM27" s="7">
        <v>30.84</v>
      </c>
      <c r="AN27" s="17"/>
      <c r="AO27" s="4">
        <v>40445</v>
      </c>
      <c r="AP27" s="8">
        <v>1</v>
      </c>
      <c r="AR27" s="6">
        <v>42735</v>
      </c>
      <c r="AS27" s="14">
        <v>21.41</v>
      </c>
    </row>
    <row r="28" spans="11:45" x14ac:dyDescent="0.2">
      <c r="K28" s="4">
        <v>40302</v>
      </c>
      <c r="L28" s="8">
        <v>4</v>
      </c>
      <c r="N28" s="6">
        <v>42643</v>
      </c>
      <c r="O28" s="7">
        <v>68.900000000000006</v>
      </c>
      <c r="P28" s="17"/>
      <c r="Q28" s="4">
        <v>40184</v>
      </c>
      <c r="R28" s="5">
        <v>1</v>
      </c>
      <c r="T28" s="6">
        <v>42643</v>
      </c>
      <c r="U28" s="7">
        <v>97.39</v>
      </c>
      <c r="V28" s="17"/>
      <c r="W28" s="4">
        <v>41670</v>
      </c>
      <c r="X28" s="8">
        <v>1.25</v>
      </c>
      <c r="Z28" s="6">
        <v>42643</v>
      </c>
      <c r="AA28" s="7">
        <v>71</v>
      </c>
      <c r="AB28" s="17"/>
      <c r="AC28" s="4">
        <v>40542</v>
      </c>
      <c r="AD28" s="5">
        <v>2.5</v>
      </c>
      <c r="AF28" s="6">
        <v>42643</v>
      </c>
      <c r="AG28" s="7">
        <v>72.900000000000006</v>
      </c>
      <c r="AH28" s="17"/>
      <c r="AI28" s="4">
        <v>40512</v>
      </c>
      <c r="AJ28" s="8">
        <v>1.25</v>
      </c>
      <c r="AL28" s="6">
        <v>42643</v>
      </c>
      <c r="AM28" s="7">
        <v>30.7</v>
      </c>
      <c r="AN28" s="17"/>
      <c r="AO28" s="4">
        <v>40340</v>
      </c>
      <c r="AP28" s="5">
        <v>4</v>
      </c>
      <c r="AR28" s="6">
        <v>42643</v>
      </c>
      <c r="AS28" s="14">
        <v>20.94</v>
      </c>
    </row>
    <row r="29" spans="11:45" x14ac:dyDescent="0.2">
      <c r="K29" s="4">
        <v>40081</v>
      </c>
      <c r="L29" s="8">
        <v>4</v>
      </c>
      <c r="N29" s="6">
        <v>42551</v>
      </c>
      <c r="O29" s="7">
        <v>69.3</v>
      </c>
      <c r="P29" s="17"/>
      <c r="Q29" s="4">
        <v>40032</v>
      </c>
      <c r="R29" s="5">
        <v>1</v>
      </c>
      <c r="T29" s="6">
        <v>42551</v>
      </c>
      <c r="U29" s="7">
        <v>97.16</v>
      </c>
      <c r="V29" s="17"/>
      <c r="W29" s="4">
        <v>41578</v>
      </c>
      <c r="X29" s="8">
        <v>2.5</v>
      </c>
      <c r="Z29" s="6">
        <v>42551</v>
      </c>
      <c r="AA29" s="7">
        <v>69.22</v>
      </c>
      <c r="AB29" s="17"/>
      <c r="AC29" s="4">
        <v>40354</v>
      </c>
      <c r="AD29" s="8">
        <v>2.5</v>
      </c>
      <c r="AF29" s="6">
        <v>42551</v>
      </c>
      <c r="AG29" s="7">
        <v>72.3</v>
      </c>
      <c r="AH29" s="17"/>
      <c r="AI29" s="4">
        <v>40277</v>
      </c>
      <c r="AJ29" s="8">
        <v>1.25</v>
      </c>
      <c r="AL29" s="6">
        <v>42551</v>
      </c>
      <c r="AM29" s="7">
        <v>28.94</v>
      </c>
      <c r="AN29" s="17"/>
      <c r="AO29" s="4">
        <v>39736</v>
      </c>
      <c r="AP29" s="5">
        <v>2.81</v>
      </c>
      <c r="AR29" s="6">
        <v>42551</v>
      </c>
      <c r="AS29" s="14">
        <v>19.66</v>
      </c>
    </row>
    <row r="30" spans="11:45" x14ac:dyDescent="0.2">
      <c r="K30" s="4">
        <v>39812</v>
      </c>
      <c r="L30" s="8">
        <v>4</v>
      </c>
      <c r="N30" s="6">
        <v>42460</v>
      </c>
      <c r="O30" s="7">
        <v>71.099999999999994</v>
      </c>
      <c r="P30" s="17"/>
      <c r="Q30" s="4">
        <v>39822</v>
      </c>
      <c r="R30" s="5">
        <v>1.25</v>
      </c>
      <c r="T30" s="6">
        <v>42460</v>
      </c>
      <c r="U30" s="7">
        <v>96.41</v>
      </c>
      <c r="V30" s="17"/>
      <c r="W30" s="4">
        <v>41394</v>
      </c>
      <c r="X30" s="8">
        <v>2.5</v>
      </c>
      <c r="Z30" s="6">
        <v>42460</v>
      </c>
      <c r="AA30" s="7">
        <v>72.08</v>
      </c>
      <c r="AB30" s="17"/>
      <c r="AC30" s="4">
        <v>40184</v>
      </c>
      <c r="AD30" s="8">
        <v>2.5</v>
      </c>
      <c r="AF30" s="6">
        <v>42460</v>
      </c>
      <c r="AG30" s="7">
        <v>72</v>
      </c>
      <c r="AH30" s="17"/>
      <c r="AI30" s="4">
        <v>40123</v>
      </c>
      <c r="AJ30" s="8">
        <v>1.25</v>
      </c>
      <c r="AL30" s="6">
        <v>42460</v>
      </c>
      <c r="AM30" s="7">
        <v>29.08</v>
      </c>
      <c r="AN30" s="17"/>
      <c r="AO30" s="4">
        <v>39423</v>
      </c>
      <c r="AP30" s="5">
        <v>1.41</v>
      </c>
      <c r="AR30" s="6">
        <v>42460</v>
      </c>
      <c r="AS30" s="14">
        <v>19.96</v>
      </c>
    </row>
    <row r="31" spans="11:45" x14ac:dyDescent="0.2">
      <c r="K31" s="4">
        <v>39724</v>
      </c>
      <c r="L31" s="8">
        <v>5.5</v>
      </c>
      <c r="N31" s="6">
        <v>42369</v>
      </c>
      <c r="O31" s="7">
        <v>71.099999999999994</v>
      </c>
      <c r="P31" s="17"/>
      <c r="Q31" s="4">
        <v>39675</v>
      </c>
      <c r="R31" s="5">
        <v>0.4</v>
      </c>
      <c r="T31" s="6">
        <v>42369</v>
      </c>
      <c r="U31" s="7">
        <v>98.21</v>
      </c>
      <c r="V31" s="17"/>
      <c r="W31" s="4">
        <v>41213</v>
      </c>
      <c r="X31" s="8">
        <v>2.5</v>
      </c>
      <c r="Z31" s="6">
        <v>42369</v>
      </c>
      <c r="AA31" s="7">
        <v>73.92</v>
      </c>
      <c r="AB31" s="17"/>
      <c r="AC31" s="4">
        <v>40024</v>
      </c>
      <c r="AD31" s="8">
        <v>2.5</v>
      </c>
      <c r="AF31" s="6">
        <v>42369</v>
      </c>
      <c r="AG31" s="7">
        <v>70.56</v>
      </c>
      <c r="AH31" s="17"/>
      <c r="AI31" s="4">
        <v>39920</v>
      </c>
      <c r="AJ31" s="8">
        <v>1.25</v>
      </c>
      <c r="AL31" s="6">
        <v>42369</v>
      </c>
      <c r="AM31" s="7">
        <v>30.26</v>
      </c>
      <c r="AN31" s="17"/>
      <c r="AO31" s="4">
        <v>39162</v>
      </c>
      <c r="AP31" s="5">
        <v>2.81</v>
      </c>
      <c r="AR31" s="6">
        <v>42369</v>
      </c>
      <c r="AS31" s="14">
        <v>20.11</v>
      </c>
    </row>
    <row r="32" spans="11:45" x14ac:dyDescent="0.2">
      <c r="K32" s="4">
        <v>39584</v>
      </c>
      <c r="L32" s="8">
        <v>2.5</v>
      </c>
      <c r="N32" s="6">
        <v>42277</v>
      </c>
      <c r="O32" s="7">
        <v>71.3</v>
      </c>
      <c r="P32" s="17"/>
      <c r="Q32" s="4">
        <v>39444</v>
      </c>
      <c r="R32" s="5">
        <v>0.7</v>
      </c>
      <c r="T32" s="6">
        <v>42277</v>
      </c>
      <c r="U32" s="7">
        <v>97.68</v>
      </c>
      <c r="V32" s="17"/>
      <c r="W32" s="4">
        <v>41029</v>
      </c>
      <c r="X32" s="8">
        <v>2.5</v>
      </c>
      <c r="Z32" s="6">
        <v>42277</v>
      </c>
      <c r="AA32" s="7">
        <v>78.36</v>
      </c>
      <c r="AB32" s="17"/>
      <c r="AC32" s="4">
        <v>39822</v>
      </c>
      <c r="AD32" s="8">
        <v>5</v>
      </c>
      <c r="AF32" s="6">
        <v>42277</v>
      </c>
      <c r="AG32" s="7">
        <v>72.650000000000006</v>
      </c>
      <c r="AH32" s="17"/>
      <c r="AI32" s="4">
        <v>39668</v>
      </c>
      <c r="AJ32" s="8">
        <v>1.25</v>
      </c>
      <c r="AL32" s="6">
        <v>42277</v>
      </c>
      <c r="AM32" s="7">
        <v>31.57</v>
      </c>
      <c r="AN32" s="17"/>
      <c r="AO32" s="4">
        <v>39073</v>
      </c>
      <c r="AP32" s="5">
        <v>1.41</v>
      </c>
      <c r="AR32" s="6">
        <v>42277</v>
      </c>
      <c r="AS32" s="14">
        <v>20.21</v>
      </c>
    </row>
    <row r="33" spans="11:45" x14ac:dyDescent="0.2">
      <c r="K33" s="4">
        <v>39360</v>
      </c>
      <c r="L33" s="5">
        <v>3.5</v>
      </c>
      <c r="N33" s="6">
        <v>42185</v>
      </c>
      <c r="O33" s="7">
        <v>73.7</v>
      </c>
      <c r="P33" s="17"/>
      <c r="Q33" s="4"/>
      <c r="R33" s="8"/>
      <c r="T33" s="6">
        <v>42185</v>
      </c>
      <c r="U33" s="7">
        <v>99.01</v>
      </c>
      <c r="V33" s="17"/>
      <c r="W33" s="4">
        <v>40844</v>
      </c>
      <c r="X33" s="8">
        <v>2.5</v>
      </c>
      <c r="Z33" s="6">
        <v>42185</v>
      </c>
      <c r="AA33" s="7">
        <v>79.19</v>
      </c>
      <c r="AB33" s="17"/>
      <c r="AC33" s="4">
        <v>39675</v>
      </c>
      <c r="AD33" s="8">
        <v>5</v>
      </c>
      <c r="AF33" s="6">
        <v>42185</v>
      </c>
      <c r="AG33" s="7">
        <v>72.3</v>
      </c>
      <c r="AH33" s="17"/>
      <c r="AI33" s="4">
        <v>39563</v>
      </c>
      <c r="AJ33" s="8">
        <v>1.25</v>
      </c>
      <c r="AL33" s="6">
        <v>42185</v>
      </c>
      <c r="AM33" s="7">
        <v>30.97</v>
      </c>
      <c r="AN33" s="17"/>
      <c r="AO33" s="4">
        <v>38901</v>
      </c>
      <c r="AP33" s="5">
        <v>2.5</v>
      </c>
      <c r="AR33" s="6">
        <v>42185</v>
      </c>
      <c r="AS33" s="14">
        <v>19.899999999999999</v>
      </c>
    </row>
    <row r="34" spans="11:45" x14ac:dyDescent="0.2">
      <c r="K34" s="4">
        <v>39211</v>
      </c>
      <c r="L34" s="5">
        <v>1.5</v>
      </c>
      <c r="N34" s="6">
        <v>42094</v>
      </c>
      <c r="O34" s="7">
        <v>74.25</v>
      </c>
      <c r="P34" s="17"/>
      <c r="Q34" s="4"/>
      <c r="R34" s="5"/>
      <c r="T34" s="6">
        <v>42094</v>
      </c>
      <c r="U34" s="7">
        <v>96.22</v>
      </c>
      <c r="V34" s="17"/>
      <c r="W34" s="4">
        <v>40661</v>
      </c>
      <c r="X34" s="8">
        <v>2.5</v>
      </c>
      <c r="Z34" s="6">
        <v>42094</v>
      </c>
      <c r="AA34" s="7">
        <v>80.44</v>
      </c>
      <c r="AB34" s="17"/>
      <c r="AC34" s="4">
        <v>39451</v>
      </c>
      <c r="AD34" s="8">
        <v>5</v>
      </c>
      <c r="AF34" s="6">
        <v>42094</v>
      </c>
      <c r="AG34" s="7">
        <v>71.599999999999994</v>
      </c>
      <c r="AH34" s="17"/>
      <c r="AI34" s="4">
        <v>39444</v>
      </c>
      <c r="AJ34" s="8">
        <v>1.25</v>
      </c>
      <c r="AL34" s="6">
        <v>42094</v>
      </c>
      <c r="AM34" s="7">
        <v>30.98</v>
      </c>
      <c r="AN34" s="17"/>
      <c r="AO34" s="4">
        <v>38667</v>
      </c>
      <c r="AP34" s="5">
        <v>1.25</v>
      </c>
      <c r="AR34" s="6">
        <v>42094</v>
      </c>
      <c r="AS34" s="14">
        <v>20.14</v>
      </c>
    </row>
    <row r="35" spans="11:45" x14ac:dyDescent="0.2">
      <c r="K35" s="4">
        <v>39072</v>
      </c>
      <c r="L35" s="5">
        <v>2</v>
      </c>
      <c r="N35" s="6">
        <v>42004</v>
      </c>
      <c r="O35" s="7">
        <v>73.099999999999994</v>
      </c>
      <c r="P35" s="17"/>
      <c r="Q35" s="4"/>
      <c r="R35" s="5"/>
      <c r="T35" s="6">
        <v>42004</v>
      </c>
      <c r="U35" s="7">
        <v>96.97</v>
      </c>
      <c r="V35" s="17"/>
      <c r="W35" s="4">
        <v>40480</v>
      </c>
      <c r="X35" s="8">
        <v>4</v>
      </c>
      <c r="Z35" s="6">
        <v>42004</v>
      </c>
      <c r="AA35" s="7">
        <v>82.85</v>
      </c>
      <c r="AB35" s="17"/>
      <c r="AC35" s="4">
        <v>39177</v>
      </c>
      <c r="AD35" s="8">
        <v>5</v>
      </c>
      <c r="AF35" s="6">
        <v>42004</v>
      </c>
      <c r="AG35" s="7">
        <v>69.069999999999993</v>
      </c>
      <c r="AH35" s="17"/>
      <c r="AI35" s="4">
        <v>39248</v>
      </c>
      <c r="AJ35" s="8">
        <v>0.8</v>
      </c>
      <c r="AL35" s="6">
        <v>42004</v>
      </c>
      <c r="AM35" s="7">
        <v>32.28</v>
      </c>
      <c r="AN35" s="17"/>
      <c r="AO35" s="4">
        <v>37043</v>
      </c>
      <c r="AP35" s="5">
        <v>1.35</v>
      </c>
      <c r="AR35" s="6">
        <v>42004</v>
      </c>
      <c r="AS35" s="14">
        <v>19.309999999999999</v>
      </c>
    </row>
    <row r="36" spans="11:45" x14ac:dyDescent="0.2">
      <c r="K36" s="4">
        <v>38887</v>
      </c>
      <c r="L36" s="5">
        <v>1</v>
      </c>
      <c r="N36" s="6">
        <v>41912</v>
      </c>
      <c r="O36" s="7">
        <v>71.36</v>
      </c>
      <c r="P36" s="17"/>
      <c r="Q36" s="4"/>
      <c r="R36" s="5"/>
      <c r="T36" s="6">
        <v>41912</v>
      </c>
      <c r="U36" s="7">
        <v>95.67</v>
      </c>
      <c r="V36" s="17"/>
      <c r="W36" s="4">
        <v>40319</v>
      </c>
      <c r="X36" s="5">
        <v>4</v>
      </c>
      <c r="Z36" s="6">
        <v>41912</v>
      </c>
      <c r="AA36" s="7">
        <v>82.19</v>
      </c>
      <c r="AB36" s="17"/>
      <c r="AC36" s="4">
        <v>39087</v>
      </c>
      <c r="AD36" s="8">
        <v>5</v>
      </c>
      <c r="AF36" s="6">
        <v>41912</v>
      </c>
      <c r="AG36" s="7">
        <v>69.92</v>
      </c>
      <c r="AH36" s="17"/>
      <c r="AI36" s="4">
        <v>39101</v>
      </c>
      <c r="AJ36" s="8">
        <v>1.25</v>
      </c>
      <c r="AL36" s="6">
        <v>41912</v>
      </c>
      <c r="AM36" s="7">
        <v>32.4</v>
      </c>
      <c r="AN36" s="17"/>
      <c r="AO36" s="4">
        <v>36831</v>
      </c>
      <c r="AP36" s="5">
        <v>16.649999999999999</v>
      </c>
      <c r="AR36" s="6">
        <v>41912</v>
      </c>
      <c r="AS36" s="14">
        <v>19.920000000000002</v>
      </c>
    </row>
    <row r="37" spans="11:45" x14ac:dyDescent="0.2">
      <c r="K37" s="4">
        <v>38709</v>
      </c>
      <c r="L37" s="5">
        <v>1.2</v>
      </c>
      <c r="N37" s="6">
        <v>41820</v>
      </c>
      <c r="O37" s="7">
        <v>73.3</v>
      </c>
      <c r="P37" s="17"/>
      <c r="Q37" s="4"/>
      <c r="R37" s="5"/>
      <c r="T37" s="6">
        <v>41820</v>
      </c>
      <c r="U37" s="7">
        <v>97.23</v>
      </c>
      <c r="V37" s="17"/>
      <c r="W37" s="4">
        <v>39812</v>
      </c>
      <c r="X37" s="5">
        <v>8</v>
      </c>
      <c r="Z37" s="6">
        <v>41820</v>
      </c>
      <c r="AA37" s="7">
        <v>82.01</v>
      </c>
      <c r="AB37" s="17"/>
      <c r="AC37" s="4">
        <v>38933</v>
      </c>
      <c r="AD37" s="8">
        <v>5</v>
      </c>
      <c r="AF37" s="6">
        <v>41820</v>
      </c>
      <c r="AG37" s="7">
        <f>69.31+2.5</f>
        <v>71.81</v>
      </c>
      <c r="AH37" s="17"/>
      <c r="AI37" s="4">
        <v>38982</v>
      </c>
      <c r="AJ37" s="8">
        <v>1.25</v>
      </c>
      <c r="AL37" s="6">
        <v>41820</v>
      </c>
      <c r="AM37" s="7">
        <v>32.04</v>
      </c>
      <c r="AN37" s="17"/>
      <c r="AO37" s="4">
        <v>36678</v>
      </c>
      <c r="AP37" s="5">
        <v>10</v>
      </c>
      <c r="AR37" s="6">
        <v>41820</v>
      </c>
      <c r="AS37" s="14">
        <v>19.98</v>
      </c>
    </row>
    <row r="38" spans="11:45" x14ac:dyDescent="0.2">
      <c r="K38" s="4">
        <v>38517</v>
      </c>
      <c r="L38" s="5">
        <v>1.8</v>
      </c>
      <c r="N38" s="6">
        <v>41729</v>
      </c>
      <c r="O38" s="7">
        <f>72.2+2.5</f>
        <v>74.7</v>
      </c>
      <c r="P38" s="17"/>
      <c r="Q38" s="4"/>
      <c r="R38" s="5"/>
      <c r="T38" s="6">
        <v>41729</v>
      </c>
      <c r="U38" s="7">
        <v>96.9</v>
      </c>
      <c r="V38" s="17"/>
      <c r="W38" s="4">
        <v>39724</v>
      </c>
      <c r="X38" s="5">
        <v>4</v>
      </c>
      <c r="Z38" s="6">
        <v>41729</v>
      </c>
      <c r="AA38" s="7">
        <f>82.3+1.25</f>
        <v>83.55</v>
      </c>
      <c r="AB38" s="17"/>
      <c r="AC38" s="4">
        <v>38807</v>
      </c>
      <c r="AD38" s="8">
        <v>2.5</v>
      </c>
      <c r="AF38" s="6">
        <v>41729</v>
      </c>
      <c r="AG38" s="7">
        <v>71.3</v>
      </c>
      <c r="AH38" s="17"/>
      <c r="AI38" s="4">
        <v>38604</v>
      </c>
      <c r="AJ38" s="5">
        <v>1</v>
      </c>
      <c r="AL38" s="6">
        <v>41729</v>
      </c>
      <c r="AM38" s="7">
        <v>31.07</v>
      </c>
      <c r="AN38" s="17"/>
      <c r="AO38" s="4">
        <v>36455</v>
      </c>
      <c r="AP38" s="5">
        <v>5.75</v>
      </c>
      <c r="AR38" s="6">
        <v>41729</v>
      </c>
      <c r="AS38" s="14">
        <f>20.2+0.5</f>
        <v>20.7</v>
      </c>
    </row>
    <row r="39" spans="11:45" x14ac:dyDescent="0.2">
      <c r="K39" s="4">
        <v>38443</v>
      </c>
      <c r="L39" s="5">
        <v>2.2000000000000002</v>
      </c>
      <c r="N39" s="6">
        <v>41639</v>
      </c>
      <c r="O39" s="7">
        <v>74.099999999999994</v>
      </c>
      <c r="P39" s="17"/>
      <c r="Q39" s="4"/>
      <c r="R39" s="8"/>
      <c r="T39" s="6">
        <v>41639</v>
      </c>
      <c r="U39" s="7">
        <v>98</v>
      </c>
      <c r="V39" s="17"/>
      <c r="W39" s="4">
        <v>39598</v>
      </c>
      <c r="X39" s="5">
        <v>4</v>
      </c>
      <c r="Z39" s="6">
        <v>41639</v>
      </c>
      <c r="AA39" s="7">
        <v>85.75</v>
      </c>
      <c r="AB39" s="17"/>
      <c r="AC39" s="4">
        <v>38737</v>
      </c>
      <c r="AD39" s="8">
        <v>4.5</v>
      </c>
      <c r="AF39" s="6">
        <v>41639</v>
      </c>
      <c r="AG39" s="7">
        <v>70.900000000000006</v>
      </c>
      <c r="AH39" s="17"/>
      <c r="AI39" s="4">
        <v>38247</v>
      </c>
      <c r="AJ39" s="5">
        <v>0.2</v>
      </c>
      <c r="AL39" s="6">
        <v>41639</v>
      </c>
      <c r="AM39" s="7">
        <v>32.159999999999997</v>
      </c>
      <c r="AN39" s="17"/>
      <c r="AO39" s="4">
        <v>36290</v>
      </c>
      <c r="AP39" s="5">
        <v>0.11</v>
      </c>
      <c r="AR39" s="6">
        <v>41639</v>
      </c>
      <c r="AS39" s="14">
        <v>20.45</v>
      </c>
    </row>
    <row r="40" spans="11:45" x14ac:dyDescent="0.2">
      <c r="K40" s="4">
        <v>38275</v>
      </c>
      <c r="L40" s="5">
        <v>1.8</v>
      </c>
      <c r="N40" s="6">
        <v>41547</v>
      </c>
      <c r="O40" s="7">
        <v>72.900000000000006</v>
      </c>
      <c r="P40" s="17"/>
      <c r="Q40" s="4"/>
      <c r="R40" s="8"/>
      <c r="T40" s="6">
        <v>41547</v>
      </c>
      <c r="U40" s="7">
        <v>95.4</v>
      </c>
      <c r="V40" s="17"/>
      <c r="W40" s="4">
        <v>39388</v>
      </c>
      <c r="X40" s="5">
        <v>4</v>
      </c>
      <c r="Z40" s="6">
        <v>41547</v>
      </c>
      <c r="AA40" s="7">
        <f>83.6+2.5</f>
        <v>86.1</v>
      </c>
      <c r="AB40" s="17"/>
      <c r="AC40" s="4">
        <v>38547</v>
      </c>
      <c r="AD40" s="8">
        <v>4.75</v>
      </c>
      <c r="AF40" s="6">
        <v>41547</v>
      </c>
      <c r="AG40" s="7">
        <v>73</v>
      </c>
      <c r="AH40" s="17"/>
      <c r="AI40" s="4">
        <v>38184</v>
      </c>
      <c r="AJ40" s="5">
        <v>1.8</v>
      </c>
      <c r="AL40" s="6">
        <v>41547</v>
      </c>
      <c r="AM40" s="7">
        <f>31.74+1.25</f>
        <v>32.989999999999995</v>
      </c>
      <c r="AN40" s="17"/>
      <c r="AO40" s="4">
        <v>36243</v>
      </c>
      <c r="AP40" s="5">
        <v>1.25</v>
      </c>
      <c r="AR40" s="6">
        <v>41547</v>
      </c>
      <c r="AS40" s="14">
        <v>18.8</v>
      </c>
    </row>
    <row r="41" spans="11:45" x14ac:dyDescent="0.2">
      <c r="K41" s="4">
        <v>38082</v>
      </c>
      <c r="L41" s="5">
        <v>2.2000000000000002</v>
      </c>
      <c r="N41" s="6">
        <v>41455</v>
      </c>
      <c r="O41" s="7">
        <v>74.599999999999994</v>
      </c>
      <c r="P41" s="17"/>
      <c r="Q41" s="4"/>
      <c r="R41" s="8"/>
      <c r="T41" s="6">
        <v>41455</v>
      </c>
      <c r="U41" s="7">
        <v>95</v>
      </c>
      <c r="V41" s="17"/>
      <c r="W41" s="4">
        <v>39227</v>
      </c>
      <c r="X41" s="5">
        <v>4</v>
      </c>
      <c r="Z41" s="6">
        <v>41455</v>
      </c>
      <c r="AA41" s="7">
        <v>84.6</v>
      </c>
      <c r="AB41" s="17"/>
      <c r="AC41" s="4">
        <v>38359</v>
      </c>
      <c r="AD41" s="8">
        <v>4.25</v>
      </c>
      <c r="AF41" s="6">
        <v>41455</v>
      </c>
      <c r="AG41" s="7">
        <f>72+2.5</f>
        <v>74.5</v>
      </c>
      <c r="AH41" s="17"/>
      <c r="AI41" s="4">
        <v>37820</v>
      </c>
      <c r="AJ41" s="5">
        <v>4.26</v>
      </c>
      <c r="AL41" s="6">
        <v>41455</v>
      </c>
      <c r="AM41" s="7">
        <v>32.26</v>
      </c>
      <c r="AN41" s="17"/>
      <c r="AO41" s="4">
        <v>36069</v>
      </c>
      <c r="AP41" s="5">
        <v>1</v>
      </c>
      <c r="AR41" s="6">
        <v>41455</v>
      </c>
      <c r="AS41" s="14">
        <v>19.100000000000001</v>
      </c>
    </row>
    <row r="42" spans="11:45" x14ac:dyDescent="0.2">
      <c r="K42" s="4">
        <v>37925</v>
      </c>
      <c r="L42" s="5">
        <v>1.8</v>
      </c>
      <c r="N42" s="6">
        <v>41364</v>
      </c>
      <c r="O42" s="7">
        <f>73.9+2.5</f>
        <v>76.400000000000006</v>
      </c>
      <c r="P42" s="17"/>
      <c r="Q42" s="4"/>
      <c r="R42" s="9"/>
      <c r="T42" s="6">
        <v>41364</v>
      </c>
      <c r="U42" s="7">
        <v>92.9</v>
      </c>
      <c r="V42" s="17"/>
      <c r="W42" s="4">
        <v>39024</v>
      </c>
      <c r="X42" s="5">
        <v>4</v>
      </c>
      <c r="Z42" s="6">
        <v>41364</v>
      </c>
      <c r="AA42" s="7">
        <f>83+2.5</f>
        <v>85.5</v>
      </c>
      <c r="AB42" s="17"/>
      <c r="AC42" s="4">
        <v>38195</v>
      </c>
      <c r="AD42" s="5">
        <v>1.75</v>
      </c>
      <c r="AF42" s="6">
        <v>41364</v>
      </c>
      <c r="AG42" s="7">
        <v>74.2</v>
      </c>
      <c r="AH42" s="17"/>
      <c r="AI42" s="4">
        <v>37820</v>
      </c>
      <c r="AJ42" s="5">
        <v>1.1000000000000001</v>
      </c>
      <c r="AL42" s="6">
        <v>41364</v>
      </c>
      <c r="AM42" s="7">
        <v>31.68</v>
      </c>
      <c r="AN42" s="17"/>
      <c r="AO42" s="4">
        <v>35929</v>
      </c>
      <c r="AP42" s="5">
        <v>1.875</v>
      </c>
      <c r="AR42" s="6">
        <v>41364</v>
      </c>
      <c r="AS42" s="14">
        <f>18.8+0.5</f>
        <v>19.3</v>
      </c>
    </row>
    <row r="43" spans="11:45" x14ac:dyDescent="0.2">
      <c r="K43" s="4">
        <v>37686</v>
      </c>
      <c r="L43" s="5">
        <v>2.7</v>
      </c>
      <c r="N43" s="6">
        <v>41274</v>
      </c>
      <c r="O43" s="7">
        <v>74</v>
      </c>
      <c r="P43" s="17"/>
      <c r="R43" s="11"/>
      <c r="T43" s="6">
        <v>41274</v>
      </c>
      <c r="U43" s="7">
        <f>87.2+1.75</f>
        <v>88.95</v>
      </c>
      <c r="V43" s="17"/>
      <c r="W43" s="4">
        <v>38863</v>
      </c>
      <c r="X43" s="5">
        <v>4</v>
      </c>
      <c r="Z43" s="6">
        <v>41274</v>
      </c>
      <c r="AA43" s="7">
        <v>84</v>
      </c>
      <c r="AB43" s="17"/>
      <c r="AC43" s="4">
        <v>38135</v>
      </c>
      <c r="AD43" s="5">
        <v>3.75</v>
      </c>
      <c r="AF43" s="6">
        <v>41274</v>
      </c>
      <c r="AG43" s="7">
        <v>74.400000000000006</v>
      </c>
      <c r="AH43" s="17"/>
      <c r="AI43" s="4">
        <v>37600</v>
      </c>
      <c r="AJ43" s="5">
        <v>0.5</v>
      </c>
      <c r="AL43" s="6">
        <v>41274</v>
      </c>
      <c r="AM43" s="7">
        <v>32.24</v>
      </c>
      <c r="AN43" s="17"/>
      <c r="AO43" s="4">
        <v>35710</v>
      </c>
      <c r="AP43" s="5">
        <v>0.98440000000000005</v>
      </c>
      <c r="AR43" s="6">
        <v>41274</v>
      </c>
      <c r="AS43" s="14">
        <v>18.899999999999999</v>
      </c>
    </row>
    <row r="44" spans="11:45" x14ac:dyDescent="0.2">
      <c r="K44" s="4">
        <v>37551</v>
      </c>
      <c r="L44" s="5">
        <v>1.8</v>
      </c>
      <c r="N44" s="6">
        <v>41182</v>
      </c>
      <c r="O44" s="7">
        <v>72</v>
      </c>
      <c r="P44" s="17"/>
      <c r="T44" s="6">
        <v>41182</v>
      </c>
      <c r="U44" s="7">
        <v>84.6</v>
      </c>
      <c r="V44" s="17"/>
      <c r="W44" s="4">
        <v>38660</v>
      </c>
      <c r="X44" s="5">
        <v>4</v>
      </c>
      <c r="Z44" s="6">
        <v>41182</v>
      </c>
      <c r="AA44" s="7">
        <f>81.7+2.5</f>
        <v>84.2</v>
      </c>
      <c r="AB44" s="17"/>
      <c r="AC44" s="4">
        <v>38014</v>
      </c>
      <c r="AD44" s="5">
        <v>3</v>
      </c>
      <c r="AF44" s="6">
        <v>41182</v>
      </c>
      <c r="AG44" s="7">
        <v>76</v>
      </c>
      <c r="AH44" s="17"/>
      <c r="AI44" s="4">
        <v>37498</v>
      </c>
      <c r="AJ44" s="5">
        <v>0.87</v>
      </c>
      <c r="AL44" s="6">
        <v>41182</v>
      </c>
      <c r="AM44" s="7">
        <f>31.87+1.25</f>
        <v>33.120000000000005</v>
      </c>
      <c r="AN44" s="17"/>
      <c r="AO44" s="4">
        <v>35571</v>
      </c>
      <c r="AP44" s="5">
        <v>1.5625</v>
      </c>
      <c r="AR44" s="6">
        <v>41182</v>
      </c>
      <c r="AS44" s="14">
        <v>16.600000000000001</v>
      </c>
    </row>
    <row r="45" spans="11:45" x14ac:dyDescent="0.2">
      <c r="K45" s="4">
        <v>37363</v>
      </c>
      <c r="L45" s="5">
        <v>2.4</v>
      </c>
      <c r="N45" s="6">
        <v>41090</v>
      </c>
      <c r="O45" s="7">
        <v>73.900000000000006</v>
      </c>
      <c r="P45" s="17"/>
      <c r="T45" s="6">
        <v>41090</v>
      </c>
      <c r="U45" s="7">
        <f>83.5+1.75</f>
        <v>85.25</v>
      </c>
      <c r="V45" s="17"/>
      <c r="W45" s="4">
        <v>38547</v>
      </c>
      <c r="X45" s="5">
        <v>4</v>
      </c>
      <c r="Z45" s="6">
        <v>41090</v>
      </c>
      <c r="AA45" s="7">
        <v>83.3</v>
      </c>
      <c r="AB45" s="17"/>
      <c r="AC45" s="4">
        <v>37831</v>
      </c>
      <c r="AD45" s="5">
        <v>5.2</v>
      </c>
      <c r="AF45" s="6">
        <v>41090</v>
      </c>
      <c r="AG45" s="7">
        <f>75.9+2.5</f>
        <v>78.400000000000006</v>
      </c>
      <c r="AH45" s="17"/>
      <c r="AI45" s="4">
        <v>37459</v>
      </c>
      <c r="AJ45" s="5">
        <v>2</v>
      </c>
      <c r="AL45" s="6">
        <v>41090</v>
      </c>
      <c r="AM45" s="7">
        <v>32.6</v>
      </c>
      <c r="AN45" s="17"/>
      <c r="AO45" s="4">
        <v>35352</v>
      </c>
      <c r="AP45" s="5">
        <v>0.9375</v>
      </c>
      <c r="AR45" s="6">
        <v>41090</v>
      </c>
      <c r="AS45" s="14">
        <v>17.100000000000001</v>
      </c>
    </row>
    <row r="46" spans="11:45" x14ac:dyDescent="0.2">
      <c r="K46" s="4">
        <v>37190</v>
      </c>
      <c r="L46" s="5">
        <v>1.6</v>
      </c>
      <c r="N46" s="6">
        <v>40999</v>
      </c>
      <c r="O46" s="7">
        <f>74.2+2.5</f>
        <v>76.7</v>
      </c>
      <c r="P46" s="17"/>
      <c r="T46" s="6">
        <v>40999</v>
      </c>
      <c r="U46" s="7">
        <v>84.9</v>
      </c>
      <c r="V46" s="17"/>
      <c r="W46" s="4">
        <v>38468</v>
      </c>
      <c r="X46" s="5">
        <v>1</v>
      </c>
      <c r="Z46" s="6">
        <v>40999</v>
      </c>
      <c r="AA46" s="7">
        <f>83.4+2.5</f>
        <v>85.9</v>
      </c>
      <c r="AB46" s="17"/>
      <c r="AC46" s="4">
        <v>37650</v>
      </c>
      <c r="AD46" s="5">
        <v>2.8</v>
      </c>
      <c r="AF46" s="6">
        <v>40999</v>
      </c>
      <c r="AG46" s="7">
        <v>78</v>
      </c>
      <c r="AH46" s="17"/>
      <c r="AI46" s="4">
        <v>37315</v>
      </c>
      <c r="AJ46" s="5">
        <v>1.18</v>
      </c>
      <c r="AL46" s="6">
        <v>40999</v>
      </c>
      <c r="AM46" s="7">
        <v>32.6</v>
      </c>
      <c r="AN46" s="17"/>
      <c r="AO46" s="4"/>
      <c r="AP46" s="8"/>
      <c r="AR46" s="6">
        <v>40999</v>
      </c>
      <c r="AS46" s="14">
        <f>16.2+0.5</f>
        <v>16.7</v>
      </c>
    </row>
    <row r="47" spans="11:45" x14ac:dyDescent="0.2">
      <c r="K47" s="4">
        <v>37008</v>
      </c>
      <c r="L47" s="5">
        <v>2.35</v>
      </c>
      <c r="N47" s="6">
        <v>40908</v>
      </c>
      <c r="O47" s="7">
        <v>75.5</v>
      </c>
      <c r="P47" s="17"/>
      <c r="T47" s="6">
        <v>40908</v>
      </c>
      <c r="U47" s="7">
        <f>83+1.5</f>
        <v>84.5</v>
      </c>
      <c r="V47" s="17"/>
      <c r="W47" s="4">
        <v>38281</v>
      </c>
      <c r="X47" s="5">
        <v>6</v>
      </c>
      <c r="Z47" s="6">
        <v>40908</v>
      </c>
      <c r="AA47" s="7">
        <v>85.1</v>
      </c>
      <c r="AB47" s="17"/>
      <c r="AC47" s="4">
        <v>37470</v>
      </c>
      <c r="AD47" s="5">
        <v>4.9000000000000004</v>
      </c>
      <c r="AF47" s="6">
        <v>40908</v>
      </c>
      <c r="AG47" s="7">
        <v>79.2</v>
      </c>
      <c r="AH47" s="17"/>
      <c r="AI47" s="4">
        <v>37277</v>
      </c>
      <c r="AJ47" s="5">
        <v>1.3</v>
      </c>
      <c r="AL47" s="6">
        <v>40908</v>
      </c>
      <c r="AM47" s="7">
        <v>32.86</v>
      </c>
      <c r="AN47" s="17"/>
      <c r="AO47" s="4"/>
      <c r="AP47" s="8"/>
      <c r="AR47" s="6">
        <v>40908</v>
      </c>
      <c r="AS47" s="14">
        <v>16.7</v>
      </c>
    </row>
    <row r="48" spans="11:45" x14ac:dyDescent="0.2">
      <c r="K48" s="4">
        <v>36826</v>
      </c>
      <c r="L48" s="5">
        <v>1.4</v>
      </c>
      <c r="N48" s="6">
        <v>40816</v>
      </c>
      <c r="O48" s="7">
        <v>73.5</v>
      </c>
      <c r="P48" s="17"/>
      <c r="T48" s="6">
        <v>40816</v>
      </c>
      <c r="U48" s="7">
        <v>85.4</v>
      </c>
      <c r="V48" s="17"/>
      <c r="W48" s="4">
        <v>38099</v>
      </c>
      <c r="X48" s="5">
        <v>1.5</v>
      </c>
      <c r="Z48" s="6">
        <v>40816</v>
      </c>
      <c r="AA48" s="7">
        <f>84</f>
        <v>84</v>
      </c>
      <c r="AB48" s="17"/>
      <c r="AC48" s="4">
        <v>37267</v>
      </c>
      <c r="AD48" s="5">
        <v>2.6</v>
      </c>
      <c r="AF48" s="6">
        <v>40816</v>
      </c>
      <c r="AG48" s="7">
        <v>79.5</v>
      </c>
      <c r="AH48" s="17"/>
      <c r="AI48" s="4">
        <v>37253</v>
      </c>
      <c r="AJ48" s="5">
        <v>0.5</v>
      </c>
      <c r="AL48" s="6">
        <v>40816</v>
      </c>
      <c r="AM48" s="7">
        <f>31.7+1.25</f>
        <v>32.950000000000003</v>
      </c>
      <c r="AN48" s="17"/>
      <c r="AO48" s="4"/>
      <c r="AP48" s="8"/>
      <c r="AR48" s="6">
        <v>40816</v>
      </c>
      <c r="AS48" s="14">
        <v>16.5</v>
      </c>
    </row>
    <row r="49" spans="11:45" x14ac:dyDescent="0.2">
      <c r="K49" s="4">
        <v>36644</v>
      </c>
      <c r="L49" s="5">
        <v>1.5</v>
      </c>
      <c r="N49" s="6">
        <v>40724</v>
      </c>
      <c r="O49" s="7">
        <v>74.8</v>
      </c>
      <c r="P49" s="17"/>
      <c r="T49" s="6">
        <v>40724</v>
      </c>
      <c r="U49" s="7">
        <f>86+1.5</f>
        <v>87.5</v>
      </c>
      <c r="V49" s="17"/>
      <c r="W49" s="4">
        <v>37918</v>
      </c>
      <c r="X49" s="5">
        <v>0.5</v>
      </c>
      <c r="Z49" s="6">
        <v>40724</v>
      </c>
      <c r="AA49" s="7">
        <v>87.9</v>
      </c>
      <c r="AB49" s="17"/>
      <c r="AC49" s="4">
        <v>37095</v>
      </c>
      <c r="AD49" s="5">
        <v>5</v>
      </c>
      <c r="AF49" s="6">
        <v>40724</v>
      </c>
      <c r="AG49" s="7">
        <f>75.9+2.5</f>
        <v>78.400000000000006</v>
      </c>
      <c r="AH49" s="17"/>
      <c r="AI49" s="4">
        <v>37085</v>
      </c>
      <c r="AJ49" s="5">
        <v>2</v>
      </c>
      <c r="AL49" s="6">
        <v>40724</v>
      </c>
      <c r="AM49" s="7">
        <v>33.65</v>
      </c>
      <c r="AN49" s="17"/>
      <c r="AO49" s="4"/>
      <c r="AP49" s="8"/>
      <c r="AR49" s="6">
        <v>40724</v>
      </c>
      <c r="AS49" s="14">
        <v>16</v>
      </c>
    </row>
    <row r="50" spans="11:45" x14ac:dyDescent="0.2">
      <c r="K50" s="4">
        <v>36469</v>
      </c>
      <c r="L50" s="5">
        <v>1</v>
      </c>
      <c r="N50" s="6">
        <v>40633</v>
      </c>
      <c r="O50" s="7">
        <f>73.7+2.5</f>
        <v>76.2</v>
      </c>
      <c r="P50" s="17"/>
      <c r="T50" s="6">
        <v>40633</v>
      </c>
      <c r="U50" s="7">
        <v>87.1</v>
      </c>
      <c r="V50" s="17"/>
      <c r="W50" s="4">
        <v>37741</v>
      </c>
      <c r="X50" s="5">
        <v>1</v>
      </c>
      <c r="Z50" s="6">
        <v>40633</v>
      </c>
      <c r="AA50" s="7">
        <f>86.1+2.5</f>
        <v>88.6</v>
      </c>
      <c r="AB50" s="17"/>
      <c r="AC50" s="4">
        <v>36910</v>
      </c>
      <c r="AD50" s="5">
        <v>2.5</v>
      </c>
      <c r="AF50" s="6">
        <v>40633</v>
      </c>
      <c r="AG50" s="7">
        <v>80.5</v>
      </c>
      <c r="AH50" s="17"/>
      <c r="AI50" s="4">
        <v>36868</v>
      </c>
      <c r="AJ50" s="5">
        <v>1</v>
      </c>
      <c r="AL50" s="6">
        <v>40633</v>
      </c>
      <c r="AM50" s="7">
        <v>33</v>
      </c>
      <c r="AN50" s="17"/>
      <c r="AR50" s="6">
        <v>40633</v>
      </c>
      <c r="AS50" s="14">
        <v>16.495680923111586</v>
      </c>
    </row>
    <row r="51" spans="11:45" x14ac:dyDescent="0.2">
      <c r="K51" s="4"/>
      <c r="N51" s="6">
        <v>40543</v>
      </c>
      <c r="O51" s="7">
        <v>75.400000000000006</v>
      </c>
      <c r="P51" s="17"/>
      <c r="T51" s="6">
        <v>40543</v>
      </c>
      <c r="U51" s="7">
        <v>87.2</v>
      </c>
      <c r="V51" s="17"/>
      <c r="W51" s="4">
        <v>37538</v>
      </c>
      <c r="X51" s="5">
        <v>1</v>
      </c>
      <c r="Z51" s="6">
        <v>40543</v>
      </c>
      <c r="AA51" s="7">
        <v>87.6</v>
      </c>
      <c r="AB51" s="17"/>
      <c r="AC51" s="4">
        <v>36707</v>
      </c>
      <c r="AD51" s="5">
        <v>6.05</v>
      </c>
      <c r="AF51" s="6">
        <v>40543</v>
      </c>
      <c r="AG51" s="7">
        <v>78.430000000000007</v>
      </c>
      <c r="AH51" s="17"/>
      <c r="AI51" s="4">
        <v>36721</v>
      </c>
      <c r="AJ51" s="5">
        <v>2.1</v>
      </c>
      <c r="AL51" s="6">
        <v>40543</v>
      </c>
      <c r="AM51" s="7">
        <v>34.68</v>
      </c>
      <c r="AN51" s="17"/>
      <c r="AO51" s="4"/>
      <c r="AR51" s="6">
        <v>40543</v>
      </c>
      <c r="AS51" s="14">
        <v>16.600000000000001</v>
      </c>
    </row>
    <row r="52" spans="11:45" x14ac:dyDescent="0.2">
      <c r="K52" s="4"/>
      <c r="N52" s="6">
        <v>40451</v>
      </c>
      <c r="O52" s="7">
        <v>75.7</v>
      </c>
      <c r="P52" s="17"/>
      <c r="T52" s="6">
        <v>40451</v>
      </c>
      <c r="U52" s="7">
        <v>88.1</v>
      </c>
      <c r="V52" s="17"/>
      <c r="W52" s="4">
        <v>37378</v>
      </c>
      <c r="X52" s="5">
        <v>1</v>
      </c>
      <c r="Z52" s="6">
        <v>40451</v>
      </c>
      <c r="AA52" s="7">
        <f>89.6+4</f>
        <v>93.6</v>
      </c>
      <c r="AB52" s="17"/>
      <c r="AC52" s="4">
        <v>36539</v>
      </c>
      <c r="AD52" s="5">
        <v>2.5</v>
      </c>
      <c r="AF52" s="6">
        <v>40451</v>
      </c>
      <c r="AG52" s="7">
        <v>80.8</v>
      </c>
      <c r="AH52" s="17"/>
      <c r="AI52" s="4">
        <v>36556</v>
      </c>
      <c r="AJ52" s="5">
        <v>1.06</v>
      </c>
      <c r="AL52" s="6">
        <v>40451</v>
      </c>
      <c r="AM52" s="7">
        <f>33.8+1.25</f>
        <v>35.049999999999997</v>
      </c>
      <c r="AN52" s="17"/>
      <c r="AR52" s="6"/>
      <c r="AS52" s="7"/>
    </row>
    <row r="53" spans="11:45" x14ac:dyDescent="0.2">
      <c r="K53" s="4"/>
      <c r="N53" s="6">
        <v>40359</v>
      </c>
      <c r="O53" s="7">
        <v>77</v>
      </c>
      <c r="P53" s="17"/>
      <c r="T53" s="6">
        <v>40359</v>
      </c>
      <c r="U53" s="7">
        <f>86.8+1.5</f>
        <v>88.3</v>
      </c>
      <c r="V53" s="17"/>
      <c r="W53" s="4">
        <v>37183</v>
      </c>
      <c r="X53" s="5">
        <v>1</v>
      </c>
      <c r="Z53" s="6">
        <v>40359</v>
      </c>
      <c r="AA53" s="7">
        <v>92</v>
      </c>
      <c r="AB53" s="17"/>
      <c r="AC53" s="4">
        <v>36371</v>
      </c>
      <c r="AD53" s="5">
        <v>0.5</v>
      </c>
      <c r="AF53" s="6">
        <v>40359</v>
      </c>
      <c r="AG53" s="7">
        <v>80</v>
      </c>
      <c r="AH53" s="17"/>
      <c r="AI53" s="4">
        <v>36504</v>
      </c>
      <c r="AJ53" s="5">
        <v>1</v>
      </c>
      <c r="AL53" s="6">
        <v>40359</v>
      </c>
      <c r="AM53" s="7">
        <v>33.9</v>
      </c>
      <c r="AN53" s="17"/>
      <c r="AR53" s="6"/>
      <c r="AS53" s="7"/>
    </row>
    <row r="54" spans="11:45" x14ac:dyDescent="0.2">
      <c r="N54" s="6">
        <v>40268</v>
      </c>
      <c r="O54" s="7">
        <f>77.8+4</f>
        <v>81.8</v>
      </c>
      <c r="P54" s="17"/>
      <c r="T54" s="6">
        <v>40268</v>
      </c>
      <c r="U54" s="7">
        <v>88.25</v>
      </c>
      <c r="V54" s="17"/>
      <c r="Z54" s="6">
        <v>40268</v>
      </c>
      <c r="AA54" s="7">
        <f>91.5+4</f>
        <v>95.5</v>
      </c>
      <c r="AB54" s="17"/>
      <c r="AC54" s="4">
        <v>36250</v>
      </c>
      <c r="AD54" s="5">
        <v>4.5</v>
      </c>
      <c r="AF54" s="6">
        <v>40268</v>
      </c>
      <c r="AG54" s="7">
        <v>81.599999999999994</v>
      </c>
      <c r="AH54" s="17"/>
      <c r="AI54" s="4">
        <v>36253</v>
      </c>
      <c r="AJ54" s="5">
        <v>2.81</v>
      </c>
      <c r="AL54" s="6">
        <v>40268</v>
      </c>
      <c r="AM54" s="7">
        <f>33.5+1.25</f>
        <v>34.75</v>
      </c>
      <c r="AN54" s="17"/>
      <c r="AR54" s="6"/>
      <c r="AS54" s="7"/>
    </row>
    <row r="55" spans="11:45" x14ac:dyDescent="0.2">
      <c r="N55" s="6">
        <v>40178</v>
      </c>
      <c r="O55" s="7">
        <v>79.3</v>
      </c>
      <c r="P55" s="17"/>
      <c r="T55" s="6">
        <v>40178</v>
      </c>
      <c r="U55" s="7">
        <f>87.6+1</f>
        <v>88.6</v>
      </c>
      <c r="V55" s="17"/>
      <c r="Z55" s="6">
        <v>40178</v>
      </c>
      <c r="AA55" s="7">
        <v>92.7</v>
      </c>
      <c r="AB55" s="17"/>
      <c r="AC55" s="4">
        <v>36174</v>
      </c>
      <c r="AD55" s="5">
        <v>2.75</v>
      </c>
      <c r="AF55" s="6">
        <v>40178</v>
      </c>
      <c r="AG55" s="7">
        <f>79.8+2.5</f>
        <v>82.3</v>
      </c>
      <c r="AH55" s="17"/>
      <c r="AI55" s="4">
        <v>36143</v>
      </c>
      <c r="AJ55" s="5">
        <v>1.25</v>
      </c>
      <c r="AL55" s="6">
        <v>40178</v>
      </c>
      <c r="AM55" s="7">
        <v>34.18</v>
      </c>
      <c r="AN55" s="17"/>
      <c r="AR55" s="6"/>
      <c r="AS55" s="7"/>
    </row>
    <row r="56" spans="11:45" x14ac:dyDescent="0.2">
      <c r="N56" s="6">
        <v>40086</v>
      </c>
      <c r="O56" s="7">
        <f>77.3</f>
        <v>77.3</v>
      </c>
      <c r="P56" s="17"/>
      <c r="T56" s="6">
        <v>40086</v>
      </c>
      <c r="U56" s="7">
        <v>87.7</v>
      </c>
      <c r="V56" s="17"/>
      <c r="Z56" s="6">
        <v>40086</v>
      </c>
      <c r="AA56" s="7">
        <v>87.8</v>
      </c>
      <c r="AB56" s="17"/>
      <c r="AC56" s="4">
        <v>36007</v>
      </c>
      <c r="AD56" s="5">
        <v>3.8</v>
      </c>
      <c r="AF56" s="6">
        <v>40086</v>
      </c>
      <c r="AG56" s="7">
        <v>81.900000000000006</v>
      </c>
      <c r="AH56" s="17"/>
      <c r="AL56" s="6">
        <v>40086</v>
      </c>
      <c r="AM56" s="7">
        <f>33.7+1.25</f>
        <v>34.950000000000003</v>
      </c>
      <c r="AN56" s="17"/>
      <c r="AR56" s="6"/>
      <c r="AS56" s="7"/>
    </row>
    <row r="57" spans="11:45" x14ac:dyDescent="0.2">
      <c r="N57" s="6">
        <v>39994</v>
      </c>
      <c r="O57" s="7">
        <v>79.2</v>
      </c>
      <c r="P57" s="17"/>
      <c r="T57" s="6">
        <v>39994</v>
      </c>
      <c r="U57" s="7">
        <f>87.1+1</f>
        <v>88.1</v>
      </c>
      <c r="V57" s="17"/>
      <c r="Z57" s="6">
        <v>39994</v>
      </c>
      <c r="AA57" s="7">
        <v>86.9</v>
      </c>
      <c r="AB57" s="17"/>
      <c r="AC57" s="4">
        <v>35818</v>
      </c>
      <c r="AD57" s="5">
        <v>2.2000000000000002</v>
      </c>
      <c r="AF57" s="6">
        <v>39994</v>
      </c>
      <c r="AG57" s="7">
        <f>82.8+2.5</f>
        <v>85.3</v>
      </c>
      <c r="AH57" s="17"/>
      <c r="AL57" s="6">
        <v>39994</v>
      </c>
      <c r="AM57" s="7">
        <v>34.200000000000003</v>
      </c>
      <c r="AN57" s="17"/>
      <c r="AR57" s="6"/>
      <c r="AS57" s="7"/>
    </row>
    <row r="58" spans="11:45" x14ac:dyDescent="0.2">
      <c r="N58" s="6">
        <v>39903</v>
      </c>
      <c r="O58" s="7">
        <v>82</v>
      </c>
      <c r="P58" s="17"/>
      <c r="T58" s="6">
        <v>39903</v>
      </c>
      <c r="U58" s="7">
        <v>88.82</v>
      </c>
      <c r="V58" s="17"/>
      <c r="Z58" s="6">
        <v>39903</v>
      </c>
      <c r="AA58" s="7">
        <f>88.2</f>
        <v>88.2</v>
      </c>
      <c r="AB58" s="17"/>
      <c r="AC58" s="4">
        <v>35611</v>
      </c>
      <c r="AD58" s="5">
        <v>3</v>
      </c>
      <c r="AF58" s="6">
        <v>39903</v>
      </c>
      <c r="AG58" s="7">
        <v>85.3</v>
      </c>
      <c r="AH58" s="17"/>
      <c r="AL58" s="6">
        <v>39903</v>
      </c>
      <c r="AM58" s="7">
        <v>33.799999999999997</v>
      </c>
      <c r="AN58" s="17"/>
      <c r="AR58" s="6"/>
      <c r="AS58" s="7"/>
    </row>
    <row r="59" spans="11:45" x14ac:dyDescent="0.2">
      <c r="N59" s="6">
        <v>39813</v>
      </c>
      <c r="O59" s="7">
        <v>84.8</v>
      </c>
      <c r="P59" s="17"/>
      <c r="T59" s="6">
        <v>39813</v>
      </c>
      <c r="U59" s="7">
        <f>90.5+1.25</f>
        <v>91.75</v>
      </c>
      <c r="V59" s="17"/>
      <c r="Z59" s="6">
        <v>39813</v>
      </c>
      <c r="AA59" s="7">
        <v>86.8</v>
      </c>
      <c r="AB59" s="17"/>
      <c r="AC59" s="4">
        <v>35464</v>
      </c>
      <c r="AD59" s="5">
        <v>2</v>
      </c>
      <c r="AF59" s="6">
        <v>39813</v>
      </c>
      <c r="AG59" s="7">
        <f>90.1+5</f>
        <v>95.1</v>
      </c>
      <c r="AH59" s="17"/>
      <c r="AL59" s="6">
        <v>39813</v>
      </c>
      <c r="AM59" s="7">
        <v>36.29</v>
      </c>
      <c r="AN59" s="17"/>
      <c r="AR59" s="6"/>
      <c r="AS59" s="7"/>
    </row>
    <row r="60" spans="11:45" x14ac:dyDescent="0.2">
      <c r="N60" s="6">
        <v>39721</v>
      </c>
      <c r="O60" s="7">
        <f>89.9+5.5</f>
        <v>95.4</v>
      </c>
      <c r="P60" s="17"/>
      <c r="T60" s="6">
        <v>39721</v>
      </c>
      <c r="U60" s="7">
        <v>92.5</v>
      </c>
      <c r="V60" s="17"/>
      <c r="Z60" s="6">
        <v>39721</v>
      </c>
      <c r="AA60" s="7">
        <f>103.9+4</f>
        <v>107.9</v>
      </c>
      <c r="AB60" s="17"/>
      <c r="AF60" s="6">
        <v>39721</v>
      </c>
      <c r="AG60" s="7">
        <v>100</v>
      </c>
      <c r="AH60" s="17"/>
      <c r="AL60" s="6">
        <v>39721</v>
      </c>
      <c r="AM60" s="7">
        <v>37.799999999999997</v>
      </c>
      <c r="AN60" s="17"/>
      <c r="AR60" s="6"/>
      <c r="AS60" s="7"/>
    </row>
    <row r="61" spans="11:45" x14ac:dyDescent="0.2">
      <c r="P61" s="17"/>
      <c r="V61" s="17"/>
      <c r="AB61" s="17"/>
      <c r="AH61" s="17"/>
      <c r="AN61" s="17"/>
    </row>
    <row r="62" spans="11:45" x14ac:dyDescent="0.2">
      <c r="P62" s="17"/>
      <c r="V62" s="17"/>
      <c r="AB62" s="17"/>
      <c r="AH62" s="17"/>
      <c r="AN62" s="17"/>
    </row>
    <row r="63" spans="11:45" x14ac:dyDescent="0.2">
      <c r="P63" s="17"/>
      <c r="V63" s="17"/>
      <c r="AB63" s="17"/>
      <c r="AH63" s="17"/>
      <c r="AN63" s="17"/>
    </row>
    <row r="64" spans="11:45" x14ac:dyDescent="0.2">
      <c r="P64" s="17"/>
      <c r="V64" s="17"/>
      <c r="AB64" s="17"/>
      <c r="AH64" s="17"/>
      <c r="AN64" s="17"/>
    </row>
    <row r="65" spans="16:40" x14ac:dyDescent="0.2">
      <c r="P65" s="17"/>
      <c r="V65" s="17"/>
      <c r="AB65" s="17"/>
      <c r="AH65" s="17"/>
      <c r="AN65" s="17"/>
    </row>
    <row r="66" spans="16:40" x14ac:dyDescent="0.2">
      <c r="P66" s="17"/>
      <c r="V66" s="17"/>
      <c r="AB66" s="17"/>
      <c r="AH66" s="17"/>
      <c r="AN66" s="17"/>
    </row>
    <row r="67" spans="16:40" x14ac:dyDescent="0.2">
      <c r="P67" s="17"/>
      <c r="V67" s="17"/>
      <c r="AB67" s="17"/>
      <c r="AH67" s="17"/>
      <c r="AN67" s="17"/>
    </row>
    <row r="68" spans="16:40" x14ac:dyDescent="0.2">
      <c r="P68" s="17"/>
      <c r="V68" s="17"/>
      <c r="AB68" s="17"/>
      <c r="AH68" s="17"/>
      <c r="AN68" s="17"/>
    </row>
    <row r="69" spans="16:40" x14ac:dyDescent="0.2">
      <c r="P69" s="17"/>
      <c r="V69" s="17"/>
      <c r="AB69" s="17"/>
      <c r="AH69" s="17"/>
      <c r="AN69" s="17"/>
    </row>
    <row r="70" spans="16:40" x14ac:dyDescent="0.2">
      <c r="P70" s="17"/>
      <c r="V70" s="17"/>
      <c r="AB70" s="17"/>
      <c r="AH70" s="17"/>
      <c r="AN70" s="17"/>
    </row>
    <row r="71" spans="16:40" x14ac:dyDescent="0.2">
      <c r="P71" s="17"/>
      <c r="V71" s="17"/>
      <c r="AB71" s="17"/>
      <c r="AH71" s="17"/>
      <c r="AN71" s="17"/>
    </row>
    <row r="72" spans="16:40" x14ac:dyDescent="0.2">
      <c r="P72" s="17"/>
      <c r="V72" s="17"/>
      <c r="AB72" s="17"/>
      <c r="AH72" s="17"/>
      <c r="AN72" s="17"/>
    </row>
    <row r="73" spans="16:40" x14ac:dyDescent="0.2">
      <c r="P73" s="17"/>
      <c r="V73" s="17"/>
      <c r="AB73" s="17"/>
      <c r="AH73" s="17"/>
      <c r="AN73" s="17"/>
    </row>
    <row r="74" spans="16:40" x14ac:dyDescent="0.2">
      <c r="P74" s="17"/>
      <c r="V74" s="17"/>
      <c r="AB74" s="17"/>
      <c r="AH74" s="17"/>
      <c r="AN74" s="17"/>
    </row>
    <row r="75" spans="16:40" x14ac:dyDescent="0.2">
      <c r="P75" s="17"/>
      <c r="V75" s="17"/>
      <c r="AB75" s="17"/>
      <c r="AH75" s="17"/>
      <c r="AN75" s="17"/>
    </row>
    <row r="76" spans="16:40" x14ac:dyDescent="0.2">
      <c r="P76" s="17"/>
      <c r="V76" s="17"/>
      <c r="AB76" s="17"/>
      <c r="AH76" s="17"/>
      <c r="AN76" s="17"/>
    </row>
    <row r="77" spans="16:40" x14ac:dyDescent="0.2">
      <c r="P77" s="17"/>
      <c r="V77" s="17"/>
      <c r="AB77" s="17"/>
      <c r="AH77" s="17"/>
      <c r="AN77" s="17"/>
    </row>
    <row r="78" spans="16:40" x14ac:dyDescent="0.2">
      <c r="P78" s="17"/>
      <c r="V78" s="17"/>
      <c r="AB78" s="17"/>
      <c r="AH78" s="17"/>
      <c r="AN78" s="17"/>
    </row>
    <row r="79" spans="16:40" x14ac:dyDescent="0.2">
      <c r="P79" s="17"/>
      <c r="V79" s="17"/>
      <c r="AB79" s="17"/>
      <c r="AH79" s="17"/>
      <c r="AN79" s="17"/>
    </row>
    <row r="80" spans="16:40" x14ac:dyDescent="0.2">
      <c r="P80" s="17"/>
      <c r="V80" s="17"/>
      <c r="AB80" s="17"/>
      <c r="AH80" s="17"/>
      <c r="AN80" s="17"/>
    </row>
    <row r="81" spans="16:40" x14ac:dyDescent="0.2">
      <c r="P81" s="17"/>
      <c r="V81" s="17"/>
      <c r="AB81" s="17"/>
      <c r="AH81" s="17"/>
      <c r="AN81" s="17"/>
    </row>
    <row r="82" spans="16:40" x14ac:dyDescent="0.2">
      <c r="P82" s="17"/>
      <c r="V82" s="17"/>
      <c r="AB82" s="17"/>
      <c r="AH82" s="17"/>
      <c r="AN82" s="17"/>
    </row>
    <row r="83" spans="16:40" x14ac:dyDescent="0.2">
      <c r="P83" s="17"/>
      <c r="V83" s="17"/>
      <c r="AB83" s="17"/>
      <c r="AH83" s="17"/>
      <c r="AN83" s="17"/>
    </row>
    <row r="84" spans="16:40" x14ac:dyDescent="0.2">
      <c r="P84" s="17"/>
      <c r="V84" s="17"/>
      <c r="AB84" s="17"/>
      <c r="AH84" s="17"/>
      <c r="AN84" s="17"/>
    </row>
    <row r="85" spans="16:40" x14ac:dyDescent="0.2">
      <c r="P85" s="17"/>
      <c r="V85" s="17"/>
      <c r="AB85" s="17"/>
      <c r="AH85" s="17"/>
      <c r="AN85" s="17"/>
    </row>
    <row r="86" spans="16:40" x14ac:dyDescent="0.2">
      <c r="P86" s="17"/>
      <c r="V86" s="17"/>
      <c r="AB86" s="17"/>
      <c r="AH86" s="17"/>
      <c r="AN86" s="17"/>
    </row>
    <row r="87" spans="16:40" x14ac:dyDescent="0.2">
      <c r="P87" s="17"/>
      <c r="V87" s="17"/>
      <c r="AB87" s="17"/>
      <c r="AH87" s="17"/>
      <c r="AN87" s="17"/>
    </row>
    <row r="88" spans="16:40" x14ac:dyDescent="0.2">
      <c r="P88" s="17"/>
      <c r="V88" s="17"/>
      <c r="AB88" s="17"/>
      <c r="AH88" s="17"/>
      <c r="AN88" s="17"/>
    </row>
    <row r="89" spans="16:40" x14ac:dyDescent="0.2">
      <c r="P89" s="17"/>
      <c r="V89" s="17"/>
      <c r="AB89" s="17"/>
      <c r="AH89" s="17"/>
      <c r="AN89" s="17"/>
    </row>
    <row r="90" spans="16:40" x14ac:dyDescent="0.2">
      <c r="P90" s="17"/>
      <c r="V90" s="17"/>
      <c r="AB90" s="17"/>
      <c r="AH90" s="17"/>
      <c r="AN90" s="17"/>
    </row>
    <row r="91" spans="16:40" x14ac:dyDescent="0.2">
      <c r="P91" s="17"/>
      <c r="V91" s="17"/>
      <c r="AB91" s="17"/>
      <c r="AH91" s="17"/>
      <c r="AN91" s="17"/>
    </row>
    <row r="92" spans="16:40" x14ac:dyDescent="0.2">
      <c r="P92" s="17"/>
      <c r="V92" s="17"/>
      <c r="AB92" s="17"/>
      <c r="AH92" s="17"/>
      <c r="AN92" s="17"/>
    </row>
    <row r="93" spans="16:40" x14ac:dyDescent="0.2">
      <c r="P93" s="17"/>
      <c r="V93" s="17"/>
      <c r="AB93" s="17"/>
      <c r="AH93" s="17"/>
      <c r="AN93" s="17"/>
    </row>
    <row r="94" spans="16:40" x14ac:dyDescent="0.2">
      <c r="P94" s="17"/>
      <c r="V94" s="17"/>
      <c r="AB94" s="17"/>
      <c r="AH94" s="17"/>
      <c r="AN94" s="17"/>
    </row>
    <row r="95" spans="16:40" x14ac:dyDescent="0.2">
      <c r="P95" s="17"/>
      <c r="V95" s="17"/>
      <c r="AB95" s="17"/>
      <c r="AH95" s="17"/>
      <c r="AN95" s="17"/>
    </row>
    <row r="96" spans="16:40" x14ac:dyDescent="0.2">
      <c r="P96" s="17"/>
      <c r="V96" s="17"/>
      <c r="AB96" s="17"/>
      <c r="AH96" s="17"/>
      <c r="AN96" s="17"/>
    </row>
    <row r="97" spans="16:40" x14ac:dyDescent="0.2">
      <c r="P97" s="17"/>
      <c r="V97" s="17"/>
      <c r="AB97" s="17"/>
      <c r="AH97" s="17"/>
      <c r="AN97" s="17"/>
    </row>
    <row r="98" spans="16:40" x14ac:dyDescent="0.2">
      <c r="P98" s="17"/>
      <c r="V98" s="17"/>
      <c r="AB98" s="17"/>
      <c r="AH98" s="17"/>
      <c r="AN98" s="17"/>
    </row>
    <row r="99" spans="16:40" x14ac:dyDescent="0.2">
      <c r="P99" s="17"/>
      <c r="V99" s="17"/>
      <c r="AB99" s="17"/>
      <c r="AH99" s="17"/>
      <c r="AN99" s="17"/>
    </row>
    <row r="100" spans="16:40" x14ac:dyDescent="0.2">
      <c r="P100" s="17"/>
      <c r="V100" s="17"/>
      <c r="AB100" s="17"/>
      <c r="AH100" s="17"/>
      <c r="AN100" s="17"/>
    </row>
    <row r="101" spans="16:40" x14ac:dyDescent="0.2">
      <c r="P101" s="17"/>
      <c r="V101" s="17"/>
      <c r="AB101" s="17"/>
      <c r="AH101" s="17"/>
      <c r="AN101" s="17"/>
    </row>
    <row r="102" spans="16:40" x14ac:dyDescent="0.2">
      <c r="P102" s="17"/>
      <c r="V102" s="17"/>
      <c r="AB102" s="17"/>
      <c r="AH102" s="17"/>
      <c r="AN102" s="17"/>
    </row>
    <row r="103" spans="16:40" x14ac:dyDescent="0.2">
      <c r="P103" s="17"/>
      <c r="V103" s="17"/>
      <c r="AB103" s="17"/>
      <c r="AH103" s="17"/>
      <c r="AN103" s="17"/>
    </row>
    <row r="104" spans="16:40" x14ac:dyDescent="0.2">
      <c r="P104" s="17"/>
      <c r="V104" s="17"/>
      <c r="AB104" s="17"/>
      <c r="AH104" s="17"/>
      <c r="AN104" s="17"/>
    </row>
    <row r="105" spans="16:40" x14ac:dyDescent="0.2">
      <c r="P105" s="17"/>
      <c r="V105" s="17"/>
      <c r="AB105" s="17"/>
      <c r="AH105" s="17"/>
      <c r="AN105" s="17"/>
    </row>
    <row r="106" spans="16:40" x14ac:dyDescent="0.2">
      <c r="P106" s="17"/>
      <c r="V106" s="17"/>
      <c r="AB106" s="17"/>
      <c r="AH106" s="17"/>
      <c r="AN106" s="17"/>
    </row>
    <row r="107" spans="16:40" x14ac:dyDescent="0.2">
      <c r="P107" s="17"/>
      <c r="V107" s="17"/>
      <c r="AB107" s="17"/>
      <c r="AH107" s="17"/>
      <c r="AN107" s="17"/>
    </row>
    <row r="108" spans="16:40" x14ac:dyDescent="0.2">
      <c r="P108" s="17"/>
      <c r="V108" s="17"/>
      <c r="AB108" s="17"/>
      <c r="AH108" s="17"/>
      <c r="AN108" s="17"/>
    </row>
    <row r="109" spans="16:40" x14ac:dyDescent="0.2">
      <c r="P109" s="17"/>
      <c r="V109" s="17"/>
      <c r="AB109" s="17"/>
      <c r="AH109" s="17"/>
      <c r="AN109" s="17"/>
    </row>
    <row r="110" spans="16:40" x14ac:dyDescent="0.2">
      <c r="P110" s="17"/>
      <c r="V110" s="17"/>
      <c r="AB110" s="17"/>
      <c r="AH110" s="17"/>
      <c r="AN110" s="17"/>
    </row>
    <row r="111" spans="16:40" x14ac:dyDescent="0.2">
      <c r="P111" s="17"/>
      <c r="V111" s="17"/>
      <c r="AB111" s="17"/>
      <c r="AH111" s="17"/>
      <c r="AN111" s="17"/>
    </row>
    <row r="112" spans="16:40" x14ac:dyDescent="0.2">
      <c r="P112" s="17"/>
      <c r="V112" s="17"/>
      <c r="AB112" s="17"/>
      <c r="AH112" s="17"/>
      <c r="AN112" s="17"/>
    </row>
    <row r="113" spans="16:40" x14ac:dyDescent="0.2">
      <c r="P113" s="17"/>
      <c r="V113" s="17"/>
      <c r="AB113" s="17"/>
      <c r="AH113" s="17"/>
      <c r="AN113" s="17"/>
    </row>
    <row r="114" spans="16:40" x14ac:dyDescent="0.2">
      <c r="P114" s="17"/>
      <c r="V114" s="17"/>
      <c r="AB114" s="17"/>
      <c r="AH114" s="17"/>
      <c r="AN114" s="17"/>
    </row>
    <row r="115" spans="16:40" x14ac:dyDescent="0.2">
      <c r="P115" s="17"/>
      <c r="V115" s="17"/>
      <c r="AB115" s="17"/>
      <c r="AH115" s="17"/>
      <c r="AN115" s="17"/>
    </row>
    <row r="116" spans="16:40" x14ac:dyDescent="0.2">
      <c r="P116" s="17"/>
      <c r="V116" s="17"/>
      <c r="AB116" s="17"/>
      <c r="AH116" s="17"/>
      <c r="AN116" s="17"/>
    </row>
    <row r="117" spans="16:40" x14ac:dyDescent="0.2">
      <c r="P117" s="17"/>
      <c r="V117" s="17"/>
      <c r="AB117" s="17"/>
      <c r="AH117" s="17"/>
      <c r="AN117" s="17"/>
    </row>
    <row r="118" spans="16:40" x14ac:dyDescent="0.2">
      <c r="P118" s="17"/>
      <c r="V118" s="17"/>
      <c r="AB118" s="17"/>
      <c r="AH118" s="17"/>
      <c r="AN118" s="17"/>
    </row>
    <row r="119" spans="16:40" x14ac:dyDescent="0.2">
      <c r="P119" s="17"/>
      <c r="V119" s="17"/>
      <c r="AB119" s="17"/>
      <c r="AH119" s="17"/>
      <c r="AN119" s="17"/>
    </row>
    <row r="120" spans="16:40" x14ac:dyDescent="0.2">
      <c r="P120" s="17"/>
      <c r="V120" s="17"/>
      <c r="AB120" s="17"/>
      <c r="AH120" s="17"/>
      <c r="AN120" s="17"/>
    </row>
    <row r="121" spans="16:40" x14ac:dyDescent="0.2">
      <c r="P121" s="17"/>
      <c r="V121" s="17"/>
      <c r="AB121" s="17"/>
      <c r="AH121" s="17"/>
      <c r="AN121" s="17"/>
    </row>
    <row r="122" spans="16:40" x14ac:dyDescent="0.2">
      <c r="P122" s="17"/>
      <c r="V122" s="17"/>
      <c r="AB122" s="17"/>
      <c r="AH122" s="17"/>
      <c r="AN122" s="17"/>
    </row>
    <row r="123" spans="16:40" x14ac:dyDescent="0.2">
      <c r="P123" s="17"/>
      <c r="V123" s="17"/>
      <c r="AB123" s="17"/>
      <c r="AH123" s="17"/>
      <c r="AN123" s="17"/>
    </row>
    <row r="124" spans="16:40" x14ac:dyDescent="0.2">
      <c r="P124" s="17"/>
      <c r="V124" s="17"/>
      <c r="AB124" s="17"/>
      <c r="AH124" s="17"/>
      <c r="AN124" s="17"/>
    </row>
    <row r="125" spans="16:40" x14ac:dyDescent="0.2">
      <c r="P125" s="17"/>
      <c r="V125" s="17"/>
      <c r="AB125" s="17"/>
      <c r="AH125" s="17"/>
      <c r="AN125" s="17"/>
    </row>
    <row r="126" spans="16:40" x14ac:dyDescent="0.2">
      <c r="P126" s="17"/>
      <c r="V126" s="17"/>
      <c r="AB126" s="17"/>
      <c r="AH126" s="17"/>
      <c r="AN126" s="17"/>
    </row>
    <row r="127" spans="16:40" x14ac:dyDescent="0.2">
      <c r="P127" s="17"/>
      <c r="V127" s="17"/>
      <c r="AB127" s="17"/>
      <c r="AH127" s="17"/>
      <c r="AN127" s="17"/>
    </row>
    <row r="128" spans="16:40" x14ac:dyDescent="0.2">
      <c r="P128" s="17"/>
      <c r="V128" s="17"/>
      <c r="AB128" s="17"/>
      <c r="AH128" s="17"/>
      <c r="AN128" s="17"/>
    </row>
    <row r="129" spans="16:40" x14ac:dyDescent="0.2">
      <c r="P129" s="17"/>
      <c r="V129" s="17"/>
      <c r="AB129" s="17"/>
      <c r="AH129" s="17"/>
      <c r="AN129" s="17"/>
    </row>
    <row r="130" spans="16:40" x14ac:dyDescent="0.2">
      <c r="P130" s="17"/>
      <c r="V130" s="17"/>
      <c r="AB130" s="17"/>
      <c r="AH130" s="17"/>
      <c r="AN130" s="17"/>
    </row>
    <row r="131" spans="16:40" x14ac:dyDescent="0.2">
      <c r="P131" s="17"/>
      <c r="V131" s="17"/>
      <c r="AB131" s="17"/>
      <c r="AH131" s="17"/>
      <c r="AN131" s="17"/>
    </row>
    <row r="132" spans="16:40" x14ac:dyDescent="0.2">
      <c r="P132" s="17"/>
      <c r="V132" s="17"/>
      <c r="AB132" s="17"/>
      <c r="AH132" s="17"/>
      <c r="AN132" s="17"/>
    </row>
    <row r="133" spans="16:40" x14ac:dyDescent="0.2">
      <c r="P133" s="17"/>
      <c r="V133" s="17"/>
      <c r="AB133" s="17"/>
      <c r="AH133" s="17"/>
      <c r="AN133" s="17"/>
    </row>
    <row r="134" spans="16:40" x14ac:dyDescent="0.2">
      <c r="P134" s="17"/>
      <c r="V134" s="17"/>
      <c r="AB134" s="17"/>
      <c r="AH134" s="17"/>
      <c r="AN134" s="17"/>
    </row>
    <row r="135" spans="16:40" x14ac:dyDescent="0.2">
      <c r="P135" s="17"/>
      <c r="V135" s="17"/>
      <c r="AB135" s="17"/>
      <c r="AH135" s="17"/>
      <c r="AN135" s="17"/>
    </row>
    <row r="136" spans="16:40" x14ac:dyDescent="0.2">
      <c r="P136" s="17"/>
      <c r="V136" s="17"/>
      <c r="AB136" s="17"/>
      <c r="AH136" s="17"/>
      <c r="AN136" s="17"/>
    </row>
    <row r="137" spans="16:40" x14ac:dyDescent="0.2">
      <c r="P137" s="17"/>
      <c r="V137" s="17"/>
      <c r="AB137" s="17"/>
      <c r="AH137" s="17"/>
      <c r="AN137" s="17"/>
    </row>
    <row r="138" spans="16:40" x14ac:dyDescent="0.2">
      <c r="P138" s="17"/>
      <c r="V138" s="17"/>
      <c r="AB138" s="17"/>
      <c r="AH138" s="17"/>
      <c r="AN138" s="17"/>
    </row>
    <row r="139" spans="16:40" x14ac:dyDescent="0.2">
      <c r="P139" s="17"/>
      <c r="V139" s="17"/>
      <c r="AB139" s="17"/>
      <c r="AH139" s="17"/>
      <c r="AN139" s="17"/>
    </row>
    <row r="140" spans="16:40" x14ac:dyDescent="0.2">
      <c r="P140" s="17"/>
      <c r="V140" s="17"/>
      <c r="AB140" s="17"/>
      <c r="AH140" s="17"/>
      <c r="AN140" s="17"/>
    </row>
    <row r="141" spans="16:40" x14ac:dyDescent="0.2">
      <c r="P141" s="17"/>
      <c r="V141" s="17"/>
      <c r="AB141" s="17"/>
      <c r="AH141" s="17"/>
      <c r="AN141" s="17"/>
    </row>
    <row r="142" spans="16:40" x14ac:dyDescent="0.2">
      <c r="P142" s="17"/>
      <c r="V142" s="17"/>
      <c r="AB142" s="17"/>
      <c r="AH142" s="17"/>
      <c r="AN142" s="17"/>
    </row>
    <row r="143" spans="16:40" x14ac:dyDescent="0.2">
      <c r="P143" s="17"/>
      <c r="V143" s="17"/>
      <c r="AB143" s="17"/>
      <c r="AH143" s="17"/>
      <c r="AN143" s="17"/>
    </row>
    <row r="144" spans="16:40" x14ac:dyDescent="0.2">
      <c r="P144" s="17"/>
      <c r="V144" s="17"/>
      <c r="AB144" s="17"/>
      <c r="AH144" s="17"/>
      <c r="AN144" s="17"/>
    </row>
    <row r="145" spans="16:40" x14ac:dyDescent="0.2">
      <c r="P145" s="17"/>
      <c r="V145" s="17"/>
      <c r="AB145" s="17"/>
      <c r="AH145" s="17"/>
      <c r="AN145" s="17"/>
    </row>
    <row r="146" spans="16:40" x14ac:dyDescent="0.2">
      <c r="P146" s="17"/>
      <c r="V146" s="17"/>
      <c r="AB146" s="17"/>
      <c r="AH146" s="17"/>
      <c r="AN146" s="17"/>
    </row>
    <row r="147" spans="16:40" x14ac:dyDescent="0.2">
      <c r="P147" s="17"/>
      <c r="V147" s="17"/>
      <c r="AB147" s="17"/>
      <c r="AH147" s="17"/>
      <c r="AN147" s="17"/>
    </row>
    <row r="148" spans="16:40" x14ac:dyDescent="0.2">
      <c r="P148" s="17"/>
      <c r="V148" s="17"/>
      <c r="AB148" s="17"/>
      <c r="AH148" s="17"/>
      <c r="AN148" s="17"/>
    </row>
    <row r="149" spans="16:40" x14ac:dyDescent="0.2">
      <c r="P149" s="17"/>
      <c r="V149" s="17"/>
      <c r="AB149" s="17"/>
      <c r="AH149" s="17"/>
      <c r="AN149" s="17"/>
    </row>
    <row r="150" spans="16:40" x14ac:dyDescent="0.2">
      <c r="P150" s="17"/>
      <c r="V150" s="17"/>
      <c r="AB150" s="17"/>
      <c r="AH150" s="17"/>
      <c r="AN150" s="17"/>
    </row>
    <row r="151" spans="16:40" x14ac:dyDescent="0.2">
      <c r="P151" s="17"/>
      <c r="V151" s="17"/>
      <c r="AB151" s="17"/>
      <c r="AH151" s="17"/>
      <c r="AN151" s="17"/>
    </row>
    <row r="152" spans="16:40" x14ac:dyDescent="0.2">
      <c r="P152" s="17"/>
      <c r="V152" s="17"/>
      <c r="AB152" s="17"/>
      <c r="AH152" s="17"/>
      <c r="AN152" s="17"/>
    </row>
    <row r="153" spans="16:40" x14ac:dyDescent="0.2">
      <c r="P153" s="17"/>
      <c r="V153" s="17"/>
      <c r="AB153" s="17"/>
      <c r="AH153" s="17"/>
      <c r="AN153" s="17"/>
    </row>
    <row r="154" spans="16:40" x14ac:dyDescent="0.2">
      <c r="P154" s="17"/>
      <c r="V154" s="17"/>
      <c r="AB154" s="17"/>
      <c r="AH154" s="17"/>
      <c r="AN154" s="17"/>
    </row>
    <row r="155" spans="16:40" x14ac:dyDescent="0.2">
      <c r="P155" s="17"/>
      <c r="V155" s="17"/>
      <c r="AB155" s="17"/>
      <c r="AH155" s="17"/>
      <c r="AN155" s="17"/>
    </row>
    <row r="156" spans="16:40" x14ac:dyDescent="0.2">
      <c r="P156" s="17"/>
      <c r="V156" s="17"/>
      <c r="AB156" s="17"/>
      <c r="AH156" s="17"/>
      <c r="AN156" s="17"/>
    </row>
    <row r="157" spans="16:40" x14ac:dyDescent="0.2">
      <c r="P157" s="17"/>
      <c r="V157" s="17"/>
      <c r="AB157" s="17"/>
      <c r="AH157" s="17"/>
      <c r="AN157" s="17"/>
    </row>
    <row r="158" spans="16:40" x14ac:dyDescent="0.2">
      <c r="P158" s="17"/>
      <c r="V158" s="17"/>
      <c r="AB158" s="17"/>
      <c r="AH158" s="17"/>
      <c r="AN158" s="17"/>
    </row>
    <row r="159" spans="16:40" x14ac:dyDescent="0.2">
      <c r="P159" s="17"/>
      <c r="V159" s="17"/>
      <c r="AB159" s="17"/>
      <c r="AH159" s="17"/>
      <c r="AN159" s="17"/>
    </row>
  </sheetData>
  <mergeCells count="7">
    <mergeCell ref="AC1:AG1"/>
    <mergeCell ref="AI1:AM1"/>
    <mergeCell ref="AO1:AS1"/>
    <mergeCell ref="B8:B10"/>
    <mergeCell ref="K1:O1"/>
    <mergeCell ref="Q1:U1"/>
    <mergeCell ref="W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4330-3548-4787-B86A-BEDD83CE237E}">
  <dimension ref="A1:AI60"/>
  <sheetViews>
    <sheetView workbookViewId="0">
      <selection sqref="A1:AI159"/>
    </sheetView>
  </sheetViews>
  <sheetFormatPr baseColWidth="10" defaultColWidth="8.83203125" defaultRowHeight="15" x14ac:dyDescent="0.2"/>
  <cols>
    <col min="1" max="1" width="10.1640625" bestFit="1" customWidth="1"/>
    <col min="4" max="4" width="11.6640625" bestFit="1" customWidth="1"/>
    <col min="6" max="6" width="8.83203125" style="17"/>
    <col min="7" max="8" width="10.5" bestFit="1" customWidth="1"/>
    <col min="10" max="10" width="11.6640625" bestFit="1" customWidth="1"/>
    <col min="12" max="12" width="8.83203125" style="17"/>
    <col min="13" max="13" width="10.5" bestFit="1" customWidth="1"/>
    <col min="16" max="16" width="11.6640625" bestFit="1" customWidth="1"/>
    <col min="18" max="18" width="8.83203125" style="17"/>
    <col min="19" max="19" width="10.5" bestFit="1" customWidth="1"/>
    <col min="22" max="22" width="11.6640625" bestFit="1" customWidth="1"/>
    <col min="24" max="24" width="8.83203125" style="17"/>
    <col min="25" max="25" width="10.5" bestFit="1" customWidth="1"/>
    <col min="28" max="28" width="11.6640625" bestFit="1" customWidth="1"/>
    <col min="30" max="30" width="8.83203125" style="17"/>
    <col min="31" max="31" width="10.5" bestFit="1" customWidth="1"/>
    <col min="34" max="34" width="11.6640625" bestFit="1" customWidth="1"/>
  </cols>
  <sheetData>
    <row r="1" spans="1:35" x14ac:dyDescent="0.2">
      <c r="A1" s="18" t="s">
        <v>4</v>
      </c>
      <c r="B1" s="18"/>
      <c r="C1" s="18"/>
      <c r="D1" s="18"/>
      <c r="E1" s="18"/>
      <c r="G1" s="18" t="s">
        <v>5</v>
      </c>
      <c r="H1" s="18"/>
      <c r="I1" s="18"/>
      <c r="J1" s="18"/>
      <c r="K1" s="18"/>
      <c r="M1" s="18" t="s">
        <v>6</v>
      </c>
      <c r="N1" s="18"/>
      <c r="O1" s="18"/>
      <c r="P1" s="18"/>
      <c r="Q1" s="18"/>
      <c r="S1" s="18" t="s">
        <v>7</v>
      </c>
      <c r="T1" s="18"/>
      <c r="U1" s="18"/>
      <c r="V1" s="18"/>
      <c r="W1" s="18"/>
      <c r="Y1" s="18" t="s">
        <v>8</v>
      </c>
      <c r="Z1" s="18"/>
      <c r="AA1" s="18"/>
      <c r="AB1" s="18"/>
      <c r="AC1" s="18"/>
      <c r="AE1" s="18" t="s">
        <v>9</v>
      </c>
      <c r="AF1" s="18"/>
      <c r="AG1" s="18"/>
      <c r="AH1" s="18"/>
      <c r="AI1" s="18"/>
    </row>
    <row r="2" spans="1:35" x14ac:dyDescent="0.2">
      <c r="A2" s="1" t="s">
        <v>0</v>
      </c>
      <c r="B2" s="2" t="s">
        <v>1</v>
      </c>
      <c r="D2" s="3" t="s">
        <v>2</v>
      </c>
      <c r="E2" s="1"/>
      <c r="G2" s="1" t="s">
        <v>0</v>
      </c>
      <c r="H2" s="2" t="s">
        <v>1</v>
      </c>
      <c r="J2" s="3" t="s">
        <v>2</v>
      </c>
      <c r="K2" s="1"/>
      <c r="M2" s="1" t="s">
        <v>0</v>
      </c>
      <c r="N2" s="2" t="s">
        <v>1</v>
      </c>
      <c r="P2" s="3" t="s">
        <v>2</v>
      </c>
      <c r="Q2" s="12"/>
      <c r="S2" s="1" t="s">
        <v>0</v>
      </c>
      <c r="T2" s="2" t="s">
        <v>1</v>
      </c>
      <c r="V2" s="3" t="s">
        <v>2</v>
      </c>
      <c r="W2" s="1"/>
      <c r="Y2" s="1" t="s">
        <v>0</v>
      </c>
      <c r="Z2" s="2" t="s">
        <v>1</v>
      </c>
      <c r="AB2" s="3" t="s">
        <v>2</v>
      </c>
      <c r="AC2" s="12"/>
      <c r="AE2" s="1" t="s">
        <v>0</v>
      </c>
      <c r="AF2" s="2" t="s">
        <v>1</v>
      </c>
      <c r="AH2" s="3" t="s">
        <v>2</v>
      </c>
      <c r="AI2" s="1"/>
    </row>
    <row r="3" spans="1:35" x14ac:dyDescent="0.2">
      <c r="A3" s="4">
        <v>44834</v>
      </c>
      <c r="B3" s="10">
        <v>2.34</v>
      </c>
      <c r="D3" s="6">
        <v>44926</v>
      </c>
      <c r="E3" s="9">
        <v>88.65</v>
      </c>
      <c r="G3" s="4">
        <v>44804</v>
      </c>
      <c r="H3" s="9">
        <v>3.31</v>
      </c>
      <c r="J3" s="6">
        <v>44926</v>
      </c>
      <c r="K3" s="9">
        <v>123.01</v>
      </c>
      <c r="M3" s="4">
        <v>44926</v>
      </c>
      <c r="N3" s="9">
        <v>1.97</v>
      </c>
      <c r="P3" s="6">
        <v>44926</v>
      </c>
      <c r="Q3" s="9">
        <v>72.92</v>
      </c>
      <c r="S3" s="4">
        <v>44771</v>
      </c>
      <c r="T3" s="9">
        <v>1.33</v>
      </c>
      <c r="V3" s="6">
        <v>44926</v>
      </c>
      <c r="W3" s="7">
        <v>51.39</v>
      </c>
      <c r="Y3" s="6">
        <v>44895</v>
      </c>
      <c r="Z3" s="5">
        <v>0.84</v>
      </c>
      <c r="AB3" s="6">
        <v>44926</v>
      </c>
      <c r="AC3" s="5">
        <v>31.79</v>
      </c>
      <c r="AE3" s="4">
        <v>44865</v>
      </c>
      <c r="AF3" s="8">
        <v>0.57999999999999996</v>
      </c>
      <c r="AH3" s="6">
        <v>44926</v>
      </c>
      <c r="AI3" s="7">
        <v>20.95</v>
      </c>
    </row>
    <row r="4" spans="1:35" x14ac:dyDescent="0.2">
      <c r="A4" s="4">
        <v>44712</v>
      </c>
      <c r="B4" s="10">
        <v>2.37</v>
      </c>
      <c r="D4" s="6">
        <v>44834</v>
      </c>
      <c r="E4" s="9">
        <v>91.32</v>
      </c>
      <c r="G4" s="4">
        <v>44620</v>
      </c>
      <c r="H4" s="8">
        <v>3.22</v>
      </c>
      <c r="J4" s="6">
        <v>44834</v>
      </c>
      <c r="K4" s="9">
        <v>127</v>
      </c>
      <c r="M4" s="4">
        <v>44742</v>
      </c>
      <c r="N4" s="9">
        <v>2.02</v>
      </c>
      <c r="P4" s="6">
        <v>44834</v>
      </c>
      <c r="Q4" s="9">
        <v>77.94</v>
      </c>
      <c r="S4" s="4">
        <v>44592</v>
      </c>
      <c r="T4" s="8">
        <v>1.47</v>
      </c>
      <c r="V4" s="6">
        <v>44834</v>
      </c>
      <c r="W4" s="7">
        <v>52.9</v>
      </c>
      <c r="Y4" s="4">
        <v>44651</v>
      </c>
      <c r="Z4" s="9">
        <v>0.84</v>
      </c>
      <c r="AB4" s="6">
        <v>44834</v>
      </c>
      <c r="AC4" s="7">
        <v>33.770000000000003</v>
      </c>
      <c r="AE4" s="4">
        <v>44771</v>
      </c>
      <c r="AF4" s="9">
        <v>1.1399999999999999</v>
      </c>
      <c r="AH4" s="6">
        <v>44834</v>
      </c>
      <c r="AI4" s="7">
        <v>21.91</v>
      </c>
    </row>
    <row r="5" spans="1:35" x14ac:dyDescent="0.2">
      <c r="A5" s="4">
        <v>44468</v>
      </c>
      <c r="B5" s="10">
        <v>2.31</v>
      </c>
      <c r="D5" s="6">
        <v>44742</v>
      </c>
      <c r="E5" s="9">
        <v>93.55</v>
      </c>
      <c r="G5" s="4">
        <v>44436</v>
      </c>
      <c r="H5" s="8">
        <v>2.87</v>
      </c>
      <c r="J5" s="6">
        <v>44742</v>
      </c>
      <c r="K5" s="9">
        <v>130.19999999999999</v>
      </c>
      <c r="M5" s="4">
        <v>44561</v>
      </c>
      <c r="N5" s="9">
        <v>1.95</v>
      </c>
      <c r="P5" s="6">
        <v>44742</v>
      </c>
      <c r="Q5" s="9">
        <v>78.69</v>
      </c>
      <c r="S5" s="4">
        <v>44561</v>
      </c>
      <c r="T5" s="8">
        <v>7</v>
      </c>
      <c r="V5" s="6">
        <v>44742</v>
      </c>
      <c r="W5" s="7">
        <v>53.79</v>
      </c>
      <c r="Y5" s="4">
        <v>44530</v>
      </c>
      <c r="Z5" s="9">
        <v>2.37</v>
      </c>
      <c r="AB5" s="6">
        <v>44742</v>
      </c>
      <c r="AC5" s="5">
        <v>33.700000000000003</v>
      </c>
      <c r="AE5" s="4">
        <v>44680</v>
      </c>
      <c r="AF5" s="8">
        <v>0.57999999999999996</v>
      </c>
      <c r="AH5" s="6">
        <v>44742</v>
      </c>
      <c r="AI5" s="7">
        <v>23.07</v>
      </c>
    </row>
    <row r="6" spans="1:35" x14ac:dyDescent="0.2">
      <c r="A6" s="4">
        <v>44344</v>
      </c>
      <c r="B6" s="10">
        <v>2.06</v>
      </c>
      <c r="D6" s="6">
        <v>44651</v>
      </c>
      <c r="E6" s="9">
        <v>97.15</v>
      </c>
      <c r="G6" s="4">
        <v>44253</v>
      </c>
      <c r="H6" s="8">
        <v>2.74</v>
      </c>
      <c r="J6" s="6">
        <v>44651</v>
      </c>
      <c r="K6" s="9">
        <v>132.28</v>
      </c>
      <c r="M6" s="4">
        <v>44377</v>
      </c>
      <c r="N6" s="9">
        <v>1.73</v>
      </c>
      <c r="P6" s="6">
        <v>44651</v>
      </c>
      <c r="Q6" s="9">
        <v>82.05</v>
      </c>
      <c r="S6" s="4">
        <v>44407</v>
      </c>
      <c r="T6" s="8">
        <v>1.83</v>
      </c>
      <c r="V6" s="6">
        <v>44651</v>
      </c>
      <c r="W6" s="9">
        <v>53.38</v>
      </c>
      <c r="Y6" s="4">
        <v>44286</v>
      </c>
      <c r="Z6" s="9">
        <v>0.78</v>
      </c>
      <c r="AB6" s="6">
        <v>44651</v>
      </c>
      <c r="AC6" s="5">
        <v>33.71</v>
      </c>
      <c r="AE6" s="4">
        <v>44500</v>
      </c>
      <c r="AF6" s="8">
        <f>1.14+0.6</f>
        <v>1.7399999999999998</v>
      </c>
      <c r="AH6" s="6">
        <v>44651</v>
      </c>
      <c r="AI6" s="9">
        <v>23.77</v>
      </c>
    </row>
    <row r="7" spans="1:35" x14ac:dyDescent="0.2">
      <c r="A7" s="4">
        <v>44104</v>
      </c>
      <c r="B7" s="10">
        <v>1.99</v>
      </c>
      <c r="D7" s="6">
        <v>44561</v>
      </c>
      <c r="E7" s="9">
        <v>94.98</v>
      </c>
      <c r="G7" s="4">
        <v>44071</v>
      </c>
      <c r="H7" s="8">
        <v>2.7</v>
      </c>
      <c r="J7" s="6">
        <v>44561</v>
      </c>
      <c r="K7" s="9">
        <v>132.88999999999999</v>
      </c>
      <c r="M7" s="4">
        <v>44196</v>
      </c>
      <c r="N7" s="9">
        <v>1.95</v>
      </c>
      <c r="P7" s="6">
        <v>44561</v>
      </c>
      <c r="Q7" s="9">
        <v>80.650000000000006</v>
      </c>
      <c r="S7" s="4">
        <v>44407</v>
      </c>
      <c r="T7" s="8">
        <v>15</v>
      </c>
      <c r="V7" s="6">
        <v>44561</v>
      </c>
      <c r="W7" s="7">
        <v>52.9</v>
      </c>
      <c r="Y7" s="4">
        <v>44165</v>
      </c>
      <c r="Z7" s="9">
        <v>0.83</v>
      </c>
      <c r="AB7" s="6">
        <v>44561</v>
      </c>
      <c r="AC7" s="5">
        <v>33.76</v>
      </c>
      <c r="AE7" s="4">
        <v>44316</v>
      </c>
      <c r="AF7" s="8">
        <v>0.6</v>
      </c>
      <c r="AH7" s="6">
        <v>44561</v>
      </c>
      <c r="AI7" s="7">
        <v>23.05</v>
      </c>
    </row>
    <row r="8" spans="1:35" x14ac:dyDescent="0.2">
      <c r="A8" s="4">
        <v>43980</v>
      </c>
      <c r="B8" s="10">
        <v>2.25</v>
      </c>
      <c r="D8" s="6">
        <v>44469</v>
      </c>
      <c r="E8" s="9">
        <v>92.52</v>
      </c>
      <c r="G8" s="4">
        <v>43889</v>
      </c>
      <c r="H8" s="8">
        <v>3</v>
      </c>
      <c r="J8" s="6">
        <v>44469</v>
      </c>
      <c r="K8" s="9">
        <v>128.84750837594351</v>
      </c>
      <c r="M8" s="4">
        <v>44134</v>
      </c>
      <c r="N8" s="9">
        <v>9</v>
      </c>
      <c r="P8" s="6">
        <v>44469</v>
      </c>
      <c r="Q8" s="9">
        <v>81.16</v>
      </c>
      <c r="S8" s="4">
        <v>44225</v>
      </c>
      <c r="T8" s="8">
        <v>1.74</v>
      </c>
      <c r="V8" s="6">
        <v>44469</v>
      </c>
      <c r="W8" s="13">
        <f>58.8</f>
        <v>58.8</v>
      </c>
      <c r="Y8" s="4">
        <v>44134</v>
      </c>
      <c r="Z8" s="9">
        <v>2</v>
      </c>
      <c r="AB8" s="6">
        <v>44469</v>
      </c>
      <c r="AC8" s="5">
        <v>35.619999999999997</v>
      </c>
      <c r="AE8" s="4">
        <v>44134</v>
      </c>
      <c r="AF8" s="8">
        <v>0.51</v>
      </c>
      <c r="AH8" s="6">
        <v>44469</v>
      </c>
      <c r="AI8" s="16">
        <f>24.3</f>
        <v>24.3</v>
      </c>
    </row>
    <row r="9" spans="1:35" x14ac:dyDescent="0.2">
      <c r="A9" s="4">
        <v>43738</v>
      </c>
      <c r="B9" s="10">
        <v>2.25</v>
      </c>
      <c r="D9" s="6">
        <v>44377</v>
      </c>
      <c r="E9" s="9">
        <v>92.41</v>
      </c>
      <c r="G9" s="4">
        <v>43707</v>
      </c>
      <c r="H9" s="8">
        <v>3</v>
      </c>
      <c r="J9" s="6">
        <v>44377</v>
      </c>
      <c r="K9" s="9">
        <v>127.92860365121265</v>
      </c>
      <c r="M9" s="4">
        <v>44012</v>
      </c>
      <c r="N9" s="9">
        <v>2</v>
      </c>
      <c r="P9" s="6">
        <v>44377</v>
      </c>
      <c r="Q9" s="9">
        <v>78.17</v>
      </c>
      <c r="S9" s="4">
        <v>44033</v>
      </c>
      <c r="T9" s="8">
        <v>2.5</v>
      </c>
      <c r="V9" s="6">
        <v>44377</v>
      </c>
      <c r="W9" s="7">
        <v>73.81</v>
      </c>
      <c r="Y9" s="4">
        <v>43921</v>
      </c>
      <c r="Z9" s="9">
        <v>1</v>
      </c>
      <c r="AB9" s="6">
        <v>44377</v>
      </c>
      <c r="AC9" s="5">
        <v>34.79</v>
      </c>
      <c r="AE9" s="4">
        <v>43951</v>
      </c>
      <c r="AF9" s="5">
        <v>0.6</v>
      </c>
      <c r="AH9" s="6">
        <v>44377</v>
      </c>
      <c r="AI9" s="14">
        <v>23.99</v>
      </c>
    </row>
    <row r="10" spans="1:35" x14ac:dyDescent="0.2">
      <c r="A10" s="4">
        <v>43616</v>
      </c>
      <c r="B10" s="10">
        <v>2.25</v>
      </c>
      <c r="D10" s="6">
        <v>44286</v>
      </c>
      <c r="E10" s="9">
        <v>84.07</v>
      </c>
      <c r="G10" s="4">
        <v>43524</v>
      </c>
      <c r="H10" s="9">
        <v>3</v>
      </c>
      <c r="J10" s="6">
        <v>44286</v>
      </c>
      <c r="K10" s="9">
        <v>114.6</v>
      </c>
      <c r="M10" s="4">
        <v>43830</v>
      </c>
      <c r="N10" s="9">
        <v>2</v>
      </c>
      <c r="P10" s="6">
        <v>44286</v>
      </c>
      <c r="Q10" s="5">
        <v>70.33</v>
      </c>
      <c r="S10" s="4">
        <v>43861</v>
      </c>
      <c r="T10" s="8">
        <v>2.5</v>
      </c>
      <c r="V10" s="6">
        <v>44286</v>
      </c>
      <c r="W10" s="7">
        <v>73.13</v>
      </c>
      <c r="Y10" s="4">
        <v>43798</v>
      </c>
      <c r="Z10" s="9">
        <v>1</v>
      </c>
      <c r="AB10" s="6">
        <v>44286</v>
      </c>
      <c r="AC10" s="5">
        <v>31.59</v>
      </c>
      <c r="AE10" s="4">
        <v>43769</v>
      </c>
      <c r="AF10" s="5">
        <v>0.6</v>
      </c>
      <c r="AH10" s="6">
        <v>44286</v>
      </c>
      <c r="AI10" s="14">
        <v>22.3</v>
      </c>
    </row>
    <row r="11" spans="1:35" x14ac:dyDescent="0.2">
      <c r="A11" s="4">
        <v>43371</v>
      </c>
      <c r="B11" s="9">
        <v>2</v>
      </c>
      <c r="D11" s="6">
        <v>44196</v>
      </c>
      <c r="E11" s="9">
        <v>82.42</v>
      </c>
      <c r="G11" s="4">
        <v>43343</v>
      </c>
      <c r="H11" s="8">
        <v>3</v>
      </c>
      <c r="J11" s="6">
        <v>44196</v>
      </c>
      <c r="K11" s="9">
        <v>114.97</v>
      </c>
      <c r="M11" s="4">
        <v>43644</v>
      </c>
      <c r="N11" s="9">
        <v>2</v>
      </c>
      <c r="P11" s="6">
        <v>44196</v>
      </c>
      <c r="Q11" s="5">
        <v>69.349999999999994</v>
      </c>
      <c r="S11" s="4">
        <v>43677</v>
      </c>
      <c r="T11" s="8">
        <v>2.5</v>
      </c>
      <c r="V11" s="6">
        <v>44196</v>
      </c>
      <c r="W11" s="7">
        <v>73.48</v>
      </c>
      <c r="Y11" s="4">
        <v>43553</v>
      </c>
      <c r="Z11" s="9">
        <v>1</v>
      </c>
      <c r="AB11" s="6">
        <v>44196</v>
      </c>
      <c r="AC11" s="5">
        <v>31.13</v>
      </c>
      <c r="AE11" s="4">
        <v>43585</v>
      </c>
      <c r="AF11" s="7">
        <v>0.6</v>
      </c>
      <c r="AH11" s="6">
        <v>44196</v>
      </c>
      <c r="AI11" s="15">
        <v>21.84</v>
      </c>
    </row>
    <row r="12" spans="1:35" x14ac:dyDescent="0.2">
      <c r="A12" s="4">
        <v>43251</v>
      </c>
      <c r="B12" s="8">
        <v>2</v>
      </c>
      <c r="D12" s="6">
        <v>44104</v>
      </c>
      <c r="E12" s="9">
        <v>78.36</v>
      </c>
      <c r="G12" s="4">
        <v>43159</v>
      </c>
      <c r="H12" s="8">
        <v>2.5</v>
      </c>
      <c r="J12" s="6">
        <v>44104</v>
      </c>
      <c r="K12" s="9">
        <v>109.55</v>
      </c>
      <c r="M12" s="4">
        <v>43464</v>
      </c>
      <c r="N12" s="8">
        <v>2</v>
      </c>
      <c r="P12" s="6">
        <v>44104</v>
      </c>
      <c r="Q12" s="5">
        <v>78.75</v>
      </c>
      <c r="S12" s="4">
        <v>43496</v>
      </c>
      <c r="T12" s="8">
        <v>2.5</v>
      </c>
      <c r="V12" s="6">
        <v>44104</v>
      </c>
      <c r="W12" s="7">
        <v>69.593762356428584</v>
      </c>
      <c r="Y12" s="4">
        <v>43434</v>
      </c>
      <c r="Z12" s="8">
        <v>1</v>
      </c>
      <c r="AB12" s="6">
        <v>44104</v>
      </c>
      <c r="AC12" s="5">
        <v>33.340000000000003</v>
      </c>
      <c r="AE12" s="4">
        <v>43404</v>
      </c>
      <c r="AF12" s="5">
        <v>0.6</v>
      </c>
      <c r="AH12" s="6">
        <v>44104</v>
      </c>
      <c r="AI12" s="15">
        <v>20.71</v>
      </c>
    </row>
    <row r="13" spans="1:35" x14ac:dyDescent="0.2">
      <c r="A13" s="4">
        <v>43007</v>
      </c>
      <c r="B13" s="8">
        <v>2</v>
      </c>
      <c r="D13" s="6">
        <v>44012</v>
      </c>
      <c r="E13" s="9">
        <v>79.3</v>
      </c>
      <c r="G13" s="4">
        <v>42978</v>
      </c>
      <c r="H13" s="8">
        <v>2.5</v>
      </c>
      <c r="J13" s="6">
        <v>44012</v>
      </c>
      <c r="K13" s="9">
        <v>110.43</v>
      </c>
      <c r="M13" s="4">
        <v>43280</v>
      </c>
      <c r="N13" s="8">
        <v>2</v>
      </c>
      <c r="P13" s="6">
        <v>44012</v>
      </c>
      <c r="Q13" s="5">
        <v>77.849999999999994</v>
      </c>
      <c r="S13" s="4">
        <v>43312</v>
      </c>
      <c r="T13" s="8">
        <v>2.5</v>
      </c>
      <c r="V13" s="6">
        <v>44012</v>
      </c>
      <c r="W13" s="7">
        <v>71.81</v>
      </c>
      <c r="Y13" s="4">
        <v>43188</v>
      </c>
      <c r="Z13" s="8">
        <v>1</v>
      </c>
      <c r="AB13" s="6">
        <v>44012</v>
      </c>
      <c r="AC13" s="5">
        <v>33.14</v>
      </c>
      <c r="AE13" s="4">
        <v>43220</v>
      </c>
      <c r="AF13" s="5">
        <v>0.6</v>
      </c>
      <c r="AH13" s="6">
        <v>44012</v>
      </c>
      <c r="AI13" s="14">
        <v>20.3</v>
      </c>
    </row>
    <row r="14" spans="1:35" x14ac:dyDescent="0.2">
      <c r="A14" s="4">
        <v>42886</v>
      </c>
      <c r="B14" s="8">
        <v>2</v>
      </c>
      <c r="D14" s="6">
        <v>43921</v>
      </c>
      <c r="E14" s="9">
        <v>77.660693495845905</v>
      </c>
      <c r="G14" s="4">
        <v>42794</v>
      </c>
      <c r="H14" s="8">
        <v>2.5</v>
      </c>
      <c r="J14" s="6">
        <v>43921</v>
      </c>
      <c r="K14" s="9">
        <v>106.54</v>
      </c>
      <c r="M14" s="4">
        <v>43098</v>
      </c>
      <c r="N14" s="8">
        <v>2</v>
      </c>
      <c r="P14" s="6">
        <v>43921</v>
      </c>
      <c r="Q14" s="5">
        <v>77.37</v>
      </c>
      <c r="S14" s="4">
        <v>43131</v>
      </c>
      <c r="T14" s="8">
        <v>2.5</v>
      </c>
      <c r="V14" s="6">
        <v>43921</v>
      </c>
      <c r="W14" s="7">
        <v>71.319999999999993</v>
      </c>
      <c r="Y14" s="4">
        <v>43069</v>
      </c>
      <c r="Z14" s="8">
        <v>1</v>
      </c>
      <c r="AB14" s="6">
        <v>43921</v>
      </c>
      <c r="AC14" s="5">
        <v>32.020000000000003</v>
      </c>
      <c r="AE14" s="4">
        <v>43039</v>
      </c>
      <c r="AF14" s="5">
        <v>0.5</v>
      </c>
      <c r="AH14" s="6">
        <v>43921</v>
      </c>
      <c r="AI14" s="15">
        <v>19.79</v>
      </c>
    </row>
    <row r="15" spans="1:35" x14ac:dyDescent="0.2">
      <c r="A15" s="4">
        <v>42643</v>
      </c>
      <c r="B15" s="5">
        <v>2.5</v>
      </c>
      <c r="D15" s="6">
        <v>43830</v>
      </c>
      <c r="E15" s="9">
        <v>83.47</v>
      </c>
      <c r="G15" s="4">
        <v>42613</v>
      </c>
      <c r="H15" s="5">
        <v>2.5</v>
      </c>
      <c r="J15" s="6">
        <v>43830</v>
      </c>
      <c r="K15" s="9">
        <v>118.7</v>
      </c>
      <c r="M15" s="4">
        <v>42916</v>
      </c>
      <c r="N15" s="8">
        <v>1</v>
      </c>
      <c r="P15" s="6">
        <v>43830</v>
      </c>
      <c r="Q15" s="5">
        <v>82.58</v>
      </c>
      <c r="S15" s="4">
        <v>42947</v>
      </c>
      <c r="T15" s="8">
        <v>2.5</v>
      </c>
      <c r="V15" s="6">
        <v>43830</v>
      </c>
      <c r="W15" s="7">
        <v>78.2</v>
      </c>
      <c r="Y15" s="4">
        <v>42825</v>
      </c>
      <c r="Z15" s="8">
        <v>1</v>
      </c>
      <c r="AB15" s="6">
        <v>43830</v>
      </c>
      <c r="AC15" s="5">
        <v>34.729999999999997</v>
      </c>
      <c r="AE15" s="4">
        <v>42853</v>
      </c>
      <c r="AF15" s="8">
        <v>0.5</v>
      </c>
      <c r="AH15" s="6">
        <v>43830</v>
      </c>
      <c r="AI15" s="15">
        <v>22.02</v>
      </c>
    </row>
    <row r="16" spans="1:35" x14ac:dyDescent="0.2">
      <c r="A16" s="4">
        <v>42521</v>
      </c>
      <c r="B16" s="5">
        <v>2.5</v>
      </c>
      <c r="D16" s="6">
        <v>43738</v>
      </c>
      <c r="E16" s="9">
        <v>83.52</v>
      </c>
      <c r="G16" s="4">
        <v>42429</v>
      </c>
      <c r="H16" s="5">
        <v>2.5</v>
      </c>
      <c r="J16" s="6">
        <v>43738</v>
      </c>
      <c r="K16" s="9">
        <v>119.42</v>
      </c>
      <c r="M16" s="4">
        <v>42766</v>
      </c>
      <c r="N16" s="8">
        <v>1</v>
      </c>
      <c r="P16" s="6">
        <v>43738</v>
      </c>
      <c r="Q16" s="9">
        <v>85.279525000573713</v>
      </c>
      <c r="S16" s="4">
        <v>42734</v>
      </c>
      <c r="T16" s="8">
        <v>2.5</v>
      </c>
      <c r="V16" s="6">
        <v>43738</v>
      </c>
      <c r="W16" s="7">
        <v>77.959999999999994</v>
      </c>
      <c r="Y16" s="4">
        <v>42704</v>
      </c>
      <c r="Z16" s="8">
        <v>1</v>
      </c>
      <c r="AB16" s="6">
        <v>43738</v>
      </c>
      <c r="AC16" s="7">
        <v>35.82</v>
      </c>
      <c r="AE16" s="4">
        <v>42674</v>
      </c>
      <c r="AF16" s="8">
        <v>0.5</v>
      </c>
      <c r="AH16" s="6">
        <v>43738</v>
      </c>
      <c r="AI16" s="15">
        <v>22.64</v>
      </c>
    </row>
    <row r="17" spans="1:35" x14ac:dyDescent="0.2">
      <c r="A17" s="4">
        <v>42277</v>
      </c>
      <c r="B17" s="5">
        <v>2.5</v>
      </c>
      <c r="D17" s="6">
        <v>43646</v>
      </c>
      <c r="E17" s="9">
        <v>85.28</v>
      </c>
      <c r="G17" s="4">
        <v>42244</v>
      </c>
      <c r="H17" s="5">
        <v>2.5</v>
      </c>
      <c r="J17" s="6">
        <v>43646</v>
      </c>
      <c r="K17" s="9">
        <v>118.42</v>
      </c>
      <c r="M17" s="4">
        <v>42674</v>
      </c>
      <c r="N17" s="8">
        <v>1.25</v>
      </c>
      <c r="P17" s="6">
        <v>43646</v>
      </c>
      <c r="Q17" s="9">
        <v>85.15</v>
      </c>
      <c r="S17" s="4">
        <v>42582</v>
      </c>
      <c r="T17" s="8">
        <v>2.5</v>
      </c>
      <c r="V17" s="6">
        <v>43646</v>
      </c>
      <c r="W17" s="7">
        <v>79.37</v>
      </c>
      <c r="Y17" s="4">
        <v>42460</v>
      </c>
      <c r="Z17" s="8">
        <v>1.25</v>
      </c>
      <c r="AB17" s="6">
        <v>43646</v>
      </c>
      <c r="AC17" s="7">
        <v>35.29</v>
      </c>
      <c r="AE17" s="4">
        <v>42489</v>
      </c>
      <c r="AF17" s="8">
        <v>0.5</v>
      </c>
      <c r="AH17" s="6">
        <v>43646</v>
      </c>
      <c r="AI17" s="14">
        <v>22.53</v>
      </c>
    </row>
    <row r="18" spans="1:35" x14ac:dyDescent="0.2">
      <c r="A18" s="4">
        <v>42153</v>
      </c>
      <c r="B18" s="5">
        <v>2.5</v>
      </c>
      <c r="D18" s="6">
        <v>43555</v>
      </c>
      <c r="E18" s="9">
        <v>86.16</v>
      </c>
      <c r="G18" s="4">
        <v>42062</v>
      </c>
      <c r="H18" s="5">
        <v>2.5</v>
      </c>
      <c r="J18" s="6">
        <v>43555</v>
      </c>
      <c r="K18" s="9">
        <v>117.76</v>
      </c>
      <c r="M18" s="4">
        <v>42551</v>
      </c>
      <c r="N18" s="5">
        <v>1.25</v>
      </c>
      <c r="P18" s="6">
        <v>43555</v>
      </c>
      <c r="Q18" s="9">
        <v>78.599999999999994</v>
      </c>
      <c r="S18" s="4">
        <v>42368</v>
      </c>
      <c r="T18" s="8">
        <v>2.5</v>
      </c>
      <c r="V18" s="6">
        <v>43555</v>
      </c>
      <c r="W18" s="7">
        <v>79</v>
      </c>
      <c r="Y18" s="4">
        <v>42338</v>
      </c>
      <c r="Z18" s="8">
        <v>1.25</v>
      </c>
      <c r="AB18" s="6">
        <v>43555</v>
      </c>
      <c r="AC18" s="7">
        <v>34.729999999999997</v>
      </c>
      <c r="AE18" s="4">
        <v>42307</v>
      </c>
      <c r="AF18" s="8">
        <v>0.5</v>
      </c>
      <c r="AH18" s="6">
        <v>43555</v>
      </c>
      <c r="AI18" s="14">
        <v>23.38</v>
      </c>
    </row>
    <row r="19" spans="1:35" x14ac:dyDescent="0.2">
      <c r="A19" s="4">
        <v>41912</v>
      </c>
      <c r="B19" s="5">
        <v>2.5</v>
      </c>
      <c r="D19" s="6">
        <v>43465</v>
      </c>
      <c r="E19" s="9">
        <v>84.7</v>
      </c>
      <c r="G19" s="4">
        <v>41880</v>
      </c>
      <c r="H19" s="5">
        <v>2.5</v>
      </c>
      <c r="J19" s="6">
        <v>43465</v>
      </c>
      <c r="K19" s="7">
        <v>118.94</v>
      </c>
      <c r="M19" s="4">
        <v>42489</v>
      </c>
      <c r="N19" s="5">
        <v>1.25</v>
      </c>
      <c r="P19" s="6">
        <v>43465</v>
      </c>
      <c r="Q19" s="9">
        <v>77.400000000000006</v>
      </c>
      <c r="S19" s="4">
        <v>42216</v>
      </c>
      <c r="T19" s="8">
        <v>2.5</v>
      </c>
      <c r="V19" s="6">
        <v>43465</v>
      </c>
      <c r="W19" s="7">
        <v>80.150000000000006</v>
      </c>
      <c r="Y19" s="4">
        <v>42094</v>
      </c>
      <c r="Z19" s="8">
        <v>1.25</v>
      </c>
      <c r="AB19" s="6">
        <v>43465</v>
      </c>
      <c r="AC19" s="7">
        <v>35.26</v>
      </c>
      <c r="AE19" s="4">
        <v>42124</v>
      </c>
      <c r="AF19" s="8">
        <v>0.5</v>
      </c>
      <c r="AH19" s="6">
        <v>43465</v>
      </c>
      <c r="AI19" s="14">
        <v>22.78</v>
      </c>
    </row>
    <row r="20" spans="1:35" x14ac:dyDescent="0.2">
      <c r="A20" s="4">
        <v>41789</v>
      </c>
      <c r="B20" s="8">
        <v>2.5</v>
      </c>
      <c r="D20" s="6">
        <v>43373</v>
      </c>
      <c r="E20" s="9">
        <v>80.400000000000006</v>
      </c>
      <c r="G20" s="4">
        <v>41698</v>
      </c>
      <c r="H20" s="5">
        <v>2.5</v>
      </c>
      <c r="J20" s="6">
        <v>43373</v>
      </c>
      <c r="K20" s="9">
        <v>112.12</v>
      </c>
      <c r="M20" s="4">
        <v>42398</v>
      </c>
      <c r="N20" s="5">
        <v>1.25</v>
      </c>
      <c r="P20" s="6">
        <v>43373</v>
      </c>
      <c r="Q20" s="9">
        <v>77.900000000000006</v>
      </c>
      <c r="S20" s="4">
        <v>42003</v>
      </c>
      <c r="T20" s="8">
        <v>2.5</v>
      </c>
      <c r="V20" s="6">
        <v>43373</v>
      </c>
      <c r="W20" s="9">
        <v>78.099999999999994</v>
      </c>
      <c r="Y20" s="4">
        <v>41971</v>
      </c>
      <c r="Z20" s="5">
        <v>1.25</v>
      </c>
      <c r="AB20" s="6">
        <v>43373</v>
      </c>
      <c r="AC20" s="9">
        <v>34.56</v>
      </c>
      <c r="AE20" s="4">
        <v>41943</v>
      </c>
      <c r="AF20" s="8">
        <v>0.5</v>
      </c>
      <c r="AH20" s="6">
        <v>43373</v>
      </c>
      <c r="AI20" s="14">
        <v>22.81</v>
      </c>
    </row>
    <row r="21" spans="1:35" x14ac:dyDescent="0.2">
      <c r="A21" s="4">
        <v>41547</v>
      </c>
      <c r="B21" s="8">
        <v>2.5</v>
      </c>
      <c r="D21" s="6">
        <v>43281</v>
      </c>
      <c r="E21" s="9">
        <v>80.900000000000006</v>
      </c>
      <c r="G21" s="4">
        <v>41516</v>
      </c>
      <c r="H21" s="5">
        <v>2.5</v>
      </c>
      <c r="J21" s="6">
        <v>43281</v>
      </c>
      <c r="K21" s="9">
        <v>113.24</v>
      </c>
      <c r="M21" s="4">
        <v>42307</v>
      </c>
      <c r="N21" s="5">
        <v>1.25</v>
      </c>
      <c r="P21" s="6">
        <v>43281</v>
      </c>
      <c r="Q21" s="9">
        <v>75.900000000000006</v>
      </c>
      <c r="S21" s="4">
        <v>41851</v>
      </c>
      <c r="T21" s="8">
        <v>2.5</v>
      </c>
      <c r="V21" s="6">
        <v>43281</v>
      </c>
      <c r="W21" s="9">
        <v>76.5</v>
      </c>
      <c r="Y21" s="4">
        <v>41729</v>
      </c>
      <c r="Z21" s="5">
        <v>1.25</v>
      </c>
      <c r="AB21" s="6">
        <v>43281</v>
      </c>
      <c r="AC21" s="9">
        <v>33.5</v>
      </c>
      <c r="AE21" s="4">
        <v>41759</v>
      </c>
      <c r="AF21" s="8">
        <v>0.5</v>
      </c>
      <c r="AH21" s="6">
        <v>43281</v>
      </c>
      <c r="AI21" s="14">
        <v>22.74</v>
      </c>
    </row>
    <row r="22" spans="1:35" x14ac:dyDescent="0.2">
      <c r="A22" s="4">
        <v>41425</v>
      </c>
      <c r="B22" s="8">
        <v>2.5</v>
      </c>
      <c r="D22" s="6">
        <v>43190</v>
      </c>
      <c r="E22" s="7">
        <v>78.2</v>
      </c>
      <c r="G22" s="4">
        <v>41333</v>
      </c>
      <c r="H22" s="5">
        <v>1.75</v>
      </c>
      <c r="J22" s="6">
        <v>43190</v>
      </c>
      <c r="K22" s="7">
        <v>109.46</v>
      </c>
      <c r="M22" s="4">
        <v>42185</v>
      </c>
      <c r="N22" s="5">
        <v>1.25</v>
      </c>
      <c r="P22" s="6">
        <v>43190</v>
      </c>
      <c r="Q22" s="7">
        <v>74.7</v>
      </c>
      <c r="S22" s="4">
        <v>41638</v>
      </c>
      <c r="T22" s="8">
        <v>2.5</v>
      </c>
      <c r="V22" s="6">
        <v>43190</v>
      </c>
      <c r="W22" s="7">
        <v>76</v>
      </c>
      <c r="Y22" s="4">
        <v>41607</v>
      </c>
      <c r="Z22" s="5">
        <v>1.25</v>
      </c>
      <c r="AB22" s="6">
        <v>43190</v>
      </c>
      <c r="AC22" s="7">
        <v>32.14</v>
      </c>
      <c r="AE22" s="4">
        <v>41547</v>
      </c>
      <c r="AF22" s="8">
        <v>0.5</v>
      </c>
      <c r="AH22" s="6">
        <v>43190</v>
      </c>
      <c r="AI22" s="14">
        <v>22.69</v>
      </c>
    </row>
    <row r="23" spans="1:35" x14ac:dyDescent="0.2">
      <c r="A23" s="4">
        <v>41180</v>
      </c>
      <c r="B23" s="8">
        <v>2.5</v>
      </c>
      <c r="D23" s="6">
        <v>43100</v>
      </c>
      <c r="E23" s="9">
        <v>73.8</v>
      </c>
      <c r="G23" s="4">
        <v>41152</v>
      </c>
      <c r="H23" s="5">
        <v>1.75</v>
      </c>
      <c r="J23" s="6">
        <v>43100</v>
      </c>
      <c r="K23" s="9">
        <v>103.88</v>
      </c>
      <c r="M23" s="4">
        <v>42124</v>
      </c>
      <c r="N23" s="8">
        <v>1.25</v>
      </c>
      <c r="P23" s="6">
        <v>43100</v>
      </c>
      <c r="Q23" s="9">
        <v>71.900000000000006</v>
      </c>
      <c r="S23" s="4">
        <v>41486</v>
      </c>
      <c r="T23" s="8">
        <v>2.5</v>
      </c>
      <c r="V23" s="6">
        <v>43100</v>
      </c>
      <c r="W23" s="9">
        <v>74.5</v>
      </c>
      <c r="Y23" s="4">
        <v>41361</v>
      </c>
      <c r="Z23" s="5">
        <v>1.25</v>
      </c>
      <c r="AB23" s="6">
        <v>43100</v>
      </c>
      <c r="AC23" s="9">
        <v>31.47</v>
      </c>
      <c r="AE23" s="4">
        <v>41425</v>
      </c>
      <c r="AF23" s="8">
        <v>0.5</v>
      </c>
      <c r="AH23" s="6">
        <v>43100</v>
      </c>
      <c r="AI23" s="14">
        <v>21.6</v>
      </c>
    </row>
    <row r="24" spans="1:35" x14ac:dyDescent="0.2">
      <c r="A24" s="4">
        <v>41060</v>
      </c>
      <c r="B24" s="8">
        <v>2.5</v>
      </c>
      <c r="D24" s="6">
        <v>43008</v>
      </c>
      <c r="E24" s="9">
        <v>72.099999999999994</v>
      </c>
      <c r="G24" s="4">
        <v>40968</v>
      </c>
      <c r="H24" s="5">
        <v>1.5</v>
      </c>
      <c r="J24" s="6">
        <v>43008</v>
      </c>
      <c r="K24" s="9">
        <v>101.62</v>
      </c>
      <c r="M24" s="4">
        <v>42044</v>
      </c>
      <c r="N24" s="8">
        <v>1.25</v>
      </c>
      <c r="P24" s="6">
        <v>43008</v>
      </c>
      <c r="Q24" s="9">
        <v>73.7</v>
      </c>
      <c r="S24" s="4">
        <v>41273</v>
      </c>
      <c r="T24" s="5">
        <v>2.5</v>
      </c>
      <c r="V24" s="6">
        <v>43008</v>
      </c>
      <c r="W24" s="9">
        <v>74.099999999999994</v>
      </c>
      <c r="Y24" s="4">
        <v>41243</v>
      </c>
      <c r="Z24" s="5">
        <v>1.25</v>
      </c>
      <c r="AB24" s="6">
        <v>43008</v>
      </c>
      <c r="AC24" s="9">
        <v>31.71</v>
      </c>
      <c r="AE24" s="4">
        <v>41180</v>
      </c>
      <c r="AF24" s="8">
        <v>0.5</v>
      </c>
      <c r="AH24" s="6">
        <v>43008</v>
      </c>
      <c r="AI24" s="14">
        <v>21.76</v>
      </c>
    </row>
    <row r="25" spans="1:35" x14ac:dyDescent="0.2">
      <c r="A25" s="4">
        <v>40816</v>
      </c>
      <c r="B25" s="8">
        <v>2.5</v>
      </c>
      <c r="D25" s="6">
        <v>42916</v>
      </c>
      <c r="E25" s="9">
        <v>71.3</v>
      </c>
      <c r="G25" s="4">
        <v>40786</v>
      </c>
      <c r="H25" s="5">
        <v>1.5</v>
      </c>
      <c r="J25" s="6">
        <v>42916</v>
      </c>
      <c r="K25" s="9">
        <v>100.78</v>
      </c>
      <c r="M25" s="4">
        <v>41943</v>
      </c>
      <c r="N25" s="8">
        <v>1.25</v>
      </c>
      <c r="P25" s="6">
        <v>42916</v>
      </c>
      <c r="Q25" s="9">
        <v>71.5</v>
      </c>
      <c r="S25" s="4">
        <v>41121</v>
      </c>
      <c r="T25" s="5">
        <v>2.5</v>
      </c>
      <c r="V25" s="6">
        <v>42916</v>
      </c>
      <c r="W25" s="9">
        <v>75.7</v>
      </c>
      <c r="Y25" s="4">
        <v>40999</v>
      </c>
      <c r="Z25" s="8">
        <v>1.25</v>
      </c>
      <c r="AB25" s="6">
        <v>42916</v>
      </c>
      <c r="AC25" s="9">
        <v>30.98</v>
      </c>
      <c r="AE25" s="4">
        <v>41054</v>
      </c>
      <c r="AF25" s="8">
        <v>0.5</v>
      </c>
      <c r="AH25" s="6">
        <v>42916</v>
      </c>
      <c r="AI25" s="14">
        <v>21.81</v>
      </c>
    </row>
    <row r="26" spans="1:35" x14ac:dyDescent="0.2">
      <c r="A26" s="4">
        <v>40694</v>
      </c>
      <c r="B26" s="8">
        <v>2.5</v>
      </c>
      <c r="D26" s="6">
        <v>42825</v>
      </c>
      <c r="E26" s="7">
        <v>74</v>
      </c>
      <c r="G26" s="4">
        <v>40599</v>
      </c>
      <c r="H26" s="5">
        <v>1.5</v>
      </c>
      <c r="J26" s="6">
        <v>42825</v>
      </c>
      <c r="K26" s="7">
        <v>101.79</v>
      </c>
      <c r="M26" s="4">
        <v>41820</v>
      </c>
      <c r="N26" s="8">
        <v>1.25</v>
      </c>
      <c r="P26" s="6">
        <v>42825</v>
      </c>
      <c r="Q26" s="7">
        <v>72.099999999999994</v>
      </c>
      <c r="S26" s="4">
        <v>40907</v>
      </c>
      <c r="T26" s="5">
        <v>2.5</v>
      </c>
      <c r="V26" s="6">
        <v>42825</v>
      </c>
      <c r="W26" s="7">
        <v>75.400000000000006</v>
      </c>
      <c r="Y26" s="4">
        <v>40877</v>
      </c>
      <c r="Z26" s="8">
        <v>1.25</v>
      </c>
      <c r="AB26" s="6">
        <v>42825</v>
      </c>
      <c r="AC26" s="7">
        <v>30.99</v>
      </c>
      <c r="AE26" s="4">
        <v>40718</v>
      </c>
      <c r="AF26" s="8">
        <v>0.67</v>
      </c>
      <c r="AH26" s="6">
        <v>42825</v>
      </c>
      <c r="AI26" s="14">
        <v>22.25</v>
      </c>
    </row>
    <row r="27" spans="1:35" x14ac:dyDescent="0.2">
      <c r="A27" s="4">
        <v>40451</v>
      </c>
      <c r="B27" s="8">
        <v>4</v>
      </c>
      <c r="D27" s="6">
        <v>42735</v>
      </c>
      <c r="E27" s="7">
        <v>70.7</v>
      </c>
      <c r="G27" s="4">
        <v>40397</v>
      </c>
      <c r="H27" s="5">
        <v>1.5</v>
      </c>
      <c r="J27" s="6">
        <v>42735</v>
      </c>
      <c r="K27" s="7">
        <v>99.94</v>
      </c>
      <c r="M27" s="4">
        <v>41759</v>
      </c>
      <c r="N27" s="8">
        <v>1.25</v>
      </c>
      <c r="P27" s="6">
        <v>42735</v>
      </c>
      <c r="Q27" s="7">
        <v>71.599999999999994</v>
      </c>
      <c r="S27" s="4">
        <v>40753</v>
      </c>
      <c r="T27" s="5">
        <v>2.5</v>
      </c>
      <c r="V27" s="6">
        <v>42735</v>
      </c>
      <c r="W27" s="7">
        <v>73</v>
      </c>
      <c r="Y27" s="4">
        <v>40633</v>
      </c>
      <c r="Z27" s="8">
        <v>1.25</v>
      </c>
      <c r="AB27" s="6">
        <v>42735</v>
      </c>
      <c r="AC27" s="7">
        <v>30.84</v>
      </c>
      <c r="AE27" s="4">
        <v>40445</v>
      </c>
      <c r="AF27" s="8">
        <v>1</v>
      </c>
      <c r="AH27" s="6">
        <v>42735</v>
      </c>
      <c r="AI27" s="14">
        <v>21.41</v>
      </c>
    </row>
    <row r="28" spans="1:35" x14ac:dyDescent="0.2">
      <c r="A28" s="4">
        <v>40302</v>
      </c>
      <c r="B28" s="8">
        <v>4</v>
      </c>
      <c r="D28" s="6">
        <v>42643</v>
      </c>
      <c r="E28" s="7">
        <v>68.900000000000006</v>
      </c>
      <c r="G28" s="4">
        <v>40184</v>
      </c>
      <c r="H28" s="5">
        <v>1</v>
      </c>
      <c r="J28" s="6">
        <v>42643</v>
      </c>
      <c r="K28" s="7">
        <v>97.39</v>
      </c>
      <c r="M28" s="4">
        <v>41670</v>
      </c>
      <c r="N28" s="8">
        <v>1.25</v>
      </c>
      <c r="P28" s="6">
        <v>42643</v>
      </c>
      <c r="Q28" s="7">
        <v>71</v>
      </c>
      <c r="S28" s="4">
        <v>40542</v>
      </c>
      <c r="T28" s="5">
        <v>2.5</v>
      </c>
      <c r="V28" s="6">
        <v>42643</v>
      </c>
      <c r="W28" s="7">
        <v>72.900000000000006</v>
      </c>
      <c r="Y28" s="4">
        <v>40512</v>
      </c>
      <c r="Z28" s="8">
        <v>1.25</v>
      </c>
      <c r="AB28" s="6">
        <v>42643</v>
      </c>
      <c r="AC28" s="7">
        <v>30.7</v>
      </c>
      <c r="AE28" s="4">
        <v>40340</v>
      </c>
      <c r="AF28" s="5">
        <v>4</v>
      </c>
      <c r="AH28" s="6">
        <v>42643</v>
      </c>
      <c r="AI28" s="14">
        <v>20.94</v>
      </c>
    </row>
    <row r="29" spans="1:35" x14ac:dyDescent="0.2">
      <c r="A29" s="4">
        <v>40081</v>
      </c>
      <c r="B29" s="8">
        <v>4</v>
      </c>
      <c r="D29" s="6">
        <v>42551</v>
      </c>
      <c r="E29" s="7">
        <v>69.3</v>
      </c>
      <c r="G29" s="4">
        <v>40032</v>
      </c>
      <c r="H29" s="5">
        <v>1</v>
      </c>
      <c r="J29" s="6">
        <v>42551</v>
      </c>
      <c r="K29" s="7">
        <v>97.16</v>
      </c>
      <c r="M29" s="4">
        <v>41578</v>
      </c>
      <c r="N29" s="8">
        <v>2.5</v>
      </c>
      <c r="P29" s="6">
        <v>42551</v>
      </c>
      <c r="Q29" s="7">
        <v>69.22</v>
      </c>
      <c r="S29" s="4">
        <v>40354</v>
      </c>
      <c r="T29" s="8">
        <v>2.5</v>
      </c>
      <c r="V29" s="6">
        <v>42551</v>
      </c>
      <c r="W29" s="7">
        <v>72.3</v>
      </c>
      <c r="Y29" s="4">
        <v>40277</v>
      </c>
      <c r="Z29" s="8">
        <v>1.25</v>
      </c>
      <c r="AB29" s="6">
        <v>42551</v>
      </c>
      <c r="AC29" s="7">
        <v>28.94</v>
      </c>
      <c r="AE29" s="4">
        <v>39736</v>
      </c>
      <c r="AF29" s="5">
        <v>2.81</v>
      </c>
      <c r="AH29" s="6">
        <v>42551</v>
      </c>
      <c r="AI29" s="14">
        <v>19.66</v>
      </c>
    </row>
    <row r="30" spans="1:35" x14ac:dyDescent="0.2">
      <c r="A30" s="4">
        <v>39812</v>
      </c>
      <c r="B30" s="8">
        <v>4</v>
      </c>
      <c r="D30" s="6">
        <v>42460</v>
      </c>
      <c r="E30" s="7">
        <v>71.099999999999994</v>
      </c>
      <c r="G30" s="4">
        <v>39822</v>
      </c>
      <c r="H30" s="5">
        <v>1.25</v>
      </c>
      <c r="J30" s="6">
        <v>42460</v>
      </c>
      <c r="K30" s="7">
        <v>96.41</v>
      </c>
      <c r="M30" s="4">
        <v>41394</v>
      </c>
      <c r="N30" s="8">
        <v>2.5</v>
      </c>
      <c r="P30" s="6">
        <v>42460</v>
      </c>
      <c r="Q30" s="7">
        <v>72.08</v>
      </c>
      <c r="S30" s="4">
        <v>40184</v>
      </c>
      <c r="T30" s="8">
        <v>2.5</v>
      </c>
      <c r="V30" s="6">
        <v>42460</v>
      </c>
      <c r="W30" s="7">
        <v>72</v>
      </c>
      <c r="Y30" s="4">
        <v>40123</v>
      </c>
      <c r="Z30" s="8">
        <v>1.25</v>
      </c>
      <c r="AB30" s="6">
        <v>42460</v>
      </c>
      <c r="AC30" s="7">
        <v>29.08</v>
      </c>
      <c r="AE30" s="4">
        <v>39423</v>
      </c>
      <c r="AF30" s="5">
        <v>1.41</v>
      </c>
      <c r="AH30" s="6">
        <v>42460</v>
      </c>
      <c r="AI30" s="14">
        <v>19.96</v>
      </c>
    </row>
    <row r="31" spans="1:35" x14ac:dyDescent="0.2">
      <c r="A31" s="4">
        <v>39724</v>
      </c>
      <c r="B31" s="8">
        <v>5.5</v>
      </c>
      <c r="D31" s="6">
        <v>42369</v>
      </c>
      <c r="E31" s="7">
        <v>71.099999999999994</v>
      </c>
      <c r="G31" s="4">
        <v>39675</v>
      </c>
      <c r="H31" s="5">
        <v>0.4</v>
      </c>
      <c r="J31" s="6">
        <v>42369</v>
      </c>
      <c r="K31" s="7">
        <v>98.21</v>
      </c>
      <c r="M31" s="4">
        <v>41213</v>
      </c>
      <c r="N31" s="8">
        <v>2.5</v>
      </c>
      <c r="P31" s="6">
        <v>42369</v>
      </c>
      <c r="Q31" s="7">
        <v>73.92</v>
      </c>
      <c r="S31" s="4">
        <v>40024</v>
      </c>
      <c r="T31" s="8">
        <v>2.5</v>
      </c>
      <c r="V31" s="6">
        <v>42369</v>
      </c>
      <c r="W31" s="7">
        <v>70.56</v>
      </c>
      <c r="Y31" s="4">
        <v>39920</v>
      </c>
      <c r="Z31" s="8">
        <v>1.25</v>
      </c>
      <c r="AB31" s="6">
        <v>42369</v>
      </c>
      <c r="AC31" s="7">
        <v>30.26</v>
      </c>
      <c r="AE31" s="4">
        <v>39162</v>
      </c>
      <c r="AF31" s="5">
        <v>2.81</v>
      </c>
      <c r="AH31" s="6">
        <v>42369</v>
      </c>
      <c r="AI31" s="14">
        <v>20.11</v>
      </c>
    </row>
    <row r="32" spans="1:35" x14ac:dyDescent="0.2">
      <c r="A32" s="4">
        <v>39584</v>
      </c>
      <c r="B32" s="8">
        <v>2.5</v>
      </c>
      <c r="D32" s="6">
        <v>42277</v>
      </c>
      <c r="E32" s="7">
        <v>71.3</v>
      </c>
      <c r="G32" s="4">
        <v>39444</v>
      </c>
      <c r="H32" s="5">
        <v>0.7</v>
      </c>
      <c r="J32" s="6">
        <v>42277</v>
      </c>
      <c r="K32" s="7">
        <v>97.68</v>
      </c>
      <c r="M32" s="4">
        <v>41029</v>
      </c>
      <c r="N32" s="8">
        <v>2.5</v>
      </c>
      <c r="P32" s="6">
        <v>42277</v>
      </c>
      <c r="Q32" s="7">
        <v>78.36</v>
      </c>
      <c r="S32" s="4">
        <v>39822</v>
      </c>
      <c r="T32" s="8">
        <v>5</v>
      </c>
      <c r="V32" s="6">
        <v>42277</v>
      </c>
      <c r="W32" s="7">
        <v>72.650000000000006</v>
      </c>
      <c r="Y32" s="4">
        <v>39668</v>
      </c>
      <c r="Z32" s="8">
        <v>1.25</v>
      </c>
      <c r="AB32" s="6">
        <v>42277</v>
      </c>
      <c r="AC32" s="7">
        <v>31.57</v>
      </c>
      <c r="AE32" s="4">
        <v>39073</v>
      </c>
      <c r="AF32" s="5">
        <v>1.41</v>
      </c>
      <c r="AH32" s="6">
        <v>42277</v>
      </c>
      <c r="AI32" s="14">
        <v>20.21</v>
      </c>
    </row>
    <row r="33" spans="1:35" x14ac:dyDescent="0.2">
      <c r="A33" s="4">
        <v>39360</v>
      </c>
      <c r="B33" s="5">
        <v>3.5</v>
      </c>
      <c r="D33" s="6">
        <v>42185</v>
      </c>
      <c r="E33" s="7">
        <v>73.7</v>
      </c>
      <c r="G33" s="4"/>
      <c r="H33" s="8"/>
      <c r="J33" s="6">
        <v>42185</v>
      </c>
      <c r="K33" s="7">
        <v>99.01</v>
      </c>
      <c r="M33" s="4">
        <v>40844</v>
      </c>
      <c r="N33" s="8">
        <v>2.5</v>
      </c>
      <c r="P33" s="6">
        <v>42185</v>
      </c>
      <c r="Q33" s="7">
        <v>79.19</v>
      </c>
      <c r="S33" s="4">
        <v>39675</v>
      </c>
      <c r="T33" s="8">
        <v>5</v>
      </c>
      <c r="V33" s="6">
        <v>42185</v>
      </c>
      <c r="W33" s="7">
        <v>72.3</v>
      </c>
      <c r="Y33" s="4">
        <v>39563</v>
      </c>
      <c r="Z33" s="8">
        <v>1.25</v>
      </c>
      <c r="AB33" s="6">
        <v>42185</v>
      </c>
      <c r="AC33" s="7">
        <v>30.97</v>
      </c>
      <c r="AE33" s="4">
        <v>38901</v>
      </c>
      <c r="AF33" s="5">
        <v>2.5</v>
      </c>
      <c r="AH33" s="6">
        <v>42185</v>
      </c>
      <c r="AI33" s="14">
        <v>19.899999999999999</v>
      </c>
    </row>
    <row r="34" spans="1:35" x14ac:dyDescent="0.2">
      <c r="A34" s="4">
        <v>39211</v>
      </c>
      <c r="B34" s="5">
        <v>1.5</v>
      </c>
      <c r="D34" s="6">
        <v>42094</v>
      </c>
      <c r="E34" s="7">
        <v>74.25</v>
      </c>
      <c r="G34" s="4"/>
      <c r="H34" s="5"/>
      <c r="J34" s="6">
        <v>42094</v>
      </c>
      <c r="K34" s="7">
        <v>96.22</v>
      </c>
      <c r="M34" s="4">
        <v>40661</v>
      </c>
      <c r="N34" s="8">
        <v>2.5</v>
      </c>
      <c r="P34" s="6">
        <v>42094</v>
      </c>
      <c r="Q34" s="7">
        <v>80.44</v>
      </c>
      <c r="S34" s="4">
        <v>39451</v>
      </c>
      <c r="T34" s="8">
        <v>5</v>
      </c>
      <c r="V34" s="6">
        <v>42094</v>
      </c>
      <c r="W34" s="7">
        <v>71.599999999999994</v>
      </c>
      <c r="Y34" s="4">
        <v>39444</v>
      </c>
      <c r="Z34" s="8">
        <v>1.25</v>
      </c>
      <c r="AB34" s="6">
        <v>42094</v>
      </c>
      <c r="AC34" s="7">
        <v>30.98</v>
      </c>
      <c r="AE34" s="4">
        <v>38667</v>
      </c>
      <c r="AF34" s="5">
        <v>1.25</v>
      </c>
      <c r="AH34" s="6">
        <v>42094</v>
      </c>
      <c r="AI34" s="14">
        <v>20.14</v>
      </c>
    </row>
    <row r="35" spans="1:35" x14ac:dyDescent="0.2">
      <c r="A35" s="4">
        <v>39072</v>
      </c>
      <c r="B35" s="5">
        <v>2</v>
      </c>
      <c r="D35" s="6">
        <v>42004</v>
      </c>
      <c r="E35" s="7">
        <v>73.099999999999994</v>
      </c>
      <c r="G35" s="4"/>
      <c r="H35" s="5"/>
      <c r="J35" s="6">
        <v>42004</v>
      </c>
      <c r="K35" s="7">
        <v>96.97</v>
      </c>
      <c r="M35" s="4">
        <v>40480</v>
      </c>
      <c r="N35" s="8">
        <v>4</v>
      </c>
      <c r="P35" s="6">
        <v>42004</v>
      </c>
      <c r="Q35" s="7">
        <v>82.85</v>
      </c>
      <c r="S35" s="4">
        <v>39177</v>
      </c>
      <c r="T35" s="8">
        <v>5</v>
      </c>
      <c r="V35" s="6">
        <v>42004</v>
      </c>
      <c r="W35" s="7">
        <v>69.069999999999993</v>
      </c>
      <c r="Y35" s="4">
        <v>39248</v>
      </c>
      <c r="Z35" s="8">
        <v>0.8</v>
      </c>
      <c r="AB35" s="6">
        <v>42004</v>
      </c>
      <c r="AC35" s="7">
        <v>32.28</v>
      </c>
      <c r="AE35" s="4">
        <v>37043</v>
      </c>
      <c r="AF35" s="5">
        <v>1.35</v>
      </c>
      <c r="AH35" s="6">
        <v>42004</v>
      </c>
      <c r="AI35" s="14">
        <v>19.309999999999999</v>
      </c>
    </row>
    <row r="36" spans="1:35" x14ac:dyDescent="0.2">
      <c r="A36" s="4">
        <v>38887</v>
      </c>
      <c r="B36" s="5">
        <v>1</v>
      </c>
      <c r="D36" s="6">
        <v>41912</v>
      </c>
      <c r="E36" s="7">
        <v>71.36</v>
      </c>
      <c r="G36" s="4"/>
      <c r="H36" s="5"/>
      <c r="J36" s="6">
        <v>41912</v>
      </c>
      <c r="K36" s="7">
        <v>95.67</v>
      </c>
      <c r="M36" s="4">
        <v>40319</v>
      </c>
      <c r="N36" s="5">
        <v>4</v>
      </c>
      <c r="P36" s="6">
        <v>41912</v>
      </c>
      <c r="Q36" s="7">
        <v>82.19</v>
      </c>
      <c r="S36" s="4">
        <v>39087</v>
      </c>
      <c r="T36" s="8">
        <v>5</v>
      </c>
      <c r="V36" s="6">
        <v>41912</v>
      </c>
      <c r="W36" s="7">
        <v>69.92</v>
      </c>
      <c r="Y36" s="4">
        <v>39101</v>
      </c>
      <c r="Z36" s="8">
        <v>1.25</v>
      </c>
      <c r="AB36" s="6">
        <v>41912</v>
      </c>
      <c r="AC36" s="7">
        <v>32.4</v>
      </c>
      <c r="AE36" s="4">
        <v>36831</v>
      </c>
      <c r="AF36" s="5">
        <v>16.649999999999999</v>
      </c>
      <c r="AH36" s="6">
        <v>41912</v>
      </c>
      <c r="AI36" s="14">
        <v>19.920000000000002</v>
      </c>
    </row>
    <row r="37" spans="1:35" x14ac:dyDescent="0.2">
      <c r="A37" s="4">
        <v>38709</v>
      </c>
      <c r="B37" s="5">
        <v>1.2</v>
      </c>
      <c r="D37" s="6">
        <v>41820</v>
      </c>
      <c r="E37" s="7">
        <v>73.3</v>
      </c>
      <c r="G37" s="4"/>
      <c r="H37" s="5"/>
      <c r="J37" s="6">
        <v>41820</v>
      </c>
      <c r="K37" s="7">
        <v>97.23</v>
      </c>
      <c r="M37" s="4">
        <v>39812</v>
      </c>
      <c r="N37" s="5">
        <v>8</v>
      </c>
      <c r="P37" s="6">
        <v>41820</v>
      </c>
      <c r="Q37" s="7">
        <v>82.01</v>
      </c>
      <c r="S37" s="4">
        <v>38933</v>
      </c>
      <c r="T37" s="8">
        <v>5</v>
      </c>
      <c r="V37" s="6">
        <v>41820</v>
      </c>
      <c r="W37" s="7">
        <f>69.31+2.5</f>
        <v>71.81</v>
      </c>
      <c r="Y37" s="4">
        <v>38982</v>
      </c>
      <c r="Z37" s="8">
        <v>1.25</v>
      </c>
      <c r="AB37" s="6">
        <v>41820</v>
      </c>
      <c r="AC37" s="7">
        <v>32.04</v>
      </c>
      <c r="AE37" s="4">
        <v>36678</v>
      </c>
      <c r="AF37" s="5">
        <v>10</v>
      </c>
      <c r="AH37" s="6">
        <v>41820</v>
      </c>
      <c r="AI37" s="14">
        <v>19.98</v>
      </c>
    </row>
    <row r="38" spans="1:35" x14ac:dyDescent="0.2">
      <c r="A38" s="4">
        <v>38517</v>
      </c>
      <c r="B38" s="5">
        <v>1.8</v>
      </c>
      <c r="D38" s="6">
        <v>41729</v>
      </c>
      <c r="E38" s="7">
        <f>72.2+2.5</f>
        <v>74.7</v>
      </c>
      <c r="G38" s="4"/>
      <c r="H38" s="5"/>
      <c r="J38" s="6">
        <v>41729</v>
      </c>
      <c r="K38" s="7">
        <v>96.9</v>
      </c>
      <c r="M38" s="4">
        <v>39724</v>
      </c>
      <c r="N38" s="5">
        <v>4</v>
      </c>
      <c r="P38" s="6">
        <v>41729</v>
      </c>
      <c r="Q38" s="7">
        <f>82.3+1.25</f>
        <v>83.55</v>
      </c>
      <c r="S38" s="4">
        <v>38807</v>
      </c>
      <c r="T38" s="8">
        <v>2.5</v>
      </c>
      <c r="V38" s="6">
        <v>41729</v>
      </c>
      <c r="W38" s="7">
        <v>71.3</v>
      </c>
      <c r="Y38" s="4">
        <v>38604</v>
      </c>
      <c r="Z38" s="5">
        <v>1</v>
      </c>
      <c r="AB38" s="6">
        <v>41729</v>
      </c>
      <c r="AC38" s="7">
        <v>31.07</v>
      </c>
      <c r="AE38" s="4">
        <v>36455</v>
      </c>
      <c r="AF38" s="5">
        <v>5.75</v>
      </c>
      <c r="AH38" s="6">
        <v>41729</v>
      </c>
      <c r="AI38" s="14">
        <f>20.2+0.5</f>
        <v>20.7</v>
      </c>
    </row>
    <row r="39" spans="1:35" x14ac:dyDescent="0.2">
      <c r="A39" s="4">
        <v>38443</v>
      </c>
      <c r="B39" s="5">
        <v>2.2000000000000002</v>
      </c>
      <c r="D39" s="6">
        <v>41639</v>
      </c>
      <c r="E39" s="7">
        <v>74.099999999999994</v>
      </c>
      <c r="G39" s="4"/>
      <c r="H39" s="8"/>
      <c r="J39" s="6">
        <v>41639</v>
      </c>
      <c r="K39" s="7">
        <v>98</v>
      </c>
      <c r="M39" s="4">
        <v>39598</v>
      </c>
      <c r="N39" s="5">
        <v>4</v>
      </c>
      <c r="P39" s="6">
        <v>41639</v>
      </c>
      <c r="Q39" s="7">
        <v>85.75</v>
      </c>
      <c r="S39" s="4">
        <v>38737</v>
      </c>
      <c r="T39" s="8">
        <v>4.5</v>
      </c>
      <c r="V39" s="6">
        <v>41639</v>
      </c>
      <c r="W39" s="7">
        <v>70.900000000000006</v>
      </c>
      <c r="Y39" s="4">
        <v>38247</v>
      </c>
      <c r="Z39" s="5">
        <v>0.2</v>
      </c>
      <c r="AB39" s="6">
        <v>41639</v>
      </c>
      <c r="AC39" s="7">
        <v>32.159999999999997</v>
      </c>
      <c r="AE39" s="4">
        <v>36290</v>
      </c>
      <c r="AF39" s="5">
        <v>0.11</v>
      </c>
      <c r="AH39" s="6">
        <v>41639</v>
      </c>
      <c r="AI39" s="14">
        <v>20.45</v>
      </c>
    </row>
    <row r="40" spans="1:35" x14ac:dyDescent="0.2">
      <c r="A40" s="4">
        <v>38275</v>
      </c>
      <c r="B40" s="5">
        <v>1.8</v>
      </c>
      <c r="D40" s="6">
        <v>41547</v>
      </c>
      <c r="E40" s="7">
        <v>72.900000000000006</v>
      </c>
      <c r="G40" s="4"/>
      <c r="H40" s="8"/>
      <c r="J40" s="6">
        <v>41547</v>
      </c>
      <c r="K40" s="7">
        <v>95.4</v>
      </c>
      <c r="M40" s="4">
        <v>39388</v>
      </c>
      <c r="N40" s="5">
        <v>4</v>
      </c>
      <c r="P40" s="6">
        <v>41547</v>
      </c>
      <c r="Q40" s="7">
        <f>83.6+2.5</f>
        <v>86.1</v>
      </c>
      <c r="S40" s="4">
        <v>38547</v>
      </c>
      <c r="T40" s="8">
        <v>4.75</v>
      </c>
      <c r="V40" s="6">
        <v>41547</v>
      </c>
      <c r="W40" s="7">
        <v>73</v>
      </c>
      <c r="Y40" s="4">
        <v>38184</v>
      </c>
      <c r="Z40" s="5">
        <v>1.8</v>
      </c>
      <c r="AB40" s="6">
        <v>41547</v>
      </c>
      <c r="AC40" s="7">
        <f>31.74+1.25</f>
        <v>32.989999999999995</v>
      </c>
      <c r="AE40" s="4">
        <v>36243</v>
      </c>
      <c r="AF40" s="5">
        <v>1.25</v>
      </c>
      <c r="AH40" s="6">
        <v>41547</v>
      </c>
      <c r="AI40" s="14">
        <v>18.8</v>
      </c>
    </row>
    <row r="41" spans="1:35" x14ac:dyDescent="0.2">
      <c r="A41" s="4">
        <v>38082</v>
      </c>
      <c r="B41" s="5">
        <v>2.2000000000000002</v>
      </c>
      <c r="D41" s="6">
        <v>41455</v>
      </c>
      <c r="E41" s="7">
        <v>74.599999999999994</v>
      </c>
      <c r="G41" s="4"/>
      <c r="H41" s="8"/>
      <c r="J41" s="6">
        <v>41455</v>
      </c>
      <c r="K41" s="7">
        <v>95</v>
      </c>
      <c r="M41" s="4">
        <v>39227</v>
      </c>
      <c r="N41" s="5">
        <v>4</v>
      </c>
      <c r="P41" s="6">
        <v>41455</v>
      </c>
      <c r="Q41" s="7">
        <v>84.6</v>
      </c>
      <c r="S41" s="4">
        <v>38359</v>
      </c>
      <c r="T41" s="8">
        <v>4.25</v>
      </c>
      <c r="V41" s="6">
        <v>41455</v>
      </c>
      <c r="W41" s="7">
        <f>72+2.5</f>
        <v>74.5</v>
      </c>
      <c r="Y41" s="4">
        <v>37820</v>
      </c>
      <c r="Z41" s="5">
        <v>4.26</v>
      </c>
      <c r="AB41" s="6">
        <v>41455</v>
      </c>
      <c r="AC41" s="7">
        <v>32.26</v>
      </c>
      <c r="AE41" s="4">
        <v>36069</v>
      </c>
      <c r="AF41" s="5">
        <v>1</v>
      </c>
      <c r="AH41" s="6">
        <v>41455</v>
      </c>
      <c r="AI41" s="14">
        <v>19.100000000000001</v>
      </c>
    </row>
    <row r="42" spans="1:35" x14ac:dyDescent="0.2">
      <c r="A42" s="4">
        <v>37925</v>
      </c>
      <c r="B42" s="5">
        <v>1.8</v>
      </c>
      <c r="D42" s="6">
        <v>41364</v>
      </c>
      <c r="E42" s="7">
        <f>73.9+2.5</f>
        <v>76.400000000000006</v>
      </c>
      <c r="G42" s="4"/>
      <c r="H42" s="9"/>
      <c r="J42" s="6">
        <v>41364</v>
      </c>
      <c r="K42" s="7">
        <v>92.9</v>
      </c>
      <c r="M42" s="4">
        <v>39024</v>
      </c>
      <c r="N42" s="5">
        <v>4</v>
      </c>
      <c r="P42" s="6">
        <v>41364</v>
      </c>
      <c r="Q42" s="7">
        <f>83+2.5</f>
        <v>85.5</v>
      </c>
      <c r="S42" s="4">
        <v>38195</v>
      </c>
      <c r="T42" s="5">
        <v>1.75</v>
      </c>
      <c r="V42" s="6">
        <v>41364</v>
      </c>
      <c r="W42" s="7">
        <v>74.2</v>
      </c>
      <c r="Y42" s="4">
        <v>37820</v>
      </c>
      <c r="Z42" s="5">
        <v>1.1000000000000001</v>
      </c>
      <c r="AB42" s="6">
        <v>41364</v>
      </c>
      <c r="AC42" s="7">
        <v>31.68</v>
      </c>
      <c r="AE42" s="4">
        <v>35929</v>
      </c>
      <c r="AF42" s="5">
        <v>1.875</v>
      </c>
      <c r="AH42" s="6">
        <v>41364</v>
      </c>
      <c r="AI42" s="14">
        <f>18.8+0.5</f>
        <v>19.3</v>
      </c>
    </row>
    <row r="43" spans="1:35" x14ac:dyDescent="0.2">
      <c r="A43" s="4">
        <v>37686</v>
      </c>
      <c r="B43" s="5">
        <v>2.7</v>
      </c>
      <c r="D43" s="6">
        <v>41274</v>
      </c>
      <c r="E43" s="7">
        <v>74</v>
      </c>
      <c r="H43" s="11"/>
      <c r="J43" s="6">
        <v>41274</v>
      </c>
      <c r="K43" s="7">
        <f>87.2+1.75</f>
        <v>88.95</v>
      </c>
      <c r="M43" s="4">
        <v>38863</v>
      </c>
      <c r="N43" s="5">
        <v>4</v>
      </c>
      <c r="P43" s="6">
        <v>41274</v>
      </c>
      <c r="Q43" s="7">
        <v>84</v>
      </c>
      <c r="S43" s="4">
        <v>38135</v>
      </c>
      <c r="T43" s="5">
        <v>3.75</v>
      </c>
      <c r="V43" s="6">
        <v>41274</v>
      </c>
      <c r="W43" s="7">
        <v>74.400000000000006</v>
      </c>
      <c r="Y43" s="4">
        <v>37600</v>
      </c>
      <c r="Z43" s="5">
        <v>0.5</v>
      </c>
      <c r="AB43" s="6">
        <v>41274</v>
      </c>
      <c r="AC43" s="7">
        <v>32.24</v>
      </c>
      <c r="AE43" s="4">
        <v>35710</v>
      </c>
      <c r="AF43" s="5">
        <v>0.98440000000000005</v>
      </c>
      <c r="AH43" s="6">
        <v>41274</v>
      </c>
      <c r="AI43" s="14">
        <v>18.899999999999999</v>
      </c>
    </row>
    <row r="44" spans="1:35" x14ac:dyDescent="0.2">
      <c r="A44" s="4">
        <v>37551</v>
      </c>
      <c r="B44" s="5">
        <v>1.8</v>
      </c>
      <c r="D44" s="6">
        <v>41182</v>
      </c>
      <c r="E44" s="7">
        <v>72</v>
      </c>
      <c r="J44" s="6">
        <v>41182</v>
      </c>
      <c r="K44" s="7">
        <v>84.6</v>
      </c>
      <c r="M44" s="4">
        <v>38660</v>
      </c>
      <c r="N44" s="5">
        <v>4</v>
      </c>
      <c r="P44" s="6">
        <v>41182</v>
      </c>
      <c r="Q44" s="7">
        <f>81.7+2.5</f>
        <v>84.2</v>
      </c>
      <c r="S44" s="4">
        <v>38014</v>
      </c>
      <c r="T44" s="5">
        <v>3</v>
      </c>
      <c r="V44" s="6">
        <v>41182</v>
      </c>
      <c r="W44" s="7">
        <v>76</v>
      </c>
      <c r="Y44" s="4">
        <v>37498</v>
      </c>
      <c r="Z44" s="5">
        <v>0.87</v>
      </c>
      <c r="AB44" s="6">
        <v>41182</v>
      </c>
      <c r="AC44" s="7">
        <f>31.87+1.25</f>
        <v>33.120000000000005</v>
      </c>
      <c r="AE44" s="4">
        <v>35571</v>
      </c>
      <c r="AF44" s="5">
        <v>1.5625</v>
      </c>
      <c r="AH44" s="6">
        <v>41182</v>
      </c>
      <c r="AI44" s="14">
        <v>16.600000000000001</v>
      </c>
    </row>
    <row r="45" spans="1:35" x14ac:dyDescent="0.2">
      <c r="A45" s="4">
        <v>37363</v>
      </c>
      <c r="B45" s="5">
        <v>2.4</v>
      </c>
      <c r="D45" s="6">
        <v>41090</v>
      </c>
      <c r="E45" s="7">
        <v>73.900000000000006</v>
      </c>
      <c r="J45" s="6">
        <v>41090</v>
      </c>
      <c r="K45" s="7">
        <f>83.5+1.75</f>
        <v>85.25</v>
      </c>
      <c r="M45" s="4">
        <v>38547</v>
      </c>
      <c r="N45" s="5">
        <v>4</v>
      </c>
      <c r="P45" s="6">
        <v>41090</v>
      </c>
      <c r="Q45" s="7">
        <v>83.3</v>
      </c>
      <c r="S45" s="4">
        <v>37831</v>
      </c>
      <c r="T45" s="5">
        <v>5.2</v>
      </c>
      <c r="V45" s="6">
        <v>41090</v>
      </c>
      <c r="W45" s="7">
        <f>75.9+2.5</f>
        <v>78.400000000000006</v>
      </c>
      <c r="Y45" s="4">
        <v>37459</v>
      </c>
      <c r="Z45" s="5">
        <v>2</v>
      </c>
      <c r="AB45" s="6">
        <v>41090</v>
      </c>
      <c r="AC45" s="7">
        <v>32.6</v>
      </c>
      <c r="AE45" s="4">
        <v>35352</v>
      </c>
      <c r="AF45" s="5">
        <v>0.9375</v>
      </c>
      <c r="AH45" s="6">
        <v>41090</v>
      </c>
      <c r="AI45" s="14">
        <v>17.100000000000001</v>
      </c>
    </row>
    <row r="46" spans="1:35" x14ac:dyDescent="0.2">
      <c r="A46" s="4">
        <v>37190</v>
      </c>
      <c r="B46" s="5">
        <v>1.6</v>
      </c>
      <c r="D46" s="6">
        <v>40999</v>
      </c>
      <c r="E46" s="7">
        <f>74.2+2.5</f>
        <v>76.7</v>
      </c>
      <c r="J46" s="6">
        <v>40999</v>
      </c>
      <c r="K46" s="7">
        <v>84.9</v>
      </c>
      <c r="M46" s="4">
        <v>38468</v>
      </c>
      <c r="N46" s="5">
        <v>1</v>
      </c>
      <c r="P46" s="6">
        <v>40999</v>
      </c>
      <c r="Q46" s="7">
        <f>83.4+2.5</f>
        <v>85.9</v>
      </c>
      <c r="S46" s="4">
        <v>37650</v>
      </c>
      <c r="T46" s="5">
        <v>2.8</v>
      </c>
      <c r="V46" s="6">
        <v>40999</v>
      </c>
      <c r="W46" s="7">
        <v>78</v>
      </c>
      <c r="Y46" s="4">
        <v>37315</v>
      </c>
      <c r="Z46" s="5">
        <v>1.18</v>
      </c>
      <c r="AB46" s="6">
        <v>40999</v>
      </c>
      <c r="AC46" s="7">
        <v>32.6</v>
      </c>
      <c r="AE46" s="4"/>
      <c r="AF46" s="8"/>
      <c r="AH46" s="6">
        <v>40999</v>
      </c>
      <c r="AI46" s="14">
        <f>16.2+0.5</f>
        <v>16.7</v>
      </c>
    </row>
    <row r="47" spans="1:35" x14ac:dyDescent="0.2">
      <c r="A47" s="4">
        <v>37008</v>
      </c>
      <c r="B47" s="5">
        <v>2.35</v>
      </c>
      <c r="D47" s="6">
        <v>40908</v>
      </c>
      <c r="E47" s="7">
        <v>75.5</v>
      </c>
      <c r="J47" s="6">
        <v>40908</v>
      </c>
      <c r="K47" s="7">
        <f>83+1.5</f>
        <v>84.5</v>
      </c>
      <c r="M47" s="4">
        <v>38281</v>
      </c>
      <c r="N47" s="5">
        <v>6</v>
      </c>
      <c r="P47" s="6">
        <v>40908</v>
      </c>
      <c r="Q47" s="7">
        <v>85.1</v>
      </c>
      <c r="S47" s="4">
        <v>37470</v>
      </c>
      <c r="T47" s="5">
        <v>4.9000000000000004</v>
      </c>
      <c r="V47" s="6">
        <v>40908</v>
      </c>
      <c r="W47" s="7">
        <v>79.2</v>
      </c>
      <c r="Y47" s="4">
        <v>37277</v>
      </c>
      <c r="Z47" s="5">
        <v>1.3</v>
      </c>
      <c r="AB47" s="6">
        <v>40908</v>
      </c>
      <c r="AC47" s="7">
        <v>32.86</v>
      </c>
      <c r="AE47" s="4"/>
      <c r="AF47" s="8"/>
      <c r="AH47" s="6">
        <v>40908</v>
      </c>
      <c r="AI47" s="14">
        <v>16.7</v>
      </c>
    </row>
    <row r="48" spans="1:35" x14ac:dyDescent="0.2">
      <c r="A48" s="4">
        <v>36826</v>
      </c>
      <c r="B48" s="5">
        <v>1.4</v>
      </c>
      <c r="D48" s="6">
        <v>40816</v>
      </c>
      <c r="E48" s="7">
        <v>73.5</v>
      </c>
      <c r="J48" s="6">
        <v>40816</v>
      </c>
      <c r="K48" s="7">
        <v>85.4</v>
      </c>
      <c r="M48" s="4">
        <v>38099</v>
      </c>
      <c r="N48" s="5">
        <v>1.5</v>
      </c>
      <c r="P48" s="6">
        <v>40816</v>
      </c>
      <c r="Q48" s="7">
        <f>84</f>
        <v>84</v>
      </c>
      <c r="S48" s="4">
        <v>37267</v>
      </c>
      <c r="T48" s="5">
        <v>2.6</v>
      </c>
      <c r="V48" s="6">
        <v>40816</v>
      </c>
      <c r="W48" s="7">
        <v>79.5</v>
      </c>
      <c r="Y48" s="4">
        <v>37253</v>
      </c>
      <c r="Z48" s="5">
        <v>0.5</v>
      </c>
      <c r="AB48" s="6">
        <v>40816</v>
      </c>
      <c r="AC48" s="7">
        <f>31.7+1.25</f>
        <v>32.950000000000003</v>
      </c>
      <c r="AE48" s="4"/>
      <c r="AF48" s="8"/>
      <c r="AH48" s="6">
        <v>40816</v>
      </c>
      <c r="AI48" s="14">
        <v>16.5</v>
      </c>
    </row>
    <row r="49" spans="1:35" x14ac:dyDescent="0.2">
      <c r="A49" s="4">
        <v>36644</v>
      </c>
      <c r="B49" s="5">
        <v>1.5</v>
      </c>
      <c r="D49" s="6">
        <v>40724</v>
      </c>
      <c r="E49" s="7">
        <v>74.8</v>
      </c>
      <c r="J49" s="6">
        <v>40724</v>
      </c>
      <c r="K49" s="7">
        <f>86+1.5</f>
        <v>87.5</v>
      </c>
      <c r="M49" s="4">
        <v>37918</v>
      </c>
      <c r="N49" s="5">
        <v>0.5</v>
      </c>
      <c r="P49" s="6">
        <v>40724</v>
      </c>
      <c r="Q49" s="7">
        <v>87.9</v>
      </c>
      <c r="S49" s="4">
        <v>37095</v>
      </c>
      <c r="T49" s="5">
        <v>5</v>
      </c>
      <c r="V49" s="6">
        <v>40724</v>
      </c>
      <c r="W49" s="7">
        <f>75.9+2.5</f>
        <v>78.400000000000006</v>
      </c>
      <c r="Y49" s="4">
        <v>37085</v>
      </c>
      <c r="Z49" s="5">
        <v>2</v>
      </c>
      <c r="AB49" s="6">
        <v>40724</v>
      </c>
      <c r="AC49" s="7">
        <v>33.65</v>
      </c>
      <c r="AE49" s="4"/>
      <c r="AF49" s="8"/>
      <c r="AH49" s="6">
        <v>40724</v>
      </c>
      <c r="AI49" s="14">
        <v>16</v>
      </c>
    </row>
    <row r="50" spans="1:35" x14ac:dyDescent="0.2">
      <c r="A50" s="4">
        <v>36469</v>
      </c>
      <c r="B50" s="5">
        <v>1</v>
      </c>
      <c r="D50" s="6">
        <v>40633</v>
      </c>
      <c r="E50" s="7">
        <f>73.7+2.5</f>
        <v>76.2</v>
      </c>
      <c r="J50" s="6">
        <v>40633</v>
      </c>
      <c r="K50" s="7">
        <v>87.1</v>
      </c>
      <c r="M50" s="4">
        <v>37741</v>
      </c>
      <c r="N50" s="5">
        <v>1</v>
      </c>
      <c r="P50" s="6">
        <v>40633</v>
      </c>
      <c r="Q50" s="7">
        <f>86.1+2.5</f>
        <v>88.6</v>
      </c>
      <c r="S50" s="4">
        <v>36910</v>
      </c>
      <c r="T50" s="5">
        <v>2.5</v>
      </c>
      <c r="V50" s="6">
        <v>40633</v>
      </c>
      <c r="W50" s="7">
        <v>80.5</v>
      </c>
      <c r="Y50" s="4">
        <v>36868</v>
      </c>
      <c r="Z50" s="5">
        <v>1</v>
      </c>
      <c r="AB50" s="6">
        <v>40633</v>
      </c>
      <c r="AC50" s="7">
        <v>33</v>
      </c>
      <c r="AH50" s="6">
        <v>40633</v>
      </c>
      <c r="AI50" s="14">
        <v>16.495680923111586</v>
      </c>
    </row>
    <row r="51" spans="1:35" x14ac:dyDescent="0.2">
      <c r="A51" s="4"/>
      <c r="D51" s="6">
        <v>40543</v>
      </c>
      <c r="E51" s="7">
        <v>75.400000000000006</v>
      </c>
      <c r="J51" s="6">
        <v>40543</v>
      </c>
      <c r="K51" s="7">
        <v>87.2</v>
      </c>
      <c r="M51" s="4">
        <v>37538</v>
      </c>
      <c r="N51" s="5">
        <v>1</v>
      </c>
      <c r="P51" s="6">
        <v>40543</v>
      </c>
      <c r="Q51" s="7">
        <v>87.6</v>
      </c>
      <c r="S51" s="4">
        <v>36707</v>
      </c>
      <c r="T51" s="5">
        <v>6.05</v>
      </c>
      <c r="V51" s="6">
        <v>40543</v>
      </c>
      <c r="W51" s="7">
        <v>78.430000000000007</v>
      </c>
      <c r="Y51" s="4">
        <v>36721</v>
      </c>
      <c r="Z51" s="5">
        <v>2.1</v>
      </c>
      <c r="AB51" s="6">
        <v>40543</v>
      </c>
      <c r="AC51" s="7">
        <v>34.68</v>
      </c>
      <c r="AE51" s="4"/>
      <c r="AH51" s="6">
        <v>40543</v>
      </c>
      <c r="AI51" s="14">
        <v>16.600000000000001</v>
      </c>
    </row>
    <row r="52" spans="1:35" x14ac:dyDescent="0.2">
      <c r="A52" s="4"/>
      <c r="D52" s="6">
        <v>40451</v>
      </c>
      <c r="E52" s="7">
        <v>75.7</v>
      </c>
      <c r="J52" s="6">
        <v>40451</v>
      </c>
      <c r="K52" s="7">
        <v>88.1</v>
      </c>
      <c r="M52" s="4">
        <v>37378</v>
      </c>
      <c r="N52" s="5">
        <v>1</v>
      </c>
      <c r="P52" s="6">
        <v>40451</v>
      </c>
      <c r="Q52" s="7">
        <f>89.6+4</f>
        <v>93.6</v>
      </c>
      <c r="S52" s="4">
        <v>36539</v>
      </c>
      <c r="T52" s="5">
        <v>2.5</v>
      </c>
      <c r="V52" s="6">
        <v>40451</v>
      </c>
      <c r="W52" s="7">
        <v>80.8</v>
      </c>
      <c r="Y52" s="4">
        <v>36556</v>
      </c>
      <c r="Z52" s="5">
        <v>1.06</v>
      </c>
      <c r="AB52" s="6">
        <v>40451</v>
      </c>
      <c r="AC52" s="7">
        <f>33.8+1.25</f>
        <v>35.049999999999997</v>
      </c>
      <c r="AH52" s="6"/>
      <c r="AI52" s="7"/>
    </row>
    <row r="53" spans="1:35" x14ac:dyDescent="0.2">
      <c r="A53" s="4"/>
      <c r="D53" s="6">
        <v>40359</v>
      </c>
      <c r="E53" s="7">
        <v>77</v>
      </c>
      <c r="J53" s="6">
        <v>40359</v>
      </c>
      <c r="K53" s="7">
        <f>86.8+1.5</f>
        <v>88.3</v>
      </c>
      <c r="M53" s="4">
        <v>37183</v>
      </c>
      <c r="N53" s="5">
        <v>1</v>
      </c>
      <c r="P53" s="6">
        <v>40359</v>
      </c>
      <c r="Q53" s="7">
        <v>92</v>
      </c>
      <c r="S53" s="4">
        <v>36371</v>
      </c>
      <c r="T53" s="5">
        <v>0.5</v>
      </c>
      <c r="V53" s="6">
        <v>40359</v>
      </c>
      <c r="W53" s="7">
        <v>80</v>
      </c>
      <c r="Y53" s="4">
        <v>36504</v>
      </c>
      <c r="Z53" s="5">
        <v>1</v>
      </c>
      <c r="AB53" s="6">
        <v>40359</v>
      </c>
      <c r="AC53" s="7">
        <v>33.9</v>
      </c>
      <c r="AH53" s="6"/>
      <c r="AI53" s="7"/>
    </row>
    <row r="54" spans="1:35" x14ac:dyDescent="0.2">
      <c r="D54" s="6">
        <v>40268</v>
      </c>
      <c r="E54" s="7">
        <f>77.8+4</f>
        <v>81.8</v>
      </c>
      <c r="J54" s="6">
        <v>40268</v>
      </c>
      <c r="K54" s="7">
        <v>88.25</v>
      </c>
      <c r="P54" s="6">
        <v>40268</v>
      </c>
      <c r="Q54" s="7">
        <f>91.5+4</f>
        <v>95.5</v>
      </c>
      <c r="S54" s="4">
        <v>36250</v>
      </c>
      <c r="T54" s="5">
        <v>4.5</v>
      </c>
      <c r="V54" s="6">
        <v>40268</v>
      </c>
      <c r="W54" s="7">
        <v>81.599999999999994</v>
      </c>
      <c r="Y54" s="4">
        <v>36253</v>
      </c>
      <c r="Z54" s="5">
        <v>2.81</v>
      </c>
      <c r="AB54" s="6">
        <v>40268</v>
      </c>
      <c r="AC54" s="7">
        <f>33.5+1.25</f>
        <v>34.75</v>
      </c>
      <c r="AH54" s="6"/>
      <c r="AI54" s="7"/>
    </row>
    <row r="55" spans="1:35" x14ac:dyDescent="0.2">
      <c r="D55" s="6">
        <v>40178</v>
      </c>
      <c r="E55" s="7">
        <v>79.3</v>
      </c>
      <c r="J55" s="6">
        <v>40178</v>
      </c>
      <c r="K55" s="7">
        <f>87.6+1</f>
        <v>88.6</v>
      </c>
      <c r="P55" s="6">
        <v>40178</v>
      </c>
      <c r="Q55" s="7">
        <v>92.7</v>
      </c>
      <c r="S55" s="4">
        <v>36174</v>
      </c>
      <c r="T55" s="5">
        <v>2.75</v>
      </c>
      <c r="V55" s="6">
        <v>40178</v>
      </c>
      <c r="W55" s="7">
        <f>79.8+2.5</f>
        <v>82.3</v>
      </c>
      <c r="Y55" s="4">
        <v>36143</v>
      </c>
      <c r="Z55" s="5">
        <v>1.25</v>
      </c>
      <c r="AB55" s="6">
        <v>40178</v>
      </c>
      <c r="AC55" s="7">
        <v>34.18</v>
      </c>
      <c r="AH55" s="6"/>
      <c r="AI55" s="7"/>
    </row>
    <row r="56" spans="1:35" x14ac:dyDescent="0.2">
      <c r="D56" s="6">
        <v>40086</v>
      </c>
      <c r="E56" s="7">
        <f>77.3</f>
        <v>77.3</v>
      </c>
      <c r="J56" s="6">
        <v>40086</v>
      </c>
      <c r="K56" s="7">
        <v>87.7</v>
      </c>
      <c r="P56" s="6">
        <v>40086</v>
      </c>
      <c r="Q56" s="7">
        <v>87.8</v>
      </c>
      <c r="S56" s="4">
        <v>36007</v>
      </c>
      <c r="T56" s="5">
        <v>3.8</v>
      </c>
      <c r="V56" s="6">
        <v>40086</v>
      </c>
      <c r="W56" s="7">
        <v>81.900000000000006</v>
      </c>
      <c r="AB56" s="6">
        <v>40086</v>
      </c>
      <c r="AC56" s="7">
        <f>33.7+1.25</f>
        <v>34.950000000000003</v>
      </c>
      <c r="AH56" s="6"/>
      <c r="AI56" s="7"/>
    </row>
    <row r="57" spans="1:35" x14ac:dyDescent="0.2">
      <c r="D57" s="6">
        <v>39994</v>
      </c>
      <c r="E57" s="7">
        <v>79.2</v>
      </c>
      <c r="J57" s="6">
        <v>39994</v>
      </c>
      <c r="K57" s="7">
        <f>87.1+1</f>
        <v>88.1</v>
      </c>
      <c r="P57" s="6">
        <v>39994</v>
      </c>
      <c r="Q57" s="7">
        <v>86.9</v>
      </c>
      <c r="S57" s="4">
        <v>35818</v>
      </c>
      <c r="T57" s="5">
        <v>2.2000000000000002</v>
      </c>
      <c r="V57" s="6">
        <v>39994</v>
      </c>
      <c r="W57" s="7">
        <f>82.8+2.5</f>
        <v>85.3</v>
      </c>
      <c r="AB57" s="6">
        <v>39994</v>
      </c>
      <c r="AC57" s="7">
        <v>34.200000000000003</v>
      </c>
      <c r="AH57" s="6"/>
      <c r="AI57" s="7"/>
    </row>
    <row r="58" spans="1:35" x14ac:dyDescent="0.2">
      <c r="D58" s="6">
        <v>39903</v>
      </c>
      <c r="E58" s="7">
        <v>82</v>
      </c>
      <c r="J58" s="6">
        <v>39903</v>
      </c>
      <c r="K58" s="7">
        <v>88.82</v>
      </c>
      <c r="P58" s="6">
        <v>39903</v>
      </c>
      <c r="Q58" s="7">
        <f>88.2</f>
        <v>88.2</v>
      </c>
      <c r="S58" s="4">
        <v>35611</v>
      </c>
      <c r="T58" s="5">
        <v>3</v>
      </c>
      <c r="V58" s="6">
        <v>39903</v>
      </c>
      <c r="W58" s="7">
        <v>85.3</v>
      </c>
      <c r="AB58" s="6">
        <v>39903</v>
      </c>
      <c r="AC58" s="7">
        <v>33.799999999999997</v>
      </c>
      <c r="AH58" s="6"/>
      <c r="AI58" s="7"/>
    </row>
    <row r="59" spans="1:35" x14ac:dyDescent="0.2">
      <c r="D59" s="6">
        <v>39813</v>
      </c>
      <c r="E59" s="7">
        <v>84.8</v>
      </c>
      <c r="J59" s="6">
        <v>39813</v>
      </c>
      <c r="K59" s="7">
        <f>90.5+1.25</f>
        <v>91.75</v>
      </c>
      <c r="P59" s="6">
        <v>39813</v>
      </c>
      <c r="Q59" s="7">
        <v>86.8</v>
      </c>
      <c r="S59" s="4">
        <v>35464</v>
      </c>
      <c r="T59" s="5">
        <v>2</v>
      </c>
      <c r="V59" s="6">
        <v>39813</v>
      </c>
      <c r="W59" s="7">
        <f>90.1+5</f>
        <v>95.1</v>
      </c>
      <c r="AB59" s="6">
        <v>39813</v>
      </c>
      <c r="AC59" s="7">
        <v>36.29</v>
      </c>
      <c r="AH59" s="6"/>
      <c r="AI59" s="7"/>
    </row>
    <row r="60" spans="1:35" x14ac:dyDescent="0.2">
      <c r="D60" s="6">
        <v>39721</v>
      </c>
      <c r="E60" s="7">
        <f>89.9+5.5</f>
        <v>95.4</v>
      </c>
      <c r="J60" s="6">
        <v>39721</v>
      </c>
      <c r="K60" s="7">
        <v>92.5</v>
      </c>
      <c r="P60" s="6">
        <v>39721</v>
      </c>
      <c r="Q60" s="7">
        <f>103.9+4</f>
        <v>107.9</v>
      </c>
      <c r="V60" s="6">
        <v>39721</v>
      </c>
      <c r="W60" s="7">
        <v>100</v>
      </c>
      <c r="AB60" s="6">
        <v>39721</v>
      </c>
      <c r="AC60" s="7">
        <v>37.799999999999997</v>
      </c>
      <c r="AH60" s="6"/>
      <c r="AI60" s="7"/>
    </row>
  </sheetData>
  <sortState xmlns:xlrd2="http://schemas.microsoft.com/office/spreadsheetml/2017/richdata2" ref="A2:B50">
    <sortCondition descending="1" ref="A2:A50"/>
  </sortState>
  <mergeCells count="6">
    <mergeCell ref="AE1:AI1"/>
    <mergeCell ref="A1:E1"/>
    <mergeCell ref="G1:K1"/>
    <mergeCell ref="M1:Q1"/>
    <mergeCell ref="S1:W1"/>
    <mergeCell ref="Y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Mant</dc:creator>
  <cp:lastModifiedBy>Microsoft Office User</cp:lastModifiedBy>
  <dcterms:created xsi:type="dcterms:W3CDTF">2023-05-02T16:20:17Z</dcterms:created>
  <dcterms:modified xsi:type="dcterms:W3CDTF">2023-07-13T11:48:48Z</dcterms:modified>
</cp:coreProperties>
</file>