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er\OneDrive\Desktop\School work\EXCELL WK1\EXCELL CHALLENGE\"/>
    </mc:Choice>
  </mc:AlternateContent>
  <xr:revisionPtr revIDLastSave="0" documentId="13_ncr:1_{8F9DB1B9-19B8-4D80-9552-CD28856856D9}" xr6:coauthVersionLast="47" xr6:coauthVersionMax="47" xr10:uidLastSave="{00000000-0000-0000-0000-000000000000}"/>
  <bookViews>
    <workbookView xWindow="31905" yWindow="2550" windowWidth="21450" windowHeight="11985" activeTab="5" xr2:uid="{00000000-000D-0000-FFFF-FFFF00000000}"/>
  </bookViews>
  <sheets>
    <sheet name="Crowdfunding" sheetId="12" r:id="rId1"/>
    <sheet name="Patent Catagory" sheetId="8" r:id="rId2"/>
    <sheet name="Sub Catagory" sheetId="9" r:id="rId3"/>
    <sheet name="Parent Catagory Years" sheetId="10" r:id="rId4"/>
    <sheet name="Bonus" sheetId="1" r:id="rId5"/>
    <sheet name="Bonus Statistical Analysis" sheetId="21" r:id="rId6"/>
  </sheets>
  <definedNames>
    <definedName name="ExternalData_1" localSheetId="5" hidden="1">'Bonus Statistical Analysis'!$A$1:$B$987</definedName>
  </definedNames>
  <calcPr calcId="191029" concurrentCalc="0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1" l="1"/>
  <c r="H9" i="21"/>
  <c r="G4" i="21"/>
  <c r="H8" i="21"/>
  <c r="G8" i="21"/>
  <c r="H4" i="21"/>
  <c r="H7" i="21"/>
  <c r="G7" i="21"/>
  <c r="H6" i="21"/>
  <c r="G6" i="21"/>
  <c r="G5" i="21"/>
  <c r="H5" i="21"/>
  <c r="AB3" i="1"/>
  <c r="AB4" i="1"/>
  <c r="AB5" i="1"/>
  <c r="AB6" i="1"/>
  <c r="AB7" i="1"/>
  <c r="AB8" i="1"/>
  <c r="AB9" i="1"/>
  <c r="AB10" i="1"/>
  <c r="AB11" i="1"/>
  <c r="AB12" i="1"/>
  <c r="AB13" i="1"/>
  <c r="AB2" i="1"/>
  <c r="AA3" i="1"/>
  <c r="AA4" i="1"/>
  <c r="AA5" i="1"/>
  <c r="AA6" i="1"/>
  <c r="AA7" i="1"/>
  <c r="AA8" i="1"/>
  <c r="AA9" i="1"/>
  <c r="AA10" i="1"/>
  <c r="AA11" i="1"/>
  <c r="AA12" i="1"/>
  <c r="AA13" i="1"/>
  <c r="AA2" i="1"/>
  <c r="Z3" i="1"/>
  <c r="Z4" i="1"/>
  <c r="Z5" i="1"/>
  <c r="Z6" i="1"/>
  <c r="Z7" i="1"/>
  <c r="Z8" i="1"/>
  <c r="Z9" i="1"/>
  <c r="Z10" i="1"/>
  <c r="Z11" i="1"/>
  <c r="Z12" i="1"/>
  <c r="Z13" i="1"/>
  <c r="Z2" i="1"/>
  <c r="Y3" i="1"/>
  <c r="Y4" i="1"/>
  <c r="Y5" i="1"/>
  <c r="Y6" i="1"/>
  <c r="Y7" i="1"/>
  <c r="Y8" i="1"/>
  <c r="Y9" i="1"/>
  <c r="Y10" i="1"/>
  <c r="Y11" i="1"/>
  <c r="Y12" i="1"/>
  <c r="Y13" i="1"/>
  <c r="Y2" i="1"/>
  <c r="V13" i="1"/>
  <c r="X13" i="1"/>
  <c r="X12" i="1"/>
  <c r="X11" i="1"/>
  <c r="X10" i="1"/>
  <c r="X9" i="1"/>
  <c r="X8" i="1"/>
  <c r="X7" i="1"/>
  <c r="X6" i="1"/>
  <c r="X5" i="1"/>
  <c r="X4" i="1"/>
  <c r="X3" i="1"/>
  <c r="X2" i="1"/>
  <c r="W13" i="1"/>
  <c r="W12" i="1"/>
  <c r="W11" i="1"/>
  <c r="W10" i="1"/>
  <c r="W9" i="1"/>
  <c r="W8" i="1"/>
  <c r="W7" i="1"/>
  <c r="W6" i="1"/>
  <c r="W5" i="1"/>
  <c r="W4" i="1"/>
  <c r="W3" i="1"/>
  <c r="W2" i="1"/>
  <c r="V2" i="1"/>
  <c r="V4" i="1"/>
  <c r="V3" i="1"/>
  <c r="V5" i="1"/>
  <c r="V6" i="1"/>
  <c r="V7" i="1"/>
  <c r="V8" i="1"/>
  <c r="V9" i="1"/>
  <c r="V10" i="1"/>
  <c r="V11" i="1"/>
  <c r="V12" i="1"/>
  <c r="O1001" i="12"/>
  <c r="N1001" i="12"/>
  <c r="H1001" i="12"/>
  <c r="G1001" i="12"/>
  <c r="O1000" i="12"/>
  <c r="N1000" i="12"/>
  <c r="H1000" i="12"/>
  <c r="G1000" i="12"/>
  <c r="O999" i="12"/>
  <c r="N999" i="12"/>
  <c r="H999" i="12"/>
  <c r="G999" i="12"/>
  <c r="O998" i="12"/>
  <c r="N998" i="12"/>
  <c r="H998" i="12"/>
  <c r="G998" i="12"/>
  <c r="O997" i="12"/>
  <c r="N997" i="12"/>
  <c r="H997" i="12"/>
  <c r="G997" i="12"/>
  <c r="O996" i="12"/>
  <c r="N996" i="12"/>
  <c r="H996" i="12"/>
  <c r="G996" i="12"/>
  <c r="O995" i="12"/>
  <c r="N995" i="12"/>
  <c r="H995" i="12"/>
  <c r="G995" i="12"/>
  <c r="O994" i="12"/>
  <c r="N994" i="12"/>
  <c r="H994" i="12"/>
  <c r="G994" i="12"/>
  <c r="O993" i="12"/>
  <c r="N993" i="12"/>
  <c r="H993" i="12"/>
  <c r="G993" i="12"/>
  <c r="O992" i="12"/>
  <c r="N992" i="12"/>
  <c r="H992" i="12"/>
  <c r="G992" i="12"/>
  <c r="O991" i="12"/>
  <c r="N991" i="12"/>
  <c r="H991" i="12"/>
  <c r="G991" i="12"/>
  <c r="O990" i="12"/>
  <c r="N990" i="12"/>
  <c r="H990" i="12"/>
  <c r="G990" i="12"/>
  <c r="O989" i="12"/>
  <c r="N989" i="12"/>
  <c r="H989" i="12"/>
  <c r="G989" i="12"/>
  <c r="O988" i="12"/>
  <c r="N988" i="12"/>
  <c r="H988" i="12"/>
  <c r="G988" i="12"/>
  <c r="O987" i="12"/>
  <c r="N987" i="12"/>
  <c r="H987" i="12"/>
  <c r="G987" i="12"/>
  <c r="O986" i="12"/>
  <c r="N986" i="12"/>
  <c r="H986" i="12"/>
  <c r="G986" i="12"/>
  <c r="O985" i="12"/>
  <c r="N985" i="12"/>
  <c r="H985" i="12"/>
  <c r="G985" i="12"/>
  <c r="O984" i="12"/>
  <c r="N984" i="12"/>
  <c r="H984" i="12"/>
  <c r="G984" i="12"/>
  <c r="O983" i="12"/>
  <c r="N983" i="12"/>
  <c r="H983" i="12"/>
  <c r="G983" i="12"/>
  <c r="O982" i="12"/>
  <c r="N982" i="12"/>
  <c r="H982" i="12"/>
  <c r="G982" i="12"/>
  <c r="O981" i="12"/>
  <c r="N981" i="12"/>
  <c r="H981" i="12"/>
  <c r="G981" i="12"/>
  <c r="O980" i="12"/>
  <c r="N980" i="12"/>
  <c r="H980" i="12"/>
  <c r="G980" i="12"/>
  <c r="O979" i="12"/>
  <c r="N979" i="12"/>
  <c r="H979" i="12"/>
  <c r="G979" i="12"/>
  <c r="O978" i="12"/>
  <c r="N978" i="12"/>
  <c r="H978" i="12"/>
  <c r="G978" i="12"/>
  <c r="O977" i="12"/>
  <c r="N977" i="12"/>
  <c r="H977" i="12"/>
  <c r="G977" i="12"/>
  <c r="O976" i="12"/>
  <c r="N976" i="12"/>
  <c r="H976" i="12"/>
  <c r="G976" i="12"/>
  <c r="O975" i="12"/>
  <c r="N975" i="12"/>
  <c r="H975" i="12"/>
  <c r="G975" i="12"/>
  <c r="O974" i="12"/>
  <c r="N974" i="12"/>
  <c r="H974" i="12"/>
  <c r="G974" i="12"/>
  <c r="O973" i="12"/>
  <c r="N973" i="12"/>
  <c r="H973" i="12"/>
  <c r="G973" i="12"/>
  <c r="O972" i="12"/>
  <c r="N972" i="12"/>
  <c r="H972" i="12"/>
  <c r="G972" i="12"/>
  <c r="O971" i="12"/>
  <c r="N971" i="12"/>
  <c r="H971" i="12"/>
  <c r="G971" i="12"/>
  <c r="O970" i="12"/>
  <c r="N970" i="12"/>
  <c r="H970" i="12"/>
  <c r="G970" i="12"/>
  <c r="O969" i="12"/>
  <c r="N969" i="12"/>
  <c r="H969" i="12"/>
  <c r="G969" i="12"/>
  <c r="O968" i="12"/>
  <c r="N968" i="12"/>
  <c r="H968" i="12"/>
  <c r="G968" i="12"/>
  <c r="O967" i="12"/>
  <c r="N967" i="12"/>
  <c r="H967" i="12"/>
  <c r="G967" i="12"/>
  <c r="O966" i="12"/>
  <c r="N966" i="12"/>
  <c r="H966" i="12"/>
  <c r="G966" i="12"/>
  <c r="O965" i="12"/>
  <c r="N965" i="12"/>
  <c r="H965" i="12"/>
  <c r="G965" i="12"/>
  <c r="O964" i="12"/>
  <c r="N964" i="12"/>
  <c r="H964" i="12"/>
  <c r="G964" i="12"/>
  <c r="O963" i="12"/>
  <c r="N963" i="12"/>
  <c r="H963" i="12"/>
  <c r="G963" i="12"/>
  <c r="O962" i="12"/>
  <c r="N962" i="12"/>
  <c r="H962" i="12"/>
  <c r="G962" i="12"/>
  <c r="O961" i="12"/>
  <c r="N961" i="12"/>
  <c r="H961" i="12"/>
  <c r="G961" i="12"/>
  <c r="O960" i="12"/>
  <c r="N960" i="12"/>
  <c r="H960" i="12"/>
  <c r="G960" i="12"/>
  <c r="O959" i="12"/>
  <c r="N959" i="12"/>
  <c r="H959" i="12"/>
  <c r="G959" i="12"/>
  <c r="O958" i="12"/>
  <c r="N958" i="12"/>
  <c r="H958" i="12"/>
  <c r="G958" i="12"/>
  <c r="O957" i="12"/>
  <c r="N957" i="12"/>
  <c r="H957" i="12"/>
  <c r="G957" i="12"/>
  <c r="O956" i="12"/>
  <c r="N956" i="12"/>
  <c r="H956" i="12"/>
  <c r="G956" i="12"/>
  <c r="O955" i="12"/>
  <c r="N955" i="12"/>
  <c r="H955" i="12"/>
  <c r="G955" i="12"/>
  <c r="O954" i="12"/>
  <c r="N954" i="12"/>
  <c r="H954" i="12"/>
  <c r="G954" i="12"/>
  <c r="O953" i="12"/>
  <c r="N953" i="12"/>
  <c r="H953" i="12"/>
  <c r="G953" i="12"/>
  <c r="O952" i="12"/>
  <c r="N952" i="12"/>
  <c r="H952" i="12"/>
  <c r="G952" i="12"/>
  <c r="O951" i="12"/>
  <c r="N951" i="12"/>
  <c r="H951" i="12"/>
  <c r="G951" i="12"/>
  <c r="O950" i="12"/>
  <c r="N950" i="12"/>
  <c r="H950" i="12"/>
  <c r="G950" i="12"/>
  <c r="O949" i="12"/>
  <c r="N949" i="12"/>
  <c r="H949" i="12"/>
  <c r="G949" i="12"/>
  <c r="O948" i="12"/>
  <c r="N948" i="12"/>
  <c r="H948" i="12"/>
  <c r="G948" i="12"/>
  <c r="O947" i="12"/>
  <c r="N947" i="12"/>
  <c r="H947" i="12"/>
  <c r="G947" i="12"/>
  <c r="O946" i="12"/>
  <c r="N946" i="12"/>
  <c r="H946" i="12"/>
  <c r="G946" i="12"/>
  <c r="O945" i="12"/>
  <c r="N945" i="12"/>
  <c r="H945" i="12"/>
  <c r="G945" i="12"/>
  <c r="O944" i="12"/>
  <c r="N944" i="12"/>
  <c r="H944" i="12"/>
  <c r="G944" i="12"/>
  <c r="O943" i="12"/>
  <c r="N943" i="12"/>
  <c r="H943" i="12"/>
  <c r="G943" i="12"/>
  <c r="O942" i="12"/>
  <c r="N942" i="12"/>
  <c r="H942" i="12"/>
  <c r="G942" i="12"/>
  <c r="O941" i="12"/>
  <c r="N941" i="12"/>
  <c r="H941" i="12"/>
  <c r="G941" i="12"/>
  <c r="O940" i="12"/>
  <c r="N940" i="12"/>
  <c r="H940" i="12"/>
  <c r="G940" i="12"/>
  <c r="O939" i="12"/>
  <c r="N939" i="12"/>
  <c r="H939" i="12"/>
  <c r="G939" i="12"/>
  <c r="O938" i="12"/>
  <c r="N938" i="12"/>
  <c r="H938" i="12"/>
  <c r="G938" i="12"/>
  <c r="O937" i="12"/>
  <c r="N937" i="12"/>
  <c r="H937" i="12"/>
  <c r="G937" i="12"/>
  <c r="O936" i="12"/>
  <c r="N936" i="12"/>
  <c r="H936" i="12"/>
  <c r="G936" i="12"/>
  <c r="O935" i="12"/>
  <c r="N935" i="12"/>
  <c r="H935" i="12"/>
  <c r="G935" i="12"/>
  <c r="O934" i="12"/>
  <c r="N934" i="12"/>
  <c r="H934" i="12"/>
  <c r="G934" i="12"/>
  <c r="O933" i="12"/>
  <c r="N933" i="12"/>
  <c r="H933" i="12"/>
  <c r="G933" i="12"/>
  <c r="O932" i="12"/>
  <c r="N932" i="12"/>
  <c r="H932" i="12"/>
  <c r="G932" i="12"/>
  <c r="O931" i="12"/>
  <c r="N931" i="12"/>
  <c r="H931" i="12"/>
  <c r="G931" i="12"/>
  <c r="O930" i="12"/>
  <c r="N930" i="12"/>
  <c r="H930" i="12"/>
  <c r="G930" i="12"/>
  <c r="O929" i="12"/>
  <c r="N929" i="12"/>
  <c r="H929" i="12"/>
  <c r="G929" i="12"/>
  <c r="O928" i="12"/>
  <c r="N928" i="12"/>
  <c r="H928" i="12"/>
  <c r="G928" i="12"/>
  <c r="O927" i="12"/>
  <c r="N927" i="12"/>
  <c r="H927" i="12"/>
  <c r="G927" i="12"/>
  <c r="O926" i="12"/>
  <c r="N926" i="12"/>
  <c r="H926" i="12"/>
  <c r="G926" i="12"/>
  <c r="O925" i="12"/>
  <c r="N925" i="12"/>
  <c r="H925" i="12"/>
  <c r="G925" i="12"/>
  <c r="O924" i="12"/>
  <c r="N924" i="12"/>
  <c r="H924" i="12"/>
  <c r="G924" i="12"/>
  <c r="O923" i="12"/>
  <c r="N923" i="12"/>
  <c r="H923" i="12"/>
  <c r="G923" i="12"/>
  <c r="O922" i="12"/>
  <c r="N922" i="12"/>
  <c r="H922" i="12"/>
  <c r="G922" i="12"/>
  <c r="O921" i="12"/>
  <c r="N921" i="12"/>
  <c r="H921" i="12"/>
  <c r="G921" i="12"/>
  <c r="O920" i="12"/>
  <c r="N920" i="12"/>
  <c r="H920" i="12"/>
  <c r="G920" i="12"/>
  <c r="O919" i="12"/>
  <c r="N919" i="12"/>
  <c r="H919" i="12"/>
  <c r="G919" i="12"/>
  <c r="O918" i="12"/>
  <c r="N918" i="12"/>
  <c r="H918" i="12"/>
  <c r="G918" i="12"/>
  <c r="O917" i="12"/>
  <c r="N917" i="12"/>
  <c r="H917" i="12"/>
  <c r="G917" i="12"/>
  <c r="O916" i="12"/>
  <c r="N916" i="12"/>
  <c r="H916" i="12"/>
  <c r="G916" i="12"/>
  <c r="O915" i="12"/>
  <c r="N915" i="12"/>
  <c r="H915" i="12"/>
  <c r="G915" i="12"/>
  <c r="O914" i="12"/>
  <c r="N914" i="12"/>
  <c r="H914" i="12"/>
  <c r="G914" i="12"/>
  <c r="O913" i="12"/>
  <c r="N913" i="12"/>
  <c r="H913" i="12"/>
  <c r="G913" i="12"/>
  <c r="O912" i="12"/>
  <c r="N912" i="12"/>
  <c r="H912" i="12"/>
  <c r="G912" i="12"/>
  <c r="O911" i="12"/>
  <c r="N911" i="12"/>
  <c r="H911" i="12"/>
  <c r="G911" i="12"/>
  <c r="O910" i="12"/>
  <c r="N910" i="12"/>
  <c r="H910" i="12"/>
  <c r="G910" i="12"/>
  <c r="O909" i="12"/>
  <c r="N909" i="12"/>
  <c r="H909" i="12"/>
  <c r="G909" i="12"/>
  <c r="O908" i="12"/>
  <c r="N908" i="12"/>
  <c r="H908" i="12"/>
  <c r="G908" i="12"/>
  <c r="O907" i="12"/>
  <c r="N907" i="12"/>
  <c r="H907" i="12"/>
  <c r="G907" i="12"/>
  <c r="O906" i="12"/>
  <c r="N906" i="12"/>
  <c r="H906" i="12"/>
  <c r="G906" i="12"/>
  <c r="O905" i="12"/>
  <c r="N905" i="12"/>
  <c r="H905" i="12"/>
  <c r="G905" i="12"/>
  <c r="O904" i="12"/>
  <c r="N904" i="12"/>
  <c r="H904" i="12"/>
  <c r="G904" i="12"/>
  <c r="O903" i="12"/>
  <c r="N903" i="12"/>
  <c r="H903" i="12"/>
  <c r="G903" i="12"/>
  <c r="O902" i="12"/>
  <c r="N902" i="12"/>
  <c r="H902" i="12"/>
  <c r="G902" i="12"/>
  <c r="O901" i="12"/>
  <c r="N901" i="12"/>
  <c r="H901" i="12"/>
  <c r="G901" i="12"/>
  <c r="O900" i="12"/>
  <c r="N900" i="12"/>
  <c r="H900" i="12"/>
  <c r="G900" i="12"/>
  <c r="O899" i="12"/>
  <c r="N899" i="12"/>
  <c r="H899" i="12"/>
  <c r="G899" i="12"/>
  <c r="O898" i="12"/>
  <c r="N898" i="12"/>
  <c r="H898" i="12"/>
  <c r="G898" i="12"/>
  <c r="O897" i="12"/>
  <c r="N897" i="12"/>
  <c r="H897" i="12"/>
  <c r="G897" i="12"/>
  <c r="O896" i="12"/>
  <c r="N896" i="12"/>
  <c r="H896" i="12"/>
  <c r="G896" i="12"/>
  <c r="O895" i="12"/>
  <c r="N895" i="12"/>
  <c r="H895" i="12"/>
  <c r="G895" i="12"/>
  <c r="O894" i="12"/>
  <c r="N894" i="12"/>
  <c r="H894" i="12"/>
  <c r="G894" i="12"/>
  <c r="O893" i="12"/>
  <c r="N893" i="12"/>
  <c r="H893" i="12"/>
  <c r="G893" i="12"/>
  <c r="O892" i="12"/>
  <c r="N892" i="12"/>
  <c r="H892" i="12"/>
  <c r="G892" i="12"/>
  <c r="O891" i="12"/>
  <c r="N891" i="12"/>
  <c r="H891" i="12"/>
  <c r="G891" i="12"/>
  <c r="O890" i="12"/>
  <c r="N890" i="12"/>
  <c r="H890" i="12"/>
  <c r="G890" i="12"/>
  <c r="O889" i="12"/>
  <c r="N889" i="12"/>
  <c r="H889" i="12"/>
  <c r="G889" i="12"/>
  <c r="O888" i="12"/>
  <c r="N888" i="12"/>
  <c r="H888" i="12"/>
  <c r="G888" i="12"/>
  <c r="O887" i="12"/>
  <c r="N887" i="12"/>
  <c r="H887" i="12"/>
  <c r="G887" i="12"/>
  <c r="O886" i="12"/>
  <c r="N886" i="12"/>
  <c r="H886" i="12"/>
  <c r="G886" i="12"/>
  <c r="O885" i="12"/>
  <c r="N885" i="12"/>
  <c r="H885" i="12"/>
  <c r="G885" i="12"/>
  <c r="O884" i="12"/>
  <c r="N884" i="12"/>
  <c r="H884" i="12"/>
  <c r="G884" i="12"/>
  <c r="O883" i="12"/>
  <c r="N883" i="12"/>
  <c r="H883" i="12"/>
  <c r="G883" i="12"/>
  <c r="O882" i="12"/>
  <c r="N882" i="12"/>
  <c r="H882" i="12"/>
  <c r="G882" i="12"/>
  <c r="O881" i="12"/>
  <c r="N881" i="12"/>
  <c r="H881" i="12"/>
  <c r="G881" i="12"/>
  <c r="O880" i="12"/>
  <c r="N880" i="12"/>
  <c r="H880" i="12"/>
  <c r="G880" i="12"/>
  <c r="O879" i="12"/>
  <c r="N879" i="12"/>
  <c r="H879" i="12"/>
  <c r="G879" i="12"/>
  <c r="O878" i="12"/>
  <c r="N878" i="12"/>
  <c r="H878" i="12"/>
  <c r="G878" i="12"/>
  <c r="O877" i="12"/>
  <c r="N877" i="12"/>
  <c r="H877" i="12"/>
  <c r="G877" i="12"/>
  <c r="O876" i="12"/>
  <c r="N876" i="12"/>
  <c r="H876" i="12"/>
  <c r="G876" i="12"/>
  <c r="O875" i="12"/>
  <c r="N875" i="12"/>
  <c r="H875" i="12"/>
  <c r="G875" i="12"/>
  <c r="O874" i="12"/>
  <c r="N874" i="12"/>
  <c r="H874" i="12"/>
  <c r="G874" i="12"/>
  <c r="O873" i="12"/>
  <c r="N873" i="12"/>
  <c r="H873" i="12"/>
  <c r="G873" i="12"/>
  <c r="O872" i="12"/>
  <c r="N872" i="12"/>
  <c r="H872" i="12"/>
  <c r="G872" i="12"/>
  <c r="O871" i="12"/>
  <c r="N871" i="12"/>
  <c r="H871" i="12"/>
  <c r="G871" i="12"/>
  <c r="O870" i="12"/>
  <c r="N870" i="12"/>
  <c r="H870" i="12"/>
  <c r="G870" i="12"/>
  <c r="O869" i="12"/>
  <c r="N869" i="12"/>
  <c r="H869" i="12"/>
  <c r="G869" i="12"/>
  <c r="O868" i="12"/>
  <c r="N868" i="12"/>
  <c r="H868" i="12"/>
  <c r="G868" i="12"/>
  <c r="O867" i="12"/>
  <c r="N867" i="12"/>
  <c r="H867" i="12"/>
  <c r="G867" i="12"/>
  <c r="O866" i="12"/>
  <c r="N866" i="12"/>
  <c r="H866" i="12"/>
  <c r="G866" i="12"/>
  <c r="O865" i="12"/>
  <c r="N865" i="12"/>
  <c r="H865" i="12"/>
  <c r="G865" i="12"/>
  <c r="O864" i="12"/>
  <c r="N864" i="12"/>
  <c r="H864" i="12"/>
  <c r="G864" i="12"/>
  <c r="O863" i="12"/>
  <c r="N863" i="12"/>
  <c r="H863" i="12"/>
  <c r="G863" i="12"/>
  <c r="O862" i="12"/>
  <c r="N862" i="12"/>
  <c r="H862" i="12"/>
  <c r="G862" i="12"/>
  <c r="O861" i="12"/>
  <c r="N861" i="12"/>
  <c r="H861" i="12"/>
  <c r="G861" i="12"/>
  <c r="O860" i="12"/>
  <c r="N860" i="12"/>
  <c r="H860" i="12"/>
  <c r="G860" i="12"/>
  <c r="O859" i="12"/>
  <c r="N859" i="12"/>
  <c r="H859" i="12"/>
  <c r="G859" i="12"/>
  <c r="O858" i="12"/>
  <c r="N858" i="12"/>
  <c r="H858" i="12"/>
  <c r="G858" i="12"/>
  <c r="O857" i="12"/>
  <c r="N857" i="12"/>
  <c r="H857" i="12"/>
  <c r="G857" i="12"/>
  <c r="O856" i="12"/>
  <c r="N856" i="12"/>
  <c r="H856" i="12"/>
  <c r="G856" i="12"/>
  <c r="O855" i="12"/>
  <c r="N855" i="12"/>
  <c r="H855" i="12"/>
  <c r="G855" i="12"/>
  <c r="O854" i="12"/>
  <c r="N854" i="12"/>
  <c r="H854" i="12"/>
  <c r="G854" i="12"/>
  <c r="O853" i="12"/>
  <c r="N853" i="12"/>
  <c r="H853" i="12"/>
  <c r="G853" i="12"/>
  <c r="O852" i="12"/>
  <c r="N852" i="12"/>
  <c r="H852" i="12"/>
  <c r="G852" i="12"/>
  <c r="O851" i="12"/>
  <c r="N851" i="12"/>
  <c r="H851" i="12"/>
  <c r="G851" i="12"/>
  <c r="O850" i="12"/>
  <c r="N850" i="12"/>
  <c r="H850" i="12"/>
  <c r="G850" i="12"/>
  <c r="O849" i="12"/>
  <c r="N849" i="12"/>
  <c r="H849" i="12"/>
  <c r="G849" i="12"/>
  <c r="O848" i="12"/>
  <c r="N848" i="12"/>
  <c r="H848" i="12"/>
  <c r="G848" i="12"/>
  <c r="O847" i="12"/>
  <c r="N847" i="12"/>
  <c r="H847" i="12"/>
  <c r="G847" i="12"/>
  <c r="O846" i="12"/>
  <c r="N846" i="12"/>
  <c r="H846" i="12"/>
  <c r="G846" i="12"/>
  <c r="O845" i="12"/>
  <c r="N845" i="12"/>
  <c r="H845" i="12"/>
  <c r="G845" i="12"/>
  <c r="O844" i="12"/>
  <c r="N844" i="12"/>
  <c r="H844" i="12"/>
  <c r="G844" i="12"/>
  <c r="O843" i="12"/>
  <c r="N843" i="12"/>
  <c r="H843" i="12"/>
  <c r="G843" i="12"/>
  <c r="O842" i="12"/>
  <c r="N842" i="12"/>
  <c r="H842" i="12"/>
  <c r="G842" i="12"/>
  <c r="O841" i="12"/>
  <c r="N841" i="12"/>
  <c r="H841" i="12"/>
  <c r="G841" i="12"/>
  <c r="O840" i="12"/>
  <c r="N840" i="12"/>
  <c r="H840" i="12"/>
  <c r="G840" i="12"/>
  <c r="O839" i="12"/>
  <c r="N839" i="12"/>
  <c r="H839" i="12"/>
  <c r="G839" i="12"/>
  <c r="O838" i="12"/>
  <c r="N838" i="12"/>
  <c r="H838" i="12"/>
  <c r="G838" i="12"/>
  <c r="O837" i="12"/>
  <c r="N837" i="12"/>
  <c r="H837" i="12"/>
  <c r="G837" i="12"/>
  <c r="O836" i="12"/>
  <c r="N836" i="12"/>
  <c r="H836" i="12"/>
  <c r="G836" i="12"/>
  <c r="O835" i="12"/>
  <c r="N835" i="12"/>
  <c r="H835" i="12"/>
  <c r="G835" i="12"/>
  <c r="O834" i="12"/>
  <c r="N834" i="12"/>
  <c r="H834" i="12"/>
  <c r="G834" i="12"/>
  <c r="O833" i="12"/>
  <c r="N833" i="12"/>
  <c r="H833" i="12"/>
  <c r="G833" i="12"/>
  <c r="O832" i="12"/>
  <c r="N832" i="12"/>
  <c r="H832" i="12"/>
  <c r="G832" i="12"/>
  <c r="O831" i="12"/>
  <c r="N831" i="12"/>
  <c r="H831" i="12"/>
  <c r="G831" i="12"/>
  <c r="O830" i="12"/>
  <c r="N830" i="12"/>
  <c r="H830" i="12"/>
  <c r="G830" i="12"/>
  <c r="O829" i="12"/>
  <c r="N829" i="12"/>
  <c r="H829" i="12"/>
  <c r="G829" i="12"/>
  <c r="O828" i="12"/>
  <c r="N828" i="12"/>
  <c r="H828" i="12"/>
  <c r="G828" i="12"/>
  <c r="O827" i="12"/>
  <c r="N827" i="12"/>
  <c r="H827" i="12"/>
  <c r="G827" i="12"/>
  <c r="O826" i="12"/>
  <c r="N826" i="12"/>
  <c r="H826" i="12"/>
  <c r="G826" i="12"/>
  <c r="O825" i="12"/>
  <c r="N825" i="12"/>
  <c r="H825" i="12"/>
  <c r="G825" i="12"/>
  <c r="O824" i="12"/>
  <c r="N824" i="12"/>
  <c r="H824" i="12"/>
  <c r="G824" i="12"/>
  <c r="O823" i="12"/>
  <c r="N823" i="12"/>
  <c r="H823" i="12"/>
  <c r="G823" i="12"/>
  <c r="O822" i="12"/>
  <c r="N822" i="12"/>
  <c r="H822" i="12"/>
  <c r="G822" i="12"/>
  <c r="O821" i="12"/>
  <c r="N821" i="12"/>
  <c r="H821" i="12"/>
  <c r="G821" i="12"/>
  <c r="O820" i="12"/>
  <c r="N820" i="12"/>
  <c r="H820" i="12"/>
  <c r="G820" i="12"/>
  <c r="O819" i="12"/>
  <c r="N819" i="12"/>
  <c r="H819" i="12"/>
  <c r="G819" i="12"/>
  <c r="O818" i="12"/>
  <c r="N818" i="12"/>
  <c r="H818" i="12"/>
  <c r="G818" i="12"/>
  <c r="O817" i="12"/>
  <c r="N817" i="12"/>
  <c r="H817" i="12"/>
  <c r="G817" i="12"/>
  <c r="O816" i="12"/>
  <c r="N816" i="12"/>
  <c r="H816" i="12"/>
  <c r="G816" i="12"/>
  <c r="O815" i="12"/>
  <c r="N815" i="12"/>
  <c r="H815" i="12"/>
  <c r="G815" i="12"/>
  <c r="O814" i="12"/>
  <c r="N814" i="12"/>
  <c r="H814" i="12"/>
  <c r="G814" i="12"/>
  <c r="O813" i="12"/>
  <c r="N813" i="12"/>
  <c r="H813" i="12"/>
  <c r="G813" i="12"/>
  <c r="O812" i="12"/>
  <c r="N812" i="12"/>
  <c r="H812" i="12"/>
  <c r="G812" i="12"/>
  <c r="O811" i="12"/>
  <c r="N811" i="12"/>
  <c r="H811" i="12"/>
  <c r="G811" i="12"/>
  <c r="O810" i="12"/>
  <c r="N810" i="12"/>
  <c r="H810" i="12"/>
  <c r="G810" i="12"/>
  <c r="O809" i="12"/>
  <c r="N809" i="12"/>
  <c r="H809" i="12"/>
  <c r="G809" i="12"/>
  <c r="O808" i="12"/>
  <c r="N808" i="12"/>
  <c r="H808" i="12"/>
  <c r="G808" i="12"/>
  <c r="O807" i="12"/>
  <c r="N807" i="12"/>
  <c r="H807" i="12"/>
  <c r="G807" i="12"/>
  <c r="O806" i="12"/>
  <c r="N806" i="12"/>
  <c r="H806" i="12"/>
  <c r="G806" i="12"/>
  <c r="O805" i="12"/>
  <c r="N805" i="12"/>
  <c r="H805" i="12"/>
  <c r="G805" i="12"/>
  <c r="O804" i="12"/>
  <c r="N804" i="12"/>
  <c r="H804" i="12"/>
  <c r="G804" i="12"/>
  <c r="O803" i="12"/>
  <c r="N803" i="12"/>
  <c r="H803" i="12"/>
  <c r="G803" i="12"/>
  <c r="O802" i="12"/>
  <c r="N802" i="12"/>
  <c r="H802" i="12"/>
  <c r="G802" i="12"/>
  <c r="O801" i="12"/>
  <c r="N801" i="12"/>
  <c r="H801" i="12"/>
  <c r="G801" i="12"/>
  <c r="O800" i="12"/>
  <c r="N800" i="12"/>
  <c r="H800" i="12"/>
  <c r="G800" i="12"/>
  <c r="O799" i="12"/>
  <c r="N799" i="12"/>
  <c r="H799" i="12"/>
  <c r="G799" i="12"/>
  <c r="O798" i="12"/>
  <c r="N798" i="12"/>
  <c r="H798" i="12"/>
  <c r="G798" i="12"/>
  <c r="O797" i="12"/>
  <c r="N797" i="12"/>
  <c r="H797" i="12"/>
  <c r="G797" i="12"/>
  <c r="O796" i="12"/>
  <c r="N796" i="12"/>
  <c r="H796" i="12"/>
  <c r="G796" i="12"/>
  <c r="O795" i="12"/>
  <c r="N795" i="12"/>
  <c r="H795" i="12"/>
  <c r="G795" i="12"/>
  <c r="O794" i="12"/>
  <c r="N794" i="12"/>
  <c r="H794" i="12"/>
  <c r="G794" i="12"/>
  <c r="O793" i="12"/>
  <c r="N793" i="12"/>
  <c r="H793" i="12"/>
  <c r="G793" i="12"/>
  <c r="O792" i="12"/>
  <c r="N792" i="12"/>
  <c r="H792" i="12"/>
  <c r="G792" i="12"/>
  <c r="O791" i="12"/>
  <c r="N791" i="12"/>
  <c r="H791" i="12"/>
  <c r="G791" i="12"/>
  <c r="O790" i="12"/>
  <c r="N790" i="12"/>
  <c r="H790" i="12"/>
  <c r="G790" i="12"/>
  <c r="O789" i="12"/>
  <c r="N789" i="12"/>
  <c r="H789" i="12"/>
  <c r="G789" i="12"/>
  <c r="O788" i="12"/>
  <c r="N788" i="12"/>
  <c r="H788" i="12"/>
  <c r="G788" i="12"/>
  <c r="O787" i="12"/>
  <c r="N787" i="12"/>
  <c r="H787" i="12"/>
  <c r="G787" i="12"/>
  <c r="O786" i="12"/>
  <c r="N786" i="12"/>
  <c r="H786" i="12"/>
  <c r="G786" i="12"/>
  <c r="O785" i="12"/>
  <c r="N785" i="12"/>
  <c r="H785" i="12"/>
  <c r="G785" i="12"/>
  <c r="O784" i="12"/>
  <c r="N784" i="12"/>
  <c r="H784" i="12"/>
  <c r="G784" i="12"/>
  <c r="O783" i="12"/>
  <c r="N783" i="12"/>
  <c r="H783" i="12"/>
  <c r="G783" i="12"/>
  <c r="O782" i="12"/>
  <c r="N782" i="12"/>
  <c r="H782" i="12"/>
  <c r="G782" i="12"/>
  <c r="O781" i="12"/>
  <c r="N781" i="12"/>
  <c r="H781" i="12"/>
  <c r="G781" i="12"/>
  <c r="O780" i="12"/>
  <c r="N780" i="12"/>
  <c r="H780" i="12"/>
  <c r="G780" i="12"/>
  <c r="O779" i="12"/>
  <c r="N779" i="12"/>
  <c r="H779" i="12"/>
  <c r="G779" i="12"/>
  <c r="O778" i="12"/>
  <c r="N778" i="12"/>
  <c r="H778" i="12"/>
  <c r="G778" i="12"/>
  <c r="O777" i="12"/>
  <c r="N777" i="12"/>
  <c r="H777" i="12"/>
  <c r="G777" i="12"/>
  <c r="O776" i="12"/>
  <c r="N776" i="12"/>
  <c r="H776" i="12"/>
  <c r="G776" i="12"/>
  <c r="O775" i="12"/>
  <c r="N775" i="12"/>
  <c r="H775" i="12"/>
  <c r="G775" i="12"/>
  <c r="O774" i="12"/>
  <c r="N774" i="12"/>
  <c r="H774" i="12"/>
  <c r="G774" i="12"/>
  <c r="O773" i="12"/>
  <c r="N773" i="12"/>
  <c r="H773" i="12"/>
  <c r="G773" i="12"/>
  <c r="O772" i="12"/>
  <c r="N772" i="12"/>
  <c r="H772" i="12"/>
  <c r="G772" i="12"/>
  <c r="O771" i="12"/>
  <c r="N771" i="12"/>
  <c r="H771" i="12"/>
  <c r="G771" i="12"/>
  <c r="O770" i="12"/>
  <c r="N770" i="12"/>
  <c r="H770" i="12"/>
  <c r="G770" i="12"/>
  <c r="O769" i="12"/>
  <c r="N769" i="12"/>
  <c r="H769" i="12"/>
  <c r="G769" i="12"/>
  <c r="O768" i="12"/>
  <c r="N768" i="12"/>
  <c r="H768" i="12"/>
  <c r="G768" i="12"/>
  <c r="O767" i="12"/>
  <c r="N767" i="12"/>
  <c r="H767" i="12"/>
  <c r="G767" i="12"/>
  <c r="O766" i="12"/>
  <c r="N766" i="12"/>
  <c r="H766" i="12"/>
  <c r="G766" i="12"/>
  <c r="O765" i="12"/>
  <c r="N765" i="12"/>
  <c r="H765" i="12"/>
  <c r="G765" i="12"/>
  <c r="O764" i="12"/>
  <c r="N764" i="12"/>
  <c r="H764" i="12"/>
  <c r="G764" i="12"/>
  <c r="O763" i="12"/>
  <c r="N763" i="12"/>
  <c r="H763" i="12"/>
  <c r="G763" i="12"/>
  <c r="O762" i="12"/>
  <c r="N762" i="12"/>
  <c r="H762" i="12"/>
  <c r="G762" i="12"/>
  <c r="O761" i="12"/>
  <c r="N761" i="12"/>
  <c r="H761" i="12"/>
  <c r="G761" i="12"/>
  <c r="O760" i="12"/>
  <c r="N760" i="12"/>
  <c r="H760" i="12"/>
  <c r="G760" i="12"/>
  <c r="O759" i="12"/>
  <c r="N759" i="12"/>
  <c r="H759" i="12"/>
  <c r="G759" i="12"/>
  <c r="O758" i="12"/>
  <c r="N758" i="12"/>
  <c r="H758" i="12"/>
  <c r="G758" i="12"/>
  <c r="O757" i="12"/>
  <c r="N757" i="12"/>
  <c r="H757" i="12"/>
  <c r="G757" i="12"/>
  <c r="O756" i="12"/>
  <c r="N756" i="12"/>
  <c r="H756" i="12"/>
  <c r="G756" i="12"/>
  <c r="O755" i="12"/>
  <c r="N755" i="12"/>
  <c r="H755" i="12"/>
  <c r="G755" i="12"/>
  <c r="O754" i="12"/>
  <c r="N754" i="12"/>
  <c r="H754" i="12"/>
  <c r="G754" i="12"/>
  <c r="O753" i="12"/>
  <c r="N753" i="12"/>
  <c r="H753" i="12"/>
  <c r="G753" i="12"/>
  <c r="O752" i="12"/>
  <c r="N752" i="12"/>
  <c r="H752" i="12"/>
  <c r="G752" i="12"/>
  <c r="O751" i="12"/>
  <c r="N751" i="12"/>
  <c r="H751" i="12"/>
  <c r="G751" i="12"/>
  <c r="O750" i="12"/>
  <c r="N750" i="12"/>
  <c r="H750" i="12"/>
  <c r="G750" i="12"/>
  <c r="O749" i="12"/>
  <c r="N749" i="12"/>
  <c r="H749" i="12"/>
  <c r="G749" i="12"/>
  <c r="O748" i="12"/>
  <c r="N748" i="12"/>
  <c r="H748" i="12"/>
  <c r="G748" i="12"/>
  <c r="O747" i="12"/>
  <c r="N747" i="12"/>
  <c r="H747" i="12"/>
  <c r="G747" i="12"/>
  <c r="O746" i="12"/>
  <c r="N746" i="12"/>
  <c r="H746" i="12"/>
  <c r="G746" i="12"/>
  <c r="O745" i="12"/>
  <c r="N745" i="12"/>
  <c r="H745" i="12"/>
  <c r="G745" i="12"/>
  <c r="O744" i="12"/>
  <c r="N744" i="12"/>
  <c r="H744" i="12"/>
  <c r="G744" i="12"/>
  <c r="O743" i="12"/>
  <c r="N743" i="12"/>
  <c r="H743" i="12"/>
  <c r="G743" i="12"/>
  <c r="O742" i="12"/>
  <c r="N742" i="12"/>
  <c r="H742" i="12"/>
  <c r="G742" i="12"/>
  <c r="O741" i="12"/>
  <c r="N741" i="12"/>
  <c r="H741" i="12"/>
  <c r="G741" i="12"/>
  <c r="O740" i="12"/>
  <c r="N740" i="12"/>
  <c r="H740" i="12"/>
  <c r="G740" i="12"/>
  <c r="O739" i="12"/>
  <c r="N739" i="12"/>
  <c r="H739" i="12"/>
  <c r="G739" i="12"/>
  <c r="O738" i="12"/>
  <c r="N738" i="12"/>
  <c r="H738" i="12"/>
  <c r="G738" i="12"/>
  <c r="O737" i="12"/>
  <c r="N737" i="12"/>
  <c r="H737" i="12"/>
  <c r="G737" i="12"/>
  <c r="O736" i="12"/>
  <c r="N736" i="12"/>
  <c r="H736" i="12"/>
  <c r="G736" i="12"/>
  <c r="O735" i="12"/>
  <c r="N735" i="12"/>
  <c r="H735" i="12"/>
  <c r="G735" i="12"/>
  <c r="O734" i="12"/>
  <c r="N734" i="12"/>
  <c r="H734" i="12"/>
  <c r="G734" i="12"/>
  <c r="O733" i="12"/>
  <c r="N733" i="12"/>
  <c r="H733" i="12"/>
  <c r="G733" i="12"/>
  <c r="O732" i="12"/>
  <c r="N732" i="12"/>
  <c r="H732" i="12"/>
  <c r="G732" i="12"/>
  <c r="O731" i="12"/>
  <c r="N731" i="12"/>
  <c r="H731" i="12"/>
  <c r="G731" i="12"/>
  <c r="O730" i="12"/>
  <c r="N730" i="12"/>
  <c r="H730" i="12"/>
  <c r="G730" i="12"/>
  <c r="O729" i="12"/>
  <c r="N729" i="12"/>
  <c r="H729" i="12"/>
  <c r="G729" i="12"/>
  <c r="O728" i="12"/>
  <c r="N728" i="12"/>
  <c r="H728" i="12"/>
  <c r="G728" i="12"/>
  <c r="O727" i="12"/>
  <c r="N727" i="12"/>
  <c r="H727" i="12"/>
  <c r="G727" i="12"/>
  <c r="O726" i="12"/>
  <c r="N726" i="12"/>
  <c r="H726" i="12"/>
  <c r="G726" i="12"/>
  <c r="O725" i="12"/>
  <c r="N725" i="12"/>
  <c r="H725" i="12"/>
  <c r="G725" i="12"/>
  <c r="O724" i="12"/>
  <c r="N724" i="12"/>
  <c r="H724" i="12"/>
  <c r="G724" i="12"/>
  <c r="O723" i="12"/>
  <c r="N723" i="12"/>
  <c r="H723" i="12"/>
  <c r="G723" i="12"/>
  <c r="O722" i="12"/>
  <c r="N722" i="12"/>
  <c r="H722" i="12"/>
  <c r="G722" i="12"/>
  <c r="O721" i="12"/>
  <c r="N721" i="12"/>
  <c r="H721" i="12"/>
  <c r="G721" i="12"/>
  <c r="O720" i="12"/>
  <c r="N720" i="12"/>
  <c r="H720" i="12"/>
  <c r="G720" i="12"/>
  <c r="O719" i="12"/>
  <c r="N719" i="12"/>
  <c r="H719" i="12"/>
  <c r="G719" i="12"/>
  <c r="O718" i="12"/>
  <c r="N718" i="12"/>
  <c r="H718" i="12"/>
  <c r="G718" i="12"/>
  <c r="O717" i="12"/>
  <c r="N717" i="12"/>
  <c r="H717" i="12"/>
  <c r="G717" i="12"/>
  <c r="O716" i="12"/>
  <c r="N716" i="12"/>
  <c r="H716" i="12"/>
  <c r="G716" i="12"/>
  <c r="O715" i="12"/>
  <c r="N715" i="12"/>
  <c r="H715" i="12"/>
  <c r="G715" i="12"/>
  <c r="O714" i="12"/>
  <c r="N714" i="12"/>
  <c r="H714" i="12"/>
  <c r="G714" i="12"/>
  <c r="O713" i="12"/>
  <c r="N713" i="12"/>
  <c r="H713" i="12"/>
  <c r="G713" i="12"/>
  <c r="O712" i="12"/>
  <c r="N712" i="12"/>
  <c r="H712" i="12"/>
  <c r="G712" i="12"/>
  <c r="O711" i="12"/>
  <c r="N711" i="12"/>
  <c r="H711" i="12"/>
  <c r="G711" i="12"/>
  <c r="O710" i="12"/>
  <c r="N710" i="12"/>
  <c r="H710" i="12"/>
  <c r="G710" i="12"/>
  <c r="O709" i="12"/>
  <c r="N709" i="12"/>
  <c r="H709" i="12"/>
  <c r="G709" i="12"/>
  <c r="O708" i="12"/>
  <c r="N708" i="12"/>
  <c r="H708" i="12"/>
  <c r="G708" i="12"/>
  <c r="O707" i="12"/>
  <c r="N707" i="12"/>
  <c r="H707" i="12"/>
  <c r="G707" i="12"/>
  <c r="O706" i="12"/>
  <c r="N706" i="12"/>
  <c r="H706" i="12"/>
  <c r="G706" i="12"/>
  <c r="O705" i="12"/>
  <c r="N705" i="12"/>
  <c r="H705" i="12"/>
  <c r="G705" i="12"/>
  <c r="O704" i="12"/>
  <c r="N704" i="12"/>
  <c r="H704" i="12"/>
  <c r="G704" i="12"/>
  <c r="O703" i="12"/>
  <c r="N703" i="12"/>
  <c r="H703" i="12"/>
  <c r="G703" i="12"/>
  <c r="O702" i="12"/>
  <c r="N702" i="12"/>
  <c r="H702" i="12"/>
  <c r="G702" i="12"/>
  <c r="O701" i="12"/>
  <c r="N701" i="12"/>
  <c r="H701" i="12"/>
  <c r="G701" i="12"/>
  <c r="O700" i="12"/>
  <c r="N700" i="12"/>
  <c r="H700" i="12"/>
  <c r="G700" i="12"/>
  <c r="O699" i="12"/>
  <c r="N699" i="12"/>
  <c r="H699" i="12"/>
  <c r="G699" i="12"/>
  <c r="O698" i="12"/>
  <c r="N698" i="12"/>
  <c r="H698" i="12"/>
  <c r="G698" i="12"/>
  <c r="O697" i="12"/>
  <c r="N697" i="12"/>
  <c r="H697" i="12"/>
  <c r="G697" i="12"/>
  <c r="O696" i="12"/>
  <c r="N696" i="12"/>
  <c r="H696" i="12"/>
  <c r="G696" i="12"/>
  <c r="O695" i="12"/>
  <c r="N695" i="12"/>
  <c r="H695" i="12"/>
  <c r="G695" i="12"/>
  <c r="O694" i="12"/>
  <c r="N694" i="12"/>
  <c r="H694" i="12"/>
  <c r="G694" i="12"/>
  <c r="O693" i="12"/>
  <c r="N693" i="12"/>
  <c r="H693" i="12"/>
  <c r="G693" i="12"/>
  <c r="O692" i="12"/>
  <c r="N692" i="12"/>
  <c r="H692" i="12"/>
  <c r="G692" i="12"/>
  <c r="O691" i="12"/>
  <c r="N691" i="12"/>
  <c r="H691" i="12"/>
  <c r="G691" i="12"/>
  <c r="O690" i="12"/>
  <c r="N690" i="12"/>
  <c r="H690" i="12"/>
  <c r="G690" i="12"/>
  <c r="O689" i="12"/>
  <c r="N689" i="12"/>
  <c r="H689" i="12"/>
  <c r="G689" i="12"/>
  <c r="O688" i="12"/>
  <c r="N688" i="12"/>
  <c r="H688" i="12"/>
  <c r="G688" i="12"/>
  <c r="O687" i="12"/>
  <c r="N687" i="12"/>
  <c r="H687" i="12"/>
  <c r="G687" i="12"/>
  <c r="O686" i="12"/>
  <c r="N686" i="12"/>
  <c r="H686" i="12"/>
  <c r="G686" i="12"/>
  <c r="O685" i="12"/>
  <c r="N685" i="12"/>
  <c r="H685" i="12"/>
  <c r="G685" i="12"/>
  <c r="O684" i="12"/>
  <c r="N684" i="12"/>
  <c r="H684" i="12"/>
  <c r="G684" i="12"/>
  <c r="O683" i="12"/>
  <c r="N683" i="12"/>
  <c r="H683" i="12"/>
  <c r="G683" i="12"/>
  <c r="O682" i="12"/>
  <c r="N682" i="12"/>
  <c r="H682" i="12"/>
  <c r="G682" i="12"/>
  <c r="O681" i="12"/>
  <c r="N681" i="12"/>
  <c r="H681" i="12"/>
  <c r="G681" i="12"/>
  <c r="O680" i="12"/>
  <c r="N680" i="12"/>
  <c r="H680" i="12"/>
  <c r="G680" i="12"/>
  <c r="O679" i="12"/>
  <c r="N679" i="12"/>
  <c r="H679" i="12"/>
  <c r="G679" i="12"/>
  <c r="O678" i="12"/>
  <c r="N678" i="12"/>
  <c r="H678" i="12"/>
  <c r="G678" i="12"/>
  <c r="O677" i="12"/>
  <c r="N677" i="12"/>
  <c r="H677" i="12"/>
  <c r="G677" i="12"/>
  <c r="O676" i="12"/>
  <c r="N676" i="12"/>
  <c r="H676" i="12"/>
  <c r="G676" i="12"/>
  <c r="O675" i="12"/>
  <c r="N675" i="12"/>
  <c r="H675" i="12"/>
  <c r="G675" i="12"/>
  <c r="O674" i="12"/>
  <c r="N674" i="12"/>
  <c r="H674" i="12"/>
  <c r="G674" i="12"/>
  <c r="O673" i="12"/>
  <c r="N673" i="12"/>
  <c r="H673" i="12"/>
  <c r="G673" i="12"/>
  <c r="O672" i="12"/>
  <c r="N672" i="12"/>
  <c r="H672" i="12"/>
  <c r="G672" i="12"/>
  <c r="O671" i="12"/>
  <c r="N671" i="12"/>
  <c r="H671" i="12"/>
  <c r="G671" i="12"/>
  <c r="O670" i="12"/>
  <c r="N670" i="12"/>
  <c r="H670" i="12"/>
  <c r="G670" i="12"/>
  <c r="O669" i="12"/>
  <c r="N669" i="12"/>
  <c r="H669" i="12"/>
  <c r="G669" i="12"/>
  <c r="O668" i="12"/>
  <c r="N668" i="12"/>
  <c r="H668" i="12"/>
  <c r="G668" i="12"/>
  <c r="O667" i="12"/>
  <c r="N667" i="12"/>
  <c r="H667" i="12"/>
  <c r="G667" i="12"/>
  <c r="O666" i="12"/>
  <c r="N666" i="12"/>
  <c r="H666" i="12"/>
  <c r="G666" i="12"/>
  <c r="O665" i="12"/>
  <c r="N665" i="12"/>
  <c r="H665" i="12"/>
  <c r="G665" i="12"/>
  <c r="O664" i="12"/>
  <c r="N664" i="12"/>
  <c r="H664" i="12"/>
  <c r="G664" i="12"/>
  <c r="O663" i="12"/>
  <c r="N663" i="12"/>
  <c r="H663" i="12"/>
  <c r="G663" i="12"/>
  <c r="O662" i="12"/>
  <c r="N662" i="12"/>
  <c r="H662" i="12"/>
  <c r="G662" i="12"/>
  <c r="O661" i="12"/>
  <c r="N661" i="12"/>
  <c r="H661" i="12"/>
  <c r="G661" i="12"/>
  <c r="O660" i="12"/>
  <c r="N660" i="12"/>
  <c r="H660" i="12"/>
  <c r="G660" i="12"/>
  <c r="O659" i="12"/>
  <c r="N659" i="12"/>
  <c r="H659" i="12"/>
  <c r="G659" i="12"/>
  <c r="O658" i="12"/>
  <c r="N658" i="12"/>
  <c r="H658" i="12"/>
  <c r="G658" i="12"/>
  <c r="O657" i="12"/>
  <c r="N657" i="12"/>
  <c r="H657" i="12"/>
  <c r="G657" i="12"/>
  <c r="O656" i="12"/>
  <c r="N656" i="12"/>
  <c r="H656" i="12"/>
  <c r="G656" i="12"/>
  <c r="O655" i="12"/>
  <c r="N655" i="12"/>
  <c r="H655" i="12"/>
  <c r="G655" i="12"/>
  <c r="O654" i="12"/>
  <c r="N654" i="12"/>
  <c r="H654" i="12"/>
  <c r="G654" i="12"/>
  <c r="O653" i="12"/>
  <c r="N653" i="12"/>
  <c r="H653" i="12"/>
  <c r="G653" i="12"/>
  <c r="O652" i="12"/>
  <c r="N652" i="12"/>
  <c r="H652" i="12"/>
  <c r="G652" i="12"/>
  <c r="O651" i="12"/>
  <c r="N651" i="12"/>
  <c r="H651" i="12"/>
  <c r="G651" i="12"/>
  <c r="O650" i="12"/>
  <c r="N650" i="12"/>
  <c r="H650" i="12"/>
  <c r="G650" i="12"/>
  <c r="O649" i="12"/>
  <c r="N649" i="12"/>
  <c r="H649" i="12"/>
  <c r="G649" i="12"/>
  <c r="O648" i="12"/>
  <c r="N648" i="12"/>
  <c r="H648" i="12"/>
  <c r="G648" i="12"/>
  <c r="O647" i="12"/>
  <c r="N647" i="12"/>
  <c r="H647" i="12"/>
  <c r="G647" i="12"/>
  <c r="O646" i="12"/>
  <c r="N646" i="12"/>
  <c r="H646" i="12"/>
  <c r="G646" i="12"/>
  <c r="O645" i="12"/>
  <c r="N645" i="12"/>
  <c r="H645" i="12"/>
  <c r="G645" i="12"/>
  <c r="O644" i="12"/>
  <c r="N644" i="12"/>
  <c r="H644" i="12"/>
  <c r="G644" i="12"/>
  <c r="O643" i="12"/>
  <c r="N643" i="12"/>
  <c r="H643" i="12"/>
  <c r="G643" i="12"/>
  <c r="O642" i="12"/>
  <c r="N642" i="12"/>
  <c r="H642" i="12"/>
  <c r="G642" i="12"/>
  <c r="O641" i="12"/>
  <c r="N641" i="12"/>
  <c r="H641" i="12"/>
  <c r="G641" i="12"/>
  <c r="O640" i="12"/>
  <c r="N640" i="12"/>
  <c r="H640" i="12"/>
  <c r="G640" i="12"/>
  <c r="O639" i="12"/>
  <c r="N639" i="12"/>
  <c r="H639" i="12"/>
  <c r="G639" i="12"/>
  <c r="O638" i="12"/>
  <c r="N638" i="12"/>
  <c r="H638" i="12"/>
  <c r="G638" i="12"/>
  <c r="O637" i="12"/>
  <c r="N637" i="12"/>
  <c r="H637" i="12"/>
  <c r="G637" i="12"/>
  <c r="O636" i="12"/>
  <c r="N636" i="12"/>
  <c r="H636" i="12"/>
  <c r="G636" i="12"/>
  <c r="O635" i="12"/>
  <c r="N635" i="12"/>
  <c r="H635" i="12"/>
  <c r="G635" i="12"/>
  <c r="O634" i="12"/>
  <c r="N634" i="12"/>
  <c r="H634" i="12"/>
  <c r="G634" i="12"/>
  <c r="O633" i="12"/>
  <c r="N633" i="12"/>
  <c r="H633" i="12"/>
  <c r="G633" i="12"/>
  <c r="O632" i="12"/>
  <c r="N632" i="12"/>
  <c r="H632" i="12"/>
  <c r="G632" i="12"/>
  <c r="O631" i="12"/>
  <c r="N631" i="12"/>
  <c r="H631" i="12"/>
  <c r="G631" i="12"/>
  <c r="O630" i="12"/>
  <c r="N630" i="12"/>
  <c r="H630" i="12"/>
  <c r="G630" i="12"/>
  <c r="O629" i="12"/>
  <c r="N629" i="12"/>
  <c r="H629" i="12"/>
  <c r="G629" i="12"/>
  <c r="O628" i="12"/>
  <c r="N628" i="12"/>
  <c r="H628" i="12"/>
  <c r="G628" i="12"/>
  <c r="O627" i="12"/>
  <c r="N627" i="12"/>
  <c r="H627" i="12"/>
  <c r="G627" i="12"/>
  <c r="O626" i="12"/>
  <c r="N626" i="12"/>
  <c r="H626" i="12"/>
  <c r="G626" i="12"/>
  <c r="O625" i="12"/>
  <c r="N625" i="12"/>
  <c r="H625" i="12"/>
  <c r="G625" i="12"/>
  <c r="O624" i="12"/>
  <c r="N624" i="12"/>
  <c r="H624" i="12"/>
  <c r="G624" i="12"/>
  <c r="O623" i="12"/>
  <c r="N623" i="12"/>
  <c r="H623" i="12"/>
  <c r="G623" i="12"/>
  <c r="O622" i="12"/>
  <c r="N622" i="12"/>
  <c r="H622" i="12"/>
  <c r="G622" i="12"/>
  <c r="O621" i="12"/>
  <c r="N621" i="12"/>
  <c r="H621" i="12"/>
  <c r="G621" i="12"/>
  <c r="O620" i="12"/>
  <c r="N620" i="12"/>
  <c r="H620" i="12"/>
  <c r="G620" i="12"/>
  <c r="O619" i="12"/>
  <c r="N619" i="12"/>
  <c r="H619" i="12"/>
  <c r="G619" i="12"/>
  <c r="O618" i="12"/>
  <c r="N618" i="12"/>
  <c r="H618" i="12"/>
  <c r="G618" i="12"/>
  <c r="O617" i="12"/>
  <c r="N617" i="12"/>
  <c r="H617" i="12"/>
  <c r="G617" i="12"/>
  <c r="O616" i="12"/>
  <c r="N616" i="12"/>
  <c r="H616" i="12"/>
  <c r="G616" i="12"/>
  <c r="O615" i="12"/>
  <c r="N615" i="12"/>
  <c r="H615" i="12"/>
  <c r="G615" i="12"/>
  <c r="O614" i="12"/>
  <c r="N614" i="12"/>
  <c r="H614" i="12"/>
  <c r="G614" i="12"/>
  <c r="O613" i="12"/>
  <c r="N613" i="12"/>
  <c r="H613" i="12"/>
  <c r="G613" i="12"/>
  <c r="O612" i="12"/>
  <c r="N612" i="12"/>
  <c r="H612" i="12"/>
  <c r="G612" i="12"/>
  <c r="O611" i="12"/>
  <c r="N611" i="12"/>
  <c r="H611" i="12"/>
  <c r="G611" i="12"/>
  <c r="O610" i="12"/>
  <c r="N610" i="12"/>
  <c r="H610" i="12"/>
  <c r="G610" i="12"/>
  <c r="O609" i="12"/>
  <c r="N609" i="12"/>
  <c r="H609" i="12"/>
  <c r="G609" i="12"/>
  <c r="O608" i="12"/>
  <c r="N608" i="12"/>
  <c r="H608" i="12"/>
  <c r="G608" i="12"/>
  <c r="O607" i="12"/>
  <c r="N607" i="12"/>
  <c r="H607" i="12"/>
  <c r="G607" i="12"/>
  <c r="O606" i="12"/>
  <c r="N606" i="12"/>
  <c r="H606" i="12"/>
  <c r="G606" i="12"/>
  <c r="O605" i="12"/>
  <c r="N605" i="12"/>
  <c r="H605" i="12"/>
  <c r="G605" i="12"/>
  <c r="O604" i="12"/>
  <c r="N604" i="12"/>
  <c r="H604" i="12"/>
  <c r="G604" i="12"/>
  <c r="O603" i="12"/>
  <c r="N603" i="12"/>
  <c r="H603" i="12"/>
  <c r="G603" i="12"/>
  <c r="O602" i="12"/>
  <c r="N602" i="12"/>
  <c r="H602" i="12"/>
  <c r="G602" i="12"/>
  <c r="O601" i="12"/>
  <c r="N601" i="12"/>
  <c r="H601" i="12"/>
  <c r="G601" i="12"/>
  <c r="O600" i="12"/>
  <c r="N600" i="12"/>
  <c r="H600" i="12"/>
  <c r="G600" i="12"/>
  <c r="O599" i="12"/>
  <c r="N599" i="12"/>
  <c r="H599" i="12"/>
  <c r="G599" i="12"/>
  <c r="O598" i="12"/>
  <c r="N598" i="12"/>
  <c r="H598" i="12"/>
  <c r="G598" i="12"/>
  <c r="O597" i="12"/>
  <c r="N597" i="12"/>
  <c r="H597" i="12"/>
  <c r="G597" i="12"/>
  <c r="O596" i="12"/>
  <c r="N596" i="12"/>
  <c r="H596" i="12"/>
  <c r="G596" i="12"/>
  <c r="O595" i="12"/>
  <c r="N595" i="12"/>
  <c r="H595" i="12"/>
  <c r="G595" i="12"/>
  <c r="O594" i="12"/>
  <c r="N594" i="12"/>
  <c r="H594" i="12"/>
  <c r="G594" i="12"/>
  <c r="O593" i="12"/>
  <c r="N593" i="12"/>
  <c r="H593" i="12"/>
  <c r="G593" i="12"/>
  <c r="O592" i="12"/>
  <c r="N592" i="12"/>
  <c r="H592" i="12"/>
  <c r="G592" i="12"/>
  <c r="O591" i="12"/>
  <c r="N591" i="12"/>
  <c r="H591" i="12"/>
  <c r="G591" i="12"/>
  <c r="O590" i="12"/>
  <c r="N590" i="12"/>
  <c r="H590" i="12"/>
  <c r="G590" i="12"/>
  <c r="O589" i="12"/>
  <c r="N589" i="12"/>
  <c r="H589" i="12"/>
  <c r="G589" i="12"/>
  <c r="O588" i="12"/>
  <c r="N588" i="12"/>
  <c r="H588" i="12"/>
  <c r="G588" i="12"/>
  <c r="O587" i="12"/>
  <c r="N587" i="12"/>
  <c r="H587" i="12"/>
  <c r="G587" i="12"/>
  <c r="O586" i="12"/>
  <c r="N586" i="12"/>
  <c r="H586" i="12"/>
  <c r="G586" i="12"/>
  <c r="O585" i="12"/>
  <c r="N585" i="12"/>
  <c r="H585" i="12"/>
  <c r="G585" i="12"/>
  <c r="O584" i="12"/>
  <c r="N584" i="12"/>
  <c r="H584" i="12"/>
  <c r="G584" i="12"/>
  <c r="O583" i="12"/>
  <c r="N583" i="12"/>
  <c r="H583" i="12"/>
  <c r="G583" i="12"/>
  <c r="O582" i="12"/>
  <c r="N582" i="12"/>
  <c r="H582" i="12"/>
  <c r="G582" i="12"/>
  <c r="O581" i="12"/>
  <c r="N581" i="12"/>
  <c r="H581" i="12"/>
  <c r="G581" i="12"/>
  <c r="O580" i="12"/>
  <c r="N580" i="12"/>
  <c r="H580" i="12"/>
  <c r="G580" i="12"/>
  <c r="O579" i="12"/>
  <c r="N579" i="12"/>
  <c r="H579" i="12"/>
  <c r="G579" i="12"/>
  <c r="O578" i="12"/>
  <c r="N578" i="12"/>
  <c r="H578" i="12"/>
  <c r="G578" i="12"/>
  <c r="O577" i="12"/>
  <c r="N577" i="12"/>
  <c r="H577" i="12"/>
  <c r="G577" i="12"/>
  <c r="O576" i="12"/>
  <c r="N576" i="12"/>
  <c r="H576" i="12"/>
  <c r="G576" i="12"/>
  <c r="O575" i="12"/>
  <c r="N575" i="12"/>
  <c r="H575" i="12"/>
  <c r="G575" i="12"/>
  <c r="O574" i="12"/>
  <c r="N574" i="12"/>
  <c r="H574" i="12"/>
  <c r="G574" i="12"/>
  <c r="O573" i="12"/>
  <c r="N573" i="12"/>
  <c r="H573" i="12"/>
  <c r="G573" i="12"/>
  <c r="O572" i="12"/>
  <c r="N572" i="12"/>
  <c r="H572" i="12"/>
  <c r="G572" i="12"/>
  <c r="O571" i="12"/>
  <c r="N571" i="12"/>
  <c r="H571" i="12"/>
  <c r="G571" i="12"/>
  <c r="O570" i="12"/>
  <c r="N570" i="12"/>
  <c r="H570" i="12"/>
  <c r="G570" i="12"/>
  <c r="O569" i="12"/>
  <c r="N569" i="12"/>
  <c r="H569" i="12"/>
  <c r="G569" i="12"/>
  <c r="O568" i="12"/>
  <c r="N568" i="12"/>
  <c r="H568" i="12"/>
  <c r="G568" i="12"/>
  <c r="O567" i="12"/>
  <c r="N567" i="12"/>
  <c r="H567" i="12"/>
  <c r="G567" i="12"/>
  <c r="O566" i="12"/>
  <c r="N566" i="12"/>
  <c r="H566" i="12"/>
  <c r="G566" i="12"/>
  <c r="O565" i="12"/>
  <c r="N565" i="12"/>
  <c r="H565" i="12"/>
  <c r="G565" i="12"/>
  <c r="O564" i="12"/>
  <c r="N564" i="12"/>
  <c r="H564" i="12"/>
  <c r="G564" i="12"/>
  <c r="O563" i="12"/>
  <c r="N563" i="12"/>
  <c r="H563" i="12"/>
  <c r="G563" i="12"/>
  <c r="O562" i="12"/>
  <c r="N562" i="12"/>
  <c r="H562" i="12"/>
  <c r="G562" i="12"/>
  <c r="O561" i="12"/>
  <c r="N561" i="12"/>
  <c r="H561" i="12"/>
  <c r="G561" i="12"/>
  <c r="O560" i="12"/>
  <c r="N560" i="12"/>
  <c r="H560" i="12"/>
  <c r="G560" i="12"/>
  <c r="O559" i="12"/>
  <c r="N559" i="12"/>
  <c r="H559" i="12"/>
  <c r="G559" i="12"/>
  <c r="O558" i="12"/>
  <c r="N558" i="12"/>
  <c r="H558" i="12"/>
  <c r="G558" i="12"/>
  <c r="O557" i="12"/>
  <c r="N557" i="12"/>
  <c r="H557" i="12"/>
  <c r="G557" i="12"/>
  <c r="O556" i="12"/>
  <c r="N556" i="12"/>
  <c r="H556" i="12"/>
  <c r="G556" i="12"/>
  <c r="O555" i="12"/>
  <c r="N555" i="12"/>
  <c r="H555" i="12"/>
  <c r="G555" i="12"/>
  <c r="O554" i="12"/>
  <c r="N554" i="12"/>
  <c r="H554" i="12"/>
  <c r="G554" i="12"/>
  <c r="O553" i="12"/>
  <c r="N553" i="12"/>
  <c r="H553" i="12"/>
  <c r="G553" i="12"/>
  <c r="O552" i="12"/>
  <c r="N552" i="12"/>
  <c r="H552" i="12"/>
  <c r="G552" i="12"/>
  <c r="O551" i="12"/>
  <c r="N551" i="12"/>
  <c r="H551" i="12"/>
  <c r="G551" i="12"/>
  <c r="O550" i="12"/>
  <c r="N550" i="12"/>
  <c r="H550" i="12"/>
  <c r="G550" i="12"/>
  <c r="O549" i="12"/>
  <c r="N549" i="12"/>
  <c r="H549" i="12"/>
  <c r="G549" i="12"/>
  <c r="O548" i="12"/>
  <c r="N548" i="12"/>
  <c r="H548" i="12"/>
  <c r="G548" i="12"/>
  <c r="O547" i="12"/>
  <c r="N547" i="12"/>
  <c r="H547" i="12"/>
  <c r="G547" i="12"/>
  <c r="O546" i="12"/>
  <c r="N546" i="12"/>
  <c r="H546" i="12"/>
  <c r="G546" i="12"/>
  <c r="O545" i="12"/>
  <c r="N545" i="12"/>
  <c r="H545" i="12"/>
  <c r="G545" i="12"/>
  <c r="O544" i="12"/>
  <c r="N544" i="12"/>
  <c r="H544" i="12"/>
  <c r="G544" i="12"/>
  <c r="O543" i="12"/>
  <c r="N543" i="12"/>
  <c r="H543" i="12"/>
  <c r="G543" i="12"/>
  <c r="O542" i="12"/>
  <c r="N542" i="12"/>
  <c r="H542" i="12"/>
  <c r="G542" i="12"/>
  <c r="O541" i="12"/>
  <c r="N541" i="12"/>
  <c r="H541" i="12"/>
  <c r="G541" i="12"/>
  <c r="O540" i="12"/>
  <c r="N540" i="12"/>
  <c r="H540" i="12"/>
  <c r="G540" i="12"/>
  <c r="O539" i="12"/>
  <c r="N539" i="12"/>
  <c r="H539" i="12"/>
  <c r="G539" i="12"/>
  <c r="O538" i="12"/>
  <c r="N538" i="12"/>
  <c r="H538" i="12"/>
  <c r="G538" i="12"/>
  <c r="O537" i="12"/>
  <c r="N537" i="12"/>
  <c r="H537" i="12"/>
  <c r="G537" i="12"/>
  <c r="O536" i="12"/>
  <c r="N536" i="12"/>
  <c r="H536" i="12"/>
  <c r="G536" i="12"/>
  <c r="O535" i="12"/>
  <c r="N535" i="12"/>
  <c r="H535" i="12"/>
  <c r="G535" i="12"/>
  <c r="O534" i="12"/>
  <c r="N534" i="12"/>
  <c r="H534" i="12"/>
  <c r="G534" i="12"/>
  <c r="O533" i="12"/>
  <c r="N533" i="12"/>
  <c r="H533" i="12"/>
  <c r="G533" i="12"/>
  <c r="O532" i="12"/>
  <c r="N532" i="12"/>
  <c r="H532" i="12"/>
  <c r="G532" i="12"/>
  <c r="O531" i="12"/>
  <c r="N531" i="12"/>
  <c r="H531" i="12"/>
  <c r="G531" i="12"/>
  <c r="O530" i="12"/>
  <c r="N530" i="12"/>
  <c r="H530" i="12"/>
  <c r="G530" i="12"/>
  <c r="O529" i="12"/>
  <c r="N529" i="12"/>
  <c r="H529" i="12"/>
  <c r="G529" i="12"/>
  <c r="O528" i="12"/>
  <c r="N528" i="12"/>
  <c r="H528" i="12"/>
  <c r="G528" i="12"/>
  <c r="O527" i="12"/>
  <c r="N527" i="12"/>
  <c r="H527" i="12"/>
  <c r="G527" i="12"/>
  <c r="O526" i="12"/>
  <c r="N526" i="12"/>
  <c r="H526" i="12"/>
  <c r="G526" i="12"/>
  <c r="O525" i="12"/>
  <c r="N525" i="12"/>
  <c r="H525" i="12"/>
  <c r="G525" i="12"/>
  <c r="O524" i="12"/>
  <c r="N524" i="12"/>
  <c r="H524" i="12"/>
  <c r="G524" i="12"/>
  <c r="O523" i="12"/>
  <c r="N523" i="12"/>
  <c r="H523" i="12"/>
  <c r="G523" i="12"/>
  <c r="O522" i="12"/>
  <c r="N522" i="12"/>
  <c r="H522" i="12"/>
  <c r="G522" i="12"/>
  <c r="O521" i="12"/>
  <c r="N521" i="12"/>
  <c r="H521" i="12"/>
  <c r="G521" i="12"/>
  <c r="O520" i="12"/>
  <c r="N520" i="12"/>
  <c r="H520" i="12"/>
  <c r="G520" i="12"/>
  <c r="O519" i="12"/>
  <c r="N519" i="12"/>
  <c r="H519" i="12"/>
  <c r="G519" i="12"/>
  <c r="O518" i="12"/>
  <c r="N518" i="12"/>
  <c r="H518" i="12"/>
  <c r="G518" i="12"/>
  <c r="O517" i="12"/>
  <c r="N517" i="12"/>
  <c r="H517" i="12"/>
  <c r="G517" i="12"/>
  <c r="O516" i="12"/>
  <c r="N516" i="12"/>
  <c r="H516" i="12"/>
  <c r="G516" i="12"/>
  <c r="O515" i="12"/>
  <c r="N515" i="12"/>
  <c r="H515" i="12"/>
  <c r="G515" i="12"/>
  <c r="O514" i="12"/>
  <c r="N514" i="12"/>
  <c r="H514" i="12"/>
  <c r="G514" i="12"/>
  <c r="O513" i="12"/>
  <c r="N513" i="12"/>
  <c r="H513" i="12"/>
  <c r="G513" i="12"/>
  <c r="O512" i="12"/>
  <c r="N512" i="12"/>
  <c r="H512" i="12"/>
  <c r="G512" i="12"/>
  <c r="O511" i="12"/>
  <c r="N511" i="12"/>
  <c r="H511" i="12"/>
  <c r="G511" i="12"/>
  <c r="O510" i="12"/>
  <c r="N510" i="12"/>
  <c r="H510" i="12"/>
  <c r="G510" i="12"/>
  <c r="O509" i="12"/>
  <c r="N509" i="12"/>
  <c r="H509" i="12"/>
  <c r="G509" i="12"/>
  <c r="O508" i="12"/>
  <c r="N508" i="12"/>
  <c r="H508" i="12"/>
  <c r="G508" i="12"/>
  <c r="O507" i="12"/>
  <c r="N507" i="12"/>
  <c r="H507" i="12"/>
  <c r="G507" i="12"/>
  <c r="O506" i="12"/>
  <c r="N506" i="12"/>
  <c r="H506" i="12"/>
  <c r="G506" i="12"/>
  <c r="O505" i="12"/>
  <c r="N505" i="12"/>
  <c r="H505" i="12"/>
  <c r="G505" i="12"/>
  <c r="O504" i="12"/>
  <c r="N504" i="12"/>
  <c r="H504" i="12"/>
  <c r="G504" i="12"/>
  <c r="O503" i="12"/>
  <c r="N503" i="12"/>
  <c r="H503" i="12"/>
  <c r="G503" i="12"/>
  <c r="O502" i="12"/>
  <c r="N502" i="12"/>
  <c r="H502" i="12"/>
  <c r="G502" i="12"/>
  <c r="O501" i="12"/>
  <c r="N501" i="12"/>
  <c r="H501" i="12"/>
  <c r="G501" i="12"/>
  <c r="O500" i="12"/>
  <c r="N500" i="12"/>
  <c r="H500" i="12"/>
  <c r="G500" i="12"/>
  <c r="O499" i="12"/>
  <c r="N499" i="12"/>
  <c r="H499" i="12"/>
  <c r="G499" i="12"/>
  <c r="O498" i="12"/>
  <c r="N498" i="12"/>
  <c r="H498" i="12"/>
  <c r="G498" i="12"/>
  <c r="O497" i="12"/>
  <c r="N497" i="12"/>
  <c r="H497" i="12"/>
  <c r="G497" i="12"/>
  <c r="O496" i="12"/>
  <c r="N496" i="12"/>
  <c r="H496" i="12"/>
  <c r="G496" i="12"/>
  <c r="O495" i="12"/>
  <c r="N495" i="12"/>
  <c r="H495" i="12"/>
  <c r="G495" i="12"/>
  <c r="O494" i="12"/>
  <c r="N494" i="12"/>
  <c r="H494" i="12"/>
  <c r="G494" i="12"/>
  <c r="O493" i="12"/>
  <c r="N493" i="12"/>
  <c r="H493" i="12"/>
  <c r="G493" i="12"/>
  <c r="O492" i="12"/>
  <c r="N492" i="12"/>
  <c r="H492" i="12"/>
  <c r="G492" i="12"/>
  <c r="O491" i="12"/>
  <c r="N491" i="12"/>
  <c r="H491" i="12"/>
  <c r="G491" i="12"/>
  <c r="O490" i="12"/>
  <c r="N490" i="12"/>
  <c r="H490" i="12"/>
  <c r="G490" i="12"/>
  <c r="O489" i="12"/>
  <c r="N489" i="12"/>
  <c r="H489" i="12"/>
  <c r="G489" i="12"/>
  <c r="O488" i="12"/>
  <c r="N488" i="12"/>
  <c r="H488" i="12"/>
  <c r="G488" i="12"/>
  <c r="O487" i="12"/>
  <c r="N487" i="12"/>
  <c r="H487" i="12"/>
  <c r="G487" i="12"/>
  <c r="O486" i="12"/>
  <c r="N486" i="12"/>
  <c r="H486" i="12"/>
  <c r="G486" i="12"/>
  <c r="O485" i="12"/>
  <c r="N485" i="12"/>
  <c r="H485" i="12"/>
  <c r="G485" i="12"/>
  <c r="O484" i="12"/>
  <c r="N484" i="12"/>
  <c r="H484" i="12"/>
  <c r="G484" i="12"/>
  <c r="O483" i="12"/>
  <c r="N483" i="12"/>
  <c r="H483" i="12"/>
  <c r="G483" i="12"/>
  <c r="O482" i="12"/>
  <c r="N482" i="12"/>
  <c r="H482" i="12"/>
  <c r="G482" i="12"/>
  <c r="O481" i="12"/>
  <c r="N481" i="12"/>
  <c r="H481" i="12"/>
  <c r="G481" i="12"/>
  <c r="O480" i="12"/>
  <c r="N480" i="12"/>
  <c r="H480" i="12"/>
  <c r="G480" i="12"/>
  <c r="O479" i="12"/>
  <c r="N479" i="12"/>
  <c r="H479" i="12"/>
  <c r="G479" i="12"/>
  <c r="O478" i="12"/>
  <c r="N478" i="12"/>
  <c r="H478" i="12"/>
  <c r="G478" i="12"/>
  <c r="O477" i="12"/>
  <c r="N477" i="12"/>
  <c r="H477" i="12"/>
  <c r="G477" i="12"/>
  <c r="O476" i="12"/>
  <c r="N476" i="12"/>
  <c r="H476" i="12"/>
  <c r="G476" i="12"/>
  <c r="O475" i="12"/>
  <c r="N475" i="12"/>
  <c r="H475" i="12"/>
  <c r="G475" i="12"/>
  <c r="O474" i="12"/>
  <c r="N474" i="12"/>
  <c r="H474" i="12"/>
  <c r="G474" i="12"/>
  <c r="O473" i="12"/>
  <c r="N473" i="12"/>
  <c r="H473" i="12"/>
  <c r="G473" i="12"/>
  <c r="O472" i="12"/>
  <c r="N472" i="12"/>
  <c r="H472" i="12"/>
  <c r="G472" i="12"/>
  <c r="O471" i="12"/>
  <c r="N471" i="12"/>
  <c r="H471" i="12"/>
  <c r="G471" i="12"/>
  <c r="O470" i="12"/>
  <c r="N470" i="12"/>
  <c r="H470" i="12"/>
  <c r="G470" i="12"/>
  <c r="O469" i="12"/>
  <c r="N469" i="12"/>
  <c r="H469" i="12"/>
  <c r="G469" i="12"/>
  <c r="O468" i="12"/>
  <c r="N468" i="12"/>
  <c r="H468" i="12"/>
  <c r="G468" i="12"/>
  <c r="O467" i="12"/>
  <c r="N467" i="12"/>
  <c r="H467" i="12"/>
  <c r="G467" i="12"/>
  <c r="O466" i="12"/>
  <c r="N466" i="12"/>
  <c r="H466" i="12"/>
  <c r="G466" i="12"/>
  <c r="O465" i="12"/>
  <c r="N465" i="12"/>
  <c r="H465" i="12"/>
  <c r="G465" i="12"/>
  <c r="O464" i="12"/>
  <c r="N464" i="12"/>
  <c r="H464" i="12"/>
  <c r="G464" i="12"/>
  <c r="O463" i="12"/>
  <c r="N463" i="12"/>
  <c r="H463" i="12"/>
  <c r="G463" i="12"/>
  <c r="O462" i="12"/>
  <c r="N462" i="12"/>
  <c r="H462" i="12"/>
  <c r="G462" i="12"/>
  <c r="O461" i="12"/>
  <c r="N461" i="12"/>
  <c r="H461" i="12"/>
  <c r="G461" i="12"/>
  <c r="O460" i="12"/>
  <c r="N460" i="12"/>
  <c r="H460" i="12"/>
  <c r="G460" i="12"/>
  <c r="O459" i="12"/>
  <c r="N459" i="12"/>
  <c r="H459" i="12"/>
  <c r="G459" i="12"/>
  <c r="O458" i="12"/>
  <c r="N458" i="12"/>
  <c r="H458" i="12"/>
  <c r="G458" i="12"/>
  <c r="O457" i="12"/>
  <c r="N457" i="12"/>
  <c r="H457" i="12"/>
  <c r="G457" i="12"/>
  <c r="O456" i="12"/>
  <c r="N456" i="12"/>
  <c r="H456" i="12"/>
  <c r="G456" i="12"/>
  <c r="O455" i="12"/>
  <c r="N455" i="12"/>
  <c r="H455" i="12"/>
  <c r="G455" i="12"/>
  <c r="O454" i="12"/>
  <c r="N454" i="12"/>
  <c r="H454" i="12"/>
  <c r="G454" i="12"/>
  <c r="O453" i="12"/>
  <c r="N453" i="12"/>
  <c r="H453" i="12"/>
  <c r="G453" i="12"/>
  <c r="O452" i="12"/>
  <c r="N452" i="12"/>
  <c r="H452" i="12"/>
  <c r="G452" i="12"/>
  <c r="O451" i="12"/>
  <c r="N451" i="12"/>
  <c r="H451" i="12"/>
  <c r="G451" i="12"/>
  <c r="O450" i="12"/>
  <c r="N450" i="12"/>
  <c r="H450" i="12"/>
  <c r="G450" i="12"/>
  <c r="O449" i="12"/>
  <c r="N449" i="12"/>
  <c r="H449" i="12"/>
  <c r="G449" i="12"/>
  <c r="O448" i="12"/>
  <c r="N448" i="12"/>
  <c r="H448" i="12"/>
  <c r="G448" i="12"/>
  <c r="O447" i="12"/>
  <c r="N447" i="12"/>
  <c r="H447" i="12"/>
  <c r="G447" i="12"/>
  <c r="O446" i="12"/>
  <c r="N446" i="12"/>
  <c r="H446" i="12"/>
  <c r="G446" i="12"/>
  <c r="O445" i="12"/>
  <c r="N445" i="12"/>
  <c r="H445" i="12"/>
  <c r="G445" i="12"/>
  <c r="O444" i="12"/>
  <c r="N444" i="12"/>
  <c r="H444" i="12"/>
  <c r="G444" i="12"/>
  <c r="O443" i="12"/>
  <c r="N443" i="12"/>
  <c r="H443" i="12"/>
  <c r="G443" i="12"/>
  <c r="O442" i="12"/>
  <c r="N442" i="12"/>
  <c r="H442" i="12"/>
  <c r="G442" i="12"/>
  <c r="O441" i="12"/>
  <c r="N441" i="12"/>
  <c r="H441" i="12"/>
  <c r="G441" i="12"/>
  <c r="O440" i="12"/>
  <c r="N440" i="12"/>
  <c r="H440" i="12"/>
  <c r="G440" i="12"/>
  <c r="O439" i="12"/>
  <c r="N439" i="12"/>
  <c r="H439" i="12"/>
  <c r="G439" i="12"/>
  <c r="O438" i="12"/>
  <c r="N438" i="12"/>
  <c r="H438" i="12"/>
  <c r="G438" i="12"/>
  <c r="O437" i="12"/>
  <c r="N437" i="12"/>
  <c r="H437" i="12"/>
  <c r="G437" i="12"/>
  <c r="O436" i="12"/>
  <c r="N436" i="12"/>
  <c r="H436" i="12"/>
  <c r="G436" i="12"/>
  <c r="O435" i="12"/>
  <c r="N435" i="12"/>
  <c r="H435" i="12"/>
  <c r="G435" i="12"/>
  <c r="O434" i="12"/>
  <c r="N434" i="12"/>
  <c r="H434" i="12"/>
  <c r="G434" i="12"/>
  <c r="O433" i="12"/>
  <c r="N433" i="12"/>
  <c r="H433" i="12"/>
  <c r="G433" i="12"/>
  <c r="O432" i="12"/>
  <c r="N432" i="12"/>
  <c r="H432" i="12"/>
  <c r="G432" i="12"/>
  <c r="O431" i="12"/>
  <c r="N431" i="12"/>
  <c r="H431" i="12"/>
  <c r="G431" i="12"/>
  <c r="O430" i="12"/>
  <c r="N430" i="12"/>
  <c r="H430" i="12"/>
  <c r="G430" i="12"/>
  <c r="O429" i="12"/>
  <c r="N429" i="12"/>
  <c r="H429" i="12"/>
  <c r="G429" i="12"/>
  <c r="O428" i="12"/>
  <c r="N428" i="12"/>
  <c r="H428" i="12"/>
  <c r="G428" i="12"/>
  <c r="O427" i="12"/>
  <c r="N427" i="12"/>
  <c r="H427" i="12"/>
  <c r="G427" i="12"/>
  <c r="O426" i="12"/>
  <c r="N426" i="12"/>
  <c r="H426" i="12"/>
  <c r="G426" i="12"/>
  <c r="O425" i="12"/>
  <c r="N425" i="12"/>
  <c r="H425" i="12"/>
  <c r="G425" i="12"/>
  <c r="O424" i="12"/>
  <c r="N424" i="12"/>
  <c r="H424" i="12"/>
  <c r="G424" i="12"/>
  <c r="O423" i="12"/>
  <c r="N423" i="12"/>
  <c r="H423" i="12"/>
  <c r="G423" i="12"/>
  <c r="O422" i="12"/>
  <c r="N422" i="12"/>
  <c r="H422" i="12"/>
  <c r="G422" i="12"/>
  <c r="O421" i="12"/>
  <c r="N421" i="12"/>
  <c r="H421" i="12"/>
  <c r="G421" i="12"/>
  <c r="O420" i="12"/>
  <c r="N420" i="12"/>
  <c r="H420" i="12"/>
  <c r="G420" i="12"/>
  <c r="O419" i="12"/>
  <c r="N419" i="12"/>
  <c r="H419" i="12"/>
  <c r="G419" i="12"/>
  <c r="O418" i="12"/>
  <c r="N418" i="12"/>
  <c r="H418" i="12"/>
  <c r="G418" i="12"/>
  <c r="O417" i="12"/>
  <c r="N417" i="12"/>
  <c r="H417" i="12"/>
  <c r="G417" i="12"/>
  <c r="O416" i="12"/>
  <c r="N416" i="12"/>
  <c r="H416" i="12"/>
  <c r="G416" i="12"/>
  <c r="O415" i="12"/>
  <c r="N415" i="12"/>
  <c r="H415" i="12"/>
  <c r="G415" i="12"/>
  <c r="O414" i="12"/>
  <c r="N414" i="12"/>
  <c r="H414" i="12"/>
  <c r="G414" i="12"/>
  <c r="O413" i="12"/>
  <c r="N413" i="12"/>
  <c r="H413" i="12"/>
  <c r="G413" i="12"/>
  <c r="O412" i="12"/>
  <c r="N412" i="12"/>
  <c r="H412" i="12"/>
  <c r="G412" i="12"/>
  <c r="O411" i="12"/>
  <c r="N411" i="12"/>
  <c r="H411" i="12"/>
  <c r="G411" i="12"/>
  <c r="O410" i="12"/>
  <c r="N410" i="12"/>
  <c r="H410" i="12"/>
  <c r="G410" i="12"/>
  <c r="O409" i="12"/>
  <c r="N409" i="12"/>
  <c r="H409" i="12"/>
  <c r="G409" i="12"/>
  <c r="O408" i="12"/>
  <c r="N408" i="12"/>
  <c r="H408" i="12"/>
  <c r="G408" i="12"/>
  <c r="O407" i="12"/>
  <c r="N407" i="12"/>
  <c r="H407" i="12"/>
  <c r="G407" i="12"/>
  <c r="O406" i="12"/>
  <c r="N406" i="12"/>
  <c r="H406" i="12"/>
  <c r="G406" i="12"/>
  <c r="O405" i="12"/>
  <c r="N405" i="12"/>
  <c r="H405" i="12"/>
  <c r="G405" i="12"/>
  <c r="O404" i="12"/>
  <c r="N404" i="12"/>
  <c r="H404" i="12"/>
  <c r="G404" i="12"/>
  <c r="O403" i="12"/>
  <c r="N403" i="12"/>
  <c r="H403" i="12"/>
  <c r="G403" i="12"/>
  <c r="O402" i="12"/>
  <c r="N402" i="12"/>
  <c r="H402" i="12"/>
  <c r="G402" i="12"/>
  <c r="O401" i="12"/>
  <c r="N401" i="12"/>
  <c r="H401" i="12"/>
  <c r="G401" i="12"/>
  <c r="O400" i="12"/>
  <c r="N400" i="12"/>
  <c r="H400" i="12"/>
  <c r="G400" i="12"/>
  <c r="O399" i="12"/>
  <c r="N399" i="12"/>
  <c r="H399" i="12"/>
  <c r="G399" i="12"/>
  <c r="O398" i="12"/>
  <c r="N398" i="12"/>
  <c r="H398" i="12"/>
  <c r="G398" i="12"/>
  <c r="O397" i="12"/>
  <c r="N397" i="12"/>
  <c r="H397" i="12"/>
  <c r="G397" i="12"/>
  <c r="O396" i="12"/>
  <c r="N396" i="12"/>
  <c r="H396" i="12"/>
  <c r="G396" i="12"/>
  <c r="O395" i="12"/>
  <c r="N395" i="12"/>
  <c r="H395" i="12"/>
  <c r="G395" i="12"/>
  <c r="O394" i="12"/>
  <c r="N394" i="12"/>
  <c r="H394" i="12"/>
  <c r="G394" i="12"/>
  <c r="O393" i="12"/>
  <c r="N393" i="12"/>
  <c r="H393" i="12"/>
  <c r="G393" i="12"/>
  <c r="O392" i="12"/>
  <c r="N392" i="12"/>
  <c r="H392" i="12"/>
  <c r="G392" i="12"/>
  <c r="O391" i="12"/>
  <c r="N391" i="12"/>
  <c r="H391" i="12"/>
  <c r="G391" i="12"/>
  <c r="O390" i="12"/>
  <c r="N390" i="12"/>
  <c r="H390" i="12"/>
  <c r="G390" i="12"/>
  <c r="O389" i="12"/>
  <c r="N389" i="12"/>
  <c r="H389" i="12"/>
  <c r="G389" i="12"/>
  <c r="O388" i="12"/>
  <c r="N388" i="12"/>
  <c r="H388" i="12"/>
  <c r="G388" i="12"/>
  <c r="O387" i="12"/>
  <c r="N387" i="12"/>
  <c r="H387" i="12"/>
  <c r="G387" i="12"/>
  <c r="O386" i="12"/>
  <c r="N386" i="12"/>
  <c r="H386" i="12"/>
  <c r="G386" i="12"/>
  <c r="O385" i="12"/>
  <c r="N385" i="12"/>
  <c r="H385" i="12"/>
  <c r="G385" i="12"/>
  <c r="O384" i="12"/>
  <c r="N384" i="12"/>
  <c r="H384" i="12"/>
  <c r="G384" i="12"/>
  <c r="O383" i="12"/>
  <c r="N383" i="12"/>
  <c r="H383" i="12"/>
  <c r="G383" i="12"/>
  <c r="O382" i="12"/>
  <c r="N382" i="12"/>
  <c r="H382" i="12"/>
  <c r="G382" i="12"/>
  <c r="O381" i="12"/>
  <c r="N381" i="12"/>
  <c r="H381" i="12"/>
  <c r="G381" i="12"/>
  <c r="O380" i="12"/>
  <c r="N380" i="12"/>
  <c r="H380" i="12"/>
  <c r="G380" i="12"/>
  <c r="O379" i="12"/>
  <c r="N379" i="12"/>
  <c r="H379" i="12"/>
  <c r="G379" i="12"/>
  <c r="O378" i="12"/>
  <c r="N378" i="12"/>
  <c r="H378" i="12"/>
  <c r="G378" i="12"/>
  <c r="O377" i="12"/>
  <c r="N377" i="12"/>
  <c r="H377" i="12"/>
  <c r="G377" i="12"/>
  <c r="O376" i="12"/>
  <c r="N376" i="12"/>
  <c r="H376" i="12"/>
  <c r="G376" i="12"/>
  <c r="O375" i="12"/>
  <c r="N375" i="12"/>
  <c r="H375" i="12"/>
  <c r="G375" i="12"/>
  <c r="O374" i="12"/>
  <c r="N374" i="12"/>
  <c r="H374" i="12"/>
  <c r="G374" i="12"/>
  <c r="O373" i="12"/>
  <c r="N373" i="12"/>
  <c r="H373" i="12"/>
  <c r="G373" i="12"/>
  <c r="O372" i="12"/>
  <c r="N372" i="12"/>
  <c r="H372" i="12"/>
  <c r="G372" i="12"/>
  <c r="O371" i="12"/>
  <c r="N371" i="12"/>
  <c r="H371" i="12"/>
  <c r="G371" i="12"/>
  <c r="O370" i="12"/>
  <c r="N370" i="12"/>
  <c r="H370" i="12"/>
  <c r="G370" i="12"/>
  <c r="O369" i="12"/>
  <c r="N369" i="12"/>
  <c r="H369" i="12"/>
  <c r="G369" i="12"/>
  <c r="O368" i="12"/>
  <c r="N368" i="12"/>
  <c r="H368" i="12"/>
  <c r="G368" i="12"/>
  <c r="O367" i="12"/>
  <c r="N367" i="12"/>
  <c r="H367" i="12"/>
  <c r="G367" i="12"/>
  <c r="O366" i="12"/>
  <c r="N366" i="12"/>
  <c r="H366" i="12"/>
  <c r="G366" i="12"/>
  <c r="O365" i="12"/>
  <c r="N365" i="12"/>
  <c r="H365" i="12"/>
  <c r="G365" i="12"/>
  <c r="O364" i="12"/>
  <c r="N364" i="12"/>
  <c r="H364" i="12"/>
  <c r="G364" i="12"/>
  <c r="O363" i="12"/>
  <c r="N363" i="12"/>
  <c r="H363" i="12"/>
  <c r="G363" i="12"/>
  <c r="O362" i="12"/>
  <c r="N362" i="12"/>
  <c r="H362" i="12"/>
  <c r="G362" i="12"/>
  <c r="O361" i="12"/>
  <c r="N361" i="12"/>
  <c r="H361" i="12"/>
  <c r="G361" i="12"/>
  <c r="O360" i="12"/>
  <c r="N360" i="12"/>
  <c r="H360" i="12"/>
  <c r="G360" i="12"/>
  <c r="O359" i="12"/>
  <c r="N359" i="12"/>
  <c r="H359" i="12"/>
  <c r="G359" i="12"/>
  <c r="O358" i="12"/>
  <c r="N358" i="12"/>
  <c r="H358" i="12"/>
  <c r="G358" i="12"/>
  <c r="O357" i="12"/>
  <c r="N357" i="12"/>
  <c r="H357" i="12"/>
  <c r="G357" i="12"/>
  <c r="O356" i="12"/>
  <c r="N356" i="12"/>
  <c r="H356" i="12"/>
  <c r="G356" i="12"/>
  <c r="O355" i="12"/>
  <c r="N355" i="12"/>
  <c r="H355" i="12"/>
  <c r="G355" i="12"/>
  <c r="O354" i="12"/>
  <c r="N354" i="12"/>
  <c r="H354" i="12"/>
  <c r="G354" i="12"/>
  <c r="O353" i="12"/>
  <c r="N353" i="12"/>
  <c r="H353" i="12"/>
  <c r="G353" i="12"/>
  <c r="O352" i="12"/>
  <c r="N352" i="12"/>
  <c r="H352" i="12"/>
  <c r="G352" i="12"/>
  <c r="O351" i="12"/>
  <c r="N351" i="12"/>
  <c r="H351" i="12"/>
  <c r="G351" i="12"/>
  <c r="O350" i="12"/>
  <c r="N350" i="12"/>
  <c r="H350" i="12"/>
  <c r="G350" i="12"/>
  <c r="O349" i="12"/>
  <c r="N349" i="12"/>
  <c r="H349" i="12"/>
  <c r="G349" i="12"/>
  <c r="O348" i="12"/>
  <c r="N348" i="12"/>
  <c r="H348" i="12"/>
  <c r="G348" i="12"/>
  <c r="O347" i="12"/>
  <c r="N347" i="12"/>
  <c r="H347" i="12"/>
  <c r="G347" i="12"/>
  <c r="O346" i="12"/>
  <c r="N346" i="12"/>
  <c r="H346" i="12"/>
  <c r="G346" i="12"/>
  <c r="O345" i="12"/>
  <c r="N345" i="12"/>
  <c r="H345" i="12"/>
  <c r="G345" i="12"/>
  <c r="O344" i="12"/>
  <c r="N344" i="12"/>
  <c r="H344" i="12"/>
  <c r="G344" i="12"/>
  <c r="O343" i="12"/>
  <c r="N343" i="12"/>
  <c r="H343" i="12"/>
  <c r="G343" i="12"/>
  <c r="O342" i="12"/>
  <c r="N342" i="12"/>
  <c r="H342" i="12"/>
  <c r="G342" i="12"/>
  <c r="O341" i="12"/>
  <c r="N341" i="12"/>
  <c r="H341" i="12"/>
  <c r="G341" i="12"/>
  <c r="O340" i="12"/>
  <c r="N340" i="12"/>
  <c r="H340" i="12"/>
  <c r="G340" i="12"/>
  <c r="O339" i="12"/>
  <c r="N339" i="12"/>
  <c r="H339" i="12"/>
  <c r="G339" i="12"/>
  <c r="O338" i="12"/>
  <c r="N338" i="12"/>
  <c r="H338" i="12"/>
  <c r="G338" i="12"/>
  <c r="O337" i="12"/>
  <c r="N337" i="12"/>
  <c r="H337" i="12"/>
  <c r="G337" i="12"/>
  <c r="O336" i="12"/>
  <c r="N336" i="12"/>
  <c r="H336" i="12"/>
  <c r="G336" i="12"/>
  <c r="O335" i="12"/>
  <c r="N335" i="12"/>
  <c r="H335" i="12"/>
  <c r="G335" i="12"/>
  <c r="O334" i="12"/>
  <c r="N334" i="12"/>
  <c r="H334" i="12"/>
  <c r="G334" i="12"/>
  <c r="O333" i="12"/>
  <c r="N333" i="12"/>
  <c r="H333" i="12"/>
  <c r="G333" i="12"/>
  <c r="O332" i="12"/>
  <c r="N332" i="12"/>
  <c r="H332" i="12"/>
  <c r="G332" i="12"/>
  <c r="O331" i="12"/>
  <c r="N331" i="12"/>
  <c r="H331" i="12"/>
  <c r="G331" i="12"/>
  <c r="O330" i="12"/>
  <c r="N330" i="12"/>
  <c r="H330" i="12"/>
  <c r="G330" i="12"/>
  <c r="O329" i="12"/>
  <c r="N329" i="12"/>
  <c r="H329" i="12"/>
  <c r="G329" i="12"/>
  <c r="O328" i="12"/>
  <c r="N328" i="12"/>
  <c r="H328" i="12"/>
  <c r="G328" i="12"/>
  <c r="O327" i="12"/>
  <c r="N327" i="12"/>
  <c r="H327" i="12"/>
  <c r="G327" i="12"/>
  <c r="O326" i="12"/>
  <c r="N326" i="12"/>
  <c r="H326" i="12"/>
  <c r="G326" i="12"/>
  <c r="O325" i="12"/>
  <c r="N325" i="12"/>
  <c r="H325" i="12"/>
  <c r="G325" i="12"/>
  <c r="O324" i="12"/>
  <c r="N324" i="12"/>
  <c r="H324" i="12"/>
  <c r="G324" i="12"/>
  <c r="O323" i="12"/>
  <c r="N323" i="12"/>
  <c r="H323" i="12"/>
  <c r="G323" i="12"/>
  <c r="O322" i="12"/>
  <c r="N322" i="12"/>
  <c r="H322" i="12"/>
  <c r="G322" i="12"/>
  <c r="O321" i="12"/>
  <c r="N321" i="12"/>
  <c r="H321" i="12"/>
  <c r="G321" i="12"/>
  <c r="O320" i="12"/>
  <c r="N320" i="12"/>
  <c r="H320" i="12"/>
  <c r="G320" i="12"/>
  <c r="O319" i="12"/>
  <c r="N319" i="12"/>
  <c r="H319" i="12"/>
  <c r="G319" i="12"/>
  <c r="O318" i="12"/>
  <c r="N318" i="12"/>
  <c r="H318" i="12"/>
  <c r="G318" i="12"/>
  <c r="O317" i="12"/>
  <c r="N317" i="12"/>
  <c r="H317" i="12"/>
  <c r="G317" i="12"/>
  <c r="O316" i="12"/>
  <c r="N316" i="12"/>
  <c r="H316" i="12"/>
  <c r="G316" i="12"/>
  <c r="O315" i="12"/>
  <c r="N315" i="12"/>
  <c r="H315" i="12"/>
  <c r="G315" i="12"/>
  <c r="O314" i="12"/>
  <c r="N314" i="12"/>
  <c r="H314" i="12"/>
  <c r="G314" i="12"/>
  <c r="O313" i="12"/>
  <c r="N313" i="12"/>
  <c r="H313" i="12"/>
  <c r="G313" i="12"/>
  <c r="O312" i="12"/>
  <c r="N312" i="12"/>
  <c r="H312" i="12"/>
  <c r="G312" i="12"/>
  <c r="O311" i="12"/>
  <c r="N311" i="12"/>
  <c r="H311" i="12"/>
  <c r="G311" i="12"/>
  <c r="O310" i="12"/>
  <c r="N310" i="12"/>
  <c r="H310" i="12"/>
  <c r="G310" i="12"/>
  <c r="O309" i="12"/>
  <c r="N309" i="12"/>
  <c r="H309" i="12"/>
  <c r="G309" i="12"/>
  <c r="O308" i="12"/>
  <c r="N308" i="12"/>
  <c r="H308" i="12"/>
  <c r="G308" i="12"/>
  <c r="O307" i="12"/>
  <c r="N307" i="12"/>
  <c r="H307" i="12"/>
  <c r="G307" i="12"/>
  <c r="O306" i="12"/>
  <c r="N306" i="12"/>
  <c r="H306" i="12"/>
  <c r="G306" i="12"/>
  <c r="O305" i="12"/>
  <c r="N305" i="12"/>
  <c r="H305" i="12"/>
  <c r="G305" i="12"/>
  <c r="O304" i="12"/>
  <c r="N304" i="12"/>
  <c r="H304" i="12"/>
  <c r="G304" i="12"/>
  <c r="O303" i="12"/>
  <c r="N303" i="12"/>
  <c r="H303" i="12"/>
  <c r="G303" i="12"/>
  <c r="O302" i="12"/>
  <c r="N302" i="12"/>
  <c r="H302" i="12"/>
  <c r="G302" i="12"/>
  <c r="O301" i="12"/>
  <c r="N301" i="12"/>
  <c r="H301" i="12"/>
  <c r="G301" i="12"/>
  <c r="O300" i="12"/>
  <c r="N300" i="12"/>
  <c r="H300" i="12"/>
  <c r="G300" i="12"/>
  <c r="O299" i="12"/>
  <c r="N299" i="12"/>
  <c r="H299" i="12"/>
  <c r="G299" i="12"/>
  <c r="O298" i="12"/>
  <c r="N298" i="12"/>
  <c r="H298" i="12"/>
  <c r="G298" i="12"/>
  <c r="O297" i="12"/>
  <c r="N297" i="12"/>
  <c r="H297" i="12"/>
  <c r="G297" i="12"/>
  <c r="O296" i="12"/>
  <c r="N296" i="12"/>
  <c r="H296" i="12"/>
  <c r="G296" i="12"/>
  <c r="O295" i="12"/>
  <c r="N295" i="12"/>
  <c r="H295" i="12"/>
  <c r="G295" i="12"/>
  <c r="O294" i="12"/>
  <c r="N294" i="12"/>
  <c r="H294" i="12"/>
  <c r="G294" i="12"/>
  <c r="O293" i="12"/>
  <c r="N293" i="12"/>
  <c r="H293" i="12"/>
  <c r="G293" i="12"/>
  <c r="O292" i="12"/>
  <c r="N292" i="12"/>
  <c r="H292" i="12"/>
  <c r="G292" i="12"/>
  <c r="O291" i="12"/>
  <c r="N291" i="12"/>
  <c r="H291" i="12"/>
  <c r="G291" i="12"/>
  <c r="O290" i="12"/>
  <c r="N290" i="12"/>
  <c r="H290" i="12"/>
  <c r="G290" i="12"/>
  <c r="O289" i="12"/>
  <c r="N289" i="12"/>
  <c r="H289" i="12"/>
  <c r="G289" i="12"/>
  <c r="O288" i="12"/>
  <c r="N288" i="12"/>
  <c r="H288" i="12"/>
  <c r="G288" i="12"/>
  <c r="O287" i="12"/>
  <c r="N287" i="12"/>
  <c r="H287" i="12"/>
  <c r="G287" i="12"/>
  <c r="O286" i="12"/>
  <c r="N286" i="12"/>
  <c r="H286" i="12"/>
  <c r="G286" i="12"/>
  <c r="O285" i="12"/>
  <c r="N285" i="12"/>
  <c r="H285" i="12"/>
  <c r="G285" i="12"/>
  <c r="O284" i="12"/>
  <c r="N284" i="12"/>
  <c r="H284" i="12"/>
  <c r="G284" i="12"/>
  <c r="O283" i="12"/>
  <c r="N283" i="12"/>
  <c r="H283" i="12"/>
  <c r="G283" i="12"/>
  <c r="O282" i="12"/>
  <c r="N282" i="12"/>
  <c r="H282" i="12"/>
  <c r="G282" i="12"/>
  <c r="O281" i="12"/>
  <c r="N281" i="12"/>
  <c r="H281" i="12"/>
  <c r="G281" i="12"/>
  <c r="O280" i="12"/>
  <c r="N280" i="12"/>
  <c r="H280" i="12"/>
  <c r="G280" i="12"/>
  <c r="O279" i="12"/>
  <c r="N279" i="12"/>
  <c r="H279" i="12"/>
  <c r="G279" i="12"/>
  <c r="O278" i="12"/>
  <c r="N278" i="12"/>
  <c r="H278" i="12"/>
  <c r="G278" i="12"/>
  <c r="O277" i="12"/>
  <c r="N277" i="12"/>
  <c r="H277" i="12"/>
  <c r="G277" i="12"/>
  <c r="O276" i="12"/>
  <c r="N276" i="12"/>
  <c r="H276" i="12"/>
  <c r="G276" i="12"/>
  <c r="O275" i="12"/>
  <c r="N275" i="12"/>
  <c r="H275" i="12"/>
  <c r="G275" i="12"/>
  <c r="O274" i="12"/>
  <c r="N274" i="12"/>
  <c r="H274" i="12"/>
  <c r="G274" i="12"/>
  <c r="O273" i="12"/>
  <c r="N273" i="12"/>
  <c r="H273" i="12"/>
  <c r="G273" i="12"/>
  <c r="O272" i="12"/>
  <c r="N272" i="12"/>
  <c r="H272" i="12"/>
  <c r="G272" i="12"/>
  <c r="O271" i="12"/>
  <c r="N271" i="12"/>
  <c r="H271" i="12"/>
  <c r="G271" i="12"/>
  <c r="O270" i="12"/>
  <c r="N270" i="12"/>
  <c r="H270" i="12"/>
  <c r="G270" i="12"/>
  <c r="O269" i="12"/>
  <c r="N269" i="12"/>
  <c r="H269" i="12"/>
  <c r="G269" i="12"/>
  <c r="O268" i="12"/>
  <c r="N268" i="12"/>
  <c r="H268" i="12"/>
  <c r="G268" i="12"/>
  <c r="O267" i="12"/>
  <c r="N267" i="12"/>
  <c r="H267" i="12"/>
  <c r="G267" i="12"/>
  <c r="O266" i="12"/>
  <c r="N266" i="12"/>
  <c r="H266" i="12"/>
  <c r="G266" i="12"/>
  <c r="O265" i="12"/>
  <c r="N265" i="12"/>
  <c r="H265" i="12"/>
  <c r="G265" i="12"/>
  <c r="O264" i="12"/>
  <c r="N264" i="12"/>
  <c r="H264" i="12"/>
  <c r="G264" i="12"/>
  <c r="O263" i="12"/>
  <c r="N263" i="12"/>
  <c r="H263" i="12"/>
  <c r="G263" i="12"/>
  <c r="O262" i="12"/>
  <c r="N262" i="12"/>
  <c r="H262" i="12"/>
  <c r="G262" i="12"/>
  <c r="O261" i="12"/>
  <c r="N261" i="12"/>
  <c r="H261" i="12"/>
  <c r="G261" i="12"/>
  <c r="O260" i="12"/>
  <c r="N260" i="12"/>
  <c r="H260" i="12"/>
  <c r="G260" i="12"/>
  <c r="O259" i="12"/>
  <c r="N259" i="12"/>
  <c r="H259" i="12"/>
  <c r="G259" i="12"/>
  <c r="O258" i="12"/>
  <c r="N258" i="12"/>
  <c r="H258" i="12"/>
  <c r="G258" i="12"/>
  <c r="O257" i="12"/>
  <c r="N257" i="12"/>
  <c r="H257" i="12"/>
  <c r="G257" i="12"/>
  <c r="O256" i="12"/>
  <c r="N256" i="12"/>
  <c r="H256" i="12"/>
  <c r="G256" i="12"/>
  <c r="O255" i="12"/>
  <c r="N255" i="12"/>
  <c r="H255" i="12"/>
  <c r="G255" i="12"/>
  <c r="O254" i="12"/>
  <c r="N254" i="12"/>
  <c r="H254" i="12"/>
  <c r="G254" i="12"/>
  <c r="O253" i="12"/>
  <c r="N253" i="12"/>
  <c r="H253" i="12"/>
  <c r="G253" i="12"/>
  <c r="O252" i="12"/>
  <c r="N252" i="12"/>
  <c r="H252" i="12"/>
  <c r="G252" i="12"/>
  <c r="O251" i="12"/>
  <c r="N251" i="12"/>
  <c r="H251" i="12"/>
  <c r="G251" i="12"/>
  <c r="O250" i="12"/>
  <c r="N250" i="12"/>
  <c r="H250" i="12"/>
  <c r="G250" i="12"/>
  <c r="O249" i="12"/>
  <c r="N249" i="12"/>
  <c r="H249" i="12"/>
  <c r="G249" i="12"/>
  <c r="O248" i="12"/>
  <c r="N248" i="12"/>
  <c r="H248" i="12"/>
  <c r="G248" i="12"/>
  <c r="O247" i="12"/>
  <c r="N247" i="12"/>
  <c r="H247" i="12"/>
  <c r="G247" i="12"/>
  <c r="O246" i="12"/>
  <c r="N246" i="12"/>
  <c r="H246" i="12"/>
  <c r="G246" i="12"/>
  <c r="O245" i="12"/>
  <c r="N245" i="12"/>
  <c r="H245" i="12"/>
  <c r="G245" i="12"/>
  <c r="O244" i="12"/>
  <c r="N244" i="12"/>
  <c r="H244" i="12"/>
  <c r="G244" i="12"/>
  <c r="O243" i="12"/>
  <c r="N243" i="12"/>
  <c r="H243" i="12"/>
  <c r="G243" i="12"/>
  <c r="O242" i="12"/>
  <c r="N242" i="12"/>
  <c r="H242" i="12"/>
  <c r="G242" i="12"/>
  <c r="O241" i="12"/>
  <c r="N241" i="12"/>
  <c r="H241" i="12"/>
  <c r="G241" i="12"/>
  <c r="O240" i="12"/>
  <c r="N240" i="12"/>
  <c r="H240" i="12"/>
  <c r="G240" i="12"/>
  <c r="O239" i="12"/>
  <c r="N239" i="12"/>
  <c r="H239" i="12"/>
  <c r="G239" i="12"/>
  <c r="O238" i="12"/>
  <c r="N238" i="12"/>
  <c r="H238" i="12"/>
  <c r="G238" i="12"/>
  <c r="O237" i="12"/>
  <c r="N237" i="12"/>
  <c r="H237" i="12"/>
  <c r="G237" i="12"/>
  <c r="O236" i="12"/>
  <c r="N236" i="12"/>
  <c r="H236" i="12"/>
  <c r="G236" i="12"/>
  <c r="O235" i="12"/>
  <c r="N235" i="12"/>
  <c r="H235" i="12"/>
  <c r="G235" i="12"/>
  <c r="O234" i="12"/>
  <c r="N234" i="12"/>
  <c r="H234" i="12"/>
  <c r="G234" i="12"/>
  <c r="O233" i="12"/>
  <c r="N233" i="12"/>
  <c r="H233" i="12"/>
  <c r="G233" i="12"/>
  <c r="O232" i="12"/>
  <c r="N232" i="12"/>
  <c r="H232" i="12"/>
  <c r="G232" i="12"/>
  <c r="O231" i="12"/>
  <c r="N231" i="12"/>
  <c r="H231" i="12"/>
  <c r="G231" i="12"/>
  <c r="O230" i="12"/>
  <c r="N230" i="12"/>
  <c r="H230" i="12"/>
  <c r="G230" i="12"/>
  <c r="O229" i="12"/>
  <c r="N229" i="12"/>
  <c r="H229" i="12"/>
  <c r="G229" i="12"/>
  <c r="O228" i="12"/>
  <c r="N228" i="12"/>
  <c r="H228" i="12"/>
  <c r="G228" i="12"/>
  <c r="O227" i="12"/>
  <c r="N227" i="12"/>
  <c r="H227" i="12"/>
  <c r="G227" i="12"/>
  <c r="O226" i="12"/>
  <c r="N226" i="12"/>
  <c r="H226" i="12"/>
  <c r="G226" i="12"/>
  <c r="O225" i="12"/>
  <c r="N225" i="12"/>
  <c r="H225" i="12"/>
  <c r="G225" i="12"/>
  <c r="O224" i="12"/>
  <c r="N224" i="12"/>
  <c r="H224" i="12"/>
  <c r="G224" i="12"/>
  <c r="O223" i="12"/>
  <c r="N223" i="12"/>
  <c r="H223" i="12"/>
  <c r="G223" i="12"/>
  <c r="O222" i="12"/>
  <c r="N222" i="12"/>
  <c r="H222" i="12"/>
  <c r="G222" i="12"/>
  <c r="O221" i="12"/>
  <c r="N221" i="12"/>
  <c r="H221" i="12"/>
  <c r="G221" i="12"/>
  <c r="O220" i="12"/>
  <c r="N220" i="12"/>
  <c r="H220" i="12"/>
  <c r="G220" i="12"/>
  <c r="O219" i="12"/>
  <c r="N219" i="12"/>
  <c r="H219" i="12"/>
  <c r="G219" i="12"/>
  <c r="O218" i="12"/>
  <c r="N218" i="12"/>
  <c r="H218" i="12"/>
  <c r="G218" i="12"/>
  <c r="O217" i="12"/>
  <c r="N217" i="12"/>
  <c r="H217" i="12"/>
  <c r="G217" i="12"/>
  <c r="O216" i="12"/>
  <c r="N216" i="12"/>
  <c r="H216" i="12"/>
  <c r="G216" i="12"/>
  <c r="O215" i="12"/>
  <c r="N215" i="12"/>
  <c r="H215" i="12"/>
  <c r="G215" i="12"/>
  <c r="O214" i="12"/>
  <c r="N214" i="12"/>
  <c r="H214" i="12"/>
  <c r="G214" i="12"/>
  <c r="O213" i="12"/>
  <c r="N213" i="12"/>
  <c r="H213" i="12"/>
  <c r="G213" i="12"/>
  <c r="O212" i="12"/>
  <c r="N212" i="12"/>
  <c r="H212" i="12"/>
  <c r="G212" i="12"/>
  <c r="O211" i="12"/>
  <c r="N211" i="12"/>
  <c r="H211" i="12"/>
  <c r="G211" i="12"/>
  <c r="O210" i="12"/>
  <c r="N210" i="12"/>
  <c r="H210" i="12"/>
  <c r="G210" i="12"/>
  <c r="O209" i="12"/>
  <c r="N209" i="12"/>
  <c r="H209" i="12"/>
  <c r="G209" i="12"/>
  <c r="O208" i="12"/>
  <c r="N208" i="12"/>
  <c r="H208" i="12"/>
  <c r="G208" i="12"/>
  <c r="O207" i="12"/>
  <c r="N207" i="12"/>
  <c r="H207" i="12"/>
  <c r="G207" i="12"/>
  <c r="O206" i="12"/>
  <c r="N206" i="12"/>
  <c r="H206" i="12"/>
  <c r="G206" i="12"/>
  <c r="O205" i="12"/>
  <c r="N205" i="12"/>
  <c r="H205" i="12"/>
  <c r="G205" i="12"/>
  <c r="O204" i="12"/>
  <c r="N204" i="12"/>
  <c r="H204" i="12"/>
  <c r="G204" i="12"/>
  <c r="O203" i="12"/>
  <c r="N203" i="12"/>
  <c r="H203" i="12"/>
  <c r="G203" i="12"/>
  <c r="O202" i="12"/>
  <c r="N202" i="12"/>
  <c r="H202" i="12"/>
  <c r="G202" i="12"/>
  <c r="O201" i="12"/>
  <c r="N201" i="12"/>
  <c r="H201" i="12"/>
  <c r="G201" i="12"/>
  <c r="O200" i="12"/>
  <c r="N200" i="12"/>
  <c r="H200" i="12"/>
  <c r="G200" i="12"/>
  <c r="O199" i="12"/>
  <c r="N199" i="12"/>
  <c r="H199" i="12"/>
  <c r="G199" i="12"/>
  <c r="O198" i="12"/>
  <c r="N198" i="12"/>
  <c r="H198" i="12"/>
  <c r="G198" i="12"/>
  <c r="O197" i="12"/>
  <c r="N197" i="12"/>
  <c r="H197" i="12"/>
  <c r="G197" i="12"/>
  <c r="O196" i="12"/>
  <c r="N196" i="12"/>
  <c r="H196" i="12"/>
  <c r="G196" i="12"/>
  <c r="O195" i="12"/>
  <c r="N195" i="12"/>
  <c r="H195" i="12"/>
  <c r="G195" i="12"/>
  <c r="O194" i="12"/>
  <c r="N194" i="12"/>
  <c r="H194" i="12"/>
  <c r="G194" i="12"/>
  <c r="O193" i="12"/>
  <c r="N193" i="12"/>
  <c r="H193" i="12"/>
  <c r="G193" i="12"/>
  <c r="O192" i="12"/>
  <c r="N192" i="12"/>
  <c r="H192" i="12"/>
  <c r="G192" i="12"/>
  <c r="O191" i="12"/>
  <c r="N191" i="12"/>
  <c r="H191" i="12"/>
  <c r="G191" i="12"/>
  <c r="O190" i="12"/>
  <c r="N190" i="12"/>
  <c r="H190" i="12"/>
  <c r="G190" i="12"/>
  <c r="O189" i="12"/>
  <c r="N189" i="12"/>
  <c r="H189" i="12"/>
  <c r="G189" i="12"/>
  <c r="O188" i="12"/>
  <c r="N188" i="12"/>
  <c r="H188" i="12"/>
  <c r="G188" i="12"/>
  <c r="O187" i="12"/>
  <c r="N187" i="12"/>
  <c r="H187" i="12"/>
  <c r="G187" i="12"/>
  <c r="O186" i="12"/>
  <c r="N186" i="12"/>
  <c r="H186" i="12"/>
  <c r="G186" i="12"/>
  <c r="O185" i="12"/>
  <c r="N185" i="12"/>
  <c r="H185" i="12"/>
  <c r="G185" i="12"/>
  <c r="O184" i="12"/>
  <c r="N184" i="12"/>
  <c r="H184" i="12"/>
  <c r="G184" i="12"/>
  <c r="O183" i="12"/>
  <c r="N183" i="12"/>
  <c r="H183" i="12"/>
  <c r="G183" i="12"/>
  <c r="O182" i="12"/>
  <c r="N182" i="12"/>
  <c r="H182" i="12"/>
  <c r="G182" i="12"/>
  <c r="O181" i="12"/>
  <c r="N181" i="12"/>
  <c r="H181" i="12"/>
  <c r="G181" i="12"/>
  <c r="O180" i="12"/>
  <c r="N180" i="12"/>
  <c r="H180" i="12"/>
  <c r="G180" i="12"/>
  <c r="O179" i="12"/>
  <c r="N179" i="12"/>
  <c r="H179" i="12"/>
  <c r="G179" i="12"/>
  <c r="O178" i="12"/>
  <c r="N178" i="12"/>
  <c r="H178" i="12"/>
  <c r="G178" i="12"/>
  <c r="O177" i="12"/>
  <c r="N177" i="12"/>
  <c r="H177" i="12"/>
  <c r="G177" i="12"/>
  <c r="O176" i="12"/>
  <c r="N176" i="12"/>
  <c r="H176" i="12"/>
  <c r="G176" i="12"/>
  <c r="O175" i="12"/>
  <c r="N175" i="12"/>
  <c r="H175" i="12"/>
  <c r="G175" i="12"/>
  <c r="O174" i="12"/>
  <c r="N174" i="12"/>
  <c r="H174" i="12"/>
  <c r="G174" i="12"/>
  <c r="O173" i="12"/>
  <c r="N173" i="12"/>
  <c r="H173" i="12"/>
  <c r="G173" i="12"/>
  <c r="O172" i="12"/>
  <c r="N172" i="12"/>
  <c r="H172" i="12"/>
  <c r="G172" i="12"/>
  <c r="O171" i="12"/>
  <c r="N171" i="12"/>
  <c r="H171" i="12"/>
  <c r="G171" i="12"/>
  <c r="O170" i="12"/>
  <c r="N170" i="12"/>
  <c r="H170" i="12"/>
  <c r="G170" i="12"/>
  <c r="O169" i="12"/>
  <c r="N169" i="12"/>
  <c r="H169" i="12"/>
  <c r="G169" i="12"/>
  <c r="O168" i="12"/>
  <c r="N168" i="12"/>
  <c r="H168" i="12"/>
  <c r="G168" i="12"/>
  <c r="O167" i="12"/>
  <c r="N167" i="12"/>
  <c r="H167" i="12"/>
  <c r="G167" i="12"/>
  <c r="O166" i="12"/>
  <c r="N166" i="12"/>
  <c r="H166" i="12"/>
  <c r="G166" i="12"/>
  <c r="O165" i="12"/>
  <c r="N165" i="12"/>
  <c r="H165" i="12"/>
  <c r="G165" i="12"/>
  <c r="O164" i="12"/>
  <c r="N164" i="12"/>
  <c r="H164" i="12"/>
  <c r="G164" i="12"/>
  <c r="O163" i="12"/>
  <c r="N163" i="12"/>
  <c r="H163" i="12"/>
  <c r="G163" i="12"/>
  <c r="O162" i="12"/>
  <c r="N162" i="12"/>
  <c r="H162" i="12"/>
  <c r="G162" i="12"/>
  <c r="O161" i="12"/>
  <c r="N161" i="12"/>
  <c r="H161" i="12"/>
  <c r="G161" i="12"/>
  <c r="O160" i="12"/>
  <c r="N160" i="12"/>
  <c r="H160" i="12"/>
  <c r="G160" i="12"/>
  <c r="O159" i="12"/>
  <c r="N159" i="12"/>
  <c r="H159" i="12"/>
  <c r="G159" i="12"/>
  <c r="O158" i="12"/>
  <c r="N158" i="12"/>
  <c r="H158" i="12"/>
  <c r="G158" i="12"/>
  <c r="O157" i="12"/>
  <c r="N157" i="12"/>
  <c r="H157" i="12"/>
  <c r="G157" i="12"/>
  <c r="O156" i="12"/>
  <c r="N156" i="12"/>
  <c r="H156" i="12"/>
  <c r="G156" i="12"/>
  <c r="O155" i="12"/>
  <c r="N155" i="12"/>
  <c r="H155" i="12"/>
  <c r="G155" i="12"/>
  <c r="O154" i="12"/>
  <c r="N154" i="12"/>
  <c r="H154" i="12"/>
  <c r="G154" i="12"/>
  <c r="O153" i="12"/>
  <c r="N153" i="12"/>
  <c r="H153" i="12"/>
  <c r="G153" i="12"/>
  <c r="O152" i="12"/>
  <c r="N152" i="12"/>
  <c r="H152" i="12"/>
  <c r="G152" i="12"/>
  <c r="O151" i="12"/>
  <c r="N151" i="12"/>
  <c r="H151" i="12"/>
  <c r="G151" i="12"/>
  <c r="O150" i="12"/>
  <c r="N150" i="12"/>
  <c r="H150" i="12"/>
  <c r="G150" i="12"/>
  <c r="O149" i="12"/>
  <c r="N149" i="12"/>
  <c r="H149" i="12"/>
  <c r="G149" i="12"/>
  <c r="O148" i="12"/>
  <c r="N148" i="12"/>
  <c r="H148" i="12"/>
  <c r="G148" i="12"/>
  <c r="O147" i="12"/>
  <c r="N147" i="12"/>
  <c r="H147" i="12"/>
  <c r="G147" i="12"/>
  <c r="O146" i="12"/>
  <c r="N146" i="12"/>
  <c r="H146" i="12"/>
  <c r="G146" i="12"/>
  <c r="O145" i="12"/>
  <c r="N145" i="12"/>
  <c r="H145" i="12"/>
  <c r="G145" i="12"/>
  <c r="O144" i="12"/>
  <c r="N144" i="12"/>
  <c r="H144" i="12"/>
  <c r="G144" i="12"/>
  <c r="O143" i="12"/>
  <c r="N143" i="12"/>
  <c r="H143" i="12"/>
  <c r="G143" i="12"/>
  <c r="O142" i="12"/>
  <c r="N142" i="12"/>
  <c r="H142" i="12"/>
  <c r="G142" i="12"/>
  <c r="O141" i="12"/>
  <c r="N141" i="12"/>
  <c r="H141" i="12"/>
  <c r="G141" i="12"/>
  <c r="O140" i="12"/>
  <c r="N140" i="12"/>
  <c r="H140" i="12"/>
  <c r="G140" i="12"/>
  <c r="O139" i="12"/>
  <c r="N139" i="12"/>
  <c r="H139" i="12"/>
  <c r="G139" i="12"/>
  <c r="O138" i="12"/>
  <c r="N138" i="12"/>
  <c r="H138" i="12"/>
  <c r="G138" i="12"/>
  <c r="O137" i="12"/>
  <c r="N137" i="12"/>
  <c r="H137" i="12"/>
  <c r="G137" i="12"/>
  <c r="O136" i="12"/>
  <c r="N136" i="12"/>
  <c r="H136" i="12"/>
  <c r="G136" i="12"/>
  <c r="O135" i="12"/>
  <c r="N135" i="12"/>
  <c r="H135" i="12"/>
  <c r="G135" i="12"/>
  <c r="O134" i="12"/>
  <c r="N134" i="12"/>
  <c r="H134" i="12"/>
  <c r="G134" i="12"/>
  <c r="O133" i="12"/>
  <c r="N133" i="12"/>
  <c r="H133" i="12"/>
  <c r="G133" i="12"/>
  <c r="O132" i="12"/>
  <c r="N132" i="12"/>
  <c r="H132" i="12"/>
  <c r="G132" i="12"/>
  <c r="O131" i="12"/>
  <c r="N131" i="12"/>
  <c r="H131" i="12"/>
  <c r="G131" i="12"/>
  <c r="O130" i="12"/>
  <c r="N130" i="12"/>
  <c r="H130" i="12"/>
  <c r="G130" i="12"/>
  <c r="O129" i="12"/>
  <c r="N129" i="12"/>
  <c r="H129" i="12"/>
  <c r="G129" i="12"/>
  <c r="O128" i="12"/>
  <c r="N128" i="12"/>
  <c r="H128" i="12"/>
  <c r="G128" i="12"/>
  <c r="O127" i="12"/>
  <c r="N127" i="12"/>
  <c r="H127" i="12"/>
  <c r="G127" i="12"/>
  <c r="O126" i="12"/>
  <c r="N126" i="12"/>
  <c r="H126" i="12"/>
  <c r="G126" i="12"/>
  <c r="O125" i="12"/>
  <c r="N125" i="12"/>
  <c r="H125" i="12"/>
  <c r="G125" i="12"/>
  <c r="O124" i="12"/>
  <c r="N124" i="12"/>
  <c r="H124" i="12"/>
  <c r="G124" i="12"/>
  <c r="O123" i="12"/>
  <c r="N123" i="12"/>
  <c r="H123" i="12"/>
  <c r="G123" i="12"/>
  <c r="O122" i="12"/>
  <c r="N122" i="12"/>
  <c r="H122" i="12"/>
  <c r="G122" i="12"/>
  <c r="O121" i="12"/>
  <c r="N121" i="12"/>
  <c r="H121" i="12"/>
  <c r="G121" i="12"/>
  <c r="O120" i="12"/>
  <c r="N120" i="12"/>
  <c r="H120" i="12"/>
  <c r="G120" i="12"/>
  <c r="O119" i="12"/>
  <c r="N119" i="12"/>
  <c r="H119" i="12"/>
  <c r="G119" i="12"/>
  <c r="O118" i="12"/>
  <c r="N118" i="12"/>
  <c r="H118" i="12"/>
  <c r="G118" i="12"/>
  <c r="O117" i="12"/>
  <c r="N117" i="12"/>
  <c r="H117" i="12"/>
  <c r="G117" i="12"/>
  <c r="O116" i="12"/>
  <c r="N116" i="12"/>
  <c r="H116" i="12"/>
  <c r="G116" i="12"/>
  <c r="O115" i="12"/>
  <c r="N115" i="12"/>
  <c r="H115" i="12"/>
  <c r="G115" i="12"/>
  <c r="O114" i="12"/>
  <c r="N114" i="12"/>
  <c r="H114" i="12"/>
  <c r="G114" i="12"/>
  <c r="O113" i="12"/>
  <c r="N113" i="12"/>
  <c r="H113" i="12"/>
  <c r="G113" i="12"/>
  <c r="O112" i="12"/>
  <c r="N112" i="12"/>
  <c r="H112" i="12"/>
  <c r="G112" i="12"/>
  <c r="O111" i="12"/>
  <c r="N111" i="12"/>
  <c r="H111" i="12"/>
  <c r="G111" i="12"/>
  <c r="O110" i="12"/>
  <c r="N110" i="12"/>
  <c r="H110" i="12"/>
  <c r="G110" i="12"/>
  <c r="O109" i="12"/>
  <c r="N109" i="12"/>
  <c r="H109" i="12"/>
  <c r="G109" i="12"/>
  <c r="O108" i="12"/>
  <c r="N108" i="12"/>
  <c r="H108" i="12"/>
  <c r="G108" i="12"/>
  <c r="O107" i="12"/>
  <c r="N107" i="12"/>
  <c r="H107" i="12"/>
  <c r="G107" i="12"/>
  <c r="O106" i="12"/>
  <c r="N106" i="12"/>
  <c r="H106" i="12"/>
  <c r="G106" i="12"/>
  <c r="O105" i="12"/>
  <c r="N105" i="12"/>
  <c r="H105" i="12"/>
  <c r="G105" i="12"/>
  <c r="O104" i="12"/>
  <c r="N104" i="12"/>
  <c r="H104" i="12"/>
  <c r="G104" i="12"/>
  <c r="O103" i="12"/>
  <c r="N103" i="12"/>
  <c r="H103" i="12"/>
  <c r="G103" i="12"/>
  <c r="O102" i="12"/>
  <c r="N102" i="12"/>
  <c r="H102" i="12"/>
  <c r="G102" i="12"/>
  <c r="O101" i="12"/>
  <c r="N101" i="12"/>
  <c r="H101" i="12"/>
  <c r="G101" i="12"/>
  <c r="O100" i="12"/>
  <c r="N100" i="12"/>
  <c r="H100" i="12"/>
  <c r="G100" i="12"/>
  <c r="O99" i="12"/>
  <c r="N99" i="12"/>
  <c r="H99" i="12"/>
  <c r="G99" i="12"/>
  <c r="O98" i="12"/>
  <c r="N98" i="12"/>
  <c r="H98" i="12"/>
  <c r="G98" i="12"/>
  <c r="O97" i="12"/>
  <c r="N97" i="12"/>
  <c r="H97" i="12"/>
  <c r="G97" i="12"/>
  <c r="O96" i="12"/>
  <c r="N96" i="12"/>
  <c r="H96" i="12"/>
  <c r="G96" i="12"/>
  <c r="O95" i="12"/>
  <c r="N95" i="12"/>
  <c r="H95" i="12"/>
  <c r="G95" i="12"/>
  <c r="O94" i="12"/>
  <c r="N94" i="12"/>
  <c r="H94" i="12"/>
  <c r="G94" i="12"/>
  <c r="O93" i="12"/>
  <c r="N93" i="12"/>
  <c r="H93" i="12"/>
  <c r="G93" i="12"/>
  <c r="O92" i="12"/>
  <c r="N92" i="12"/>
  <c r="H92" i="12"/>
  <c r="G92" i="12"/>
  <c r="O91" i="12"/>
  <c r="N91" i="12"/>
  <c r="H91" i="12"/>
  <c r="G91" i="12"/>
  <c r="O90" i="12"/>
  <c r="N90" i="12"/>
  <c r="H90" i="12"/>
  <c r="G90" i="12"/>
  <c r="O89" i="12"/>
  <c r="N89" i="12"/>
  <c r="H89" i="12"/>
  <c r="G89" i="12"/>
  <c r="O88" i="12"/>
  <c r="N88" i="12"/>
  <c r="H88" i="12"/>
  <c r="G88" i="12"/>
  <c r="O87" i="12"/>
  <c r="N87" i="12"/>
  <c r="H87" i="12"/>
  <c r="G87" i="12"/>
  <c r="O86" i="12"/>
  <c r="N86" i="12"/>
  <c r="H86" i="12"/>
  <c r="G86" i="12"/>
  <c r="O85" i="12"/>
  <c r="N85" i="12"/>
  <c r="H85" i="12"/>
  <c r="G85" i="12"/>
  <c r="O84" i="12"/>
  <c r="N84" i="12"/>
  <c r="H84" i="12"/>
  <c r="G84" i="12"/>
  <c r="O83" i="12"/>
  <c r="N83" i="12"/>
  <c r="H83" i="12"/>
  <c r="G83" i="12"/>
  <c r="O82" i="12"/>
  <c r="N82" i="12"/>
  <c r="H82" i="12"/>
  <c r="G82" i="12"/>
  <c r="O81" i="12"/>
  <c r="N81" i="12"/>
  <c r="H81" i="12"/>
  <c r="G81" i="12"/>
  <c r="O80" i="12"/>
  <c r="N80" i="12"/>
  <c r="H80" i="12"/>
  <c r="G80" i="12"/>
  <c r="O79" i="12"/>
  <c r="N79" i="12"/>
  <c r="H79" i="12"/>
  <c r="G79" i="12"/>
  <c r="O78" i="12"/>
  <c r="N78" i="12"/>
  <c r="H78" i="12"/>
  <c r="G78" i="12"/>
  <c r="O77" i="12"/>
  <c r="N77" i="12"/>
  <c r="H77" i="12"/>
  <c r="G77" i="12"/>
  <c r="O76" i="12"/>
  <c r="N76" i="12"/>
  <c r="H76" i="12"/>
  <c r="G76" i="12"/>
  <c r="O75" i="12"/>
  <c r="N75" i="12"/>
  <c r="H75" i="12"/>
  <c r="G75" i="12"/>
  <c r="O74" i="12"/>
  <c r="N74" i="12"/>
  <c r="H74" i="12"/>
  <c r="G74" i="12"/>
  <c r="O73" i="12"/>
  <c r="N73" i="12"/>
  <c r="H73" i="12"/>
  <c r="G73" i="12"/>
  <c r="O72" i="12"/>
  <c r="N72" i="12"/>
  <c r="H72" i="12"/>
  <c r="G72" i="12"/>
  <c r="O71" i="12"/>
  <c r="N71" i="12"/>
  <c r="H71" i="12"/>
  <c r="G71" i="12"/>
  <c r="O70" i="12"/>
  <c r="N70" i="12"/>
  <c r="H70" i="12"/>
  <c r="G70" i="12"/>
  <c r="O69" i="12"/>
  <c r="N69" i="12"/>
  <c r="H69" i="12"/>
  <c r="G69" i="12"/>
  <c r="O68" i="12"/>
  <c r="N68" i="12"/>
  <c r="H68" i="12"/>
  <c r="G68" i="12"/>
  <c r="O67" i="12"/>
  <c r="N67" i="12"/>
  <c r="H67" i="12"/>
  <c r="G67" i="12"/>
  <c r="O66" i="12"/>
  <c r="N66" i="12"/>
  <c r="H66" i="12"/>
  <c r="G66" i="12"/>
  <c r="O65" i="12"/>
  <c r="N65" i="12"/>
  <c r="H65" i="12"/>
  <c r="G65" i="12"/>
  <c r="O64" i="12"/>
  <c r="N64" i="12"/>
  <c r="H64" i="12"/>
  <c r="G64" i="12"/>
  <c r="O63" i="12"/>
  <c r="N63" i="12"/>
  <c r="H63" i="12"/>
  <c r="G63" i="12"/>
  <c r="O62" i="12"/>
  <c r="N62" i="12"/>
  <c r="H62" i="12"/>
  <c r="G62" i="12"/>
  <c r="O61" i="12"/>
  <c r="N61" i="12"/>
  <c r="H61" i="12"/>
  <c r="G61" i="12"/>
  <c r="O60" i="12"/>
  <c r="N60" i="12"/>
  <c r="H60" i="12"/>
  <c r="G60" i="12"/>
  <c r="O59" i="12"/>
  <c r="N59" i="12"/>
  <c r="H59" i="12"/>
  <c r="G59" i="12"/>
  <c r="O58" i="12"/>
  <c r="N58" i="12"/>
  <c r="H58" i="12"/>
  <c r="G58" i="12"/>
  <c r="O57" i="12"/>
  <c r="N57" i="12"/>
  <c r="H57" i="12"/>
  <c r="G57" i="12"/>
  <c r="O56" i="12"/>
  <c r="N56" i="12"/>
  <c r="H56" i="12"/>
  <c r="G56" i="12"/>
  <c r="O55" i="12"/>
  <c r="N55" i="12"/>
  <c r="H55" i="12"/>
  <c r="G55" i="12"/>
  <c r="O54" i="12"/>
  <c r="N54" i="12"/>
  <c r="H54" i="12"/>
  <c r="G54" i="12"/>
  <c r="O53" i="12"/>
  <c r="N53" i="12"/>
  <c r="H53" i="12"/>
  <c r="G53" i="12"/>
  <c r="O52" i="12"/>
  <c r="N52" i="12"/>
  <c r="H52" i="12"/>
  <c r="G52" i="12"/>
  <c r="O51" i="12"/>
  <c r="N51" i="12"/>
  <c r="H51" i="12"/>
  <c r="G51" i="12"/>
  <c r="O50" i="12"/>
  <c r="N50" i="12"/>
  <c r="H50" i="12"/>
  <c r="G50" i="12"/>
  <c r="O49" i="12"/>
  <c r="N49" i="12"/>
  <c r="H49" i="12"/>
  <c r="G49" i="12"/>
  <c r="O48" i="12"/>
  <c r="N48" i="12"/>
  <c r="H48" i="12"/>
  <c r="G48" i="12"/>
  <c r="O47" i="12"/>
  <c r="N47" i="12"/>
  <c r="H47" i="12"/>
  <c r="G47" i="12"/>
  <c r="O46" i="12"/>
  <c r="N46" i="12"/>
  <c r="H46" i="12"/>
  <c r="G46" i="12"/>
  <c r="O45" i="12"/>
  <c r="N45" i="12"/>
  <c r="H45" i="12"/>
  <c r="G45" i="12"/>
  <c r="O44" i="12"/>
  <c r="N44" i="12"/>
  <c r="H44" i="12"/>
  <c r="G44" i="12"/>
  <c r="O43" i="12"/>
  <c r="N43" i="12"/>
  <c r="H43" i="12"/>
  <c r="G43" i="12"/>
  <c r="O42" i="12"/>
  <c r="N42" i="12"/>
  <c r="H42" i="12"/>
  <c r="G42" i="12"/>
  <c r="O41" i="12"/>
  <c r="N41" i="12"/>
  <c r="H41" i="12"/>
  <c r="G41" i="12"/>
  <c r="O40" i="12"/>
  <c r="N40" i="12"/>
  <c r="H40" i="12"/>
  <c r="G40" i="12"/>
  <c r="O39" i="12"/>
  <c r="N39" i="12"/>
  <c r="H39" i="12"/>
  <c r="G39" i="12"/>
  <c r="O38" i="12"/>
  <c r="N38" i="12"/>
  <c r="H38" i="12"/>
  <c r="G38" i="12"/>
  <c r="O37" i="12"/>
  <c r="N37" i="12"/>
  <c r="H37" i="12"/>
  <c r="G37" i="12"/>
  <c r="O36" i="12"/>
  <c r="N36" i="12"/>
  <c r="H36" i="12"/>
  <c r="G36" i="12"/>
  <c r="O35" i="12"/>
  <c r="N35" i="12"/>
  <c r="H35" i="12"/>
  <c r="G35" i="12"/>
  <c r="O34" i="12"/>
  <c r="N34" i="12"/>
  <c r="H34" i="12"/>
  <c r="G34" i="12"/>
  <c r="O33" i="12"/>
  <c r="N33" i="12"/>
  <c r="H33" i="12"/>
  <c r="G33" i="12"/>
  <c r="O32" i="12"/>
  <c r="N32" i="12"/>
  <c r="H32" i="12"/>
  <c r="G32" i="12"/>
  <c r="O31" i="12"/>
  <c r="N31" i="12"/>
  <c r="H31" i="12"/>
  <c r="G31" i="12"/>
  <c r="O30" i="12"/>
  <c r="N30" i="12"/>
  <c r="H30" i="12"/>
  <c r="G30" i="12"/>
  <c r="O29" i="12"/>
  <c r="N29" i="12"/>
  <c r="H29" i="12"/>
  <c r="G29" i="12"/>
  <c r="O28" i="12"/>
  <c r="N28" i="12"/>
  <c r="H28" i="12"/>
  <c r="G28" i="12"/>
  <c r="O27" i="12"/>
  <c r="N27" i="12"/>
  <c r="H27" i="12"/>
  <c r="G27" i="12"/>
  <c r="O26" i="12"/>
  <c r="N26" i="12"/>
  <c r="H26" i="12"/>
  <c r="G26" i="12"/>
  <c r="O25" i="12"/>
  <c r="N25" i="12"/>
  <c r="H25" i="12"/>
  <c r="G25" i="12"/>
  <c r="O24" i="12"/>
  <c r="N24" i="12"/>
  <c r="H24" i="12"/>
  <c r="G24" i="12"/>
  <c r="O23" i="12"/>
  <c r="N23" i="12"/>
  <c r="H23" i="12"/>
  <c r="G23" i="12"/>
  <c r="O22" i="12"/>
  <c r="N22" i="12"/>
  <c r="H22" i="12"/>
  <c r="G22" i="12"/>
  <c r="O21" i="12"/>
  <c r="N21" i="12"/>
  <c r="H21" i="12"/>
  <c r="G21" i="12"/>
  <c r="O20" i="12"/>
  <c r="N20" i="12"/>
  <c r="H20" i="12"/>
  <c r="G20" i="12"/>
  <c r="O19" i="12"/>
  <c r="N19" i="12"/>
  <c r="H19" i="12"/>
  <c r="G19" i="12"/>
  <c r="O18" i="12"/>
  <c r="N18" i="12"/>
  <c r="H18" i="12"/>
  <c r="G18" i="12"/>
  <c r="O17" i="12"/>
  <c r="N17" i="12"/>
  <c r="H17" i="12"/>
  <c r="G17" i="12"/>
  <c r="O16" i="12"/>
  <c r="N16" i="12"/>
  <c r="H16" i="12"/>
  <c r="G16" i="12"/>
  <c r="O15" i="12"/>
  <c r="N15" i="12"/>
  <c r="H15" i="12"/>
  <c r="G15" i="12"/>
  <c r="O14" i="12"/>
  <c r="N14" i="12"/>
  <c r="H14" i="12"/>
  <c r="G14" i="12"/>
  <c r="O13" i="12"/>
  <c r="N13" i="12"/>
  <c r="H13" i="12"/>
  <c r="G13" i="12"/>
  <c r="O12" i="12"/>
  <c r="N12" i="12"/>
  <c r="H12" i="12"/>
  <c r="G12" i="12"/>
  <c r="O11" i="12"/>
  <c r="N11" i="12"/>
  <c r="H11" i="12"/>
  <c r="G11" i="12"/>
  <c r="O10" i="12"/>
  <c r="N10" i="12"/>
  <c r="H10" i="12"/>
  <c r="G10" i="12"/>
  <c r="O9" i="12"/>
  <c r="N9" i="12"/>
  <c r="H9" i="12"/>
  <c r="G9" i="12"/>
  <c r="O8" i="12"/>
  <c r="N8" i="12"/>
  <c r="H8" i="12"/>
  <c r="G8" i="12"/>
  <c r="O7" i="12"/>
  <c r="N7" i="12"/>
  <c r="H7" i="12"/>
  <c r="G7" i="12"/>
  <c r="O6" i="12"/>
  <c r="N6" i="12"/>
  <c r="H6" i="12"/>
  <c r="G6" i="12"/>
  <c r="O5" i="12"/>
  <c r="N5" i="12"/>
  <c r="H5" i="12"/>
  <c r="G5" i="12"/>
  <c r="O4" i="12"/>
  <c r="N4" i="12"/>
  <c r="H4" i="12"/>
  <c r="G4" i="12"/>
  <c r="O3" i="12"/>
  <c r="N3" i="12"/>
  <c r="H3" i="12"/>
  <c r="G3" i="12"/>
  <c r="O2" i="12"/>
  <c r="N2" i="12"/>
  <c r="H2" i="12"/>
  <c r="G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4" i="1"/>
  <c r="H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92595-D572-464E-A710-00B8A47B69D6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2" xr16:uid="{FE382A3E-2AEF-4088-B38C-735284868DAF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4345DBCA-C3B3-420A-8D6D-F73109D1F5C5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  <connection id="4" xr16:uid="{E7266F76-7D4F-4CDD-B452-69C2BCCEAA99}" keepAlive="1" name="Query - Table2 (4)" description="Connection to the 'Table2 (4)' query in the workbook." type="5" refreshedVersion="0" background="1" saveData="1">
    <dbPr connection="Provider=Microsoft.Mashup.OleDb.1;Data Source=$Workbook$;Location=&quot;Table2 (4)&quot;;Extended Properties=&quot;&quot;" command="SELECT * FROM [Table2 (4)]"/>
  </connection>
  <connection id="5" xr16:uid="{853102AC-56D9-45F8-8EBC-88B56AA75A52}" keepAlive="1" name="Query - Table2 (5)" description="Connection to the 'Table2 (5)' query in the workbook." type="5" refreshedVersion="0" background="1" saveData="1">
    <dbPr connection="Provider=Microsoft.Mashup.OleDb.1;Data Source=$Workbook$;Location=&quot;Table2 (5)&quot;;Extended Properties=&quot;&quot;" command="SELECT * FROM [Table2 (5)]"/>
  </connection>
</connections>
</file>

<file path=xl/sharedStrings.xml><?xml version="1.0" encoding="utf-8"?>
<sst xmlns="http://schemas.openxmlformats.org/spreadsheetml/2006/main" count="17103" uniqueCount="2120">
  <si>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</si>
  <si>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</si>
  <si>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</si>
  <si>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</si>
  <si>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</si>
  <si>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</si>
  <si>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</si>
  <si>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</si>
  <si>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</si>
  <si>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</si>
  <si>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</si>
  <si>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</si>
  <si>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</si>
  <si>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</si>
  <si>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</si>
  <si>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</si>
  <si>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</si>
  <si>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</si>
  <si>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</si>
  <si>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</si>
  <si>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</si>
  <si>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</si>
  <si>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</si>
  <si>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</si>
  <si>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</si>
  <si>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</si>
  <si>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</si>
  <si>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</si>
  <si>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</si>
  <si>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</si>
  <si>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</si>
  <si>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</si>
  <si>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</si>
  <si>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</si>
  <si>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</si>
  <si>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</si>
  <si>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</si>
  <si>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</si>
  <si>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</si>
  <si>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</si>
  <si>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</si>
  <si>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</si>
  <si>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</si>
  <si>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</si>
  <si>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</si>
  <si>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</si>
  <si>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</si>
  <si>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</si>
  <si>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</si>
  <si>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</si>
  <si>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</si>
  <si>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</si>
  <si>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</si>
  <si>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</si>
  <si>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</si>
  <si>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</si>
  <si>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</si>
  <si>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</si>
  <si>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</si>
  <si>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</si>
  <si>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</si>
  <si>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</si>
  <si>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</si>
  <si>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</si>
  <si>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</si>
  <si>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</si>
  <si>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</si>
  <si>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</si>
  <si>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</si>
  <si>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</si>
  <si>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</si>
  <si>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</si>
  <si>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</si>
  <si>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</si>
  <si>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</si>
  <si>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</si>
  <si>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</si>
  <si>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</si>
  <si>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</si>
  <si>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</si>
  <si>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</si>
  <si>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</si>
  <si>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</si>
  <si>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</si>
  <si>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</si>
  <si>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</si>
  <si>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</si>
  <si>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</si>
  <si>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</si>
  <si>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</si>
  <si>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</si>
  <si>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</si>
  <si>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</si>
  <si>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</si>
  <si>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</si>
  <si>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</si>
  <si>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</si>
  <si>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</si>
  <si>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</si>
  <si>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</si>
  <si>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</si>
  <si>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</si>
  <si>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</si>
  <si>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</si>
  <si>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</si>
  <si>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</si>
  <si>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</si>
  <si>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</si>
  <si>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</si>
  <si>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</si>
  <si>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</si>
  <si>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</si>
  <si>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</si>
  <si>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</si>
  <si>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</si>
  <si>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</si>
  <si>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</si>
  <si>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</si>
  <si>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</si>
  <si>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</si>
  <si>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</si>
  <si>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</si>
  <si>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</si>
  <si>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</si>
  <si>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</si>
  <si>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</si>
  <si>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</si>
  <si>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</si>
  <si>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</si>
  <si>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</si>
  <si>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</si>
  <si>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</si>
  <si>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</si>
  <si>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</si>
  <si>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</si>
  <si>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</si>
  <si>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</si>
  <si>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</si>
  <si>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</si>
  <si>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</si>
  <si>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</si>
  <si>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</si>
  <si>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</si>
  <si>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</si>
  <si>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</si>
  <si>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</si>
  <si>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</si>
  <si>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</si>
  <si>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</si>
  <si>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</si>
  <si>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</si>
  <si>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</si>
  <si>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</si>
  <si>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</si>
  <si>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</si>
  <si>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</si>
  <si>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</si>
  <si>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</si>
  <si>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</si>
  <si>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</si>
  <si>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</si>
  <si>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</si>
  <si>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</si>
  <si>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</si>
  <si>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</si>
  <si>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</si>
  <si>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</si>
  <si>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</si>
  <si>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</si>
  <si>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</si>
  <si>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</si>
  <si>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</si>
  <si>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</si>
  <si>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</si>
  <si>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</si>
  <si>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</si>
  <si>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</si>
  <si>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</si>
  <si>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</si>
  <si>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</si>
  <si>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</si>
  <si>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</si>
  <si>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</si>
  <si>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</si>
  <si>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</si>
  <si>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</si>
  <si>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</si>
  <si>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</si>
  <si>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</si>
  <si>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</si>
  <si>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</si>
  <si>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</si>
  <si>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</si>
  <si>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</si>
  <si>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</si>
  <si>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</si>
  <si>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</si>
  <si>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</si>
  <si>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</si>
  <si>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</si>
  <si>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</si>
  <si>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</si>
  <si>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</si>
  <si>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</si>
  <si>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</si>
  <si>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</si>
  <si>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</si>
  <si>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</si>
  <si>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</si>
  <si>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</si>
  <si>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</si>
  <si>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</si>
  <si>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</si>
  <si>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</si>
  <si>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</si>
  <si>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</si>
  <si>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</si>
  <si>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</si>
  <si>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</si>
  <si>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</si>
  <si>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</si>
  <si>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</si>
  <si>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</si>
  <si>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</si>
  <si>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</si>
  <si>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</si>
  <si>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</si>
  <si>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</si>
  <si>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</si>
  <si>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</si>
  <si>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</si>
  <si>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</si>
  <si>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</si>
  <si>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</si>
  <si>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</si>
  <si>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</si>
  <si>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</si>
  <si>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</si>
  <si>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</si>
  <si>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</si>
  <si>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</si>
  <si>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</si>
  <si>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</si>
  <si>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</si>
  <si>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</si>
  <si>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</si>
  <si>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</si>
  <si>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</si>
  <si>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</si>
  <si>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</si>
  <si>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</si>
  <si>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</si>
  <si>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</si>
  <si>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</si>
  <si>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</si>
  <si>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</si>
  <si>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</si>
  <si>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</si>
  <si>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</si>
  <si>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</si>
  <si>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</si>
  <si>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</si>
  <si>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</si>
  <si>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</si>
  <si>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</si>
  <si>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</si>
  <si>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</si>
  <si>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</si>
  <si>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</si>
  <si>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</si>
  <si>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</si>
  <si>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</si>
  <si>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</si>
  <si>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</si>
  <si>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</si>
  <si>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</si>
  <si>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</si>
  <si>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</si>
  <si>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</si>
  <si>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</si>
  <si>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</si>
  <si>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</si>
  <si>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</si>
  <si>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</si>
  <si>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</si>
  <si>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</si>
  <si>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</si>
  <si>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</si>
  <si>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</si>
  <si>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</si>
  <si>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</si>
  <si>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</si>
  <si>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</si>
  <si>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</si>
  <si>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</si>
  <si>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</si>
  <si>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</si>
  <si>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</si>
  <si>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</si>
  <si>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</si>
  <si>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</si>
  <si>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</si>
  <si>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</si>
  <si>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</si>
  <si>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</si>
  <si>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</si>
  <si>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</si>
  <si>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</si>
  <si>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</si>
  <si>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</si>
  <si>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</si>
  <si>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</si>
  <si>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</si>
  <si>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</si>
  <si>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</si>
  <si>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</si>
  <si>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</si>
  <si>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</si>
  <si>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</si>
  <si>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</si>
  <si>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</si>
  <si>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</si>
  <si>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</si>
  <si>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</si>
  <si>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</si>
  <si>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</si>
  <si>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</si>
  <si>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</si>
  <si>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</si>
  <si>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</si>
  <si>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</si>
  <si>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</si>
  <si>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</si>
  <si>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</si>
  <si>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</si>
  <si>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</si>
  <si>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</si>
  <si>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</si>
  <si>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</si>
  <si>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</si>
  <si>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</si>
  <si>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</si>
  <si>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</si>
  <si>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</si>
  <si>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</si>
  <si>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</si>
  <si>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</si>
  <si>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</si>
  <si>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</si>
  <si>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</si>
  <si>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</si>
  <si>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</si>
  <si>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</si>
  <si>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</si>
  <si>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</si>
  <si>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</si>
  <si>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</si>
  <si>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</si>
  <si>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</si>
  <si>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</si>
  <si>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</si>
  <si>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</si>
  <si>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</si>
  <si>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</si>
  <si>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</si>
  <si>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</si>
  <si>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</si>
  <si>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</si>
  <si>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</si>
  <si>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</si>
  <si>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</si>
  <si>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</si>
  <si>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</si>
  <si>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</si>
  <si>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</si>
  <si>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</si>
  <si>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</si>
  <si>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</si>
  <si>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</si>
  <si>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</si>
  <si>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</si>
  <si>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</si>
  <si>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</si>
  <si>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</si>
  <si>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</si>
  <si>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</si>
  <si>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</si>
  <si>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</si>
  <si>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</si>
  <si>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</si>
  <si>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</si>
  <si>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</si>
  <si>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</si>
  <si>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</si>
  <si>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</si>
  <si>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</si>
  <si>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</si>
  <si>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</si>
  <si>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</si>
  <si>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</si>
  <si>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</si>
  <si>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</si>
  <si>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</si>
  <si>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</si>
  <si>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</si>
  <si>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</si>
  <si>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</si>
  <si>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</si>
  <si>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</si>
  <si>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</si>
  <si>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</si>
  <si>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</si>
  <si>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</si>
  <si>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</si>
  <si>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</si>
  <si>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</si>
  <si>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</si>
  <si>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</si>
  <si>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</si>
  <si>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</si>
  <si>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</si>
  <si>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</si>
  <si>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</si>
  <si>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</si>
  <si>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</si>
  <si>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</si>
  <si>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</si>
  <si>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</si>
  <si>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</si>
  <si>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</si>
  <si>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</si>
  <si>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</si>
  <si>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</si>
  <si>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</si>
  <si>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</si>
  <si>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</si>
  <si>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</si>
  <si>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</si>
  <si>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</si>
  <si>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</si>
  <si>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</si>
  <si>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</si>
  <si>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</si>
  <si>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</si>
  <si>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</si>
  <si>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</si>
  <si>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</si>
  <si>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</si>
  <si>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</si>
  <si>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</si>
  <si>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</si>
  <si>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</si>
  <si>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</si>
  <si>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</si>
  <si>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</si>
  <si>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</si>
  <si>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</si>
  <si>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</si>
  <si>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</si>
  <si>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</si>
  <si>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</si>
  <si>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</si>
  <si>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</si>
  <si>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</si>
  <si>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</si>
  <si>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</si>
  <si>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</si>
  <si>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</si>
  <si>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</si>
  <si>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</si>
  <si>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</si>
  <si>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</si>
  <si>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</si>
  <si>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</si>
  <si>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</si>
  <si>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</si>
  <si>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</si>
  <si>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</si>
  <si>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</si>
  <si>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</si>
  <si>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</si>
  <si>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</si>
  <si>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</si>
  <si>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</si>
  <si>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</si>
  <si>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</si>
  <si>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</si>
  <si>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</si>
  <si>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</si>
  <si>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</si>
  <si>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</si>
  <si>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</si>
  <si>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</si>
  <si>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</si>
  <si>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</si>
  <si>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</si>
  <si>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</si>
  <si>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</si>
  <si>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</si>
  <si>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</si>
  <si>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</si>
  <si>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</si>
  <si>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</si>
  <si>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</si>
  <si>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</si>
  <si>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</si>
  <si>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</si>
  <si>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</si>
  <si>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</si>
  <si>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</si>
  <si>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</si>
  <si>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</si>
  <si>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</si>
  <si>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</si>
  <si>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</si>
  <si>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</si>
  <si>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</si>
  <si>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</si>
  <si>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</si>
  <si>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</si>
  <si>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</si>
  <si>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</si>
  <si>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</si>
  <si>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</si>
  <si>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</si>
  <si>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</si>
  <si>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</si>
  <si>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</si>
  <si>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</si>
  <si>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</si>
  <si>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</si>
  <si>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</si>
  <si>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</si>
  <si>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</si>
  <si>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</si>
  <si>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</si>
  <si>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</si>
  <si>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</si>
  <si>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</si>
  <si>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</si>
  <si>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</si>
  <si>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</si>
  <si>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</si>
  <si>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</si>
  <si>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</si>
  <si>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</si>
  <si>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</si>
  <si>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</si>
  <si>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</si>
  <si>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</si>
  <si>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</si>
  <si>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</si>
  <si>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</si>
  <si>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</si>
  <si>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</si>
  <si>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</si>
  <si>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</si>
  <si>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</si>
  <si>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</si>
  <si>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</si>
  <si>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</si>
  <si>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</si>
  <si>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</si>
  <si>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</si>
  <si>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</si>
  <si>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</si>
  <si>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</si>
  <si>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</si>
  <si>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</si>
  <si>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</si>
  <si>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</si>
  <si>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</si>
  <si>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</si>
  <si>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</si>
  <si>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</si>
  <si>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</si>
  <si>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</si>
  <si>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</si>
  <si>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</si>
  <si>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</si>
  <si>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</si>
  <si>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</si>
  <si>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</si>
  <si>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</si>
  <si>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</si>
  <si>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</si>
  <si>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</si>
  <si>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</si>
  <si>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</si>
  <si>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</si>
  <si>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</si>
  <si>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</si>
  <si>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</si>
  <si>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</si>
  <si>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</si>
  <si>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</si>
  <si>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</si>
  <si>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</si>
  <si>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</si>
  <si>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</si>
  <si>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</si>
  <si>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</si>
  <si>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</si>
  <si>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</si>
  <si>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</si>
  <si>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</si>
  <si>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</si>
  <si>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</si>
  <si>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</si>
  <si>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</si>
  <si>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</si>
  <si>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</si>
  <si>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</si>
  <si>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</si>
  <si>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</si>
  <si>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</si>
  <si>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</si>
  <si>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</si>
  <si>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</si>
  <si>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</si>
  <si>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</si>
  <si>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</si>
  <si>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</si>
  <si>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</si>
  <si>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</si>
  <si>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</si>
  <si>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</si>
  <si>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</si>
  <si>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</si>
  <si>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</si>
  <si>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</si>
  <si>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</si>
  <si>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</si>
  <si>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</si>
  <si>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</si>
  <si>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</si>
  <si>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</si>
  <si>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</si>
  <si>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</si>
  <si>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</si>
  <si>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</si>
  <si>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</si>
  <si>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</si>
  <si>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</si>
  <si>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</si>
  <si>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</si>
  <si>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</si>
  <si>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</si>
  <si>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</si>
  <si>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</si>
  <si>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</si>
  <si>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</si>
  <si>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</si>
  <si>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</si>
  <si>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</si>
  <si>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</si>
  <si>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</si>
  <si>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</si>
  <si>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</si>
  <si>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</si>
  <si>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</si>
  <si>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</si>
  <si>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</si>
  <si>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</si>
  <si>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</si>
  <si>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</si>
  <si>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</si>
  <si>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</si>
  <si>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</si>
  <si>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</si>
  <si>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</si>
  <si>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</si>
  <si>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</si>
  <si>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</si>
  <si>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</si>
  <si>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</si>
  <si>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</si>
  <si>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</si>
  <si>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</si>
  <si>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</si>
  <si>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</si>
  <si>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</si>
  <si>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</si>
  <si>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</si>
  <si>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</si>
  <si>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</si>
  <si>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</si>
  <si>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</si>
  <si>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</si>
  <si>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</si>
  <si>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</si>
  <si>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</si>
  <si>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</si>
  <si>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</si>
  <si>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</si>
  <si>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</si>
  <si>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</si>
  <si>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</si>
  <si>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</si>
  <si>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</si>
  <si>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</si>
  <si>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</si>
  <si>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</si>
  <si>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</si>
  <si>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</si>
  <si>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</si>
  <si>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</si>
  <si>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</si>
  <si>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</si>
  <si>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</si>
  <si>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</si>
  <si>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</si>
  <si>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</si>
  <si>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</si>
  <si>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</si>
  <si>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</si>
  <si>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</si>
  <si>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</si>
  <si>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</si>
  <si>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</si>
  <si>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</si>
  <si>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</si>
  <si>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</si>
  <si>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</si>
  <si>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</si>
  <si>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</si>
  <si>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</si>
  <si>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</si>
  <si>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</si>
  <si>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</si>
  <si>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</si>
  <si>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</si>
  <si>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</si>
  <si>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</si>
  <si>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</si>
  <si>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</si>
  <si>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</si>
  <si>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</si>
  <si>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</si>
  <si>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</si>
  <si>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</si>
  <si>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</si>
  <si>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</si>
  <si>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</si>
  <si>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</si>
  <si>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</si>
  <si>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</si>
  <si>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</si>
  <si>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</si>
  <si>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</si>
  <si>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</si>
  <si>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</si>
  <si>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</si>
  <si>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</si>
  <si>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</si>
  <si>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</si>
  <si>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</si>
  <si>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</si>
  <si>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</si>
  <si>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</si>
  <si>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</si>
  <si>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</si>
  <si>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</si>
  <si>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</si>
  <si>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</si>
  <si>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</si>
  <si>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</si>
  <si>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</si>
  <si>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</si>
  <si>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</si>
  <si>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</si>
  <si>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</si>
  <si>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</si>
  <si>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</si>
  <si>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</si>
  <si>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</si>
  <si>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</si>
  <si>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</si>
  <si>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</si>
  <si>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</si>
  <si>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</si>
  <si>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</si>
  <si>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</si>
  <si>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</si>
  <si>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</si>
  <si>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</si>
  <si>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</si>
  <si>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</si>
  <si>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</si>
  <si>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</si>
  <si>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</si>
  <si>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</si>
  <si>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</si>
  <si>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</si>
  <si>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</si>
  <si>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</si>
  <si>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</si>
  <si>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</si>
  <si>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</si>
  <si>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</si>
  <si>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</si>
  <si>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</si>
  <si>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</si>
  <si>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</si>
  <si>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</si>
  <si>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</si>
  <si>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</si>
  <si>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</si>
  <si>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</si>
  <si>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</si>
  <si>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</si>
  <si>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</si>
  <si>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</si>
  <si>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</si>
  <si>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</si>
  <si>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</si>
  <si>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</si>
  <si>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</si>
  <si>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</si>
  <si>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</si>
  <si>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</si>
  <si>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</si>
  <si>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</si>
  <si>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</si>
  <si>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</si>
  <si>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</si>
  <si>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</si>
  <si>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</si>
  <si>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</si>
  <si>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</si>
  <si>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</si>
  <si>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</si>
  <si>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</si>
  <si>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</si>
  <si>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</si>
  <si>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</si>
  <si>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</si>
  <si>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</si>
  <si>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</si>
  <si>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</si>
  <si>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</si>
  <si>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</si>
  <si>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</si>
  <si>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</si>
  <si>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</si>
  <si>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</si>
  <si>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</si>
  <si>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</si>
  <si>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</si>
  <si>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</si>
  <si>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</si>
  <si>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</si>
  <si>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</si>
  <si>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</si>
  <si>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</si>
  <si>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</si>
  <si>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</si>
  <si>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</si>
  <si>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</si>
  <si>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</si>
  <si>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</si>
  <si>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</si>
  <si>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</si>
  <si>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</si>
  <si>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</si>
  <si>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</si>
  <si>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</si>
  <si>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</si>
  <si>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</si>
  <si>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</si>
  <si>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</si>
  <si>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</si>
  <si>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</si>
  <si>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</si>
  <si>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</si>
  <si>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</si>
  <si>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</si>
  <si>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</si>
  <si>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</si>
  <si>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</si>
  <si>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</si>
  <si>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</si>
  <si>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</si>
  <si>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</si>
  <si>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</si>
  <si>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</si>
  <si>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</si>
  <si>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</si>
  <si>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</si>
  <si>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</si>
  <si>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</si>
  <si>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</si>
  <si>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</si>
  <si>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</si>
  <si>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</si>
  <si>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</si>
  <si>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</si>
  <si>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</si>
  <si>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</si>
  <si>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</si>
  <si>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</si>
  <si>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</si>
  <si>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</si>
  <si>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</si>
  <si>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</si>
  <si>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</si>
  <si>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</si>
  <si>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</si>
  <si>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</si>
  <si>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</si>
  <si>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</si>
  <si>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</si>
  <si>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</si>
  <si>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</si>
  <si>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</si>
  <si>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</si>
  <si>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</si>
  <si>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</si>
  <si>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</si>
  <si>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</si>
  <si>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</si>
  <si>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</si>
  <si>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</si>
  <si>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</si>
  <si>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</si>
  <si>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</si>
  <si>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</si>
  <si>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</si>
  <si>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</si>
  <si>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</si>
  <si>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</si>
  <si>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</si>
  <si>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</si>
  <si>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</si>
  <si>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</si>
  <si>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</si>
  <si>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</si>
  <si>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</si>
  <si>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</si>
  <si>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</si>
  <si>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</si>
  <si>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</si>
  <si>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</si>
  <si>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</si>
  <si>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</si>
  <si>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</si>
  <si>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</si>
  <si>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</si>
  <si>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</si>
  <si>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</si>
  <si>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</si>
  <si>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</si>
  <si>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</si>
  <si>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</si>
  <si>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</si>
  <si>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</si>
  <si>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</si>
  <si>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</si>
  <si>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</si>
  <si>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</si>
  <si>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</si>
  <si>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</si>
  <si>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</si>
  <si>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</si>
  <si>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</si>
  <si>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</si>
  <si>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</si>
  <si>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</si>
  <si>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</si>
  <si>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</si>
  <si>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</si>
  <si>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</si>
  <si>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</si>
  <si>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</si>
  <si>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</si>
  <si>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</si>
  <si>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</si>
  <si>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</si>
  <si>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</si>
  <si>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</si>
  <si>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</si>
  <si>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</si>
  <si>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</si>
  <si>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</si>
  <si>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</si>
  <si>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</si>
  <si>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</si>
  <si>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</si>
  <si>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</si>
  <si>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</si>
  <si>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</si>
  <si>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</si>
  <si>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</si>
  <si>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</si>
  <si>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</si>
  <si>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</si>
  <si>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</si>
  <si>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</si>
  <si>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</si>
  <si>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</si>
  <si>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</si>
  <si>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</si>
  <si>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</si>
  <si>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</si>
  <si>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</si>
  <si>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</si>
  <si>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</si>
  <si>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</si>
  <si>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</si>
  <si>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</si>
  <si>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</si>
  <si>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</si>
  <si>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</si>
  <si>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</si>
  <si>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</si>
  <si>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</si>
  <si>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</si>
  <si>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</si>
  <si>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</si>
  <si>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</si>
  <si>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</si>
  <si>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</si>
  <si>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</si>
  <si>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</si>
  <si>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</si>
  <si>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</si>
  <si>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</si>
  <si>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</si>
  <si>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</si>
  <si>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</si>
  <si>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</si>
  <si>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</si>
  <si>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</si>
  <si>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</si>
  <si>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</si>
  <si>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</si>
  <si>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</si>
  <si>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</si>
  <si>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</si>
  <si>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</si>
  <si>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</si>
  <si>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</si>
  <si>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</si>
  <si>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</si>
  <si>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</si>
  <si>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</si>
  <si>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</si>
  <si>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</si>
  <si>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</si>
  <si>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</si>
  <si>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</si>
  <si>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</si>
  <si>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</si>
  <si>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</si>
  <si>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</si>
  <si>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</si>
  <si>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</si>
  <si>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</si>
  <si>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</si>
  <si>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</si>
  <si>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</si>
  <si>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</si>
  <si>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</si>
  <si>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</si>
  <si>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</si>
  <si>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</si>
  <si>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</si>
  <si>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</si>
  <si>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</si>
  <si>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</si>
  <si>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</si>
  <si>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</si>
  <si>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</si>
  <si>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</si>
  <si>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</si>
  <si>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</si>
  <si>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</si>
  <si>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</si>
  <si>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</si>
  <si>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</si>
  <si>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</si>
  <si>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</si>
  <si>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</si>
  <si>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</si>
  <si>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</si>
  <si>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</si>
  <si>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</si>
  <si>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</si>
  <si>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</si>
  <si>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</si>
  <si>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</si>
  <si>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</si>
  <si>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</si>
  <si>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</si>
  <si>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</si>
  <si>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</si>
  <si>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</si>
  <si>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</si>
  <si>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</si>
  <si>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</si>
  <si>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</si>
  <si>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</si>
  <si>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</si>
  <si>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</si>
  <si>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</si>
  <si>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</si>
  <si>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</si>
  <si>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</si>
  <si>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</si>
  <si>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</si>
  <si>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</si>
  <si>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</si>
  <si>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</si>
  <si>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</si>
  <si>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</si>
  <si>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</si>
  <si>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</si>
  <si>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</si>
  <si>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</si>
  <si>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</si>
  <si>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</si>
  <si>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</si>
  <si>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</si>
  <si>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</si>
  <si>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</si>
  <si>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</si>
  <si>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</si>
  <si>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</si>
  <si>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</si>
  <si>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</si>
  <si>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</si>
  <si>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</si>
  <si>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</si>
  <si>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</si>
  <si>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</si>
  <si>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</si>
  <si>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</si>
  <si>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</si>
  <si>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</si>
  <si>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</si>
  <si>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</si>
  <si>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</si>
  <si>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</si>
  <si>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</si>
  <si>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</si>
  <si>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</si>
  <si>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</si>
  <si>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</si>
  <si>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</si>
  <si>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</si>
  <si>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</si>
  <si>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</si>
  <si>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</si>
  <si>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</si>
  <si>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</si>
  <si>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</si>
  <si>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</si>
  <si>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</si>
  <si>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</si>
  <si>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</si>
  <si>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</si>
  <si>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</si>
  <si>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</si>
  <si>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</si>
  <si>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</si>
  <si>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</si>
  <si>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</si>
  <si>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</si>
  <si>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</si>
  <si>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</si>
  <si>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</si>
  <si>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</si>
  <si>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</si>
  <si>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</si>
  <si>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</si>
  <si>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</si>
  <si>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</si>
  <si>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</si>
  <si>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</si>
  <si>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</si>
  <si>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</si>
  <si>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</si>
  <si>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</si>
  <si>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</si>
  <si>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</si>
  <si>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</si>
  <si>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</si>
  <si>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</si>
  <si>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</si>
  <si>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</si>
  <si>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</si>
  <si>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</si>
  <si>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</si>
  <si>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</si>
  <si>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</si>
  <si>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</si>
  <si>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</si>
  <si>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</si>
  <si>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</si>
  <si>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</si>
  <si>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</si>
  <si>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</si>
  <si>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</si>
  <si>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</si>
  <si>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</si>
  <si>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</si>
  <si>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</si>
  <si>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</si>
  <si>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</si>
  <si>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</si>
  <si>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</si>
  <si>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</si>
  <si>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</si>
  <si>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</si>
  <si>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</si>
  <si>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</si>
  <si>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</si>
  <si>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</si>
  <si>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</si>
  <si>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</si>
  <si>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</si>
  <si>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</si>
  <si>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</si>
  <si>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</si>
  <si>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</si>
  <si>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</si>
  <si>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</si>
  <si>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</si>
  <si>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</si>
  <si>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</si>
  <si>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</si>
  <si>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</si>
  <si>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</si>
  <si>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</si>
  <si>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</si>
  <si>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</si>
  <si>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</si>
  <si>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</si>
  <si>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</si>
  <si>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</si>
  <si>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</si>
  <si>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</si>
  <si>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</si>
  <si>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</si>
  <si>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</si>
  <si>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</si>
  <si>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</si>
  <si>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</si>
  <si>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</si>
  <si>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</si>
  <si>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</si>
  <si>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</si>
  <si>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</si>
  <si>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</si>
  <si>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</si>
  <si>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</si>
  <si>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</si>
  <si>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</si>
  <si>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</si>
  <si>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</si>
  <si>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</si>
  <si>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</si>
  <si>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</si>
  <si>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</si>
  <si>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</si>
  <si>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</si>
  <si>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</si>
  <si>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</si>
  <si>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</si>
  <si>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</si>
  <si>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</si>
  <si>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</si>
  <si>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</si>
  <si>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</si>
  <si>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</si>
  <si>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</si>
  <si>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</si>
  <si>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</si>
  <si>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</si>
  <si>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</si>
  <si>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</si>
  <si>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</si>
  <si>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</si>
  <si>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</si>
  <si>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</si>
  <si>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</si>
  <si>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</si>
  <si>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</si>
  <si>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</si>
  <si>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</si>
  <si>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</si>
  <si>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</si>
  <si>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</si>
  <si>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</si>
  <si>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</si>
  <si>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</si>
  <si>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</si>
  <si>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</si>
  <si>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</si>
  <si>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</si>
  <si>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</si>
  <si>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</si>
  <si>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</si>
  <si>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</si>
  <si>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</si>
  <si>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</si>
  <si>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</si>
  <si>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</si>
  <si>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</si>
  <si>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</si>
  <si>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</si>
  <si>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</si>
  <si>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</si>
  <si>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</si>
  <si>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</si>
  <si>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</si>
  <si>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</si>
  <si>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</si>
  <si>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</si>
  <si>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</si>
  <si>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</si>
  <si>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</si>
  <si>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</si>
  <si>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</si>
  <si>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</si>
  <si>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</si>
  <si>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</si>
  <si>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</si>
  <si>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</si>
  <si>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</si>
  <si>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</si>
  <si>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</si>
  <si>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</si>
  <si>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</si>
  <si>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</si>
  <si>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</si>
  <si>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</si>
  <si>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</si>
  <si>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</si>
  <si>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</si>
  <si>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</si>
  <si>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</si>
  <si>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</si>
  <si>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</si>
  <si>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</si>
  <si>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</si>
  <si>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</si>
  <si>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</si>
  <si>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</si>
  <si>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</si>
  <si>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</si>
  <si>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</si>
  <si>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</si>
  <si>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</si>
  <si>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</si>
  <si>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</si>
  <si>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</si>
  <si>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</si>
  <si>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</si>
  <si>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</si>
  <si>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</si>
  <si>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</si>
  <si>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</si>
  <si>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</si>
  <si>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</si>
  <si>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</si>
  <si>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</si>
  <si>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</si>
  <si>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</si>
  <si>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</si>
  <si>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</si>
  <si>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</si>
  <si>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</si>
  <si>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</si>
  <si>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</si>
  <si>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</si>
  <si>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</si>
  <si>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</si>
  <si>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</si>
  <si>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</si>
  <si>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</si>
  <si>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</si>
  <si>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</si>
  <si>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</si>
  <si>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</si>
  <si>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</si>
  <si>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</si>
  <si>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</si>
  <si>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</si>
  <si>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</si>
  <si>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</si>
  <si>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</si>
  <si>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</si>
  <si>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</si>
  <si>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</si>
  <si>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</si>
  <si>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</si>
  <si>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</si>
  <si>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</si>
  <si>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</si>
  <si>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</si>
  <si>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</si>
  <si>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</si>
  <si>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</si>
  <si>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</si>
  <si>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</si>
  <si>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</si>
  <si>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</si>
  <si>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</si>
  <si>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</si>
  <si>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</si>
  <si>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</si>
  <si>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</si>
  <si>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</si>
  <si>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</si>
  <si>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</si>
  <si>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</si>
  <si>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</si>
  <si>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</si>
  <si>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</si>
  <si>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</si>
  <si>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</si>
  <si>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</si>
  <si>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</si>
  <si>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</si>
  <si>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</si>
  <si>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</si>
  <si>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</si>
  <si>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</si>
  <si>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</si>
  <si>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</si>
  <si>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</si>
  <si>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</si>
  <si>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</si>
  <si>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</si>
  <si>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</si>
  <si>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</si>
  <si>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</si>
  <si>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</si>
  <si>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</si>
  <si>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</si>
  <si>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</si>
  <si>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</si>
  <si>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</si>
  <si>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</si>
  <si>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</si>
  <si>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</si>
  <si>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</si>
  <si>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</si>
  <si>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</si>
  <si>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</si>
  <si>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</si>
  <si>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</si>
  <si>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</si>
  <si>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</si>
  <si>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</si>
  <si>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</si>
  <si>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</si>
  <si>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</si>
  <si>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</si>
  <si>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</si>
  <si>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</si>
  <si>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</si>
  <si>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</si>
  <si>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</si>
  <si>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</si>
  <si>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</si>
  <si>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</si>
  <si>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</si>
  <si>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</si>
  <si>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</si>
  <si>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</si>
  <si>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</si>
  <si>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</si>
  <si>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</si>
  <si>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</si>
  <si>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</si>
  <si>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</si>
  <si>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</si>
  <si>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</si>
  <si>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</si>
  <si>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</si>
  <si>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</si>
  <si>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</si>
  <si>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</si>
  <si>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</si>
  <si>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</si>
  <si>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</si>
  <si>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</si>
  <si>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</si>
  <si>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</si>
  <si>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</si>
  <si>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</si>
  <si>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</si>
  <si>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</si>
  <si>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</si>
  <si>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</si>
  <si>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</si>
  <si>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</si>
  <si>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</si>
  <si>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</si>
  <si>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</si>
  <si>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</si>
  <si>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</si>
  <si>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</si>
  <si>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</si>
  <si>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</si>
  <si>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</si>
  <si>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</si>
  <si>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</si>
  <si>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</si>
  <si>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</si>
  <si>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</si>
  <si>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</si>
  <si>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</si>
  <si>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</si>
  <si>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</si>
  <si>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</si>
  <si>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</si>
  <si>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</si>
  <si>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</si>
  <si>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</si>
  <si>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</si>
  <si>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</si>
  <si>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</si>
  <si>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</si>
  <si>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</si>
  <si>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</si>
  <si>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</si>
  <si>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</si>
  <si>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</si>
  <si>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</si>
  <si>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</si>
  <si>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</si>
  <si>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</si>
  <si>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</si>
  <si>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</si>
  <si>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</si>
  <si>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</si>
  <si>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</si>
  <si>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</si>
  <si>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</si>
  <si>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</si>
  <si>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</si>
  <si>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</si>
  <si>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</si>
  <si>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</si>
  <si>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</si>
  <si>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</si>
  <si>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</si>
  <si>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</si>
  <si>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</si>
  <si>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</si>
  <si>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</si>
  <si>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</si>
  <si>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</si>
  <si>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</si>
  <si>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</si>
  <si>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</si>
  <si>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</si>
  <si>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</si>
  <si>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</si>
  <si>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</si>
  <si>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</si>
  <si>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</si>
  <si>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</si>
  <si>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</si>
  <si>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</si>
  <si>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</si>
  <si>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</si>
  <si>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</si>
  <si>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</si>
  <si>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</si>
  <si>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</si>
  <si>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</si>
  <si>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</si>
  <si>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</si>
  <si>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</si>
  <si>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</si>
  <si>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</si>
  <si>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</si>
  <si>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</si>
  <si>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</si>
  <si>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</si>
  <si>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</si>
  <si>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</si>
  <si>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</si>
  <si>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</si>
  <si>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</si>
  <si>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</si>
  <si>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</si>
  <si>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</si>
  <si>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</si>
  <si>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</si>
  <si>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</si>
  <si>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</si>
  <si>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</si>
  <si>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</si>
  <si>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</si>
  <si>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</si>
  <si>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</si>
  <si>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</si>
  <si>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</si>
  <si>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</si>
  <si>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</si>
  <si>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</si>
  <si>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</si>
  <si>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</si>
  <si>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</si>
  <si>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</si>
  <si>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</si>
  <si>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</si>
  <si>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</si>
  <si>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</si>
  <si>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</si>
  <si>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</si>
  <si>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</si>
  <si>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</si>
  <si>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</si>
  <si>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</si>
  <si>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</si>
  <si>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</si>
  <si>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</si>
  <si>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</si>
  <si>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</si>
  <si>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</si>
  <si>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</si>
  <si>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</si>
  <si>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</si>
  <si>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</si>
  <si>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</si>
  <si>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</si>
  <si>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</si>
  <si>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</si>
  <si>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</si>
  <si>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</si>
  <si>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</si>
  <si>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</si>
  <si>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</si>
  <si>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</si>
  <si>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</si>
  <si>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</si>
  <si>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</si>
  <si>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</si>
  <si>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</si>
  <si>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</si>
  <si>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</si>
  <si>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</si>
  <si>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</si>
  <si>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</si>
  <si>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</si>
  <si>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</si>
  <si>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</si>
  <si>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</si>
  <si>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</si>
  <si>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</si>
  <si>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</si>
  <si>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</si>
  <si>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</si>
  <si>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</si>
  <si>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</si>
  <si>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</si>
  <si>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</si>
  <si>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</si>
  <si>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</si>
  <si>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</si>
  <si>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</si>
  <si>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</si>
  <si>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</si>
  <si>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</si>
  <si>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</si>
  <si>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</si>
  <si>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</si>
  <si>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</si>
  <si>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</si>
  <si>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</si>
  <si>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</si>
  <si>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</si>
  <si>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</si>
  <si>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</si>
  <si>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</si>
  <si>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</si>
  <si>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</si>
  <si>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</si>
  <si>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</si>
  <si>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</si>
  <si>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</si>
  <si>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</si>
  <si>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</si>
  <si>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</si>
  <si>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</si>
  <si>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</si>
  <si>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</si>
  <si>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</si>
  <si>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</si>
  <si>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</si>
  <si>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</si>
  <si>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</si>
  <si>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</si>
  <si>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</si>
  <si>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</si>
  <si>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</si>
  <si>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</si>
  <si>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</si>
  <si>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</si>
  <si>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</si>
  <si>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</si>
  <si>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</si>
  <si>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</si>
  <si>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</si>
  <si>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</si>
  <si>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</si>
  <si>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</si>
  <si>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</si>
  <si>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</si>
  <si>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</si>
  <si>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</si>
  <si>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</si>
  <si>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</si>
  <si>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</si>
  <si>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</si>
  <si>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</si>
  <si>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</si>
  <si>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</si>
  <si>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</si>
  <si>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</si>
  <si>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</si>
  <si>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</si>
  <si>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</si>
  <si>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</si>
  <si>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</si>
  <si>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</si>
  <si>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</si>
  <si>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</si>
  <si>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</si>
  <si>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</si>
  <si>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</si>
  <si>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</si>
  <si>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</si>
  <si>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</si>
  <si>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</si>
  <si>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</si>
  <si>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</si>
  <si>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</si>
  <si>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</si>
  <si>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</si>
  <si>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</si>
  <si>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</si>
  <si>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</si>
  <si>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</si>
  <si>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</si>
  <si>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</si>
  <si>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</si>
  <si>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</si>
  <si>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</si>
  <si>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</si>
  <si>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</si>
  <si>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</si>
  <si>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</si>
  <si>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</si>
  <si>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</si>
  <si>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</si>
  <si>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</si>
  <si>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</si>
  <si>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</si>
  <si>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</si>
  <si>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</si>
  <si>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</si>
  <si>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</si>
  <si>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</si>
  <si>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</si>
  <si>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</si>
  <si>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</si>
  <si>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</si>
  <si>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</si>
  <si>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</si>
  <si>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</si>
  <si>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</si>
  <si>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</si>
  <si>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</si>
  <si>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</si>
  <si>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</si>
  <si>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</si>
  <si>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</si>
  <si>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</si>
  <si>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</si>
  <si>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</si>
  <si>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</si>
  <si>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</si>
  <si>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</si>
  <si>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</si>
  <si>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</si>
  <si>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</si>
  <si>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</si>
  <si>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</si>
  <si>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</si>
  <si>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</si>
  <si>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</si>
  <si>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</si>
  <si>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</si>
  <si>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</si>
  <si>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</si>
  <si>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</si>
  <si>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</si>
  <si>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</si>
  <si>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</si>
  <si>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</si>
  <si>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</si>
  <si>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</si>
  <si>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</si>
  <si>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</si>
  <si>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</si>
  <si>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</si>
  <si>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</si>
  <si>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</si>
  <si>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</si>
  <si>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</si>
  <si>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</si>
  <si>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</si>
  <si>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</si>
  <si>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</si>
  <si>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</si>
  <si>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</si>
  <si>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</si>
  <si>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</si>
  <si>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</si>
  <si>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</si>
  <si>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</si>
  <si>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</si>
  <si>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</si>
  <si>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</si>
  <si>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</si>
  <si>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</si>
  <si>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</si>
  <si>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</si>
  <si>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</si>
  <si>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</si>
  <si>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</si>
  <si>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</si>
  <si>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</si>
  <si>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</si>
  <si>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</si>
  <si>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</si>
  <si>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</si>
  <si>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</si>
  <si>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</si>
  <si>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</si>
  <si>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</si>
  <si>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</si>
  <si>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</si>
  <si>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</si>
  <si>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</si>
  <si>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</si>
  <si>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</si>
  <si>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</si>
  <si>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</si>
  <si>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</si>
  <si>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</si>
  <si>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</si>
  <si>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</si>
  <si>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</si>
  <si>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</si>
  <si>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</si>
  <si>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</si>
  <si>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</si>
  <si>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</si>
  <si>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</si>
  <si>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</si>
  <si>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</si>
  <si>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</si>
  <si>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</si>
  <si>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</si>
  <si>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</si>
  <si>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</si>
  <si>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</si>
  <si>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</si>
  <si>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</si>
  <si>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</si>
  <si>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</si>
  <si>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</si>
  <si>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</si>
  <si>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</si>
  <si>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</si>
  <si>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</si>
  <si>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</si>
  <si>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</si>
  <si>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</si>
  <si>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</si>
  <si>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</si>
  <si>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</si>
  <si>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</si>
  <si>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</si>
  <si>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</si>
  <si>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</si>
  <si>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</si>
  <si>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</si>
  <si>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</si>
  <si>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</si>
  <si>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</si>
  <si>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</si>
  <si>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</si>
  <si>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</si>
  <si>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</si>
  <si>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</si>
  <si>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</si>
  <si>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</si>
  <si>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</si>
  <si>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</si>
  <si>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</si>
  <si>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</si>
  <si>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</si>
  <si>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</si>
  <si>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</si>
  <si>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</si>
  <si>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</si>
  <si>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</si>
  <si>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</si>
  <si>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</si>
  <si>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</si>
  <si>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</si>
  <si>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</si>
  <si>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</si>
  <si>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</si>
  <si>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</si>
  <si>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</si>
  <si>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</si>
  <si>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</si>
  <si>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</si>
  <si>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</si>
  <si>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</si>
  <si>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</si>
  <si>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</si>
  <si>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</si>
  <si>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</si>
  <si>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</si>
  <si>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</si>
  <si>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</si>
  <si>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</si>
  <si>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</si>
  <si>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</si>
  <si>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</si>
  <si>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</si>
  <si>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</si>
  <si>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</si>
  <si>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</si>
  <si>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</si>
  <si>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</si>
  <si>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</si>
  <si>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</si>
  <si>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</si>
  <si>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</si>
  <si>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</si>
  <si>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</si>
  <si>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</si>
  <si>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</si>
  <si>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</si>
  <si>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</si>
  <si>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</si>
  <si>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</si>
  <si>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</si>
  <si>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</si>
  <si>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</si>
  <si>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</si>
  <si>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</si>
  <si>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</si>
  <si>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</si>
  <si>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</si>
  <si>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</si>
  <si>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</si>
  <si>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</si>
  <si>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</si>
  <si>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</si>
  <si>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</si>
  <si>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</si>
  <si>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</si>
  <si>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</si>
  <si>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</si>
  <si>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</si>
  <si>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</si>
  <si>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</si>
  <si>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</si>
  <si>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</si>
  <si>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</si>
  <si>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</si>
  <si>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</si>
  <si>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</si>
  <si>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</si>
  <si>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</si>
  <si>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</si>
  <si>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</si>
  <si>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</si>
  <si>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</si>
  <si>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</si>
  <si>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</si>
  <si>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</si>
  <si>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</si>
  <si>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</si>
  <si>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</si>
  <si>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</si>
  <si>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</si>
  <si>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</si>
  <si>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</si>
  <si>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</si>
  <si>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</si>
  <si>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</si>
  <si>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</si>
  <si>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</si>
  <si>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</si>
  <si>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</si>
  <si>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</si>
  <si>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</si>
  <si>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</si>
  <si>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</si>
  <si>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</si>
  <si>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</si>
  <si>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</si>
  <si>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</si>
  <si>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</si>
  <si>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</si>
  <si>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</si>
  <si>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</si>
  <si>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</si>
  <si>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</si>
  <si>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</si>
  <si>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</si>
  <si>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</si>
  <si>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</si>
  <si>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</si>
  <si>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</si>
  <si>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</si>
  <si>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 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</si>
  <si>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</si>
  <si>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</si>
  <si>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</si>
  <si>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</si>
  <si>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</si>
  <si>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</si>
  <si>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</si>
  <si>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</si>
  <si>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</si>
  <si>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</si>
  <si>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</si>
  <si>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</si>
  <si>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</si>
  <si>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</si>
  <si>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</si>
  <si>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</si>
  <si>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</si>
  <si>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</si>
  <si>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</si>
  <si>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</si>
  <si>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</si>
  <si>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</si>
  <si>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</si>
  <si>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</si>
  <si>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</si>
  <si>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</si>
  <si>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</si>
  <si>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</si>
  <si>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</si>
  <si>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</si>
  <si>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</si>
  <si>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</si>
  <si>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</si>
  <si>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</si>
  <si>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</si>
  <si>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</si>
  <si>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</si>
  <si>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</si>
  <si>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Date Created Conversion</t>
  </si>
  <si>
    <t>Date Ended Conversion</t>
  </si>
  <si>
    <t>(All)</t>
  </si>
  <si>
    <t>Column Labels</t>
  </si>
  <si>
    <t>Count of Parent Category</t>
  </si>
  <si>
    <t>Count of outcome</t>
  </si>
  <si>
    <t>Goal</t>
  </si>
  <si>
    <t>Number Successful</t>
  </si>
  <si>
    <t>Number Failed</t>
  </si>
  <si>
    <t xml:space="preserve">Number Cancelled 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</si>
  <si>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</si>
  <si>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</si>
  <si>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</si>
  <si>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</si>
  <si>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</si>
  <si>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</si>
  <si>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</si>
  <si>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</si>
  <si>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</si>
  <si>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</si>
  <si>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</si>
  <si>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</si>
  <si>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</si>
  <si>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</si>
  <si>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</si>
  <si>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</si>
  <si>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outcome2</t>
  </si>
  <si>
    <t>backers_count2</t>
  </si>
  <si>
    <t>MEAN</t>
  </si>
  <si>
    <t>MEDIAN</t>
  </si>
  <si>
    <t>MINIMUM</t>
  </si>
  <si>
    <t>MAXIMUM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</si>
  <si>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</si>
  <si>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</si>
  <si>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</si>
  <si>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</si>
  <si>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</si>
  <si>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</si>
  <si>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</si>
  <si>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</si>
  <si>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</si>
  <si>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</si>
  <si>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</si>
  <si>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</si>
  <si>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</si>
  <si>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VARIANCE</t>
  </si>
  <si>
    <t>STANDARD D</t>
  </si>
  <si>
    <t>Use your data to determine whether the mean or the median summarizes the data more meaningfully.</t>
  </si>
  <si>
    <t>Use your data to determine if there is more variability with successful or unsuccessful campaigns. Does this make sense? Why or why not?</t>
  </si>
  <si>
    <t xml:space="preserve">The Variability shows that there was just as much failiues as there was sucessful. </t>
  </si>
  <si>
    <t>No, the mean and median are not near eachother, they are offset my a large number. This shows data is on a right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</si>
</sst>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Roboto"/>
    </font>
    <font>
      <sz val="8"/>
      <name val="Calibri"/>
      <family val="2"/>
      <scheme val="minor"/>
    </font>
    <font>
      <sz val="12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44" fontId="0" fillId="0" borderId="0" xfId="42" applyFont="1"/>
    <xf numFmtId="164" fontId="0" fillId="0" borderId="0" xfId="0" applyNumberFormat="1"/>
    <xf numFmtId="0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0" fillId="33" borderId="10" xfId="0" applyNumberFormat="1" applyFont="1" applyFill="1" applyBorder="1"/>
    <xf numFmtId="0" fontId="0" fillId="33" borderId="10" xfId="0" applyFont="1" applyFill="1" applyBorder="1"/>
    <xf numFmtId="44" fontId="19" fillId="33" borderId="10" xfId="42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center"/>
    </xf>
    <xf numFmtId="9" fontId="0" fillId="33" borderId="10" xfId="43" applyFont="1" applyFill="1" applyBorder="1"/>
    <xf numFmtId="0" fontId="19" fillId="33" borderId="10" xfId="0" applyFont="1" applyFill="1" applyBorder="1" applyAlignment="1">
      <alignment horizontal="left" vertical="center" wrapText="1"/>
    </xf>
    <xf numFmtId="0" fontId="0" fillId="34" borderId="0" xfId="0" applyFont="1" applyFill="1"/>
    <xf numFmtId="0" fontId="21" fillId="0" borderId="0" xfId="0" applyFont="1"/>
    <xf numFmtId="0" fontId="0" fillId="0" borderId="0" xfId="0" applyFont="1"/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fill>
        <patternFill>
          <bgColor theme="4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[CrowdfundingBook.xlsx]Patent Catagory!PivotTable7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'Patent Catagory'!$I$3:$I$4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'Patent Catagory'!$H$5:$H$14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'Patent Catagory'!$I$5:$I$14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AA9-A2D2-23BA1C0DA0AA}"/>
            </c:ext>
          </c:extLst>
        </c:ser>
        <c:ser>
          <c:idx val="1"/>
          <c:order val="1"/>
          <c:tx>
            <c:strRef>
              <c:f>'Patent Catagory'!$J$3:$J$4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'Patent Catagory'!$H$5:$H$14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'Patent Catagory'!$J$5:$J$14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1-4AA9-A2D2-23BA1C0DA0AA}"/>
            </c:ext>
          </c:extLst>
        </c:ser>
        <c:ser>
          <c:idx val="2"/>
          <c:order val="2"/>
          <c:tx>
            <c:strRef>
              <c:f>'Patent Catagory'!$K$3:$K$4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'Patent Catagory'!$H$5:$H$14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'Patent Catagory'!$K$5:$K$14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81-4AA9-A2D2-23BA1C0DA0AA}"/>
            </c:ext>
          </c:extLst>
        </c:ser>
        <c:ser>
          <c:idx val="3"/>
          <c:order val="3"/>
          <c:tx>
            <c:strRef>
              <c:f>'Patent Catagory'!$L$3:$L$4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'Patent Catagory'!$H$5:$H$14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'Patent Catagory'!$L$5:$L$14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81-4AA9-A2D2-23BA1C0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40512"/>
        <c:axId val="853342176"/>
      </c:barChart>
      <c:catAx>
        <c:axId val="8533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42176"/>
        <c:crosses val="autoZero"/>
        <c:auto val="1"/>
        <c:lblAlgn val="ctr"/>
        <c:lblOffset val="100"/>
        <c:noMultiLvlLbl val="0"/>
      </c:catAx>
      <c:valAx>
        <c:axId val="8533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Catagory!PivotTable8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6-4B84-B5B3-7B616AA633A6}"/>
            </c:ext>
          </c:extLst>
        </c:ser>
        <c:ser>
          <c:idx val="1"/>
          <c:order val="1"/>
          <c:tx>
            <c:strRef>
              <c:f>'Sub 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 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6-4B84-B5B3-7B616AA633A6}"/>
            </c:ext>
          </c:extLst>
        </c:ser>
        <c:ser>
          <c:idx val="2"/>
          <c:order val="2"/>
          <c:tx>
            <c:strRef>
              <c:f>'Sub 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6-4B84-B5B3-7B616AA633A6}"/>
            </c:ext>
          </c:extLst>
        </c:ser>
        <c:ser>
          <c:idx val="3"/>
          <c:order val="3"/>
          <c:tx>
            <c:strRef>
              <c:f>'Sub 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 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46-4B84-B5B3-7B616AA6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247504"/>
        <c:axId val="841246672"/>
      </c:barChart>
      <c:catAx>
        <c:axId val="8412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6672"/>
        <c:crosses val="autoZero"/>
        <c:auto val="1"/>
        <c:lblAlgn val="ctr"/>
        <c:lblOffset val="100"/>
        <c:noMultiLvlLbl val="0"/>
      </c:catAx>
      <c:valAx>
        <c:axId val="8412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Catagory Years!PivotTable10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Catagory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Catagory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Catagory Years'!$B$7:$B$19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55-4A17-B6B8-C7DA08AB4356}"/>
            </c:ext>
          </c:extLst>
        </c:ser>
        <c:ser>
          <c:idx val="1"/>
          <c:order val="1"/>
          <c:tx>
            <c:strRef>
              <c:f>'Parent Catagory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Catagory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Catagory Years'!$C$7:$C$19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55-4A17-B6B8-C7DA08AB4356}"/>
            </c:ext>
          </c:extLst>
        </c:ser>
        <c:ser>
          <c:idx val="2"/>
          <c:order val="2"/>
          <c:tx>
            <c:strRef>
              <c:f>'Parent Catagory Years'!$D$5:$D$6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Catagory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Catagory Years'!$D$7:$D$19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55-4A17-B6B8-C7DA08AB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832847"/>
        <c:axId val="1089831599"/>
      </c:lineChart>
      <c:catAx>
        <c:axId val="108983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1599"/>
        <c:crosses val="autoZero"/>
        <c:auto val="1"/>
        <c:lblAlgn val="ctr"/>
        <c:lblOffset val="100"/>
        <c:noMultiLvlLbl val="0"/>
      </c:catAx>
      <c:valAx>
        <c:axId val="10898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Bonus!$U$2:$U$13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Bonus!$Z$2:$Z$13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604-495D-8C63-AC65B97380C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Bonus!$U$2:$U$13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Bonus!$AA$2:$AA$13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604-495D-8C63-AC65B97380C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Bonus!$U$2:$U$13</c:f>
              <c:strCache>
                <c:ptCount val="12"/>
                <c:pt idx="0">
                  <c:v> 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Bonus!$AB$2:$AB$13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1604-495D-8C63-AC65B973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62016"/>
        <c:axId val="111736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Bonus!$U$2:$U$13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1604-495D-8C63-AC65B97380C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Bonus!$U$2:$U$13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Bonus!$W$2:$W$13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1604-495D-8C63-AC65B97380C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Bonus!$U$2:$U$13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Bonus!$X$2:$X$13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1604-495D-8C63-AC65B97380C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Bonus!$U$2:$U$13</c15:sqref>
                        </c15:formulaRef>
                      </c:ext>
                    </c:extLst>
                    <c:strCache>
                      <c:ptCount val="12"/>
                      <c:pt idx="0">
                        <c:v> Less than 1000 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Bonus!$Y$2:$Y$13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1604-495D-8C63-AC65B97380CC}"/>
                  </c:ext>
                </c:extLst>
              </c15:ser>
            </c15:filteredLineSeries>
          </c:ext>
        </c:extLst>
      </c:lineChart>
      <c:catAx>
        <c:axId val="11173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67424"/>
        <c:crosses val="autoZero"/>
        <c:auto val="1"/>
        <c:lblAlgn val="ctr"/>
        <c:lblOffset val="100"/>
        <c:noMultiLvlLbl val="0"/>
      </c:catAx>
      <c:valAx>
        <c:axId val="11173674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279080</xdr:colOff>
      <xdr:row>0</xdr:row>
      <xdr:rowOff>169544</xdr:rowOff>
    </xdr:from>
    <xdr:to>
      <xdr:col>16</xdr:col>
      <xdr:colOff>19049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540B5-DC21-1593-9FAF-044E5BD93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26670</xdr:rowOff>
    </xdr:from>
    <xdr:to>
      <xdr:col>17</xdr:col>
      <xdr:colOff>419099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932AB-D81D-AB6A-82D7-392DD666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45720</xdr:rowOff>
    </xdr:from>
    <xdr:to>
      <xdr:col>18</xdr:col>
      <xdr:colOff>327660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2C913-21E1-C563-C87E-F3D0E7F5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67586</xdr:colOff>
      <xdr:row>14</xdr:row>
      <xdr:rowOff>61628</xdr:rowOff>
    </xdr:from>
    <xdr:to>
      <xdr:col>28</xdr:col>
      <xdr:colOff>186856</xdr:colOff>
      <xdr:row>34</xdr:row>
      <xdr:rowOff>141798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AE48D0-B597-9013-0993-E69459CC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ne rios" refreshedDate="44727.895469791663" createdVersion="8" refreshedVersion="8" minRefreshableVersion="3" recordCount="1000" xr:uid="{F6B1593D-EED1-49DC-9ED1-6405F5771772}">
  <cacheSource type="worksheet">
    <worksheetSource ref="A1:T1001" sheet="Bonus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448690400" maxValue="14486904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5-11-28T06:00:00" maxDate="2015-11-28T06:00: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10">
        <s v="food"/>
        <s v="music"/>
        <s v="technology"/>
        <s v="theater"/>
        <s v="film &amp; video"/>
        <s v="publishing"/>
        <s v="games"/>
        <s v="photography"/>
        <s v="journalism"/>
        <s v="`" u="1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d v="2015-11-28T06:00:00"/>
    <x v="0"/>
    <b v="0"/>
    <b v="0"/>
    <s v="food/food trucks"/>
    <x v="0"/>
    <x v="0"/>
  </r>
  <r>
    <n v="1"/>
    <s v="Odom Inc"/>
    <s v="Managed bottom-line architecture"/>
    <n v="1400"/>
    <n v="14560"/>
    <x v="1"/>
    <n v="10.4"/>
    <n v="92.151898734177209"/>
    <n v="158"/>
    <x v="1"/>
    <s v="USD"/>
    <n v="1448690400"/>
    <n v="1408597200"/>
    <d v="2015-11-28T06:00:00"/>
    <x v="1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00.01614035087719"/>
    <n v="1425"/>
    <x v="2"/>
    <s v="AUD"/>
    <n v="1448690400"/>
    <n v="1384840800"/>
    <d v="2015-11-28T06:00:00"/>
    <x v="2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03.20833333333333"/>
    <n v="24"/>
    <x v="1"/>
    <s v="USD"/>
    <n v="1448690400"/>
    <n v="1568955600"/>
    <d v="2015-11-28T06:00:00"/>
    <x v="3"/>
    <b v="0"/>
    <b v="0"/>
    <s v="music/rock"/>
    <x v="1"/>
    <x v="1"/>
  </r>
  <r>
    <n v="4"/>
    <s v="Larson-Little"/>
    <s v="Proactive foreground core"/>
    <n v="7600"/>
    <n v="5265"/>
    <x v="0"/>
    <n v="0.69276315789473686"/>
    <n v="99.339622641509436"/>
    <n v="53"/>
    <x v="1"/>
    <s v="USD"/>
    <n v="1448690400"/>
    <n v="1548309600"/>
    <d v="2015-11-28T06:00:00"/>
    <x v="4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75.833333333333329"/>
    <n v="174"/>
    <x v="3"/>
    <s v="DKK"/>
    <n v="1448690400"/>
    <n v="1347080400"/>
    <d v="2015-11-28T06:00:00"/>
    <x v="5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60.555555555555557"/>
    <n v="18"/>
    <x v="4"/>
    <s v="GBP"/>
    <n v="1448690400"/>
    <n v="1505365200"/>
    <d v="2015-11-28T06:00:00"/>
    <x v="6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64.93832599118943"/>
    <n v="227"/>
    <x v="3"/>
    <s v="DKK"/>
    <n v="1448690400"/>
    <n v="1439614800"/>
    <d v="2015-11-28T06:00:00"/>
    <x v="7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30.997175141242938"/>
    <n v="708"/>
    <x v="3"/>
    <s v="DKK"/>
    <n v="1448690400"/>
    <n v="1281502800"/>
    <d v="2015-11-28T06:00:00"/>
    <x v="8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72.909090909090907"/>
    <n v="44"/>
    <x v="1"/>
    <s v="USD"/>
    <n v="1448690400"/>
    <n v="1383804000"/>
    <d v="2015-11-28T06:00:00"/>
    <x v="9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62.9"/>
    <n v="220"/>
    <x v="1"/>
    <s v="USD"/>
    <n v="1448690400"/>
    <n v="1285909200"/>
    <d v="2015-11-28T06:00: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12.22222222222223"/>
    <n v="27"/>
    <x v="1"/>
    <s v="USD"/>
    <n v="1448690400"/>
    <n v="1285563600"/>
    <d v="2015-11-28T06:00:00"/>
    <x v="11"/>
    <b v="0"/>
    <b v="1"/>
    <s v="theater/plays"/>
    <x v="3"/>
    <x v="3"/>
  </r>
  <r>
    <n v="12"/>
    <s v="Kim Ltd"/>
    <s v="Assimilated hybrid intranet"/>
    <n v="6300"/>
    <n v="5629"/>
    <x v="0"/>
    <n v="0.89349206349206345"/>
    <n v="102.34545454545454"/>
    <n v="55"/>
    <x v="1"/>
    <s v="USD"/>
    <n v="1448690400"/>
    <n v="1572411600"/>
    <d v="2015-11-28T06:00: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05.05102040816327"/>
    <n v="98"/>
    <x v="1"/>
    <s v="USD"/>
    <n v="1448690400"/>
    <n v="1466658000"/>
    <d v="2015-11-28T06:00:00"/>
    <x v="13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94.144999999999996"/>
    <n v="200"/>
    <x v="1"/>
    <s v="USD"/>
    <n v="1448690400"/>
    <n v="1333342800"/>
    <d v="2015-11-28T06:00:00"/>
    <x v="14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84.986725663716811"/>
    <n v="452"/>
    <x v="1"/>
    <s v="USD"/>
    <n v="1448690400"/>
    <n v="1576303200"/>
    <d v="2015-11-28T06:00:00"/>
    <x v="15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10.41"/>
    <n v="100"/>
    <x v="1"/>
    <s v="USD"/>
    <n v="1448690400"/>
    <n v="1392271200"/>
    <d v="2015-11-28T06:00:00"/>
    <x v="16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07.96236989591674"/>
    <n v="1249"/>
    <x v="1"/>
    <s v="USD"/>
    <n v="1448690400"/>
    <n v="1294898400"/>
    <d v="2015-11-28T06:00:00"/>
    <x v="17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45.103703703703701"/>
    <n v="135"/>
    <x v="1"/>
    <s v="USD"/>
    <n v="1448690400"/>
    <n v="1537074000"/>
    <d v="2015-11-28T06:00:00"/>
    <x v="18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45.001483679525222"/>
    <n v="674"/>
    <x v="1"/>
    <s v="USD"/>
    <n v="1448690400"/>
    <n v="1553490000"/>
    <d v="2015-11-28T06:00:00"/>
    <x v="19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05.97134670487107"/>
    <n v="1396"/>
    <x v="1"/>
    <s v="USD"/>
    <n v="1448690400"/>
    <n v="1406523600"/>
    <d v="2015-11-28T06:00:00"/>
    <x v="2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69.055555555555557"/>
    <n v="558"/>
    <x v="1"/>
    <s v="USD"/>
    <n v="1448690400"/>
    <n v="1316322000"/>
    <d v="2015-11-28T06:00:00"/>
    <x v="21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5.044943820224717"/>
    <n v="890"/>
    <x v="1"/>
    <s v="USD"/>
    <n v="1448690400"/>
    <n v="1524027600"/>
    <d v="2015-11-28T06:00:00"/>
    <x v="22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05.22535211267606"/>
    <n v="142"/>
    <x v="4"/>
    <s v="GBP"/>
    <n v="1448690400"/>
    <n v="1554699600"/>
    <d v="2015-11-28T06:00: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39.003741114852225"/>
    <n v="2673"/>
    <x v="1"/>
    <s v="USD"/>
    <n v="1448690400"/>
    <n v="1403499600"/>
    <d v="2015-11-28T06:00:00"/>
    <x v="24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73.030674846625772"/>
    <n v="163"/>
    <x v="1"/>
    <s v="USD"/>
    <n v="1448690400"/>
    <n v="1307422800"/>
    <d v="2015-11-28T06:00:00"/>
    <x v="25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35.009459459459457"/>
    <n v="1480"/>
    <x v="1"/>
    <s v="USD"/>
    <n v="1448690400"/>
    <n v="1535346000"/>
    <d v="2015-11-28T06:00:00"/>
    <x v="26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06.6"/>
    <n v="15"/>
    <x v="1"/>
    <s v="USD"/>
    <n v="1448690400"/>
    <n v="1444539600"/>
    <d v="2015-11-28T06:00:00"/>
    <x v="27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61.997747747747745"/>
    <n v="2220"/>
    <x v="1"/>
    <s v="USD"/>
    <n v="1448690400"/>
    <n v="1267682400"/>
    <d v="2015-11-28T06:00:00"/>
    <x v="28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94.000622665006233"/>
    <n v="1606"/>
    <x v="5"/>
    <s v="CHF"/>
    <n v="1448690400"/>
    <n v="1535518800"/>
    <d v="2015-11-28T06:00:00"/>
    <x v="29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12.05426356589147"/>
    <n v="129"/>
    <x v="1"/>
    <s v="USD"/>
    <n v="1448690400"/>
    <n v="1559106000"/>
    <d v="2015-11-28T06:00:00"/>
    <x v="3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48.008849557522126"/>
    <n v="226"/>
    <x v="4"/>
    <s v="GBP"/>
    <n v="1448690400"/>
    <n v="1454392800"/>
    <d v="2015-11-28T06:00:00"/>
    <x v="31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38.004334633723452"/>
    <n v="2307"/>
    <x v="6"/>
    <s v="EUR"/>
    <n v="1448690400"/>
    <n v="1517896800"/>
    <d v="2015-11-28T06:00: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35.000184535892231"/>
    <n v="5419"/>
    <x v="1"/>
    <s v="USD"/>
    <n v="1448690400"/>
    <n v="1415685600"/>
    <d v="2015-11-28T06:00:00"/>
    <x v="33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85"/>
    <n v="165"/>
    <x v="1"/>
    <s v="USD"/>
    <n v="1448690400"/>
    <n v="1490677200"/>
    <d v="2015-11-28T06:00:00"/>
    <x v="34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95.993893129770996"/>
    <n v="1965"/>
    <x v="3"/>
    <s v="DKK"/>
    <n v="1448690400"/>
    <n v="1551506400"/>
    <d v="2015-11-28T06:00:00"/>
    <x v="35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68.8125"/>
    <n v="16"/>
    <x v="1"/>
    <s v="USD"/>
    <n v="1448690400"/>
    <n v="1300856400"/>
    <d v="2015-11-28T06:00:00"/>
    <x v="36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5.97196261682242"/>
    <n v="107"/>
    <x v="1"/>
    <s v="USD"/>
    <n v="1448690400"/>
    <n v="1573192800"/>
    <d v="2015-11-28T06:00:00"/>
    <x v="37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75.261194029850742"/>
    <n v="134"/>
    <x v="1"/>
    <s v="USD"/>
    <n v="1448690400"/>
    <n v="1287810000"/>
    <d v="2015-11-28T06:00:00"/>
    <x v="38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57.125"/>
    <n v="88"/>
    <x v="3"/>
    <s v="DKK"/>
    <n v="1448690400"/>
    <n v="1362978000"/>
    <d v="2015-11-28T06:00:00"/>
    <x v="39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75.141414141414145"/>
    <n v="198"/>
    <x v="1"/>
    <s v="USD"/>
    <n v="1448690400"/>
    <n v="1277355600"/>
    <d v="2015-11-28T06:00:00"/>
    <x v="4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07.42342342342343"/>
    <n v="111"/>
    <x v="6"/>
    <s v="EUR"/>
    <n v="1448690400"/>
    <n v="1348981200"/>
    <d v="2015-11-28T06:00:00"/>
    <x v="41"/>
    <b v="0"/>
    <b v="1"/>
    <s v="music/rock"/>
    <x v="1"/>
    <x v="1"/>
  </r>
  <r>
    <n v="42"/>
    <s v="Werner-Bryant"/>
    <s v="Virtual uniform frame"/>
    <n v="1800"/>
    <n v="7991"/>
    <x v="1"/>
    <n v="4.4394444444444447"/>
    <n v="35.995495495495497"/>
    <n v="222"/>
    <x v="1"/>
    <s v="USD"/>
    <n v="1448690400"/>
    <n v="1310533200"/>
    <d v="2015-11-28T06:00:00"/>
    <x v="42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26.998873148744366"/>
    <n v="6212"/>
    <x v="1"/>
    <s v="USD"/>
    <n v="1448690400"/>
    <n v="1407560400"/>
    <d v="2015-11-28T06:00:00"/>
    <x v="43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07.56122448979592"/>
    <n v="98"/>
    <x v="3"/>
    <s v="DKK"/>
    <n v="1448690400"/>
    <n v="1552885200"/>
    <d v="2015-11-28T06:00:00"/>
    <x v="44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94.375"/>
    <n v="48"/>
    <x v="1"/>
    <s v="USD"/>
    <n v="1448690400"/>
    <n v="1479362400"/>
    <d v="2015-11-28T06:00:00"/>
    <x v="45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46.163043478260867"/>
    <n v="92"/>
    <x v="1"/>
    <s v="USD"/>
    <n v="1448690400"/>
    <n v="1280552400"/>
    <d v="2015-11-28T06:00:00"/>
    <x v="46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47.845637583892618"/>
    <n v="149"/>
    <x v="1"/>
    <s v="USD"/>
    <n v="1448690400"/>
    <n v="1398661200"/>
    <d v="2015-11-28T06:00:00"/>
    <x v="47"/>
    <b v="0"/>
    <b v="0"/>
    <s v="theater/plays"/>
    <x v="3"/>
    <x v="3"/>
  </r>
  <r>
    <n v="48"/>
    <s v="Lamb Inc"/>
    <s v="Optimized leadingedge concept"/>
    <n v="33300"/>
    <n v="128862"/>
    <x v="1"/>
    <n v="3.86972972972973"/>
    <n v="53.007815713698065"/>
    <n v="2431"/>
    <x v="1"/>
    <s v="USD"/>
    <n v="1448690400"/>
    <n v="1436245200"/>
    <d v="2015-11-28T06:00:00"/>
    <x v="48"/>
    <b v="0"/>
    <b v="0"/>
    <s v="theater/plays"/>
    <x v="3"/>
    <x v="3"/>
  </r>
  <r>
    <n v="49"/>
    <s v="Casey-Kelly"/>
    <s v="Sharable holistic interface"/>
    <n v="7200"/>
    <n v="13653"/>
    <x v="1"/>
    <n v="1.89625"/>
    <n v="45.059405940594061"/>
    <n v="303"/>
    <x v="1"/>
    <s v="USD"/>
    <n v="1448690400"/>
    <n v="1575439200"/>
    <d v="2015-11-28T06:00:00"/>
    <x v="49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2"/>
    <n v="1"/>
    <x v="6"/>
    <s v="EUR"/>
    <n v="1448690400"/>
    <n v="1377752400"/>
    <d v="2015-11-28T06:00:00"/>
    <x v="5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99.006816632583508"/>
    <n v="1467"/>
    <x v="4"/>
    <s v="GBP"/>
    <n v="1448690400"/>
    <n v="1334206800"/>
    <d v="2015-11-28T06:00:00"/>
    <x v="51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32.786666666666669"/>
    <n v="75"/>
    <x v="1"/>
    <s v="USD"/>
    <n v="1448690400"/>
    <n v="1284872400"/>
    <d v="2015-11-28T06:00:00"/>
    <x v="52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59.119617224880386"/>
    <n v="209"/>
    <x v="1"/>
    <s v="USD"/>
    <n v="1448690400"/>
    <n v="1403931600"/>
    <d v="2015-11-28T06:00:00"/>
    <x v="53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44.93333333333333"/>
    <n v="120"/>
    <x v="1"/>
    <s v="USD"/>
    <n v="1448690400"/>
    <n v="1521262800"/>
    <d v="2015-11-28T06:00: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89.664122137404576"/>
    <n v="131"/>
    <x v="1"/>
    <s v="USD"/>
    <n v="1448690400"/>
    <n v="1533358800"/>
    <d v="2015-11-28T06:00:00"/>
    <x v="55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70.079268292682926"/>
    <n v="164"/>
    <x v="1"/>
    <s v="USD"/>
    <n v="1448690400"/>
    <n v="1421474400"/>
    <d v="2015-11-28T06:00:00"/>
    <x v="56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31.059701492537314"/>
    <n v="201"/>
    <x v="1"/>
    <s v="USD"/>
    <n v="1448690400"/>
    <n v="1505278800"/>
    <d v="2015-11-28T06:00:00"/>
    <x v="57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9.061611374407583"/>
    <n v="211"/>
    <x v="1"/>
    <s v="USD"/>
    <n v="1448690400"/>
    <n v="1443934800"/>
    <d v="2015-11-28T06:00:00"/>
    <x v="58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30.0859375"/>
    <n v="128"/>
    <x v="1"/>
    <s v="USD"/>
    <n v="1448690400"/>
    <n v="1498539600"/>
    <d v="2015-11-28T06:00:00"/>
    <x v="59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84.998125000000002"/>
    <n v="1600"/>
    <x v="0"/>
    <s v="CAD"/>
    <n v="1448690400"/>
    <n v="1342760400"/>
    <d v="2015-11-28T06:00:00"/>
    <x v="6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82.001775410563695"/>
    <n v="2253"/>
    <x v="0"/>
    <s v="CAD"/>
    <n v="1448690400"/>
    <n v="1301720400"/>
    <d v="2015-11-28T06:00:00"/>
    <x v="61"/>
    <b v="0"/>
    <b v="0"/>
    <s v="theater/plays"/>
    <x v="3"/>
    <x v="3"/>
  </r>
  <r>
    <n v="62"/>
    <s v="Sparks-West"/>
    <s v="Organized incremental standardization"/>
    <n v="2000"/>
    <n v="14452"/>
    <x v="1"/>
    <n v="7.226"/>
    <n v="58.040160642570278"/>
    <n v="249"/>
    <x v="1"/>
    <s v="USD"/>
    <n v="1448690400"/>
    <n v="1433566800"/>
    <d v="2015-11-28T06:00:00"/>
    <x v="62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11.4"/>
    <n v="5"/>
    <x v="1"/>
    <s v="USD"/>
    <n v="1448690400"/>
    <n v="1493874000"/>
    <d v="2015-11-28T06:00:00"/>
    <x v="63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71.94736842105263"/>
    <n v="38"/>
    <x v="1"/>
    <s v="USD"/>
    <n v="1448690400"/>
    <n v="1531803600"/>
    <d v="2015-11-28T06:00:00"/>
    <x v="64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61.038135593220339"/>
    <n v="236"/>
    <x v="1"/>
    <s v="USD"/>
    <n v="1448690400"/>
    <n v="1296712800"/>
    <d v="2015-11-28T06:00:00"/>
    <x v="65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08.91666666666667"/>
    <n v="12"/>
    <x v="1"/>
    <s v="USD"/>
    <n v="1448690400"/>
    <n v="1428901200"/>
    <d v="2015-11-28T06:00:00"/>
    <x v="66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29.001722017220171"/>
    <n v="4065"/>
    <x v="4"/>
    <s v="GBP"/>
    <n v="1448690400"/>
    <n v="1264831200"/>
    <d v="2015-11-28T06:00:00"/>
    <x v="67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58.975609756097562"/>
    <n v="246"/>
    <x v="6"/>
    <s v="EUR"/>
    <n v="1448690400"/>
    <n v="1505192400"/>
    <d v="2015-11-28T06:00:00"/>
    <x v="68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11.82352941176471"/>
    <n v="17"/>
    <x v="1"/>
    <s v="USD"/>
    <n v="1448690400"/>
    <n v="1295676000"/>
    <d v="2015-11-28T06:00:00"/>
    <x v="69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63.995555555555555"/>
    <n v="2475"/>
    <x v="6"/>
    <s v="EUR"/>
    <n v="1448690400"/>
    <n v="1292911200"/>
    <d v="2015-11-28T06:00:00"/>
    <x v="7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85.315789473684205"/>
    <n v="76"/>
    <x v="1"/>
    <s v="USD"/>
    <n v="1448690400"/>
    <n v="1575439200"/>
    <d v="2015-11-28T06:00:00"/>
    <x v="49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74.481481481481481"/>
    <n v="54"/>
    <x v="1"/>
    <s v="USD"/>
    <n v="1448690400"/>
    <n v="1438837200"/>
    <d v="2015-11-28T06:00:00"/>
    <x v="71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05.14772727272727"/>
    <n v="88"/>
    <x v="1"/>
    <s v="USD"/>
    <n v="1448690400"/>
    <n v="1480485600"/>
    <d v="2015-11-28T06:00:00"/>
    <x v="72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56.188235294117646"/>
    <n v="85"/>
    <x v="4"/>
    <s v="GBP"/>
    <n v="1448690400"/>
    <n v="1459141200"/>
    <d v="2015-11-28T06:00:00"/>
    <x v="73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85.917647058823533"/>
    <n v="170"/>
    <x v="1"/>
    <s v="USD"/>
    <n v="1448690400"/>
    <n v="1532322000"/>
    <d v="2015-11-28T06:00: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57.00296912114014"/>
    <n v="1684"/>
    <x v="1"/>
    <s v="USD"/>
    <n v="1448690400"/>
    <n v="1426222800"/>
    <d v="2015-11-28T06:00:00"/>
    <x v="75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79.642857142857139"/>
    <n v="56"/>
    <x v="1"/>
    <s v="USD"/>
    <n v="1448690400"/>
    <n v="1286773200"/>
    <d v="2015-11-28T06:00: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41.018181818181816"/>
    <n v="330"/>
    <x v="1"/>
    <s v="USD"/>
    <n v="1448690400"/>
    <n v="1523941200"/>
    <d v="2015-11-28T06:00:00"/>
    <x v="77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48.004773269689736"/>
    <n v="838"/>
    <x v="1"/>
    <s v="USD"/>
    <n v="1448690400"/>
    <n v="1529557200"/>
    <d v="2015-11-28T06:00:00"/>
    <x v="78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55.212598425196852"/>
    <n v="127"/>
    <x v="1"/>
    <s v="USD"/>
    <n v="1448690400"/>
    <n v="1506574800"/>
    <d v="2015-11-28T06:00:00"/>
    <x v="79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92.109489051094897"/>
    <n v="411"/>
    <x v="1"/>
    <s v="USD"/>
    <n v="1448690400"/>
    <n v="1513576800"/>
    <d v="2015-11-28T06:00:00"/>
    <x v="8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83.183333333333337"/>
    <n v="180"/>
    <x v="4"/>
    <s v="GBP"/>
    <n v="1448690400"/>
    <n v="1548309600"/>
    <d v="2015-11-28T06:00:00"/>
    <x v="4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39.996000000000002"/>
    <n v="1000"/>
    <x v="1"/>
    <s v="USD"/>
    <n v="1448690400"/>
    <n v="1471582800"/>
    <d v="2015-11-28T06:00:00"/>
    <x v="81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11.1336898395722"/>
    <n v="374"/>
    <x v="1"/>
    <s v="USD"/>
    <n v="1448690400"/>
    <n v="1344315600"/>
    <d v="2015-11-28T06:00:00"/>
    <x v="82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90.563380281690144"/>
    <n v="71"/>
    <x v="2"/>
    <s v="AUD"/>
    <n v="1448690400"/>
    <n v="1316408400"/>
    <d v="2015-11-28T06:00:00"/>
    <x v="83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61.108374384236456"/>
    <n v="203"/>
    <x v="1"/>
    <s v="USD"/>
    <n v="1448690400"/>
    <n v="1431838800"/>
    <d v="2015-11-28T06:00:00"/>
    <x v="84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83.022941970310384"/>
    <n v="1482"/>
    <x v="2"/>
    <s v="AUD"/>
    <n v="1448690400"/>
    <n v="1300510800"/>
    <d v="2015-11-28T06:00:00"/>
    <x v="85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0.76106194690266"/>
    <n v="113"/>
    <x v="1"/>
    <s v="USD"/>
    <n v="1448690400"/>
    <n v="1431061200"/>
    <d v="2015-11-28T06:00: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89.458333333333329"/>
    <n v="96"/>
    <x v="1"/>
    <s v="USD"/>
    <n v="1448690400"/>
    <n v="1271480400"/>
    <d v="2015-11-28T06:00:00"/>
    <x v="87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57.849056603773583"/>
    <n v="106"/>
    <x v="1"/>
    <s v="USD"/>
    <n v="1448690400"/>
    <n v="1456380000"/>
    <d v="2015-11-28T06:00:00"/>
    <x v="88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09.99705449189985"/>
    <n v="679"/>
    <x v="6"/>
    <s v="EUR"/>
    <n v="1448690400"/>
    <n v="1472878800"/>
    <d v="2015-11-28T06:00:00"/>
    <x v="89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03.96586345381526"/>
    <n v="498"/>
    <x v="5"/>
    <s v="CHF"/>
    <n v="1448690400"/>
    <n v="1277355600"/>
    <d v="2015-11-28T06:00:00"/>
    <x v="4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07.99508196721311"/>
    <n v="610"/>
    <x v="1"/>
    <s v="USD"/>
    <n v="1448690400"/>
    <n v="1351054800"/>
    <d v="2015-11-28T06:00:00"/>
    <x v="9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48.927777777777777"/>
    <n v="180"/>
    <x v="4"/>
    <s v="GBP"/>
    <n v="1448690400"/>
    <n v="1555563600"/>
    <d v="2015-11-28T06:00:00"/>
    <x v="91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37.666666666666664"/>
    <n v="27"/>
    <x v="1"/>
    <s v="USD"/>
    <n v="1448690400"/>
    <n v="1571634000"/>
    <d v="2015-11-28T06:00:00"/>
    <x v="92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64.999141999141997"/>
    <n v="2331"/>
    <x v="1"/>
    <s v="USD"/>
    <n v="1448690400"/>
    <n v="1300856400"/>
    <d v="2015-11-28T06:00:00"/>
    <x v="36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06.61061946902655"/>
    <n v="113"/>
    <x v="1"/>
    <s v="USD"/>
    <n v="1448690400"/>
    <n v="1439874000"/>
    <d v="2015-11-28T06:00:00"/>
    <x v="93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27.009016393442622"/>
    <n v="1220"/>
    <x v="2"/>
    <s v="AUD"/>
    <n v="1448690400"/>
    <n v="1438318800"/>
    <d v="2015-11-28T06:00:00"/>
    <x v="94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91.16463414634147"/>
    <n v="164"/>
    <x v="1"/>
    <s v="USD"/>
    <n v="1448690400"/>
    <n v="1419400800"/>
    <d v="2015-11-28T06:00:00"/>
    <x v="95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448690400"/>
    <n v="1320555600"/>
    <d v="2015-11-28T06:00:00"/>
    <x v="96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56.054878048780488"/>
    <n v="164"/>
    <x v="1"/>
    <s v="USD"/>
    <n v="1448690400"/>
    <n v="1425103200"/>
    <d v="2015-11-28T06:00:00"/>
    <x v="97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1.017857142857142"/>
    <n v="336"/>
    <x v="1"/>
    <s v="USD"/>
    <n v="1448690400"/>
    <n v="1526878800"/>
    <d v="2015-11-28T06:00:00"/>
    <x v="98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66.513513513513516"/>
    <n v="37"/>
    <x v="6"/>
    <s v="EUR"/>
    <n v="1448690400"/>
    <n v="1288674000"/>
    <d v="2015-11-28T06:00:00"/>
    <x v="99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89.005216484089729"/>
    <n v="1917"/>
    <x v="1"/>
    <s v="USD"/>
    <n v="1448690400"/>
    <n v="1495602000"/>
    <d v="2015-11-28T06:00:00"/>
    <x v="1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03.46315789473684"/>
    <n v="95"/>
    <x v="1"/>
    <s v="USD"/>
    <n v="1448690400"/>
    <n v="1366434000"/>
    <d v="2015-11-28T06:00:00"/>
    <x v="101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95.278911564625844"/>
    <n v="147"/>
    <x v="1"/>
    <s v="USD"/>
    <n v="1448690400"/>
    <n v="1568350800"/>
    <d v="2015-11-28T06:00:00"/>
    <x v="102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75.895348837209298"/>
    <n v="86"/>
    <x v="1"/>
    <s v="USD"/>
    <n v="1448690400"/>
    <n v="1525928400"/>
    <d v="2015-11-28T06:00:00"/>
    <x v="103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07.57831325301204"/>
    <n v="83"/>
    <x v="1"/>
    <s v="USD"/>
    <n v="1448690400"/>
    <n v="1336885200"/>
    <d v="2015-11-28T06:00:00"/>
    <x v="104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51.31666666666667"/>
    <n v="60"/>
    <x v="1"/>
    <s v="USD"/>
    <n v="1448690400"/>
    <n v="1389679200"/>
    <d v="2015-11-28T06:00: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71.983108108108112"/>
    <n v="296"/>
    <x v="1"/>
    <s v="USD"/>
    <n v="1448690400"/>
    <n v="1538283600"/>
    <d v="2015-11-28T06:00:00"/>
    <x v="106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08.95414201183432"/>
    <n v="676"/>
    <x v="1"/>
    <s v="USD"/>
    <n v="1448690400"/>
    <n v="1348808400"/>
    <d v="2015-11-28T06:00:00"/>
    <x v="107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5"/>
    <n v="361"/>
    <x v="2"/>
    <s v="AUD"/>
    <n v="1448690400"/>
    <n v="1410152400"/>
    <d v="2015-11-28T06:00:00"/>
    <x v="108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94.938931297709928"/>
    <n v="131"/>
    <x v="1"/>
    <s v="USD"/>
    <n v="1448690400"/>
    <n v="1505797200"/>
    <d v="2015-11-28T06:00:00"/>
    <x v="109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09.65079365079364"/>
    <n v="126"/>
    <x v="1"/>
    <s v="USD"/>
    <n v="1448690400"/>
    <n v="1554872400"/>
    <d v="2015-11-28T06:00:00"/>
    <x v="11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44.001815980629537"/>
    <n v="3304"/>
    <x v="6"/>
    <s v="EUR"/>
    <n v="1448690400"/>
    <n v="1513922400"/>
    <d v="2015-11-28T06:00:00"/>
    <x v="111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86.794520547945211"/>
    <n v="73"/>
    <x v="1"/>
    <s v="USD"/>
    <n v="1448690400"/>
    <n v="1442638800"/>
    <d v="2015-11-28T06:00:00"/>
    <x v="112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30.992727272727272"/>
    <n v="275"/>
    <x v="1"/>
    <s v="USD"/>
    <n v="1448690400"/>
    <n v="1317186000"/>
    <d v="2015-11-28T06:00: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94.791044776119406"/>
    <n v="67"/>
    <x v="1"/>
    <s v="USD"/>
    <n v="1448690400"/>
    <n v="1391234400"/>
    <d v="2015-11-28T06:00: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69.79220779220779"/>
    <n v="154"/>
    <x v="1"/>
    <s v="USD"/>
    <n v="1448690400"/>
    <n v="1404363600"/>
    <d v="2015-11-28T06:00:00"/>
    <x v="115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63.003367003367003"/>
    <n v="1782"/>
    <x v="1"/>
    <s v="USD"/>
    <n v="1448690400"/>
    <n v="1429592400"/>
    <d v="2015-11-28T06:00:00"/>
    <x v="116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10.0343300110742"/>
    <n v="903"/>
    <x v="1"/>
    <s v="USD"/>
    <n v="1448690400"/>
    <n v="1413608400"/>
    <d v="2015-11-28T06:00:00"/>
    <x v="117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25.997933274284026"/>
    <n v="3387"/>
    <x v="1"/>
    <s v="USD"/>
    <n v="1448690400"/>
    <n v="1419400800"/>
    <d v="2015-11-28T06:00:00"/>
    <x v="95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49.987915407854985"/>
    <n v="662"/>
    <x v="0"/>
    <s v="CAD"/>
    <n v="1448690400"/>
    <n v="1448604000"/>
    <d v="2015-11-28T06:00:00"/>
    <x v="118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01.72340425531915"/>
    <n v="94"/>
    <x v="6"/>
    <s v="EUR"/>
    <n v="1448690400"/>
    <n v="1562302800"/>
    <d v="2015-11-28T06:00:00"/>
    <x v="119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47.083333333333336"/>
    <n v="180"/>
    <x v="1"/>
    <s v="USD"/>
    <n v="1448690400"/>
    <n v="1537678800"/>
    <d v="2015-11-28T06:00:00"/>
    <x v="12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89.944444444444443"/>
    <n v="774"/>
    <x v="1"/>
    <s v="USD"/>
    <n v="1448690400"/>
    <n v="1473570000"/>
    <d v="2015-11-28T06:00:00"/>
    <x v="121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78.96875"/>
    <n v="672"/>
    <x v="0"/>
    <s v="CAD"/>
    <n v="1448690400"/>
    <n v="1273899600"/>
    <d v="2015-11-28T06:00:00"/>
    <x v="122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80.067669172932327"/>
    <n v="532"/>
    <x v="1"/>
    <s v="USD"/>
    <n v="1448690400"/>
    <n v="1284008400"/>
    <d v="2015-11-28T06:00:00"/>
    <x v="123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86.472727272727269"/>
    <n v="55"/>
    <x v="2"/>
    <s v="AUD"/>
    <n v="1448690400"/>
    <n v="1425103200"/>
    <d v="2015-11-28T06:00:00"/>
    <x v="97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28.001876172607879"/>
    <n v="533"/>
    <x v="3"/>
    <s v="DKK"/>
    <n v="1448690400"/>
    <n v="1320991200"/>
    <d v="2015-11-28T06:00: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67.996725337699544"/>
    <n v="2443"/>
    <x v="4"/>
    <s v="GBP"/>
    <n v="1448690400"/>
    <n v="1386828000"/>
    <d v="2015-11-28T06:00:00"/>
    <x v="125"/>
    <b v="0"/>
    <b v="0"/>
    <s v="technology/web"/>
    <x v="2"/>
    <x v="2"/>
  </r>
  <r>
    <n v="132"/>
    <s v="Flowers and Sons"/>
    <s v="Virtual static core"/>
    <n v="3300"/>
    <n v="3834"/>
    <x v="1"/>
    <n v="1.1618181818181819"/>
    <n v="43.078651685393261"/>
    <n v="89"/>
    <x v="1"/>
    <s v="USD"/>
    <n v="1448690400"/>
    <n v="1517119200"/>
    <d v="2015-11-28T06:00:00"/>
    <x v="126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87.95597484276729"/>
    <n v="159"/>
    <x v="1"/>
    <s v="USD"/>
    <n v="1448690400"/>
    <n v="1315026000"/>
    <d v="2015-11-28T06:00:00"/>
    <x v="127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.987234042553197"/>
    <n v="940"/>
    <x v="5"/>
    <s v="CHF"/>
    <n v="1448690400"/>
    <n v="1312693200"/>
    <d v="2015-11-28T06:00:00"/>
    <x v="128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46.905982905982903"/>
    <n v="117"/>
    <x v="1"/>
    <s v="USD"/>
    <n v="1448690400"/>
    <n v="1363064400"/>
    <d v="2015-11-28T06:00:00"/>
    <x v="129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46.913793103448278"/>
    <n v="58"/>
    <x v="1"/>
    <s v="USD"/>
    <n v="1448690400"/>
    <n v="1403154000"/>
    <d v="2015-11-28T06:00:00"/>
    <x v="13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94.24"/>
    <n v="50"/>
    <x v="1"/>
    <s v="USD"/>
    <n v="1448690400"/>
    <n v="1286859600"/>
    <d v="2015-11-28T06:00:00"/>
    <x v="131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80.139130434782615"/>
    <n v="115"/>
    <x v="1"/>
    <s v="USD"/>
    <n v="1448690400"/>
    <n v="1349326800"/>
    <d v="2015-11-28T06:00:00"/>
    <x v="132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59.036809815950917"/>
    <n v="326"/>
    <x v="1"/>
    <s v="USD"/>
    <n v="1448690400"/>
    <n v="1430974800"/>
    <d v="2015-11-28T06:00:00"/>
    <x v="133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65.989247311827953"/>
    <n v="186"/>
    <x v="1"/>
    <s v="USD"/>
    <n v="1448690400"/>
    <n v="1519970400"/>
    <d v="2015-11-28T06:00:00"/>
    <x v="134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60.992530345471522"/>
    <n v="1071"/>
    <x v="1"/>
    <s v="USD"/>
    <n v="1448690400"/>
    <n v="1434603600"/>
    <d v="2015-11-28T06:00:00"/>
    <x v="135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98.307692307692307"/>
    <n v="117"/>
    <x v="1"/>
    <s v="USD"/>
    <n v="1448690400"/>
    <n v="1337230800"/>
    <d v="2015-11-28T06:00:00"/>
    <x v="136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04.6"/>
    <n v="70"/>
    <x v="1"/>
    <s v="USD"/>
    <n v="1448690400"/>
    <n v="1279429200"/>
    <d v="2015-11-28T06:00:00"/>
    <x v="137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86.066666666666663"/>
    <n v="135"/>
    <x v="1"/>
    <s v="USD"/>
    <n v="1448690400"/>
    <n v="1561438800"/>
    <d v="2015-11-28T06:00:00"/>
    <x v="138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.989583333333329"/>
    <n v="768"/>
    <x v="5"/>
    <s v="CHF"/>
    <n v="1448690400"/>
    <n v="1410498000"/>
    <d v="2015-11-28T06:00:00"/>
    <x v="139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29.764705882352942"/>
    <n v="51"/>
    <x v="1"/>
    <s v="USD"/>
    <n v="1448690400"/>
    <n v="1322460000"/>
    <d v="2015-11-28T06:00:00"/>
    <x v="14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46.91959798994975"/>
    <n v="199"/>
    <x v="1"/>
    <s v="USD"/>
    <n v="1448690400"/>
    <n v="1466312400"/>
    <d v="2015-11-28T06:00:00"/>
    <x v="141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5.18691588785046"/>
    <n v="107"/>
    <x v="1"/>
    <s v="USD"/>
    <n v="1448690400"/>
    <n v="1501736400"/>
    <d v="2015-11-28T06:00:00"/>
    <x v="142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69.907692307692301"/>
    <n v="195"/>
    <x v="1"/>
    <s v="USD"/>
    <n v="1448690400"/>
    <n v="1361512800"/>
    <d v="2015-11-28T06:00:00"/>
    <x v="143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448690400"/>
    <n v="1545026400"/>
    <d v="2015-11-28T06:00:00"/>
    <x v="144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60.011588275391958"/>
    <n v="1467"/>
    <x v="1"/>
    <s v="USD"/>
    <n v="1448690400"/>
    <n v="1406696400"/>
    <d v="2015-11-28T06:00: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52.006220379146917"/>
    <n v="3376"/>
    <x v="1"/>
    <s v="USD"/>
    <n v="1448690400"/>
    <n v="1487916000"/>
    <d v="2015-11-28T06:00:00"/>
    <x v="146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31.000176025347649"/>
    <n v="5681"/>
    <x v="1"/>
    <s v="USD"/>
    <n v="1448690400"/>
    <n v="1351141200"/>
    <d v="2015-11-28T06:00:00"/>
    <x v="147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95.042492917847028"/>
    <n v="1059"/>
    <x v="1"/>
    <s v="USD"/>
    <n v="1448690400"/>
    <n v="1465016400"/>
    <d v="2015-11-28T06:00:00"/>
    <x v="148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75.968174204355108"/>
    <n v="1194"/>
    <x v="1"/>
    <s v="USD"/>
    <n v="1448690400"/>
    <n v="1270789200"/>
    <d v="2015-11-28T06:00:00"/>
    <x v="149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71.013192612137203"/>
    <n v="379"/>
    <x v="2"/>
    <s v="AUD"/>
    <n v="1448690400"/>
    <n v="1572325200"/>
    <d v="2015-11-28T06:00:00"/>
    <x v="15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73.733333333333334"/>
    <n v="30"/>
    <x v="2"/>
    <s v="AUD"/>
    <n v="1448690400"/>
    <n v="1389420000"/>
    <d v="2015-11-28T06:00:00"/>
    <x v="151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13.17073170731707"/>
    <n v="41"/>
    <x v="1"/>
    <s v="USD"/>
    <n v="1448690400"/>
    <n v="1449640800"/>
    <d v="2015-11-28T06:00:00"/>
    <x v="152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05.00933552992861"/>
    <n v="1821"/>
    <x v="1"/>
    <s v="USD"/>
    <n v="1448690400"/>
    <n v="1555218000"/>
    <d v="2015-11-28T06:00:00"/>
    <x v="153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79.176829268292678"/>
    <n v="164"/>
    <x v="1"/>
    <s v="USD"/>
    <n v="1448690400"/>
    <n v="1557723600"/>
    <d v="2015-11-28T06:00:00"/>
    <x v="154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57.333333333333336"/>
    <n v="75"/>
    <x v="1"/>
    <s v="USD"/>
    <n v="1448690400"/>
    <n v="1443502800"/>
    <d v="2015-11-28T06:00:00"/>
    <x v="155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58.178343949044589"/>
    <n v="157"/>
    <x v="5"/>
    <s v="CHF"/>
    <n v="1448690400"/>
    <n v="1546840800"/>
    <d v="2015-11-28T06:00:00"/>
    <x v="156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36.032520325203251"/>
    <n v="246"/>
    <x v="1"/>
    <s v="USD"/>
    <n v="1448690400"/>
    <n v="1512712800"/>
    <d v="2015-11-28T06:00:00"/>
    <x v="157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07.99068767908309"/>
    <n v="1396"/>
    <x v="1"/>
    <s v="USD"/>
    <n v="1448690400"/>
    <n v="1507525200"/>
    <d v="2015-11-28T06:00:00"/>
    <x v="158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44.005985634477256"/>
    <n v="2506"/>
    <x v="1"/>
    <s v="USD"/>
    <n v="1448690400"/>
    <n v="1504328400"/>
    <d v="2015-11-28T06:00:00"/>
    <x v="159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55.077868852459019"/>
    <n v="244"/>
    <x v="1"/>
    <s v="USD"/>
    <n v="1448690400"/>
    <n v="1293343200"/>
    <d v="2015-11-28T06:00:00"/>
    <x v="16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74"/>
    <n v="146"/>
    <x v="2"/>
    <s v="AUD"/>
    <n v="1448690400"/>
    <n v="1371704400"/>
    <d v="2015-11-28T06:00:00"/>
    <x v="161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41.996858638743454"/>
    <n v="955"/>
    <x v="3"/>
    <s v="DKK"/>
    <n v="1448690400"/>
    <n v="1552798800"/>
    <d v="2015-11-28T06:00:00"/>
    <x v="162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77.988161010260455"/>
    <n v="1267"/>
    <x v="1"/>
    <s v="USD"/>
    <n v="1448690400"/>
    <n v="1342328400"/>
    <d v="2015-11-28T06:00:00"/>
    <x v="163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82.507462686567166"/>
    <n v="67"/>
    <x v="1"/>
    <s v="USD"/>
    <n v="1448690400"/>
    <n v="1502341200"/>
    <d v="2015-11-28T06:00:00"/>
    <x v="164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04.2"/>
    <n v="5"/>
    <x v="1"/>
    <s v="USD"/>
    <n v="1448690400"/>
    <n v="1397192400"/>
    <d v="2015-11-28T06:00:00"/>
    <x v="165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5.5"/>
    <n v="26"/>
    <x v="1"/>
    <s v="USD"/>
    <n v="1448690400"/>
    <n v="1407042000"/>
    <d v="2015-11-28T06:00:00"/>
    <x v="166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00.98334401024984"/>
    <n v="1561"/>
    <x v="1"/>
    <s v="USD"/>
    <n v="1448690400"/>
    <n v="1369371600"/>
    <d v="2015-11-28T06:00:00"/>
    <x v="167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11.83333333333333"/>
    <n v="48"/>
    <x v="1"/>
    <s v="USD"/>
    <n v="1448690400"/>
    <n v="1444107600"/>
    <d v="2015-11-28T06:00:00"/>
    <x v="168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41.999115044247787"/>
    <n v="1130"/>
    <x v="1"/>
    <s v="USD"/>
    <n v="1448690400"/>
    <n v="1474261200"/>
    <d v="2015-11-28T06:00:00"/>
    <x v="169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10.05115089514067"/>
    <n v="782"/>
    <x v="1"/>
    <s v="USD"/>
    <n v="1448690400"/>
    <n v="1473656400"/>
    <d v="2015-11-28T06:00:00"/>
    <x v="17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58.997079225994888"/>
    <n v="2739"/>
    <x v="1"/>
    <s v="USD"/>
    <n v="1448690400"/>
    <n v="1291960800"/>
    <d v="2015-11-28T06:00:00"/>
    <x v="171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32.985714285714288"/>
    <n v="210"/>
    <x v="1"/>
    <s v="USD"/>
    <n v="1448690400"/>
    <n v="1506747600"/>
    <d v="2015-11-28T06:00:00"/>
    <x v="172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45.005654509471306"/>
    <n v="3537"/>
    <x v="0"/>
    <s v="CAD"/>
    <n v="1448690400"/>
    <n v="1363582800"/>
    <d v="2015-11-28T06:00:00"/>
    <x v="173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81.98196487897485"/>
    <n v="2107"/>
    <x v="2"/>
    <s v="AUD"/>
    <n v="1448690400"/>
    <n v="1269666000"/>
    <d v="2015-11-28T06:00:00"/>
    <x v="174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39.080882352941174"/>
    <n v="136"/>
    <x v="1"/>
    <s v="USD"/>
    <n v="1448690400"/>
    <n v="1508648400"/>
    <d v="2015-11-28T06:00:00"/>
    <x v="175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58.996383363471971"/>
    <n v="3318"/>
    <x v="3"/>
    <s v="DKK"/>
    <n v="1448690400"/>
    <n v="1561957200"/>
    <d v="2015-11-28T06:00: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40.988372093023258"/>
    <n v="86"/>
    <x v="0"/>
    <s v="CAD"/>
    <n v="1448690400"/>
    <n v="1285131600"/>
    <d v="2015-11-28T06:00:00"/>
    <x v="177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1.029411764705884"/>
    <n v="340"/>
    <x v="1"/>
    <s v="USD"/>
    <n v="1448690400"/>
    <n v="1556946000"/>
    <d v="2015-11-28T06:00:00"/>
    <x v="178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37.789473684210527"/>
    <n v="19"/>
    <x v="1"/>
    <s v="USD"/>
    <n v="1448690400"/>
    <n v="1527138000"/>
    <d v="2015-11-28T06:00:00"/>
    <x v="179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32.006772009029348"/>
    <n v="886"/>
    <x v="1"/>
    <s v="USD"/>
    <n v="1448690400"/>
    <n v="1402117200"/>
    <d v="2015-11-28T06:00:00"/>
    <x v="18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95.966712898751737"/>
    <n v="1442"/>
    <x v="0"/>
    <s v="CAD"/>
    <n v="1448690400"/>
    <n v="1364014800"/>
    <d v="2015-11-28T06:00: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75"/>
    <n v="35"/>
    <x v="6"/>
    <s v="EUR"/>
    <n v="1448690400"/>
    <n v="1417586400"/>
    <d v="2015-11-28T06:00:00"/>
    <x v="182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02.0498866213152"/>
    <n v="441"/>
    <x v="1"/>
    <s v="USD"/>
    <n v="1448690400"/>
    <n v="1457071200"/>
    <d v="2015-11-28T06:00:00"/>
    <x v="183"/>
    <b v="0"/>
    <b v="0"/>
    <s v="theater/plays"/>
    <x v="3"/>
    <x v="3"/>
  </r>
  <r>
    <n v="190"/>
    <s v="Cook LLC"/>
    <s v="Up-sized dynamic throughput"/>
    <n v="3700"/>
    <n v="2538"/>
    <x v="0"/>
    <n v="0.68594594594594593"/>
    <n v="105.75"/>
    <n v="24"/>
    <x v="1"/>
    <s v="USD"/>
    <n v="1448690400"/>
    <n v="1370408400"/>
    <d v="2015-11-28T06:00:00"/>
    <x v="184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37.069767441860463"/>
    <n v="86"/>
    <x v="6"/>
    <s v="EUR"/>
    <n v="1448690400"/>
    <n v="1552626000"/>
    <d v="2015-11-28T06:00:00"/>
    <x v="185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35.049382716049379"/>
    <n v="243"/>
    <x v="1"/>
    <s v="USD"/>
    <n v="1448690400"/>
    <n v="1404190800"/>
    <d v="2015-11-28T06:00:00"/>
    <x v="186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46.338461538461537"/>
    <n v="65"/>
    <x v="1"/>
    <s v="USD"/>
    <n v="1448690400"/>
    <n v="1523509200"/>
    <d v="2015-11-28T06:00:00"/>
    <x v="187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69.174603174603178"/>
    <n v="126"/>
    <x v="1"/>
    <s v="USD"/>
    <n v="1448690400"/>
    <n v="1443589200"/>
    <d v="2015-11-28T06:00:00"/>
    <x v="188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09.07824427480917"/>
    <n v="524"/>
    <x v="1"/>
    <s v="USD"/>
    <n v="1448690400"/>
    <n v="1533445200"/>
    <d v="2015-11-28T06:00:00"/>
    <x v="189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51.78"/>
    <n v="100"/>
    <x v="3"/>
    <s v="DKK"/>
    <n v="1448690400"/>
    <n v="1474520400"/>
    <d v="2015-11-28T06:00:00"/>
    <x v="19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82.010055304172951"/>
    <n v="1989"/>
    <x v="1"/>
    <s v="USD"/>
    <n v="1448690400"/>
    <n v="1499403600"/>
    <d v="2015-11-28T06:00:00"/>
    <x v="191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35.958333333333336"/>
    <n v="168"/>
    <x v="1"/>
    <s v="USD"/>
    <n v="1448690400"/>
    <n v="1283576400"/>
    <d v="2015-11-28T06:00:00"/>
    <x v="192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74.461538461538467"/>
    <n v="13"/>
    <x v="1"/>
    <s v="USD"/>
    <n v="1448690400"/>
    <n v="1436590800"/>
    <d v="2015-11-28T06:00:00"/>
    <x v="193"/>
    <b v="0"/>
    <b v="0"/>
    <s v="music/rock"/>
    <x v="1"/>
    <x v="1"/>
  </r>
  <r>
    <n v="200"/>
    <s v="Becker, Rice and White"/>
    <s v="Reduced dedicated capability"/>
    <n v="100"/>
    <n v="2"/>
    <x v="0"/>
    <n v="0.02"/>
    <n v="2"/>
    <n v="1"/>
    <x v="0"/>
    <s v="CAD"/>
    <n v="1448690400"/>
    <n v="1270443600"/>
    <d v="2015-11-28T06:00:00"/>
    <x v="194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91.114649681528661"/>
    <n v="157"/>
    <x v="1"/>
    <s v="USD"/>
    <n v="1448690400"/>
    <n v="1407819600"/>
    <d v="2015-11-28T06:00:00"/>
    <x v="195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79.792682926829272"/>
    <n v="82"/>
    <x v="1"/>
    <s v="USD"/>
    <n v="1448690400"/>
    <n v="1317877200"/>
    <d v="2015-11-28T06:00: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2.999777678968428"/>
    <n v="4498"/>
    <x v="2"/>
    <s v="AUD"/>
    <n v="1448690400"/>
    <n v="1484805600"/>
    <d v="2015-11-28T06:00:00"/>
    <x v="197"/>
    <b v="0"/>
    <b v="0"/>
    <s v="theater/plays"/>
    <x v="3"/>
    <x v="3"/>
  </r>
  <r>
    <n v="204"/>
    <s v="Daniel-Luna"/>
    <s v="Mandatory multimedia leverage"/>
    <n v="75000"/>
    <n v="2529"/>
    <x v="0"/>
    <n v="3.372E-2"/>
    <n v="63.225000000000001"/>
    <n v="40"/>
    <x v="1"/>
    <s v="USD"/>
    <n v="1448690400"/>
    <n v="1302670800"/>
    <d v="2015-11-28T06:00:00"/>
    <x v="198"/>
    <b v="0"/>
    <b v="0"/>
    <s v="music/jazz"/>
    <x v="1"/>
    <x v="17"/>
  </r>
  <r>
    <n v="205"/>
    <s v="Weaver-Marquez"/>
    <s v="Focused analyzing circuit"/>
    <n v="1300"/>
    <n v="5614"/>
    <x v="1"/>
    <n v="4.3184615384615386"/>
    <n v="70.174999999999997"/>
    <n v="80"/>
    <x v="1"/>
    <s v="USD"/>
    <n v="1448690400"/>
    <n v="1540789200"/>
    <d v="2015-11-28T06:00:00"/>
    <x v="199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61.333333333333336"/>
    <n v="57"/>
    <x v="1"/>
    <s v="USD"/>
    <n v="1448690400"/>
    <n v="1268028000"/>
    <d v="2015-11-28T06:00:00"/>
    <x v="2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99"/>
    <n v="43"/>
    <x v="1"/>
    <s v="USD"/>
    <n v="1448690400"/>
    <n v="1537160400"/>
    <d v="2015-11-28T06:00:00"/>
    <x v="201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96.984900146127615"/>
    <n v="2053"/>
    <x v="1"/>
    <s v="USD"/>
    <n v="1448690400"/>
    <n v="1512280800"/>
    <d v="2015-11-28T06:00:00"/>
    <x v="202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51.004950495049506"/>
    <n v="808"/>
    <x v="2"/>
    <s v="AUD"/>
    <n v="1448690400"/>
    <n v="1463115600"/>
    <d v="2015-11-28T06:00:00"/>
    <x v="203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8.044247787610619"/>
    <n v="226"/>
    <x v="3"/>
    <s v="DKK"/>
    <n v="1448690400"/>
    <n v="1490850000"/>
    <d v="2015-11-28T06:00: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60.984615384615381"/>
    <n v="1625"/>
    <x v="1"/>
    <s v="USD"/>
    <n v="1448690400"/>
    <n v="1379653200"/>
    <d v="2015-11-28T06:00:00"/>
    <x v="205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73.214285714285708"/>
    <n v="168"/>
    <x v="1"/>
    <s v="USD"/>
    <n v="1448690400"/>
    <n v="1580364000"/>
    <d v="2015-11-28T06:00:00"/>
    <x v="206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39.997435299603637"/>
    <n v="4289"/>
    <x v="1"/>
    <s v="USD"/>
    <n v="1448690400"/>
    <n v="1289714400"/>
    <d v="2015-11-28T06:00:00"/>
    <x v="207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86.812121212121212"/>
    <n v="165"/>
    <x v="1"/>
    <s v="USD"/>
    <n v="1448690400"/>
    <n v="1282712400"/>
    <d v="2015-11-28T06:00:00"/>
    <x v="208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42.125874125874127"/>
    <n v="143"/>
    <x v="1"/>
    <s v="USD"/>
    <n v="1448690400"/>
    <n v="1550210400"/>
    <d v="2015-11-28T06:00:00"/>
    <x v="209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03.97851239669421"/>
    <n v="1815"/>
    <x v="1"/>
    <s v="USD"/>
    <n v="1448690400"/>
    <n v="1322114400"/>
    <d v="2015-11-28T06:00:00"/>
    <x v="21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62.003211991434689"/>
    <n v="934"/>
    <x v="1"/>
    <s v="USD"/>
    <n v="1448690400"/>
    <n v="1557205200"/>
    <d v="2015-11-28T06:00:00"/>
    <x v="211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1.005037783375315"/>
    <n v="397"/>
    <x v="4"/>
    <s v="GBP"/>
    <n v="1448690400"/>
    <n v="1323928800"/>
    <d v="2015-11-28T06:00:00"/>
    <x v="212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89.991552956465242"/>
    <n v="1539"/>
    <x v="1"/>
    <s v="USD"/>
    <n v="1448690400"/>
    <n v="1346130000"/>
    <d v="2015-11-28T06:00:00"/>
    <x v="213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39.235294117647058"/>
    <n v="17"/>
    <x v="1"/>
    <s v="USD"/>
    <n v="1448690400"/>
    <n v="1311051600"/>
    <d v="2015-11-28T06:00:00"/>
    <x v="214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54.993116108306566"/>
    <n v="2179"/>
    <x v="1"/>
    <s v="USD"/>
    <n v="1448690400"/>
    <n v="1340427600"/>
    <d v="2015-11-28T06:00:00"/>
    <x v="215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47.992753623188406"/>
    <n v="138"/>
    <x v="1"/>
    <s v="USD"/>
    <n v="1448690400"/>
    <n v="1412312400"/>
    <d v="2015-11-28T06:00: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87.966702470461868"/>
    <n v="931"/>
    <x v="1"/>
    <s v="USD"/>
    <n v="1448690400"/>
    <n v="1459314000"/>
    <d v="2015-11-28T06:00:00"/>
    <x v="217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51.999165275459099"/>
    <n v="3594"/>
    <x v="1"/>
    <s v="USD"/>
    <n v="1448690400"/>
    <n v="1415426400"/>
    <d v="2015-11-28T06:00:00"/>
    <x v="218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29.999659863945578"/>
    <n v="5880"/>
    <x v="1"/>
    <s v="USD"/>
    <n v="1448690400"/>
    <n v="1399093200"/>
    <d v="2015-11-28T06:00:00"/>
    <x v="219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98.205357142857139"/>
    <n v="112"/>
    <x v="1"/>
    <s v="USD"/>
    <n v="1448690400"/>
    <n v="1273899600"/>
    <d v="2015-11-28T06:00:00"/>
    <x v="122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08.96182396606575"/>
    <n v="943"/>
    <x v="1"/>
    <s v="USD"/>
    <n v="1448690400"/>
    <n v="1432184400"/>
    <d v="2015-11-28T06:00:00"/>
    <x v="22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66.998379254457049"/>
    <n v="2468"/>
    <x v="1"/>
    <s v="USD"/>
    <n v="1448690400"/>
    <n v="1474779600"/>
    <d v="2015-11-28T06:00:00"/>
    <x v="221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64.99333594668758"/>
    <n v="2551"/>
    <x v="1"/>
    <s v="USD"/>
    <n v="1448690400"/>
    <n v="1500440400"/>
    <d v="2015-11-28T06:00:00"/>
    <x v="222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99.841584158415841"/>
    <n v="101"/>
    <x v="1"/>
    <s v="USD"/>
    <n v="1448690400"/>
    <n v="1575612000"/>
    <d v="2015-11-28T06:00:00"/>
    <x v="223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82.432835820895519"/>
    <n v="67"/>
    <x v="1"/>
    <s v="USD"/>
    <n v="1448690400"/>
    <n v="1374123600"/>
    <d v="2015-11-28T06:00:00"/>
    <x v="224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63.293478260869563"/>
    <n v="92"/>
    <x v="1"/>
    <s v="USD"/>
    <n v="1448690400"/>
    <n v="1469509200"/>
    <d v="2015-11-28T06:00:00"/>
    <x v="225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96.774193548387103"/>
    <n v="62"/>
    <x v="1"/>
    <s v="USD"/>
    <n v="1448690400"/>
    <n v="1309237200"/>
    <d v="2015-11-28T06:00:00"/>
    <x v="226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54.906040268456373"/>
    <n v="149"/>
    <x v="6"/>
    <s v="EUR"/>
    <n v="1448690400"/>
    <n v="1503982800"/>
    <d v="2015-11-28T06:00:00"/>
    <x v="227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39.010869565217391"/>
    <n v="92"/>
    <x v="1"/>
    <s v="USD"/>
    <n v="1448690400"/>
    <n v="1487397600"/>
    <d v="2015-11-28T06:00:00"/>
    <x v="228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75.84210526315789"/>
    <n v="57"/>
    <x v="2"/>
    <s v="AUD"/>
    <n v="1448690400"/>
    <n v="1562043600"/>
    <d v="2015-11-28T06:00:00"/>
    <x v="229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45.051671732522799"/>
    <n v="329"/>
    <x v="1"/>
    <s v="USD"/>
    <n v="1448690400"/>
    <n v="1398574800"/>
    <d v="2015-11-28T06:00: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04.51546391752578"/>
    <n v="97"/>
    <x v="3"/>
    <s v="DKK"/>
    <n v="1448690400"/>
    <n v="1515391200"/>
    <d v="2015-11-28T06:00:00"/>
    <x v="231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76.268292682926827"/>
    <n v="41"/>
    <x v="1"/>
    <s v="USD"/>
    <n v="1448690400"/>
    <n v="1441170000"/>
    <d v="2015-11-28T06:00:00"/>
    <x v="232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69.015695067264573"/>
    <n v="1784"/>
    <x v="1"/>
    <s v="USD"/>
    <n v="1448690400"/>
    <n v="1281157200"/>
    <d v="2015-11-28T06:00:00"/>
    <x v="233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01.97684085510689"/>
    <n v="1684"/>
    <x v="2"/>
    <s v="AUD"/>
    <n v="1448690400"/>
    <n v="1398229200"/>
    <d v="2015-11-28T06:00:00"/>
    <x v="234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42.915999999999997"/>
    <n v="250"/>
    <x v="1"/>
    <s v="USD"/>
    <n v="1448690400"/>
    <n v="1495256400"/>
    <d v="2015-11-28T06:00:00"/>
    <x v="235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43.025210084033617"/>
    <n v="238"/>
    <x v="1"/>
    <s v="USD"/>
    <n v="1448690400"/>
    <n v="1520402400"/>
    <d v="2015-11-28T06:00:00"/>
    <x v="236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75.245283018867923"/>
    <n v="53"/>
    <x v="1"/>
    <s v="USD"/>
    <n v="1448690400"/>
    <n v="1409806800"/>
    <d v="2015-11-28T06:00:00"/>
    <x v="237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69.023364485981304"/>
    <n v="214"/>
    <x v="1"/>
    <s v="USD"/>
    <n v="1448690400"/>
    <n v="1396933200"/>
    <d v="2015-11-28T06:00:00"/>
    <x v="238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65.986486486486484"/>
    <n v="222"/>
    <x v="1"/>
    <s v="USD"/>
    <n v="1448690400"/>
    <n v="1376024400"/>
    <d v="2015-11-28T06:00:00"/>
    <x v="239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98.013800424628457"/>
    <n v="1884"/>
    <x v="1"/>
    <s v="USD"/>
    <n v="1448690400"/>
    <n v="1483682400"/>
    <d v="2015-11-28T06:00:00"/>
    <x v="24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60.105504587155963"/>
    <n v="218"/>
    <x v="2"/>
    <s v="AUD"/>
    <n v="1448690400"/>
    <n v="1420437600"/>
    <d v="2015-11-28T06:00:00"/>
    <x v="241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26.000773395204948"/>
    <n v="6465"/>
    <x v="1"/>
    <s v="USD"/>
    <n v="1448690400"/>
    <n v="1420783200"/>
    <d v="2015-11-28T06:00:00"/>
    <x v="242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3"/>
    <n v="1"/>
    <x v="1"/>
    <s v="USD"/>
    <n v="1448690400"/>
    <n v="1267423200"/>
    <d v="2015-11-28T06:00:00"/>
    <x v="243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38.019801980198018"/>
    <n v="101"/>
    <x v="1"/>
    <s v="USD"/>
    <n v="1448690400"/>
    <n v="1355205600"/>
    <d v="2015-11-28T06:00:00"/>
    <x v="244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06.15254237288136"/>
    <n v="59"/>
    <x v="1"/>
    <s v="USD"/>
    <n v="1448690400"/>
    <n v="1383109200"/>
    <d v="2015-11-28T06:00:00"/>
    <x v="245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81.019475655430711"/>
    <n v="1335"/>
    <x v="0"/>
    <s v="CAD"/>
    <n v="1448690400"/>
    <n v="1303275600"/>
    <d v="2015-11-28T06:00:00"/>
    <x v="246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96.647727272727266"/>
    <n v="88"/>
    <x v="1"/>
    <s v="USD"/>
    <n v="1448690400"/>
    <n v="1487829600"/>
    <d v="2015-11-28T06:00: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57.003535651149086"/>
    <n v="1697"/>
    <x v="1"/>
    <s v="USD"/>
    <n v="1448690400"/>
    <n v="1298268000"/>
    <d v="2015-11-28T06:00:00"/>
    <x v="248"/>
    <b v="0"/>
    <b v="1"/>
    <s v="music/rock"/>
    <x v="1"/>
    <x v="1"/>
  </r>
  <r>
    <n v="256"/>
    <s v="Smith-Reid"/>
    <s v="Optimized actuating toolset"/>
    <n v="4100"/>
    <n v="959"/>
    <x v="0"/>
    <n v="0.23390243902439026"/>
    <n v="63.93333333333333"/>
    <n v="15"/>
    <x v="4"/>
    <s v="GBP"/>
    <n v="1448690400"/>
    <n v="1456812000"/>
    <d v="2015-11-28T06:00:00"/>
    <x v="249"/>
    <b v="0"/>
    <b v="0"/>
    <s v="music/rock"/>
    <x v="1"/>
    <x v="1"/>
  </r>
  <r>
    <n v="257"/>
    <s v="Williams Inc"/>
    <s v="Decentralized exuding strategy"/>
    <n v="5700"/>
    <n v="8322"/>
    <x v="1"/>
    <n v="1.46"/>
    <n v="90.456521739130437"/>
    <n v="92"/>
    <x v="1"/>
    <s v="USD"/>
    <n v="1448690400"/>
    <n v="1363669200"/>
    <d v="2015-11-28T06:00:00"/>
    <x v="25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72.172043010752688"/>
    <n v="186"/>
    <x v="1"/>
    <s v="USD"/>
    <n v="1448690400"/>
    <n v="1482904800"/>
    <d v="2015-11-28T06:00:00"/>
    <x v="251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77.934782608695656"/>
    <n v="138"/>
    <x v="1"/>
    <s v="USD"/>
    <n v="1448690400"/>
    <n v="1356588000"/>
    <d v="2015-11-28T06:00:00"/>
    <x v="252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38.065134099616856"/>
    <n v="261"/>
    <x v="1"/>
    <s v="USD"/>
    <n v="1448690400"/>
    <n v="1349845200"/>
    <d v="2015-11-28T06:00:00"/>
    <x v="253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57.936123348017624"/>
    <n v="454"/>
    <x v="1"/>
    <s v="USD"/>
    <n v="1448690400"/>
    <n v="1283058000"/>
    <d v="2015-11-28T06:00:00"/>
    <x v="254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49.794392523364486"/>
    <n v="107"/>
    <x v="1"/>
    <s v="USD"/>
    <n v="1448690400"/>
    <n v="1304226000"/>
    <d v="2015-11-28T06:00:00"/>
    <x v="255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54.050251256281406"/>
    <n v="199"/>
    <x v="1"/>
    <s v="USD"/>
    <n v="1448690400"/>
    <n v="1263016800"/>
    <d v="2015-11-28T06:00:00"/>
    <x v="256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30.002721335268504"/>
    <n v="5512"/>
    <x v="1"/>
    <s v="USD"/>
    <n v="1448690400"/>
    <n v="1362031200"/>
    <d v="2015-11-28T06:00:00"/>
    <x v="257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70.127906976744185"/>
    <n v="86"/>
    <x v="1"/>
    <s v="USD"/>
    <n v="1448690400"/>
    <n v="1455602400"/>
    <d v="2015-11-28T06:00:00"/>
    <x v="258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26.996228786926462"/>
    <n v="3182"/>
    <x v="6"/>
    <s v="EUR"/>
    <n v="1448690400"/>
    <n v="1418191200"/>
    <d v="2015-11-28T06:00:00"/>
    <x v="259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51.990606936416185"/>
    <n v="2768"/>
    <x v="2"/>
    <s v="AUD"/>
    <n v="1448690400"/>
    <n v="1352440800"/>
    <d v="2015-11-28T06:00:00"/>
    <x v="26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56.416666666666664"/>
    <n v="48"/>
    <x v="1"/>
    <s v="USD"/>
    <n v="1448690400"/>
    <n v="1353304800"/>
    <d v="2015-11-28T06:00:00"/>
    <x v="261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01.63218390804597"/>
    <n v="87"/>
    <x v="1"/>
    <s v="USD"/>
    <n v="1448690400"/>
    <n v="1550728800"/>
    <d v="2015-11-28T06:00: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25.005291005291006"/>
    <n v="1890"/>
    <x v="1"/>
    <s v="USD"/>
    <n v="1448690400"/>
    <n v="1291442400"/>
    <d v="2015-11-28T06:00:00"/>
    <x v="263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32.016393442622949"/>
    <n v="61"/>
    <x v="1"/>
    <s v="USD"/>
    <n v="1448690400"/>
    <n v="1452146400"/>
    <d v="2015-11-28T06:00: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82.021647307286173"/>
    <n v="1894"/>
    <x v="1"/>
    <s v="USD"/>
    <n v="1448690400"/>
    <n v="1564894800"/>
    <d v="2015-11-28T06:00:00"/>
    <x v="265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37.957446808510639"/>
    <n v="282"/>
    <x v="0"/>
    <s v="CAD"/>
    <n v="1448690400"/>
    <n v="1505883600"/>
    <d v="2015-11-28T06:00:00"/>
    <x v="266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51.533333333333331"/>
    <n v="15"/>
    <x v="1"/>
    <s v="USD"/>
    <n v="1448690400"/>
    <n v="1510380000"/>
    <d v="2015-11-28T06:00:00"/>
    <x v="267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81.198275862068968"/>
    <n v="116"/>
    <x v="1"/>
    <s v="USD"/>
    <n v="1448690400"/>
    <n v="1555218000"/>
    <d v="2015-11-28T06:00:00"/>
    <x v="153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40.030075187969928"/>
    <n v="133"/>
    <x v="1"/>
    <s v="USD"/>
    <n v="1448690400"/>
    <n v="1335243600"/>
    <d v="2015-11-28T06:00:00"/>
    <x v="268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9.939759036144579"/>
    <n v="83"/>
    <x v="1"/>
    <s v="USD"/>
    <n v="1448690400"/>
    <n v="1279688400"/>
    <d v="2015-11-28T06:00:00"/>
    <x v="269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6.692307692307693"/>
    <n v="91"/>
    <x v="1"/>
    <s v="USD"/>
    <n v="1448690400"/>
    <n v="1356069600"/>
    <d v="2015-11-28T06:00:00"/>
    <x v="27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25.010989010989011"/>
    <n v="546"/>
    <x v="1"/>
    <s v="USD"/>
    <n v="1448690400"/>
    <n v="1536210000"/>
    <d v="2015-11-28T06:00:00"/>
    <x v="271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6.987277353689571"/>
    <n v="393"/>
    <x v="1"/>
    <s v="USD"/>
    <n v="1448690400"/>
    <n v="1511762400"/>
    <d v="2015-11-28T06:00:00"/>
    <x v="272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73.012609117361791"/>
    <n v="2062"/>
    <x v="1"/>
    <s v="USD"/>
    <n v="1448690400"/>
    <n v="1333256400"/>
    <d v="2015-11-28T06:00:00"/>
    <x v="273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68.240601503759393"/>
    <n v="133"/>
    <x v="1"/>
    <s v="USD"/>
    <n v="1448690400"/>
    <n v="1480744800"/>
    <d v="2015-11-28T06:00:00"/>
    <x v="274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52.310344827586206"/>
    <n v="29"/>
    <x v="3"/>
    <s v="DKK"/>
    <n v="1448690400"/>
    <n v="1465016400"/>
    <d v="2015-11-28T06:00:00"/>
    <x v="148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61.765151515151516"/>
    <n v="132"/>
    <x v="1"/>
    <s v="USD"/>
    <n v="1448690400"/>
    <n v="1336280400"/>
    <d v="2015-11-28T06:00:00"/>
    <x v="275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.027559055118111"/>
    <n v="254"/>
    <x v="1"/>
    <s v="USD"/>
    <n v="1448690400"/>
    <n v="1476766800"/>
    <d v="2015-11-28T06:00:00"/>
    <x v="276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06.28804347826087"/>
    <n v="184"/>
    <x v="1"/>
    <s v="USD"/>
    <n v="1448690400"/>
    <n v="1480485600"/>
    <d v="2015-11-28T06:00:00"/>
    <x v="72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75.07386363636364"/>
    <n v="176"/>
    <x v="1"/>
    <s v="USD"/>
    <n v="1448690400"/>
    <n v="1430197200"/>
    <d v="2015-11-28T06:00:00"/>
    <x v="277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39.970802919708028"/>
    <n v="137"/>
    <x v="3"/>
    <s v="DKK"/>
    <n v="1448690400"/>
    <n v="1331787600"/>
    <d v="2015-11-28T06:00:00"/>
    <x v="278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9.982195845697326"/>
    <n v="337"/>
    <x v="0"/>
    <s v="CAD"/>
    <n v="1448690400"/>
    <n v="1438837200"/>
    <d v="2015-11-28T06:00:00"/>
    <x v="71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01.01541850220265"/>
    <n v="908"/>
    <x v="1"/>
    <s v="USD"/>
    <n v="1448690400"/>
    <n v="1370926800"/>
    <d v="2015-11-28T06:00:00"/>
    <x v="279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76.813084112149539"/>
    <n v="107"/>
    <x v="1"/>
    <s v="USD"/>
    <n v="1448690400"/>
    <n v="1319000400"/>
    <d v="2015-11-28T06:00:00"/>
    <x v="28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71.7"/>
    <n v="10"/>
    <x v="1"/>
    <s v="USD"/>
    <n v="1448690400"/>
    <n v="1333429200"/>
    <d v="2015-11-28T06:00:00"/>
    <x v="281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3.28125"/>
    <n v="32"/>
    <x v="6"/>
    <s v="EUR"/>
    <n v="1448690400"/>
    <n v="1287032400"/>
    <d v="2015-11-28T06:00:00"/>
    <x v="282"/>
    <b v="0"/>
    <b v="0"/>
    <s v="theater/plays"/>
    <x v="3"/>
    <x v="3"/>
  </r>
  <r>
    <n v="294"/>
    <s v="Turner-Davis"/>
    <s v="Automated local emulation"/>
    <n v="600"/>
    <n v="8038"/>
    <x v="1"/>
    <n v="13.396666666666667"/>
    <n v="43.923497267759565"/>
    <n v="183"/>
    <x v="1"/>
    <s v="USD"/>
    <n v="1448690400"/>
    <n v="1541570400"/>
    <d v="2015-11-28T06:00:00"/>
    <x v="283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36.004712041884815"/>
    <n v="1910"/>
    <x v="5"/>
    <s v="CHF"/>
    <n v="1448690400"/>
    <n v="1383976800"/>
    <d v="2015-11-28T06:00:00"/>
    <x v="284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88.21052631578948"/>
    <n v="38"/>
    <x v="2"/>
    <s v="AUD"/>
    <n v="1448690400"/>
    <n v="1550556000"/>
    <d v="2015-11-28T06:00:00"/>
    <x v="285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65.240384615384613"/>
    <n v="104"/>
    <x v="2"/>
    <s v="AUD"/>
    <n v="1448690400"/>
    <n v="1390456800"/>
    <d v="2015-11-28T06:00:00"/>
    <x v="286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69.958333333333329"/>
    <n v="72"/>
    <x v="1"/>
    <s v="USD"/>
    <n v="1448690400"/>
    <n v="1458018000"/>
    <d v="2015-11-28T06:00:00"/>
    <x v="287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39.877551020408163"/>
    <n v="49"/>
    <x v="1"/>
    <s v="USD"/>
    <n v="1448690400"/>
    <n v="1461819600"/>
    <d v="2015-11-28T06:00:00"/>
    <x v="288"/>
    <b v="0"/>
    <b v="0"/>
    <s v="food/food trucks"/>
    <x v="0"/>
    <x v="0"/>
  </r>
  <r>
    <n v="300"/>
    <s v="Cooke PLC"/>
    <s v="Focused executive core"/>
    <n v="100"/>
    <n v="5"/>
    <x v="0"/>
    <n v="0.05"/>
    <n v="5"/>
    <n v="1"/>
    <x v="3"/>
    <s v="DKK"/>
    <n v="1448690400"/>
    <n v="1504155600"/>
    <d v="2015-11-28T06:00:00"/>
    <x v="289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41.023728813559323"/>
    <n v="295"/>
    <x v="1"/>
    <s v="USD"/>
    <n v="1448690400"/>
    <n v="1426395600"/>
    <d v="2015-11-28T06:00: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98.914285714285711"/>
    <n v="245"/>
    <x v="1"/>
    <s v="USD"/>
    <n v="1448690400"/>
    <n v="1537074000"/>
    <d v="2015-11-28T06:00:00"/>
    <x v="18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87.78125"/>
    <n v="32"/>
    <x v="1"/>
    <s v="USD"/>
    <n v="1448690400"/>
    <n v="1452578400"/>
    <d v="2015-11-28T06:00:00"/>
    <x v="291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80.767605633802816"/>
    <n v="142"/>
    <x v="1"/>
    <s v="USD"/>
    <n v="1448690400"/>
    <n v="1474088400"/>
    <d v="2015-11-28T06:00:00"/>
    <x v="292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94.28235294117647"/>
    <n v="85"/>
    <x v="1"/>
    <s v="USD"/>
    <n v="1448690400"/>
    <n v="1461906000"/>
    <d v="2015-11-28T06:00:00"/>
    <x v="293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3.428571428571431"/>
    <n v="7"/>
    <x v="1"/>
    <s v="USD"/>
    <n v="1448690400"/>
    <n v="1500267600"/>
    <d v="2015-11-28T06:00:00"/>
    <x v="294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.968133535660087"/>
    <n v="659"/>
    <x v="3"/>
    <s v="DKK"/>
    <n v="1448690400"/>
    <n v="1340686800"/>
    <d v="2015-11-28T06:00:00"/>
    <x v="295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09.04109589041096"/>
    <n v="803"/>
    <x v="1"/>
    <s v="USD"/>
    <n v="1448690400"/>
    <n v="1303189200"/>
    <d v="2015-11-28T06:00:00"/>
    <x v="296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41.16"/>
    <n v="75"/>
    <x v="1"/>
    <s v="USD"/>
    <n v="1448690400"/>
    <n v="1318309200"/>
    <d v="2015-11-28T06:00:00"/>
    <x v="297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99.125"/>
    <n v="16"/>
    <x v="1"/>
    <s v="USD"/>
    <n v="1448690400"/>
    <n v="1272171600"/>
    <d v="2015-11-28T06:00:00"/>
    <x v="298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05.88429752066116"/>
    <n v="121"/>
    <x v="1"/>
    <s v="USD"/>
    <n v="1448690400"/>
    <n v="1298872800"/>
    <d v="2015-11-28T06:00:00"/>
    <x v="299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48.996525921966864"/>
    <n v="3742"/>
    <x v="1"/>
    <s v="USD"/>
    <n v="1448690400"/>
    <n v="1383282000"/>
    <d v="2015-11-28T06:00:00"/>
    <x v="3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39"/>
    <n v="223"/>
    <x v="1"/>
    <s v="USD"/>
    <n v="1448690400"/>
    <n v="1330495200"/>
    <d v="2015-11-28T06:00:00"/>
    <x v="301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31.022556390977442"/>
    <n v="133"/>
    <x v="1"/>
    <s v="USD"/>
    <n v="1448690400"/>
    <n v="1552798800"/>
    <d v="2015-11-28T06:00: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03.87096774193549"/>
    <n v="31"/>
    <x v="1"/>
    <s v="USD"/>
    <n v="1448690400"/>
    <n v="1403413200"/>
    <d v="2015-11-28T06:00:00"/>
    <x v="302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59.268518518518519"/>
    <n v="108"/>
    <x v="6"/>
    <s v="EUR"/>
    <n v="1448690400"/>
    <n v="1574229600"/>
    <d v="2015-11-28T06:00:00"/>
    <x v="303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42.3"/>
    <n v="30"/>
    <x v="1"/>
    <s v="USD"/>
    <n v="1448690400"/>
    <n v="1495861200"/>
    <d v="2015-11-28T06:00:00"/>
    <x v="304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53.117647058823529"/>
    <n v="17"/>
    <x v="1"/>
    <s v="USD"/>
    <n v="1448690400"/>
    <n v="1392530400"/>
    <d v="2015-11-28T06:00:00"/>
    <x v="305"/>
    <b v="0"/>
    <b v="0"/>
    <s v="music/rock"/>
    <x v="1"/>
    <x v="1"/>
  </r>
  <r>
    <n v="319"/>
    <s v="Mills Group"/>
    <s v="Advanced empowering matrix"/>
    <n v="8400"/>
    <n v="3251"/>
    <x v="3"/>
    <n v="0.38702380952380955"/>
    <n v="50.796875"/>
    <n v="64"/>
    <x v="1"/>
    <s v="USD"/>
    <n v="1448690400"/>
    <n v="1283662800"/>
    <d v="2015-11-28T06:00:00"/>
    <x v="306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01.15"/>
    <n v="80"/>
    <x v="1"/>
    <s v="USD"/>
    <n v="1448690400"/>
    <n v="1305781200"/>
    <d v="2015-11-28T06:00: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65.000810372771468"/>
    <n v="2468"/>
    <x v="1"/>
    <s v="USD"/>
    <n v="1448690400"/>
    <n v="1302325200"/>
    <d v="2015-11-28T06:00: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37.998645510835914"/>
    <n v="5168"/>
    <x v="1"/>
    <s v="USD"/>
    <n v="1448690400"/>
    <n v="1291788000"/>
    <d v="2015-11-28T06:00:00"/>
    <x v="309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82.615384615384613"/>
    <n v="26"/>
    <x v="4"/>
    <s v="GBP"/>
    <n v="1448690400"/>
    <n v="1396069200"/>
    <d v="2015-11-28T06:00:00"/>
    <x v="31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7.941368078175898"/>
    <n v="307"/>
    <x v="1"/>
    <s v="USD"/>
    <n v="1448690400"/>
    <n v="1435899600"/>
    <d v="2015-11-28T06:00:00"/>
    <x v="311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80.780821917808225"/>
    <n v="73"/>
    <x v="1"/>
    <s v="USD"/>
    <n v="1448690400"/>
    <n v="1531112400"/>
    <d v="2015-11-28T06:00:00"/>
    <x v="312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25.984375"/>
    <n v="128"/>
    <x v="1"/>
    <s v="USD"/>
    <n v="1448690400"/>
    <n v="1451628000"/>
    <d v="2015-11-28T06:00: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0.363636363636363"/>
    <n v="33"/>
    <x v="1"/>
    <s v="USD"/>
    <n v="1448690400"/>
    <n v="1567314000"/>
    <d v="2015-11-28T06:00:00"/>
    <x v="314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54.004916018025398"/>
    <n v="2441"/>
    <x v="1"/>
    <s v="USD"/>
    <n v="1448690400"/>
    <n v="1544508000"/>
    <d v="2015-11-28T06:00:00"/>
    <x v="315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01.78672985781991"/>
    <n v="211"/>
    <x v="1"/>
    <s v="USD"/>
    <n v="1448690400"/>
    <n v="1482472800"/>
    <d v="2015-11-28T06:00:00"/>
    <x v="316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45.003610108303249"/>
    <n v="1385"/>
    <x v="4"/>
    <s v="GBP"/>
    <n v="1448690400"/>
    <n v="1512799200"/>
    <d v="2015-11-28T06:00:00"/>
    <x v="317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77.068421052631578"/>
    <n v="190"/>
    <x v="1"/>
    <s v="USD"/>
    <n v="1448690400"/>
    <n v="1324360800"/>
    <d v="2015-11-28T06:00: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88.076595744680844"/>
    <n v="470"/>
    <x v="1"/>
    <s v="USD"/>
    <n v="1448690400"/>
    <n v="1364533200"/>
    <d v="2015-11-28T06:00:00"/>
    <x v="319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47.035573122529641"/>
    <n v="253"/>
    <x v="1"/>
    <s v="USD"/>
    <n v="1448690400"/>
    <n v="1545112800"/>
    <d v="2015-11-28T06:00:00"/>
    <x v="32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0.99550763701707"/>
    <n v="1113"/>
    <x v="1"/>
    <s v="USD"/>
    <n v="1448690400"/>
    <n v="1516168800"/>
    <d v="2015-11-28T06:00:00"/>
    <x v="321"/>
    <b v="0"/>
    <b v="0"/>
    <s v="music/rock"/>
    <x v="1"/>
    <x v="1"/>
  </r>
  <r>
    <n v="335"/>
    <s v="Jordan-Acosta"/>
    <s v="Operative uniform hub"/>
    <n v="173800"/>
    <n v="198628"/>
    <x v="1"/>
    <n v="1.1428538550057536"/>
    <n v="87.003066141042481"/>
    <n v="2283"/>
    <x v="1"/>
    <s v="USD"/>
    <n v="1448690400"/>
    <n v="1574920800"/>
    <d v="2015-11-28T06:00:00"/>
    <x v="322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63.994402985074629"/>
    <n v="1072"/>
    <x v="1"/>
    <s v="USD"/>
    <n v="1448690400"/>
    <n v="1292479200"/>
    <d v="2015-11-28T06:00:00"/>
    <x v="323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5.9945205479452"/>
    <n v="1095"/>
    <x v="1"/>
    <s v="USD"/>
    <n v="1448690400"/>
    <n v="1573538400"/>
    <d v="2015-11-28T06:00:00"/>
    <x v="324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73.989349112426041"/>
    <n v="1690"/>
    <x v="1"/>
    <s v="USD"/>
    <n v="1448690400"/>
    <n v="1320382800"/>
    <d v="2015-11-28T06:00:00"/>
    <x v="325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84.02004626060139"/>
    <n v="1297"/>
    <x v="0"/>
    <s v="CAD"/>
    <n v="1448690400"/>
    <n v="1502859600"/>
    <d v="2015-11-28T06:00:00"/>
    <x v="326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88.966921119592882"/>
    <n v="393"/>
    <x v="1"/>
    <s v="USD"/>
    <n v="1448690400"/>
    <n v="1323756000"/>
    <d v="2015-11-28T06:00: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76.990453460620529"/>
    <n v="1257"/>
    <x v="1"/>
    <s v="USD"/>
    <n v="1448690400"/>
    <n v="1441342800"/>
    <d v="2015-11-28T06:00:00"/>
    <x v="328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97.146341463414629"/>
    <n v="328"/>
    <x v="1"/>
    <s v="USD"/>
    <n v="1448690400"/>
    <n v="1375333200"/>
    <d v="2015-11-28T06:00:00"/>
    <x v="329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33.013605442176868"/>
    <n v="147"/>
    <x v="1"/>
    <s v="USD"/>
    <n v="1448690400"/>
    <n v="1389420000"/>
    <d v="2015-11-28T06:00:00"/>
    <x v="151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99.950602409638549"/>
    <n v="830"/>
    <x v="1"/>
    <s v="USD"/>
    <n v="1448690400"/>
    <n v="1520056800"/>
    <d v="2015-11-28T06:00:00"/>
    <x v="33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69.966767371601208"/>
    <n v="331"/>
    <x v="4"/>
    <s v="GBP"/>
    <n v="1448690400"/>
    <n v="1436504400"/>
    <d v="2015-11-28T06:00:00"/>
    <x v="331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10.32"/>
    <n v="25"/>
    <x v="1"/>
    <s v="USD"/>
    <n v="1448690400"/>
    <n v="1508302800"/>
    <d v="2015-11-28T06:00:00"/>
    <x v="332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66.005235602094245"/>
    <n v="191"/>
    <x v="1"/>
    <s v="USD"/>
    <n v="1448690400"/>
    <n v="1425708000"/>
    <d v="2015-11-28T06:00:00"/>
    <x v="333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41.005742176284812"/>
    <n v="3483"/>
    <x v="1"/>
    <s v="USD"/>
    <n v="1448690400"/>
    <n v="1488348000"/>
    <d v="2015-11-28T06:00:00"/>
    <x v="334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03.96316359696641"/>
    <n v="923"/>
    <x v="1"/>
    <s v="USD"/>
    <n v="1448690400"/>
    <n v="1502600400"/>
    <d v="2015-11-28T06:00:00"/>
    <x v="335"/>
    <b v="0"/>
    <b v="0"/>
    <s v="theater/plays"/>
    <x v="3"/>
    <x v="3"/>
  </r>
  <r>
    <n v="350"/>
    <s v="Shannon Ltd"/>
    <s v="Pre-emptive neutral capacity"/>
    <n v="100"/>
    <n v="5"/>
    <x v="0"/>
    <n v="0.05"/>
    <n v="5"/>
    <n v="1"/>
    <x v="1"/>
    <s v="USD"/>
    <n v="1448690400"/>
    <n v="1433653200"/>
    <d v="2015-11-28T06:00:00"/>
    <x v="336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47.009935419771487"/>
    <n v="2013"/>
    <x v="1"/>
    <s v="USD"/>
    <n v="1448690400"/>
    <n v="1441602000"/>
    <d v="2015-11-28T06:00:00"/>
    <x v="337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29.606060606060606"/>
    <n v="33"/>
    <x v="0"/>
    <s v="CAD"/>
    <n v="1448690400"/>
    <n v="1447567200"/>
    <d v="2015-11-28T06:00:00"/>
    <x v="338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81.010569583088667"/>
    <n v="1703"/>
    <x v="1"/>
    <s v="USD"/>
    <n v="1448690400"/>
    <n v="1562389200"/>
    <d v="2015-11-28T06:00:00"/>
    <x v="339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94.35"/>
    <n v="80"/>
    <x v="3"/>
    <s v="DKK"/>
    <n v="1448690400"/>
    <n v="1378789200"/>
    <d v="2015-11-28T06:00:00"/>
    <x v="34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26.058139534883722"/>
    <n v="86"/>
    <x v="1"/>
    <s v="USD"/>
    <n v="1448690400"/>
    <n v="1488520800"/>
    <d v="2015-11-28T06:00:00"/>
    <x v="341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85.775000000000006"/>
    <n v="40"/>
    <x v="6"/>
    <s v="EUR"/>
    <n v="1448690400"/>
    <n v="1327298400"/>
    <d v="2015-11-28T06:00:00"/>
    <x v="342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03.73170731707317"/>
    <n v="41"/>
    <x v="1"/>
    <s v="USD"/>
    <n v="1448690400"/>
    <n v="1443416400"/>
    <d v="2015-11-28T06:00:00"/>
    <x v="343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49.826086956521742"/>
    <n v="23"/>
    <x v="0"/>
    <s v="CAD"/>
    <n v="1448690400"/>
    <n v="1534136400"/>
    <d v="2015-11-28T06:00:00"/>
    <x v="344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63.893048128342244"/>
    <n v="187"/>
    <x v="1"/>
    <s v="USD"/>
    <n v="1448690400"/>
    <n v="1315026000"/>
    <d v="2015-11-28T06:00:00"/>
    <x v="127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47.002434782608695"/>
    <n v="2875"/>
    <x v="4"/>
    <s v="GBP"/>
    <n v="1448690400"/>
    <n v="1295071200"/>
    <d v="2015-11-28T06:00:00"/>
    <x v="345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08.47727272727273"/>
    <n v="88"/>
    <x v="1"/>
    <s v="USD"/>
    <n v="1448690400"/>
    <n v="1509426000"/>
    <d v="2015-11-28T06:00:00"/>
    <x v="346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72.015706806282722"/>
    <n v="191"/>
    <x v="1"/>
    <s v="USD"/>
    <n v="1448690400"/>
    <n v="1299391200"/>
    <d v="2015-11-28T06:00:00"/>
    <x v="347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59.928057553956833"/>
    <n v="139"/>
    <x v="1"/>
    <s v="USD"/>
    <n v="1448690400"/>
    <n v="1325052000"/>
    <d v="2015-11-28T06:00:00"/>
    <x v="348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78.209677419354833"/>
    <n v="186"/>
    <x v="1"/>
    <s v="USD"/>
    <n v="1448690400"/>
    <n v="1522818000"/>
    <d v="2015-11-28T06:00:00"/>
    <x v="349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04.77678571428571"/>
    <n v="112"/>
    <x v="2"/>
    <s v="AUD"/>
    <n v="1448690400"/>
    <n v="1485324000"/>
    <d v="2015-11-28T06:00:00"/>
    <x v="35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5.52475247524752"/>
    <n v="101"/>
    <x v="1"/>
    <s v="USD"/>
    <n v="1448690400"/>
    <n v="1294120800"/>
    <d v="2015-11-28T06:00:00"/>
    <x v="351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24.933333333333334"/>
    <n v="75"/>
    <x v="1"/>
    <s v="USD"/>
    <n v="1448690400"/>
    <n v="1415685600"/>
    <d v="2015-11-28T06:00:00"/>
    <x v="33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69.873786407766985"/>
    <n v="206"/>
    <x v="4"/>
    <s v="GBP"/>
    <n v="1448690400"/>
    <n v="1288933200"/>
    <d v="2015-11-28T06:00:00"/>
    <x v="352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95.733766233766232"/>
    <n v="154"/>
    <x v="1"/>
    <s v="USD"/>
    <n v="1448690400"/>
    <n v="1363237200"/>
    <d v="2015-11-28T06:00:00"/>
    <x v="353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29.997485752598056"/>
    <n v="5966"/>
    <x v="1"/>
    <s v="USD"/>
    <n v="1448690400"/>
    <n v="1555822800"/>
    <d v="2015-11-28T06:00:00"/>
    <x v="354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59.011948529411768"/>
    <n v="2176"/>
    <x v="1"/>
    <s v="USD"/>
    <n v="1448690400"/>
    <n v="1427778000"/>
    <d v="2015-11-28T06:00:00"/>
    <x v="355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84.757396449704146"/>
    <n v="169"/>
    <x v="1"/>
    <s v="USD"/>
    <n v="1448690400"/>
    <n v="1422424800"/>
    <d v="2015-11-28T06:00:00"/>
    <x v="356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78.010921177587846"/>
    <n v="2106"/>
    <x v="1"/>
    <s v="USD"/>
    <n v="1448690400"/>
    <n v="1503637200"/>
    <d v="2015-11-28T06:00:00"/>
    <x v="357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50.05215419501134"/>
    <n v="441"/>
    <x v="1"/>
    <s v="USD"/>
    <n v="1448690400"/>
    <n v="1547618400"/>
    <d v="2015-11-28T06:00: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59.16"/>
    <n v="25"/>
    <x v="1"/>
    <s v="USD"/>
    <n v="1448690400"/>
    <n v="1449900000"/>
    <d v="2015-11-28T06:00:00"/>
    <x v="359"/>
    <b v="0"/>
    <b v="0"/>
    <s v="music/indie rock"/>
    <x v="1"/>
    <x v="7"/>
  </r>
  <r>
    <n v="376"/>
    <s v="Perry PLC"/>
    <s v="Mandatory uniform matrix"/>
    <n v="3400"/>
    <n v="12275"/>
    <x v="1"/>
    <n v="3.6102941176470589"/>
    <n v="93.702290076335885"/>
    <n v="131"/>
    <x v="1"/>
    <s v="USD"/>
    <n v="1448690400"/>
    <n v="1405141200"/>
    <d v="2015-11-28T06:00:00"/>
    <x v="36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40.14173228346457"/>
    <n v="127"/>
    <x v="1"/>
    <s v="USD"/>
    <n v="1448690400"/>
    <n v="1572933600"/>
    <d v="2015-11-28T06:00:00"/>
    <x v="361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70.090140845070422"/>
    <n v="355"/>
    <x v="1"/>
    <s v="USD"/>
    <n v="1448690400"/>
    <n v="1530162000"/>
    <d v="2015-11-28T06:00: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66.181818181818187"/>
    <n v="44"/>
    <x v="4"/>
    <s v="GBP"/>
    <n v="1448690400"/>
    <n v="1320904800"/>
    <d v="2015-11-28T06:00:00"/>
    <x v="363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47.714285714285715"/>
    <n v="84"/>
    <x v="1"/>
    <s v="USD"/>
    <n v="1448690400"/>
    <n v="1372395600"/>
    <d v="2015-11-28T06:00:00"/>
    <x v="364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62.896774193548389"/>
    <n v="155"/>
    <x v="1"/>
    <s v="USD"/>
    <n v="1448690400"/>
    <n v="1437714000"/>
    <d v="2015-11-28T06:00:00"/>
    <x v="365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86.611940298507463"/>
    <n v="67"/>
    <x v="1"/>
    <s v="USD"/>
    <n v="1448690400"/>
    <n v="1509771600"/>
    <d v="2015-11-28T06:00:00"/>
    <x v="366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75.126984126984127"/>
    <n v="189"/>
    <x v="1"/>
    <s v="USD"/>
    <n v="1448690400"/>
    <n v="1550556000"/>
    <d v="2015-11-28T06:00:00"/>
    <x v="285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1.004167534903104"/>
    <n v="4799"/>
    <x v="1"/>
    <s v="USD"/>
    <n v="1448690400"/>
    <n v="1489039200"/>
    <d v="2015-11-28T06:00: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50.007915567282325"/>
    <n v="1137"/>
    <x v="1"/>
    <s v="USD"/>
    <n v="1448690400"/>
    <n v="1556600400"/>
    <d v="2015-11-28T06:00:00"/>
    <x v="368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96.960674157303373"/>
    <n v="1068"/>
    <x v="1"/>
    <s v="USD"/>
    <n v="1448690400"/>
    <n v="1278565200"/>
    <d v="2015-11-28T06:00:00"/>
    <x v="369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00.93160377358491"/>
    <n v="424"/>
    <x v="1"/>
    <s v="USD"/>
    <n v="1448690400"/>
    <n v="1339909200"/>
    <d v="2015-11-28T06:00:00"/>
    <x v="37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89.227586206896547"/>
    <n v="145"/>
    <x v="5"/>
    <s v="CHF"/>
    <n v="1448690400"/>
    <n v="1325829600"/>
    <d v="2015-11-28T06:00:00"/>
    <x v="371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87.979166666666671"/>
    <n v="1152"/>
    <x v="1"/>
    <s v="USD"/>
    <n v="1448690400"/>
    <n v="1290578400"/>
    <d v="2015-11-28T06:00:00"/>
    <x v="372"/>
    <b v="0"/>
    <b v="0"/>
    <s v="theater/plays"/>
    <x v="3"/>
    <x v="3"/>
  </r>
  <r>
    <n v="390"/>
    <s v="Davis-Allen"/>
    <s v="Digitized eco-centric core"/>
    <n v="2400"/>
    <n v="4477"/>
    <x v="1"/>
    <n v="1.8654166666666667"/>
    <n v="89.54"/>
    <n v="50"/>
    <x v="1"/>
    <s v="USD"/>
    <n v="1448690400"/>
    <n v="1380344400"/>
    <d v="2015-11-28T06:00:00"/>
    <x v="373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29.09271523178808"/>
    <n v="151"/>
    <x v="1"/>
    <s v="USD"/>
    <n v="1448690400"/>
    <n v="1389852000"/>
    <d v="2015-11-28T06:00:00"/>
    <x v="374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42.006218905472636"/>
    <n v="1608"/>
    <x v="1"/>
    <s v="USD"/>
    <n v="1448690400"/>
    <n v="1294466400"/>
    <d v="2015-11-28T06:00:00"/>
    <x v="375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47.004903563255965"/>
    <n v="3059"/>
    <x v="0"/>
    <s v="CAD"/>
    <n v="1448690400"/>
    <n v="1500354000"/>
    <d v="2015-11-28T06:00:00"/>
    <x v="376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10.44117647058823"/>
    <n v="34"/>
    <x v="1"/>
    <s v="USD"/>
    <n v="1448690400"/>
    <n v="1375938000"/>
    <d v="2015-11-28T06:00:00"/>
    <x v="377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41.990909090909092"/>
    <n v="220"/>
    <x v="1"/>
    <s v="USD"/>
    <n v="1448690400"/>
    <n v="1323410400"/>
    <d v="2015-11-28T06:00:00"/>
    <x v="378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48.012468827930178"/>
    <n v="1604"/>
    <x v="2"/>
    <s v="AUD"/>
    <n v="1448690400"/>
    <n v="1539406800"/>
    <d v="2015-11-28T06:00:00"/>
    <x v="379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31.019823788546255"/>
    <n v="454"/>
    <x v="1"/>
    <s v="USD"/>
    <n v="1448690400"/>
    <n v="1369803600"/>
    <d v="2015-11-28T06:00:00"/>
    <x v="38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99.203252032520325"/>
    <n v="123"/>
    <x v="6"/>
    <s v="EUR"/>
    <n v="1448690400"/>
    <n v="1525928400"/>
    <d v="2015-11-28T06:00: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66.022316684378325"/>
    <n v="941"/>
    <x v="1"/>
    <s v="USD"/>
    <n v="1448690400"/>
    <n v="1297231200"/>
    <d v="2015-11-28T06:00:00"/>
    <x v="381"/>
    <b v="0"/>
    <b v="0"/>
    <s v="music/indie rock"/>
    <x v="1"/>
    <x v="7"/>
  </r>
  <r>
    <n v="400"/>
    <s v="Bell PLC"/>
    <s v="Ergonomic eco-centric open architecture"/>
    <n v="100"/>
    <n v="2"/>
    <x v="0"/>
    <n v="0.02"/>
    <n v="2"/>
    <n v="1"/>
    <x v="1"/>
    <s v="USD"/>
    <n v="1448690400"/>
    <n v="1378530000"/>
    <d v="2015-11-28T06:00:00"/>
    <x v="382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46.060200668896321"/>
    <n v="299"/>
    <x v="1"/>
    <s v="USD"/>
    <n v="1448690400"/>
    <n v="1572152400"/>
    <d v="2015-11-28T06:00:00"/>
    <x v="383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73.650000000000006"/>
    <n v="40"/>
    <x v="1"/>
    <s v="USD"/>
    <n v="1448690400"/>
    <n v="1329890400"/>
    <d v="2015-11-28T06:00:00"/>
    <x v="384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55.99336650082919"/>
    <n v="3015"/>
    <x v="0"/>
    <s v="CAD"/>
    <n v="1448690400"/>
    <n v="1276750800"/>
    <d v="2015-11-28T06:00:00"/>
    <x v="385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68.985695127402778"/>
    <n v="2237"/>
    <x v="1"/>
    <s v="USD"/>
    <n v="1448690400"/>
    <n v="1510898400"/>
    <d v="2015-11-28T06:00:00"/>
    <x v="386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60.981609195402299"/>
    <n v="435"/>
    <x v="1"/>
    <s v="USD"/>
    <n v="1448690400"/>
    <n v="1532408400"/>
    <d v="2015-11-28T06:00:00"/>
    <x v="387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10.98139534883721"/>
    <n v="645"/>
    <x v="1"/>
    <s v="USD"/>
    <n v="1448690400"/>
    <n v="1360562400"/>
    <d v="2015-11-28T06:00:00"/>
    <x v="388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25"/>
    <n v="484"/>
    <x v="3"/>
    <s v="DKK"/>
    <n v="1448690400"/>
    <n v="1571547600"/>
    <d v="2015-11-28T06:00:00"/>
    <x v="389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78.759740259740255"/>
    <n v="154"/>
    <x v="0"/>
    <s v="CAD"/>
    <n v="1448690400"/>
    <n v="1468126800"/>
    <d v="2015-11-28T06:00:00"/>
    <x v="39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87.960784313725483"/>
    <n v="714"/>
    <x v="1"/>
    <s v="USD"/>
    <n v="1448690400"/>
    <n v="1492837200"/>
    <d v="2015-11-28T06:00:00"/>
    <x v="391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49.987398739873989"/>
    <n v="1111"/>
    <x v="1"/>
    <s v="USD"/>
    <n v="1448690400"/>
    <n v="1430197200"/>
    <d v="2015-11-28T06:00:00"/>
    <x v="277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99.524390243902445"/>
    <n v="82"/>
    <x v="1"/>
    <s v="USD"/>
    <n v="1448690400"/>
    <n v="1496206800"/>
    <d v="2015-11-28T06:00:00"/>
    <x v="392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04.82089552238806"/>
    <n v="134"/>
    <x v="1"/>
    <s v="USD"/>
    <n v="1448690400"/>
    <n v="1389592800"/>
    <d v="2015-11-28T06:00:00"/>
    <x v="393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.01469237832875"/>
    <n v="1089"/>
    <x v="1"/>
    <s v="USD"/>
    <n v="1448690400"/>
    <n v="1545631200"/>
    <d v="2015-11-28T06:00:00"/>
    <x v="394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28.998544660724033"/>
    <n v="5497"/>
    <x v="1"/>
    <s v="USD"/>
    <n v="1448690400"/>
    <n v="1272430800"/>
    <d v="2015-11-28T06:00:00"/>
    <x v="395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30.028708133971293"/>
    <n v="418"/>
    <x v="1"/>
    <s v="USD"/>
    <n v="1448690400"/>
    <n v="1327903200"/>
    <d v="2015-11-28T06:00:00"/>
    <x v="396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41.005559416261292"/>
    <n v="1439"/>
    <x v="1"/>
    <s v="USD"/>
    <n v="1448690400"/>
    <n v="1296021600"/>
    <d v="2015-11-28T06:00:00"/>
    <x v="397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62.866666666666667"/>
    <n v="15"/>
    <x v="1"/>
    <s v="USD"/>
    <n v="1448690400"/>
    <n v="1543298400"/>
    <d v="2015-11-28T06:00:00"/>
    <x v="398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47.005002501250623"/>
    <n v="1999"/>
    <x v="0"/>
    <s v="CAD"/>
    <n v="1448690400"/>
    <n v="1336366800"/>
    <d v="2015-11-28T06:00:00"/>
    <x v="399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26.997693638285604"/>
    <n v="5203"/>
    <x v="1"/>
    <s v="USD"/>
    <n v="1448690400"/>
    <n v="1325052000"/>
    <d v="2015-11-28T06:00:00"/>
    <x v="348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68.329787234042556"/>
    <n v="94"/>
    <x v="1"/>
    <s v="USD"/>
    <n v="1448690400"/>
    <n v="1499576400"/>
    <d v="2015-11-28T06:00:00"/>
    <x v="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50.974576271186443"/>
    <n v="118"/>
    <x v="1"/>
    <s v="USD"/>
    <n v="1448690400"/>
    <n v="1501304400"/>
    <d v="2015-11-28T06:00: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54.024390243902438"/>
    <n v="205"/>
    <x v="1"/>
    <s v="USD"/>
    <n v="1448690400"/>
    <n v="1273208400"/>
    <d v="2015-11-28T06:00:00"/>
    <x v="402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97.055555555555557"/>
    <n v="162"/>
    <x v="1"/>
    <s v="USD"/>
    <n v="1448690400"/>
    <n v="1316840400"/>
    <d v="2015-11-28T06:00:00"/>
    <x v="403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24.867469879518072"/>
    <n v="83"/>
    <x v="1"/>
    <s v="USD"/>
    <n v="1448690400"/>
    <n v="1524546000"/>
    <d v="2015-11-28T06:00:00"/>
    <x v="404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84.423913043478265"/>
    <n v="92"/>
    <x v="1"/>
    <s v="USD"/>
    <n v="1448690400"/>
    <n v="1438578000"/>
    <d v="2015-11-28T06:00:00"/>
    <x v="405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47.091324200913242"/>
    <n v="219"/>
    <x v="1"/>
    <s v="USD"/>
    <n v="1448690400"/>
    <n v="1362549600"/>
    <d v="2015-11-28T06:00:00"/>
    <x v="406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77.996041171813147"/>
    <n v="2526"/>
    <x v="1"/>
    <s v="USD"/>
    <n v="1448690400"/>
    <n v="1413349200"/>
    <d v="2015-11-28T06:00:00"/>
    <x v="407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62.967871485943775"/>
    <n v="747"/>
    <x v="1"/>
    <s v="USD"/>
    <n v="1448690400"/>
    <n v="1298008800"/>
    <d v="2015-11-28T06:00:00"/>
    <x v="408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81.006080449017773"/>
    <n v="2138"/>
    <x v="1"/>
    <s v="USD"/>
    <n v="1448690400"/>
    <n v="1394427600"/>
    <d v="2015-11-28T06:00:00"/>
    <x v="409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65.321428571428569"/>
    <n v="84"/>
    <x v="1"/>
    <s v="USD"/>
    <n v="1448690400"/>
    <n v="1572670800"/>
    <d v="2015-11-28T06:00:00"/>
    <x v="41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04.43617021276596"/>
    <n v="94"/>
    <x v="1"/>
    <s v="USD"/>
    <n v="1448690400"/>
    <n v="1531112400"/>
    <d v="2015-11-28T06:00:00"/>
    <x v="312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69.989010989010993"/>
    <n v="91"/>
    <x v="1"/>
    <s v="USD"/>
    <n v="1448690400"/>
    <n v="1400734800"/>
    <d v="2015-11-28T06:00:00"/>
    <x v="411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83.023989898989896"/>
    <n v="792"/>
    <x v="1"/>
    <s v="USD"/>
    <n v="1448690400"/>
    <n v="1386741600"/>
    <d v="2015-11-28T06:00:00"/>
    <x v="412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90.3"/>
    <n v="10"/>
    <x v="0"/>
    <s v="CAD"/>
    <n v="1448690400"/>
    <n v="1481781600"/>
    <d v="2015-11-28T06:00:00"/>
    <x v="413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03.98131932282546"/>
    <n v="1713"/>
    <x v="6"/>
    <s v="EUR"/>
    <n v="1448690400"/>
    <n v="1419660000"/>
    <d v="2015-11-28T06:00:00"/>
    <x v="414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54.931726907630519"/>
    <n v="249"/>
    <x v="1"/>
    <s v="USD"/>
    <n v="1448690400"/>
    <n v="1555822800"/>
    <d v="2015-11-28T06:00:00"/>
    <x v="354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51.921875"/>
    <n v="192"/>
    <x v="1"/>
    <s v="USD"/>
    <n v="1448690400"/>
    <n v="1442379600"/>
    <d v="2015-11-28T06:00: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60.02834008097166"/>
    <n v="247"/>
    <x v="1"/>
    <s v="USD"/>
    <n v="1448690400"/>
    <n v="1364965200"/>
    <d v="2015-11-28T06:00:00"/>
    <x v="416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44.003488879197555"/>
    <n v="2293"/>
    <x v="1"/>
    <s v="USD"/>
    <n v="1448690400"/>
    <n v="1479016800"/>
    <d v="2015-11-28T06:00:00"/>
    <x v="417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53.003513254551258"/>
    <n v="3131"/>
    <x v="1"/>
    <s v="USD"/>
    <n v="1448690400"/>
    <n v="1499662800"/>
    <d v="2015-11-28T06:00:00"/>
    <x v="418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54.5"/>
    <n v="32"/>
    <x v="1"/>
    <s v="USD"/>
    <n v="1448690400"/>
    <n v="1337835600"/>
    <d v="2015-11-28T06:00:00"/>
    <x v="419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75.04195804195804"/>
    <n v="143"/>
    <x v="6"/>
    <s v="EUR"/>
    <n v="1448690400"/>
    <n v="1505710800"/>
    <d v="2015-11-28T06:00:00"/>
    <x v="42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35.911111111111111"/>
    <n v="90"/>
    <x v="1"/>
    <s v="USD"/>
    <n v="1448690400"/>
    <n v="1287464400"/>
    <d v="2015-11-28T06:00:00"/>
    <x v="421"/>
    <b v="0"/>
    <b v="0"/>
    <s v="theater/plays"/>
    <x v="3"/>
    <x v="3"/>
  </r>
  <r>
    <n v="444"/>
    <s v="Hensley Ltd"/>
    <s v="Versatile global attitude"/>
    <n v="6200"/>
    <n v="10938"/>
    <x v="1"/>
    <n v="1.7641935483870967"/>
    <n v="36.952702702702702"/>
    <n v="296"/>
    <x v="1"/>
    <s v="USD"/>
    <n v="1448690400"/>
    <n v="1311656400"/>
    <d v="2015-11-28T06:00:00"/>
    <x v="422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63.170588235294119"/>
    <n v="170"/>
    <x v="1"/>
    <s v="USD"/>
    <n v="1448690400"/>
    <n v="1293170400"/>
    <d v="2015-11-28T06:00:00"/>
    <x v="423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29.99462365591398"/>
    <n v="186"/>
    <x v="1"/>
    <s v="USD"/>
    <n v="1448690400"/>
    <n v="1355983200"/>
    <d v="2015-11-28T06:00:00"/>
    <x v="424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86"/>
    <n v="439"/>
    <x v="4"/>
    <s v="GBP"/>
    <n v="1448690400"/>
    <n v="1515045600"/>
    <d v="2015-11-28T06:00:00"/>
    <x v="425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75.014876033057845"/>
    <n v="605"/>
    <x v="1"/>
    <s v="USD"/>
    <n v="1448690400"/>
    <n v="1366088400"/>
    <d v="2015-11-28T06:00:00"/>
    <x v="426"/>
    <b v="0"/>
    <b v="1"/>
    <s v="games/video games"/>
    <x v="6"/>
    <x v="11"/>
  </r>
  <r>
    <n v="449"/>
    <s v="Cuevas-Morales"/>
    <s v="Public-key coherent ability"/>
    <n v="900"/>
    <n v="8703"/>
    <x v="1"/>
    <n v="9.67"/>
    <n v="101.19767441860465"/>
    <n v="86"/>
    <x v="3"/>
    <s v="DKK"/>
    <n v="1448690400"/>
    <n v="1553317200"/>
    <d v="2015-11-28T06:00:00"/>
    <x v="427"/>
    <b v="0"/>
    <b v="0"/>
    <s v="games/video games"/>
    <x v="6"/>
    <x v="11"/>
  </r>
  <r>
    <n v="450"/>
    <s v="Delgado-Hatfield"/>
    <s v="Up-sized composite success"/>
    <n v="100"/>
    <n v="4"/>
    <x v="0"/>
    <n v="0.04"/>
    <n v="4"/>
    <n v="1"/>
    <x v="0"/>
    <s v="CAD"/>
    <n v="1448690400"/>
    <n v="1542088800"/>
    <d v="2015-11-28T06:00:00"/>
    <x v="428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29.001272669424118"/>
    <n v="6286"/>
    <x v="1"/>
    <s v="USD"/>
    <n v="1448690400"/>
    <n v="1503118800"/>
    <d v="2015-11-28T06:00:00"/>
    <x v="429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98.225806451612897"/>
    <n v="31"/>
    <x v="1"/>
    <s v="USD"/>
    <n v="1448690400"/>
    <n v="1278478800"/>
    <d v="2015-11-28T06:00:00"/>
    <x v="43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87.001693480101608"/>
    <n v="1181"/>
    <x v="1"/>
    <s v="USD"/>
    <n v="1448690400"/>
    <n v="1484114400"/>
    <d v="2015-11-28T06:00:00"/>
    <x v="431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45.205128205128204"/>
    <n v="39"/>
    <x v="1"/>
    <s v="USD"/>
    <n v="1448690400"/>
    <n v="1385445600"/>
    <d v="2015-11-28T06:00: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.001341561577675"/>
    <n v="3727"/>
    <x v="1"/>
    <s v="USD"/>
    <n v="1448690400"/>
    <n v="1318741200"/>
    <d v="2015-11-28T06:00:00"/>
    <x v="433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94.976947040498445"/>
    <n v="1605"/>
    <x v="1"/>
    <s v="USD"/>
    <n v="1448690400"/>
    <n v="1518242400"/>
    <d v="2015-11-28T06:00:00"/>
    <x v="434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28.956521739130434"/>
    <n v="46"/>
    <x v="1"/>
    <s v="USD"/>
    <n v="1448690400"/>
    <n v="1476594000"/>
    <d v="2015-11-28T06:00:00"/>
    <x v="435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55.993396226415094"/>
    <n v="2120"/>
    <x v="1"/>
    <s v="USD"/>
    <n v="1448690400"/>
    <n v="1273554000"/>
    <d v="2015-11-28T06:00:00"/>
    <x v="436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54.038095238095238"/>
    <n v="105"/>
    <x v="1"/>
    <s v="USD"/>
    <n v="1448690400"/>
    <n v="1421906400"/>
    <d v="2015-11-28T06:00:00"/>
    <x v="437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82.38"/>
    <n v="50"/>
    <x v="1"/>
    <s v="USD"/>
    <n v="1448690400"/>
    <n v="1281589200"/>
    <d v="2015-11-28T06:00:00"/>
    <x v="438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66.997115384615384"/>
    <n v="2080"/>
    <x v="1"/>
    <s v="USD"/>
    <n v="1448690400"/>
    <n v="1400389200"/>
    <d v="2015-11-28T06:00:00"/>
    <x v="439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07.91401869158878"/>
    <n v="535"/>
    <x v="1"/>
    <s v="USD"/>
    <n v="1448690400"/>
    <n v="1362808800"/>
    <d v="2015-11-28T06:00:00"/>
    <x v="44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69.009501187648453"/>
    <n v="2105"/>
    <x v="1"/>
    <s v="USD"/>
    <n v="1448690400"/>
    <n v="1388815200"/>
    <d v="2015-11-28T06:00:00"/>
    <x v="441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39.006568144499177"/>
    <n v="2436"/>
    <x v="1"/>
    <s v="USD"/>
    <n v="1448690400"/>
    <n v="1519538400"/>
    <d v="2015-11-28T06:00:00"/>
    <x v="442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10.3625"/>
    <n v="80"/>
    <x v="1"/>
    <s v="USD"/>
    <n v="1448690400"/>
    <n v="1517810400"/>
    <d v="2015-11-28T06:00:00"/>
    <x v="443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94.857142857142861"/>
    <n v="42"/>
    <x v="1"/>
    <s v="USD"/>
    <n v="1448690400"/>
    <n v="1370581200"/>
    <d v="2015-11-28T06:00:00"/>
    <x v="444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57.935251798561154"/>
    <n v="139"/>
    <x v="0"/>
    <s v="CAD"/>
    <n v="1448690400"/>
    <n v="1448863200"/>
    <d v="2015-11-28T06:00:00"/>
    <x v="445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01.25"/>
    <n v="16"/>
    <x v="1"/>
    <s v="USD"/>
    <n v="1448690400"/>
    <n v="1556600400"/>
    <d v="2015-11-28T06:00:00"/>
    <x v="368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64.95597484276729"/>
    <n v="159"/>
    <x v="1"/>
    <s v="USD"/>
    <n v="1448690400"/>
    <n v="1432098000"/>
    <d v="2015-11-28T06:00:00"/>
    <x v="446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27.00524934383202"/>
    <n v="381"/>
    <x v="1"/>
    <s v="USD"/>
    <n v="1448690400"/>
    <n v="1482127200"/>
    <d v="2015-11-28T06:00:00"/>
    <x v="447"/>
    <b v="0"/>
    <b v="0"/>
    <s v="technology/wearables"/>
    <x v="2"/>
    <x v="8"/>
  </r>
  <r>
    <n v="471"/>
    <s v="Perry and Sons"/>
    <s v="Configurable static help-desk"/>
    <n v="3100"/>
    <n v="9889"/>
    <x v="1"/>
    <n v="3.19"/>
    <n v="50.97422680412371"/>
    <n v="194"/>
    <x v="4"/>
    <s v="GBP"/>
    <n v="1448690400"/>
    <n v="1335934800"/>
    <d v="2015-11-28T06:00:00"/>
    <x v="448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04.94260869565217"/>
    <n v="575"/>
    <x v="1"/>
    <s v="USD"/>
    <n v="1448690400"/>
    <n v="1556946000"/>
    <d v="2015-11-28T06:00:00"/>
    <x v="178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84.028301886792448"/>
    <n v="106"/>
    <x v="1"/>
    <s v="USD"/>
    <n v="1448690400"/>
    <n v="1530075600"/>
    <d v="2015-11-28T06:00:00"/>
    <x v="449"/>
    <b v="0"/>
    <b v="0"/>
    <s v="music/electric music"/>
    <x v="1"/>
    <x v="5"/>
  </r>
  <r>
    <n v="474"/>
    <s v="Santos-Young"/>
    <s v="Enhanced neutral ability"/>
    <n v="4000"/>
    <n v="14606"/>
    <x v="1"/>
    <n v="3.6515"/>
    <n v="102.85915492957747"/>
    <n v="142"/>
    <x v="1"/>
    <s v="USD"/>
    <n v="1448690400"/>
    <n v="1418796000"/>
    <d v="2015-11-28T06:00:00"/>
    <x v="45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39.962085308056871"/>
    <n v="211"/>
    <x v="1"/>
    <s v="USD"/>
    <n v="1448690400"/>
    <n v="1372482000"/>
    <d v="2015-11-28T06:00:00"/>
    <x v="451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51.001785714285717"/>
    <n v="1120"/>
    <x v="1"/>
    <s v="USD"/>
    <n v="1448690400"/>
    <n v="1534395600"/>
    <d v="2015-11-28T06:00:00"/>
    <x v="452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40.823008849557525"/>
    <n v="113"/>
    <x v="1"/>
    <s v="USD"/>
    <n v="1448690400"/>
    <n v="1311397200"/>
    <d v="2015-11-28T06:00:00"/>
    <x v="453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58.999637155297535"/>
    <n v="2756"/>
    <x v="1"/>
    <s v="USD"/>
    <n v="1448690400"/>
    <n v="1426914000"/>
    <d v="2015-11-28T06:00:00"/>
    <x v="454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71.156069364161851"/>
    <n v="173"/>
    <x v="4"/>
    <s v="GBP"/>
    <n v="1448690400"/>
    <n v="1501477200"/>
    <d v="2015-11-28T06:00:00"/>
    <x v="455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99.494252873563212"/>
    <n v="87"/>
    <x v="1"/>
    <s v="USD"/>
    <n v="1448690400"/>
    <n v="1269061200"/>
    <d v="2015-11-28T06:00:00"/>
    <x v="456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03.98634590377114"/>
    <n v="1538"/>
    <x v="1"/>
    <s v="USD"/>
    <n v="1448690400"/>
    <n v="1415772000"/>
    <d v="2015-11-28T06:00:00"/>
    <x v="457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76.555555555555557"/>
    <n v="9"/>
    <x v="1"/>
    <s v="USD"/>
    <n v="1448690400"/>
    <n v="1331013600"/>
    <d v="2015-11-28T06:00:00"/>
    <x v="458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87.068592057761734"/>
    <n v="554"/>
    <x v="1"/>
    <s v="USD"/>
    <n v="1448690400"/>
    <n v="1576735200"/>
    <d v="2015-11-28T06:00:00"/>
    <x v="459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48.99554707379135"/>
    <n v="1572"/>
    <x v="4"/>
    <s v="GBP"/>
    <n v="1448690400"/>
    <n v="1411362000"/>
    <d v="2015-11-28T06:00:00"/>
    <x v="46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42.969135802469133"/>
    <n v="648"/>
    <x v="4"/>
    <s v="GBP"/>
    <n v="1448690400"/>
    <n v="1563685200"/>
    <d v="2015-11-28T06:00:00"/>
    <x v="461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33.428571428571431"/>
    <n v="21"/>
    <x v="4"/>
    <s v="GBP"/>
    <n v="1448690400"/>
    <n v="1521867600"/>
    <d v="2015-11-28T06:00:00"/>
    <x v="462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83.982949701619773"/>
    <n v="2346"/>
    <x v="1"/>
    <s v="USD"/>
    <n v="1448690400"/>
    <n v="1495515600"/>
    <d v="2015-11-28T06:00:00"/>
    <x v="463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01.41739130434783"/>
    <n v="115"/>
    <x v="1"/>
    <s v="USD"/>
    <n v="1448690400"/>
    <n v="1455948000"/>
    <d v="2015-11-28T06:00:00"/>
    <x v="464"/>
    <b v="0"/>
    <b v="0"/>
    <s v="theater/plays"/>
    <x v="3"/>
    <x v="3"/>
  </r>
  <r>
    <n v="489"/>
    <s v="Clark Inc"/>
    <s v="Down-sized mobile time-frame"/>
    <n v="9200"/>
    <n v="9339"/>
    <x v="1"/>
    <n v="1.015108695652174"/>
    <n v="109.87058823529412"/>
    <n v="85"/>
    <x v="6"/>
    <s v="EUR"/>
    <n v="1448690400"/>
    <n v="1282366800"/>
    <d v="2015-11-28T06:00:00"/>
    <x v="465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31.916666666666668"/>
    <n v="144"/>
    <x v="1"/>
    <s v="USD"/>
    <n v="1448690400"/>
    <n v="1574575200"/>
    <d v="2015-11-28T06:00:00"/>
    <x v="466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70.993450675399103"/>
    <n v="2443"/>
    <x v="1"/>
    <s v="USD"/>
    <n v="1448690400"/>
    <n v="1374901200"/>
    <d v="2015-11-28T06:00:00"/>
    <x v="467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77.026890756302521"/>
    <n v="595"/>
    <x v="1"/>
    <s v="USD"/>
    <n v="1448690400"/>
    <n v="1278910800"/>
    <d v="2015-11-28T06:00:00"/>
    <x v="468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01.78125"/>
    <n v="64"/>
    <x v="1"/>
    <s v="USD"/>
    <n v="1448690400"/>
    <n v="1562907600"/>
    <d v="2015-11-28T06:00: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51.059701492537314"/>
    <n v="268"/>
    <x v="1"/>
    <s v="USD"/>
    <n v="1448690400"/>
    <n v="1332478800"/>
    <d v="2015-11-28T06:00:00"/>
    <x v="47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68.02051282051282"/>
    <n v="195"/>
    <x v="3"/>
    <s v="DKK"/>
    <n v="1448690400"/>
    <n v="1402722000"/>
    <d v="2015-11-28T06:00:00"/>
    <x v="471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30.87037037037037"/>
    <n v="54"/>
    <x v="1"/>
    <s v="USD"/>
    <n v="1448690400"/>
    <n v="1496811600"/>
    <d v="2015-11-28T06:00:00"/>
    <x v="472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27.908333333333335"/>
    <n v="120"/>
    <x v="1"/>
    <s v="USD"/>
    <n v="1448690400"/>
    <n v="1482213600"/>
    <d v="2015-11-28T06:00:00"/>
    <x v="473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79.994818652849744"/>
    <n v="579"/>
    <x v="3"/>
    <s v="DKK"/>
    <n v="1448690400"/>
    <n v="1420264800"/>
    <d v="2015-11-28T06:00:00"/>
    <x v="474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38.003378378378379"/>
    <n v="2072"/>
    <x v="1"/>
    <s v="USD"/>
    <n v="1448690400"/>
    <n v="1458450000"/>
    <d v="2015-11-28T06:00:00"/>
    <x v="475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1"/>
    <s v="USD"/>
    <n v="1448690400"/>
    <n v="1369803600"/>
    <d v="2015-11-28T06:00:00"/>
    <x v="38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59.990534521158132"/>
    <n v="1796"/>
    <x v="1"/>
    <s v="USD"/>
    <n v="1448690400"/>
    <n v="1363237200"/>
    <d v="2015-11-28T06:00:00"/>
    <x v="353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37.037634408602152"/>
    <n v="186"/>
    <x v="2"/>
    <s v="AUD"/>
    <n v="1448690400"/>
    <n v="1345870800"/>
    <d v="2015-11-28T06:00:00"/>
    <x v="476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99.963043478260872"/>
    <n v="460"/>
    <x v="1"/>
    <s v="USD"/>
    <n v="1448690400"/>
    <n v="1437454800"/>
    <d v="2015-11-28T06:00:00"/>
    <x v="477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11.6774193548387"/>
    <n v="62"/>
    <x v="6"/>
    <s v="EUR"/>
    <n v="1448690400"/>
    <n v="1432011600"/>
    <d v="2015-11-28T06:00:00"/>
    <x v="478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6.014409221902014"/>
    <n v="347"/>
    <x v="1"/>
    <s v="USD"/>
    <n v="1448690400"/>
    <n v="1366347600"/>
    <d v="2015-11-28T06:00: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66.010284810126578"/>
    <n v="2528"/>
    <x v="1"/>
    <s v="USD"/>
    <n v="1448690400"/>
    <n v="1512885600"/>
    <d v="2015-11-28T06:00: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44.05263157894737"/>
    <n v="19"/>
    <x v="1"/>
    <s v="USD"/>
    <n v="1448690400"/>
    <n v="1369717200"/>
    <d v="2015-11-28T06:00:00"/>
    <x v="481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52.999726551818434"/>
    <n v="3657"/>
    <x v="1"/>
    <s v="USD"/>
    <n v="1448690400"/>
    <n v="1534654800"/>
    <d v="2015-11-28T06:00:00"/>
    <x v="482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95"/>
    <n v="1258"/>
    <x v="1"/>
    <s v="USD"/>
    <n v="1448690400"/>
    <n v="1337058000"/>
    <d v="2015-11-28T06:00:00"/>
    <x v="483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70.908396946564892"/>
    <n v="131"/>
    <x v="2"/>
    <s v="AUD"/>
    <n v="1448690400"/>
    <n v="1529816400"/>
    <d v="2015-11-28T06:00:00"/>
    <x v="484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98.060773480662988"/>
    <n v="362"/>
    <x v="1"/>
    <s v="USD"/>
    <n v="1448690400"/>
    <n v="1564894800"/>
    <d v="2015-11-28T06:00:00"/>
    <x v="265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53.046025104602514"/>
    <n v="239"/>
    <x v="1"/>
    <s v="USD"/>
    <n v="1448690400"/>
    <n v="1404622800"/>
    <d v="2015-11-28T06:00:00"/>
    <x v="485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93.142857142857139"/>
    <n v="35"/>
    <x v="1"/>
    <s v="USD"/>
    <n v="1448690400"/>
    <n v="1284181200"/>
    <d v="2015-11-28T06:00: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8.945075757575758"/>
    <n v="528"/>
    <x v="5"/>
    <s v="CHF"/>
    <n v="1448690400"/>
    <n v="1386741600"/>
    <d v="2015-11-28T06:00:00"/>
    <x v="412"/>
    <b v="0"/>
    <b v="1"/>
    <s v="music/rock"/>
    <x v="1"/>
    <x v="1"/>
  </r>
  <r>
    <n v="515"/>
    <s v="Cox LLC"/>
    <s v="Phased 24hour flexibility"/>
    <n v="8600"/>
    <n v="4797"/>
    <x v="0"/>
    <n v="0.55779069767441858"/>
    <n v="36.067669172932334"/>
    <n v="133"/>
    <x v="0"/>
    <s v="CAD"/>
    <n v="1448690400"/>
    <n v="1324792800"/>
    <d v="2015-11-28T06:00:00"/>
    <x v="487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63.030732860520096"/>
    <n v="846"/>
    <x v="1"/>
    <s v="USD"/>
    <n v="1448690400"/>
    <n v="1284354000"/>
    <d v="2015-11-28T06:00:00"/>
    <x v="488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84.717948717948715"/>
    <n v="78"/>
    <x v="1"/>
    <s v="USD"/>
    <n v="1448690400"/>
    <n v="1494392400"/>
    <d v="2015-11-28T06:00:00"/>
    <x v="489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62.2"/>
    <n v="10"/>
    <x v="1"/>
    <s v="USD"/>
    <n v="1448690400"/>
    <n v="1519538400"/>
    <d v="2015-11-28T06:00:00"/>
    <x v="442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01.97518330513255"/>
    <n v="1773"/>
    <x v="1"/>
    <s v="USD"/>
    <n v="1448690400"/>
    <n v="1421906400"/>
    <d v="2015-11-28T06:00:00"/>
    <x v="437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06.4375"/>
    <n v="32"/>
    <x v="1"/>
    <s v="USD"/>
    <n v="1448690400"/>
    <n v="1555909200"/>
    <d v="2015-11-28T06:00:00"/>
    <x v="49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29.975609756097562"/>
    <n v="369"/>
    <x v="1"/>
    <s v="USD"/>
    <n v="1448690400"/>
    <n v="1472446800"/>
    <d v="2015-11-28T06:00: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85.806282722513089"/>
    <n v="191"/>
    <x v="1"/>
    <s v="USD"/>
    <n v="1448690400"/>
    <n v="1342328400"/>
    <d v="2015-11-28T06:00:00"/>
    <x v="163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70.82022471910112"/>
    <n v="89"/>
    <x v="1"/>
    <s v="USD"/>
    <n v="1448690400"/>
    <n v="1268114400"/>
    <d v="2015-11-28T06:00:00"/>
    <x v="492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40.998484082870135"/>
    <n v="1979"/>
    <x v="1"/>
    <s v="USD"/>
    <n v="1448690400"/>
    <n v="1273381200"/>
    <d v="2015-11-28T06:00:00"/>
    <x v="493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28.063492063492063"/>
    <n v="63"/>
    <x v="1"/>
    <s v="USD"/>
    <n v="1448690400"/>
    <n v="1290837600"/>
    <d v="2015-11-28T06:00:00"/>
    <x v="494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88.054421768707485"/>
    <n v="147"/>
    <x v="1"/>
    <s v="USD"/>
    <n v="1448690400"/>
    <n v="1454306400"/>
    <d v="2015-11-28T06:00:00"/>
    <x v="495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31"/>
    <n v="6080"/>
    <x v="0"/>
    <s v="CAD"/>
    <n v="1448690400"/>
    <n v="1457762400"/>
    <d v="2015-11-28T06:00:00"/>
    <x v="496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90.337500000000006"/>
    <n v="80"/>
    <x v="4"/>
    <s v="GBP"/>
    <n v="1448690400"/>
    <n v="1389074400"/>
    <d v="2015-11-28T06:00:00"/>
    <x v="497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63.777777777777779"/>
    <n v="9"/>
    <x v="1"/>
    <s v="USD"/>
    <n v="1448690400"/>
    <n v="1402117200"/>
    <d v="2015-11-28T06:00:00"/>
    <x v="18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53.995515695067262"/>
    <n v="1784"/>
    <x v="1"/>
    <s v="USD"/>
    <n v="1448690400"/>
    <n v="1284440400"/>
    <d v="2015-11-28T06:00:00"/>
    <x v="498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48.993956043956047"/>
    <n v="3640"/>
    <x v="5"/>
    <s v="CHF"/>
    <n v="1448690400"/>
    <n v="1388988000"/>
    <d v="2015-11-28T06:00:00"/>
    <x v="499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63.857142857142854"/>
    <n v="126"/>
    <x v="0"/>
    <s v="CAD"/>
    <n v="1448690400"/>
    <n v="1516946400"/>
    <d v="2015-11-28T06:00:00"/>
    <x v="5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82.996393146979258"/>
    <n v="2218"/>
    <x v="4"/>
    <s v="GBP"/>
    <n v="1448690400"/>
    <n v="1377752400"/>
    <d v="2015-11-28T06:00:00"/>
    <x v="5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55.08230452674897"/>
    <n v="243"/>
    <x v="1"/>
    <s v="USD"/>
    <n v="1448690400"/>
    <n v="1534568400"/>
    <d v="2015-11-28T06:00:00"/>
    <x v="501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62.044554455445542"/>
    <n v="202"/>
    <x v="6"/>
    <s v="EUR"/>
    <n v="1448690400"/>
    <n v="1528606800"/>
    <d v="2015-11-28T06:00:00"/>
    <x v="502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04.97857142857143"/>
    <n v="140"/>
    <x v="6"/>
    <s v="EUR"/>
    <n v="1448690400"/>
    <n v="1284872400"/>
    <d v="2015-11-28T06:00:00"/>
    <x v="52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94.044676806083643"/>
    <n v="1052"/>
    <x v="3"/>
    <s v="DKK"/>
    <n v="1448690400"/>
    <n v="1537592400"/>
    <d v="2015-11-28T06:00: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44.007716049382715"/>
    <n v="1296"/>
    <x v="1"/>
    <s v="USD"/>
    <n v="1448690400"/>
    <n v="1381208400"/>
    <d v="2015-11-28T06:00:00"/>
    <x v="504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92.467532467532465"/>
    <n v="77"/>
    <x v="1"/>
    <s v="USD"/>
    <n v="1448690400"/>
    <n v="1562475600"/>
    <d v="2015-11-28T06:00:00"/>
    <x v="505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57.072874493927124"/>
    <n v="247"/>
    <x v="1"/>
    <s v="USD"/>
    <n v="1448690400"/>
    <n v="1527397200"/>
    <d v="2015-11-28T06:00: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09.07848101265823"/>
    <n v="395"/>
    <x v="6"/>
    <s v="EUR"/>
    <n v="1448690400"/>
    <n v="1436158800"/>
    <d v="2015-11-28T06:00:00"/>
    <x v="507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39.387755102040813"/>
    <n v="49"/>
    <x v="4"/>
    <s v="GBP"/>
    <n v="1448690400"/>
    <n v="1456034400"/>
    <d v="2015-11-28T06:00:00"/>
    <x v="508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77.022222222222226"/>
    <n v="180"/>
    <x v="1"/>
    <s v="USD"/>
    <n v="1448690400"/>
    <n v="1380171600"/>
    <d v="2015-11-28T06:00:00"/>
    <x v="509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92.166666666666671"/>
    <n v="84"/>
    <x v="1"/>
    <s v="USD"/>
    <n v="1448690400"/>
    <n v="1453356000"/>
    <d v="2015-11-28T06:00:00"/>
    <x v="51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61.007063197026021"/>
    <n v="2690"/>
    <x v="1"/>
    <s v="USD"/>
    <n v="1448690400"/>
    <n v="1578981600"/>
    <d v="2015-11-28T06:00:00"/>
    <x v="511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78.068181818181813"/>
    <n v="88"/>
    <x v="1"/>
    <s v="USD"/>
    <n v="1448690400"/>
    <n v="1537419600"/>
    <d v="2015-11-28T06:00:00"/>
    <x v="512"/>
    <b v="0"/>
    <b v="1"/>
    <s v="theater/plays"/>
    <x v="3"/>
    <x v="3"/>
  </r>
  <r>
    <n v="547"/>
    <s v="Hardin-Dixon"/>
    <s v="Focused solution-oriented matrix"/>
    <n v="1300"/>
    <n v="12597"/>
    <x v="1"/>
    <n v="9.69"/>
    <n v="80.75"/>
    <n v="156"/>
    <x v="1"/>
    <s v="USD"/>
    <n v="1448690400"/>
    <n v="1423202400"/>
    <d v="2015-11-28T06:00:00"/>
    <x v="513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59.991289782244557"/>
    <n v="2985"/>
    <x v="1"/>
    <s v="USD"/>
    <n v="1448690400"/>
    <n v="1460610000"/>
    <d v="2015-11-28T06:00:00"/>
    <x v="514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10.03018372703411"/>
    <n v="762"/>
    <x v="1"/>
    <s v="USD"/>
    <n v="1448690400"/>
    <n v="1370494800"/>
    <d v="2015-11-28T06:00:00"/>
    <x v="515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4"/>
    <n v="1"/>
    <x v="5"/>
    <s v="CHF"/>
    <n v="1448690400"/>
    <n v="1332306000"/>
    <d v="2015-11-28T06:00:00"/>
    <x v="516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37.99856063332134"/>
    <n v="2779"/>
    <x v="2"/>
    <s v="AUD"/>
    <n v="1448690400"/>
    <n v="1422511200"/>
    <d v="2015-11-28T06:00:00"/>
    <x v="517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6.369565217391298"/>
    <n v="92"/>
    <x v="1"/>
    <s v="USD"/>
    <n v="1448690400"/>
    <n v="1480312800"/>
    <d v="2015-11-28T06:00:00"/>
    <x v="518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72.978599221789878"/>
    <n v="1028"/>
    <x v="1"/>
    <s v="USD"/>
    <n v="1448690400"/>
    <n v="1294034400"/>
    <d v="2015-11-28T06:00:00"/>
    <x v="519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26.007220216606498"/>
    <n v="554"/>
    <x v="0"/>
    <s v="CAD"/>
    <n v="1448690400"/>
    <n v="1482645600"/>
    <d v="2015-11-28T06:00:00"/>
    <x v="52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04.36296296296297"/>
    <n v="135"/>
    <x v="3"/>
    <s v="DKK"/>
    <n v="1448690400"/>
    <n v="1399093200"/>
    <d v="2015-11-28T06:00:00"/>
    <x v="219"/>
    <b v="0"/>
    <b v="0"/>
    <s v="music/rock"/>
    <x v="1"/>
    <x v="1"/>
  </r>
  <r>
    <n v="556"/>
    <s v="Smith and Sons"/>
    <s v="Grass-roots 24/7 attitude"/>
    <n v="5200"/>
    <n v="12467"/>
    <x v="1"/>
    <n v="2.3975"/>
    <n v="102.18852459016394"/>
    <n v="122"/>
    <x v="1"/>
    <s v="USD"/>
    <n v="1448690400"/>
    <n v="1315890000"/>
    <d v="2015-11-28T06:00:00"/>
    <x v="521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54.117647058823529"/>
    <n v="221"/>
    <x v="1"/>
    <s v="USD"/>
    <n v="1448690400"/>
    <n v="1444021200"/>
    <d v="2015-11-28T06:00:00"/>
    <x v="522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63.222222222222221"/>
    <n v="126"/>
    <x v="1"/>
    <s v="USD"/>
    <n v="1448690400"/>
    <n v="1460005200"/>
    <d v="2015-11-28T06:00:00"/>
    <x v="523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4.03228962818004"/>
    <n v="1022"/>
    <x v="1"/>
    <s v="USD"/>
    <n v="1448690400"/>
    <n v="1470718800"/>
    <d v="2015-11-28T06:00:00"/>
    <x v="524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49.994334277620396"/>
    <n v="3177"/>
    <x v="1"/>
    <s v="USD"/>
    <n v="1448690400"/>
    <n v="1325052000"/>
    <d v="2015-11-28T06:00:00"/>
    <x v="348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56.015151515151516"/>
    <n v="198"/>
    <x v="5"/>
    <s v="CHF"/>
    <n v="1448690400"/>
    <n v="1319000400"/>
    <d v="2015-11-28T06:00:00"/>
    <x v="28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48.807692307692307"/>
    <n v="26"/>
    <x v="5"/>
    <s v="CHF"/>
    <n v="1448690400"/>
    <n v="1552539600"/>
    <d v="2015-11-28T06:00:00"/>
    <x v="525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60.082352941176474"/>
    <n v="85"/>
    <x v="2"/>
    <s v="AUD"/>
    <n v="1448690400"/>
    <n v="1543816800"/>
    <d v="2015-11-28T06:00: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78.990502793296088"/>
    <n v="1790"/>
    <x v="1"/>
    <s v="USD"/>
    <n v="1448690400"/>
    <n v="1427086800"/>
    <d v="2015-11-28T06:00:00"/>
    <x v="527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53.99499443826474"/>
    <n v="3596"/>
    <x v="1"/>
    <s v="USD"/>
    <n v="1448690400"/>
    <n v="1323064800"/>
    <d v="2015-11-28T06:00:00"/>
    <x v="528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11.45945945945945"/>
    <n v="37"/>
    <x v="1"/>
    <s v="USD"/>
    <n v="1448690400"/>
    <n v="1458277200"/>
    <d v="2015-11-28T06:00:00"/>
    <x v="529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60.922131147540981"/>
    <n v="244"/>
    <x v="1"/>
    <s v="USD"/>
    <n v="1448690400"/>
    <n v="1405141200"/>
    <d v="2015-11-28T06:00:00"/>
    <x v="36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26.0015444015444"/>
    <n v="5180"/>
    <x v="1"/>
    <s v="USD"/>
    <n v="1448690400"/>
    <n v="1283058000"/>
    <d v="2015-11-28T06:00:00"/>
    <x v="254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80.993208828522924"/>
    <n v="589"/>
    <x v="6"/>
    <s v="EUR"/>
    <n v="1448690400"/>
    <n v="1295762400"/>
    <d v="2015-11-28T06:00:00"/>
    <x v="53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34.995963302752294"/>
    <n v="2725"/>
    <x v="1"/>
    <s v="USD"/>
    <n v="1448690400"/>
    <n v="1419573600"/>
    <d v="2015-11-28T06:00:00"/>
    <x v="531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94.142857142857139"/>
    <n v="35"/>
    <x v="6"/>
    <s v="EUR"/>
    <n v="1448690400"/>
    <n v="1438750800"/>
    <d v="2015-11-28T06:00:00"/>
    <x v="532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52.085106382978722"/>
    <n v="94"/>
    <x v="1"/>
    <s v="USD"/>
    <n v="1448690400"/>
    <n v="1444798800"/>
    <d v="2015-11-28T06:00:00"/>
    <x v="533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24.986666666666668"/>
    <n v="300"/>
    <x v="1"/>
    <s v="USD"/>
    <n v="1448690400"/>
    <n v="1399179600"/>
    <d v="2015-11-28T06:00:00"/>
    <x v="534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69.215277777777771"/>
    <n v="144"/>
    <x v="1"/>
    <s v="USD"/>
    <n v="1448690400"/>
    <n v="1576562400"/>
    <d v="2015-11-28T06:00:00"/>
    <x v="535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93.944444444444443"/>
    <n v="558"/>
    <x v="1"/>
    <s v="USD"/>
    <n v="1448690400"/>
    <n v="1400821200"/>
    <d v="2015-11-28T06:00:00"/>
    <x v="536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98.40625"/>
    <n v="64"/>
    <x v="1"/>
    <s v="USD"/>
    <n v="1448690400"/>
    <n v="1510984800"/>
    <d v="2015-11-28T06:00:00"/>
    <x v="537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41.783783783783782"/>
    <n v="37"/>
    <x v="1"/>
    <s v="USD"/>
    <n v="1448690400"/>
    <n v="1302066000"/>
    <d v="2015-11-28T06:00:00"/>
    <x v="538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65.991836734693877"/>
    <n v="245"/>
    <x v="1"/>
    <s v="USD"/>
    <n v="1448690400"/>
    <n v="1322978400"/>
    <d v="2015-11-28T06:00:00"/>
    <x v="539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72.05747126436782"/>
    <n v="87"/>
    <x v="1"/>
    <s v="USD"/>
    <n v="1448690400"/>
    <n v="1313730000"/>
    <d v="2015-11-28T06:00:00"/>
    <x v="54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48.003209242618745"/>
    <n v="3116"/>
    <x v="1"/>
    <s v="USD"/>
    <n v="1448690400"/>
    <n v="1394085600"/>
    <d v="2015-11-28T06:00:00"/>
    <x v="541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54.098591549295776"/>
    <n v="71"/>
    <x v="1"/>
    <s v="USD"/>
    <n v="1448690400"/>
    <n v="1305349200"/>
    <d v="2015-11-28T06:00:00"/>
    <x v="542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07.88095238095238"/>
    <n v="42"/>
    <x v="1"/>
    <s v="USD"/>
    <n v="1448690400"/>
    <n v="1434344400"/>
    <d v="2015-11-28T06:00:00"/>
    <x v="543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67.034103410341032"/>
    <n v="909"/>
    <x v="1"/>
    <s v="USD"/>
    <n v="1448690400"/>
    <n v="1331186400"/>
    <d v="2015-11-28T06:00:00"/>
    <x v="544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64.01425914445133"/>
    <n v="1613"/>
    <x v="1"/>
    <s v="USD"/>
    <n v="1448690400"/>
    <n v="1336539600"/>
    <d v="2015-11-28T06:00:00"/>
    <x v="545"/>
    <b v="0"/>
    <b v="0"/>
    <s v="technology/web"/>
    <x v="2"/>
    <x v="2"/>
  </r>
  <r>
    <n v="585"/>
    <s v="Pugh LLC"/>
    <s v="Reactive analyzing function"/>
    <n v="8900"/>
    <n v="13065"/>
    <x v="1"/>
    <n v="1.4679775280898877"/>
    <n v="96.066176470588232"/>
    <n v="136"/>
    <x v="1"/>
    <s v="USD"/>
    <n v="1448690400"/>
    <n v="1269752400"/>
    <d v="2015-11-28T06:00:00"/>
    <x v="546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51.184615384615384"/>
    <n v="130"/>
    <x v="1"/>
    <s v="USD"/>
    <n v="1448690400"/>
    <n v="1291615200"/>
    <d v="2015-11-28T06:00:00"/>
    <x v="547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43.92307692307692"/>
    <n v="156"/>
    <x v="0"/>
    <s v="CAD"/>
    <n v="1448690400"/>
    <n v="1552366800"/>
    <d v="2015-11-28T06:00:00"/>
    <x v="548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91.021198830409361"/>
    <n v="1368"/>
    <x v="4"/>
    <s v="GBP"/>
    <n v="1448690400"/>
    <n v="1272171600"/>
    <d v="2015-11-28T06:00:00"/>
    <x v="298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50.127450980392155"/>
    <n v="102"/>
    <x v="1"/>
    <s v="USD"/>
    <n v="1448690400"/>
    <n v="1436677200"/>
    <d v="2015-11-28T06:00:00"/>
    <x v="549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67.720930232558146"/>
    <n v="86"/>
    <x v="2"/>
    <s v="AUD"/>
    <n v="1448690400"/>
    <n v="1420092000"/>
    <d v="2015-11-28T06:00:00"/>
    <x v="55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61.03921568627451"/>
    <n v="102"/>
    <x v="1"/>
    <s v="USD"/>
    <n v="1448690400"/>
    <n v="1279947600"/>
    <d v="2015-11-28T06:00:00"/>
    <x v="551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80.011857707509876"/>
    <n v="253"/>
    <x v="1"/>
    <s v="USD"/>
    <n v="1448690400"/>
    <n v="1402203600"/>
    <d v="2015-11-28T06:00:00"/>
    <x v="552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7.001497753369947"/>
    <n v="4006"/>
    <x v="1"/>
    <s v="USD"/>
    <n v="1448690400"/>
    <n v="1396933200"/>
    <d v="2015-11-28T06:00:00"/>
    <x v="238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71.127388535031841"/>
    <n v="157"/>
    <x v="1"/>
    <s v="USD"/>
    <n v="1448690400"/>
    <n v="1467262800"/>
    <d v="2015-11-28T06:00:00"/>
    <x v="553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89.99079189686924"/>
    <n v="1629"/>
    <x v="1"/>
    <s v="USD"/>
    <n v="1448690400"/>
    <n v="1270530000"/>
    <d v="2015-11-28T06:00:00"/>
    <x v="554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43.032786885245905"/>
    <n v="183"/>
    <x v="1"/>
    <s v="USD"/>
    <n v="1448690400"/>
    <n v="1457762400"/>
    <d v="2015-11-28T06:00:00"/>
    <x v="496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67.997714808043881"/>
    <n v="2188"/>
    <x v="1"/>
    <s v="USD"/>
    <n v="1448690400"/>
    <n v="1575525600"/>
    <d v="2015-11-28T06:00:00"/>
    <x v="555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73.004566210045667"/>
    <n v="2409"/>
    <x v="6"/>
    <s v="EUR"/>
    <n v="1448690400"/>
    <n v="1279083600"/>
    <d v="2015-11-28T06:00:00"/>
    <x v="556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62.341463414634148"/>
    <n v="82"/>
    <x v="3"/>
    <s v="DKK"/>
    <n v="1448690400"/>
    <n v="1424412000"/>
    <d v="2015-11-28T06:00:00"/>
    <x v="557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5"/>
    <n v="1"/>
    <x v="4"/>
    <s v="GBP"/>
    <n v="1448690400"/>
    <n v="1376197200"/>
    <d v="2015-11-28T06:00:00"/>
    <x v="558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67.103092783505161"/>
    <n v="194"/>
    <x v="1"/>
    <s v="USD"/>
    <n v="1448690400"/>
    <n v="1402894800"/>
    <d v="2015-11-28T06:00:00"/>
    <x v="559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79.978947368421046"/>
    <n v="1140"/>
    <x v="1"/>
    <s v="USD"/>
    <n v="1448690400"/>
    <n v="1434430800"/>
    <d v="2015-11-28T06:00:00"/>
    <x v="56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62.176470588235297"/>
    <n v="102"/>
    <x v="1"/>
    <s v="USD"/>
    <n v="1448690400"/>
    <n v="1557896400"/>
    <d v="2015-11-28T06:00:00"/>
    <x v="561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53.005950297514879"/>
    <n v="2857"/>
    <x v="1"/>
    <s v="USD"/>
    <n v="1448690400"/>
    <n v="1297490400"/>
    <d v="2015-11-28T06:00:00"/>
    <x v="562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57.738317757009348"/>
    <n v="107"/>
    <x v="1"/>
    <s v="USD"/>
    <n v="1448690400"/>
    <n v="1447394400"/>
    <d v="2015-11-28T06:00:00"/>
    <x v="563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40.03125"/>
    <n v="160"/>
    <x v="4"/>
    <s v="GBP"/>
    <n v="1448690400"/>
    <n v="1458277200"/>
    <d v="2015-11-28T06:00:00"/>
    <x v="529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81.016591928251117"/>
    <n v="2230"/>
    <x v="1"/>
    <s v="USD"/>
    <n v="1448690400"/>
    <n v="1395723600"/>
    <d v="2015-11-28T06:00:00"/>
    <x v="564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5.047468354430379"/>
    <n v="316"/>
    <x v="1"/>
    <s v="USD"/>
    <n v="1448690400"/>
    <n v="1552197600"/>
    <d v="2015-11-28T06:00:00"/>
    <x v="565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02.92307692307692"/>
    <n v="117"/>
    <x v="1"/>
    <s v="USD"/>
    <n v="1448690400"/>
    <n v="1549087200"/>
    <d v="2015-11-28T06:00: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27.998126756166094"/>
    <n v="6406"/>
    <x v="1"/>
    <s v="USD"/>
    <n v="1448690400"/>
    <n v="1356847200"/>
    <d v="2015-11-28T06:00:00"/>
    <x v="567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75.733333333333334"/>
    <n v="15"/>
    <x v="1"/>
    <s v="USD"/>
    <n v="1448690400"/>
    <n v="1375765200"/>
    <d v="2015-11-28T06:00:00"/>
    <x v="568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45.026041666666664"/>
    <n v="192"/>
    <x v="1"/>
    <s v="USD"/>
    <n v="1448690400"/>
    <n v="1289800800"/>
    <d v="2015-11-28T06:00:00"/>
    <x v="569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73.615384615384613"/>
    <n v="26"/>
    <x v="0"/>
    <s v="CAD"/>
    <n v="1448690400"/>
    <n v="1504501200"/>
    <d v="2015-11-28T06:00:00"/>
    <x v="57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56.991701244813278"/>
    <n v="723"/>
    <x v="1"/>
    <s v="USD"/>
    <n v="1448690400"/>
    <n v="1485669600"/>
    <d v="2015-11-28T06:00:00"/>
    <x v="571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85.223529411764702"/>
    <n v="170"/>
    <x v="6"/>
    <s v="EUR"/>
    <n v="1448690400"/>
    <n v="1462770000"/>
    <d v="2015-11-28T06:00:00"/>
    <x v="572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50.962184873949582"/>
    <n v="238"/>
    <x v="4"/>
    <s v="GBP"/>
    <n v="1448690400"/>
    <n v="1379739600"/>
    <d v="2015-11-28T06:00:00"/>
    <x v="573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63.563636363636363"/>
    <n v="55"/>
    <x v="1"/>
    <s v="USD"/>
    <n v="1448690400"/>
    <n v="1402722000"/>
    <d v="2015-11-28T06:00:00"/>
    <x v="471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80.999165275459092"/>
    <n v="1198"/>
    <x v="1"/>
    <s v="USD"/>
    <n v="1448690400"/>
    <n v="1369285200"/>
    <d v="2015-11-28T06:00:00"/>
    <x v="574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86.044753086419746"/>
    <n v="648"/>
    <x v="1"/>
    <s v="USD"/>
    <n v="1448690400"/>
    <n v="1304744400"/>
    <d v="2015-11-28T06:00:00"/>
    <x v="575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90.0390625"/>
    <n v="128"/>
    <x v="2"/>
    <s v="AUD"/>
    <n v="1448690400"/>
    <n v="1468299600"/>
    <d v="2015-11-28T06:00: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74.006063432835816"/>
    <n v="2144"/>
    <x v="1"/>
    <s v="USD"/>
    <n v="1448690400"/>
    <n v="1474174800"/>
    <d v="2015-11-28T06:00:00"/>
    <x v="577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92.4375"/>
    <n v="64"/>
    <x v="1"/>
    <s v="USD"/>
    <n v="1448690400"/>
    <n v="1526014800"/>
    <d v="2015-11-28T06:00:00"/>
    <x v="578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55.999257333828446"/>
    <n v="2693"/>
    <x v="4"/>
    <s v="GBP"/>
    <n v="1448690400"/>
    <n v="1437454800"/>
    <d v="2015-11-28T06:00:00"/>
    <x v="477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32.983796296296298"/>
    <n v="432"/>
    <x v="1"/>
    <s v="USD"/>
    <n v="1448690400"/>
    <n v="1422684000"/>
    <d v="2015-11-28T06:00: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93.596774193548384"/>
    <n v="62"/>
    <x v="1"/>
    <s v="USD"/>
    <n v="1448690400"/>
    <n v="1581314400"/>
    <d v="2015-11-28T06:00:00"/>
    <x v="58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69.867724867724874"/>
    <n v="189"/>
    <x v="1"/>
    <s v="USD"/>
    <n v="1448690400"/>
    <n v="1286427600"/>
    <d v="2015-11-28T06:00:00"/>
    <x v="581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72.129870129870127"/>
    <n v="154"/>
    <x v="4"/>
    <s v="GBP"/>
    <n v="1448690400"/>
    <n v="1278738000"/>
    <d v="2015-11-28T06:00:00"/>
    <x v="582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30.041666666666668"/>
    <n v="96"/>
    <x v="1"/>
    <s v="USD"/>
    <n v="1448690400"/>
    <n v="1286427600"/>
    <d v="2015-11-28T06:00:00"/>
    <x v="581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3.968000000000004"/>
    <n v="750"/>
    <x v="1"/>
    <s v="USD"/>
    <n v="1448690400"/>
    <n v="1467954000"/>
    <d v="2015-11-28T06:00:00"/>
    <x v="583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68.65517241379311"/>
    <n v="87"/>
    <x v="1"/>
    <s v="USD"/>
    <n v="1448690400"/>
    <n v="1557637200"/>
    <d v="2015-11-28T06:00:00"/>
    <x v="584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59.992164544564154"/>
    <n v="3063"/>
    <x v="1"/>
    <s v="USD"/>
    <n v="1448690400"/>
    <n v="1553922000"/>
    <d v="2015-11-28T06:00:00"/>
    <x v="585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11.15827338129496"/>
    <n v="278"/>
    <x v="1"/>
    <s v="USD"/>
    <n v="1448690400"/>
    <n v="1416463200"/>
    <d v="2015-11-28T06:00:00"/>
    <x v="586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53.038095238095238"/>
    <n v="105"/>
    <x v="1"/>
    <s v="USD"/>
    <n v="1448690400"/>
    <n v="1447221600"/>
    <d v="2015-11-28T06:00: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55.985524728588658"/>
    <n v="1658"/>
    <x v="1"/>
    <s v="USD"/>
    <n v="1448690400"/>
    <n v="1491627600"/>
    <d v="2015-11-28T06:00:00"/>
    <x v="588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69.986760812003524"/>
    <n v="2266"/>
    <x v="1"/>
    <s v="USD"/>
    <n v="1448690400"/>
    <n v="1363150800"/>
    <d v="2015-11-28T06:00:00"/>
    <x v="589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48.998079877112133"/>
    <n v="2604"/>
    <x v="3"/>
    <s v="DKK"/>
    <n v="1448690400"/>
    <n v="1330754400"/>
    <d v="2015-11-28T06:00:00"/>
    <x v="59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03.84615384615384"/>
    <n v="65"/>
    <x v="1"/>
    <s v="USD"/>
    <n v="1448690400"/>
    <n v="1479794400"/>
    <d v="2015-11-28T06:00:00"/>
    <x v="591"/>
    <b v="0"/>
    <b v="0"/>
    <s v="theater/plays"/>
    <x v="3"/>
    <x v="3"/>
  </r>
  <r>
    <n v="638"/>
    <s v="Weaver Ltd"/>
    <s v="Monitored 24/7 approach"/>
    <n v="81600"/>
    <n v="9318"/>
    <x v="0"/>
    <n v="0.11419117647058824"/>
    <n v="99.127659574468083"/>
    <n v="94"/>
    <x v="1"/>
    <s v="USD"/>
    <n v="1448690400"/>
    <n v="1281243600"/>
    <d v="2015-11-28T06:00:00"/>
    <x v="592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07.37777777777778"/>
    <n v="45"/>
    <x v="1"/>
    <s v="USD"/>
    <n v="1448690400"/>
    <n v="1532754000"/>
    <d v="2015-11-28T06:00: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76.922178988326849"/>
    <n v="257"/>
    <x v="1"/>
    <s v="USD"/>
    <n v="1448690400"/>
    <n v="1453356000"/>
    <d v="2015-11-28T06:00:00"/>
    <x v="51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58.128865979381445"/>
    <n v="194"/>
    <x v="5"/>
    <s v="CHF"/>
    <n v="1448690400"/>
    <n v="1489986000"/>
    <d v="2015-11-28T06:00:00"/>
    <x v="594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03.73643410852713"/>
    <n v="129"/>
    <x v="0"/>
    <s v="CAD"/>
    <n v="1448690400"/>
    <n v="1545804000"/>
    <d v="2015-11-28T06:00:00"/>
    <x v="595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87.962666666666664"/>
    <n v="375"/>
    <x v="1"/>
    <s v="USD"/>
    <n v="1448690400"/>
    <n v="1489899600"/>
    <d v="2015-11-28T06:00:00"/>
    <x v="596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8"/>
    <n v="2928"/>
    <x v="0"/>
    <s v="CAD"/>
    <n v="1448690400"/>
    <n v="1546495200"/>
    <d v="2015-11-28T06:00:00"/>
    <x v="597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37.999361294443261"/>
    <n v="4697"/>
    <x v="1"/>
    <s v="USD"/>
    <n v="1448690400"/>
    <n v="1539752400"/>
    <d v="2015-11-28T06:00:00"/>
    <x v="598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.999313893653515"/>
    <n v="2915"/>
    <x v="1"/>
    <s v="USD"/>
    <n v="1448690400"/>
    <n v="1364101200"/>
    <d v="2015-11-28T06:00:00"/>
    <x v="599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03.5"/>
    <n v="18"/>
    <x v="1"/>
    <s v="USD"/>
    <n v="1448690400"/>
    <n v="1525323600"/>
    <d v="2015-11-28T06:00:00"/>
    <x v="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85.994467496542185"/>
    <n v="723"/>
    <x v="1"/>
    <s v="USD"/>
    <n v="1448690400"/>
    <n v="1500872400"/>
    <d v="2015-11-28T06:00:00"/>
    <x v="601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98.011627906976742"/>
    <n v="602"/>
    <x v="5"/>
    <s v="CHF"/>
    <n v="1448690400"/>
    <n v="1288501200"/>
    <d v="2015-11-28T06:00:00"/>
    <x v="602"/>
    <b v="1"/>
    <b v="1"/>
    <s v="theater/plays"/>
    <x v="3"/>
    <x v="3"/>
  </r>
  <r>
    <n v="650"/>
    <s v="Wilson, Wilson and Mathis"/>
    <s v="Optional asymmetric success"/>
    <n v="100"/>
    <n v="2"/>
    <x v="0"/>
    <n v="0.02"/>
    <n v="2"/>
    <n v="1"/>
    <x v="1"/>
    <s v="USD"/>
    <n v="1448690400"/>
    <n v="1407128400"/>
    <d v="2015-11-28T06:00:00"/>
    <x v="603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44.994570837642193"/>
    <n v="3868"/>
    <x v="6"/>
    <s v="EUR"/>
    <n v="1448690400"/>
    <n v="1394344800"/>
    <d v="2015-11-28T06:00:00"/>
    <x v="604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31.012224938875306"/>
    <n v="409"/>
    <x v="1"/>
    <s v="USD"/>
    <n v="1448690400"/>
    <n v="1474088400"/>
    <d v="2015-11-28T06:00:00"/>
    <x v="292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59.970085470085472"/>
    <n v="234"/>
    <x v="1"/>
    <s v="USD"/>
    <n v="1448690400"/>
    <n v="1460264400"/>
    <d v="2015-11-28T06:00:00"/>
    <x v="605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58.9973474801061"/>
    <n v="3016"/>
    <x v="1"/>
    <s v="USD"/>
    <n v="1448690400"/>
    <n v="1440824400"/>
    <d v="2015-11-28T06:00:00"/>
    <x v="606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50.045454545454547"/>
    <n v="264"/>
    <x v="1"/>
    <s v="USD"/>
    <n v="1448690400"/>
    <n v="1489554000"/>
    <d v="2015-11-28T06:00: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98.966269841269835"/>
    <n v="504"/>
    <x v="2"/>
    <s v="AUD"/>
    <n v="1448690400"/>
    <n v="1514872800"/>
    <d v="2015-11-28T06:00:00"/>
    <x v="608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58.857142857142854"/>
    <n v="14"/>
    <x v="1"/>
    <s v="USD"/>
    <n v="1448690400"/>
    <n v="1515736800"/>
    <d v="2015-11-28T06:00: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81.010256410256417"/>
    <n v="390"/>
    <x v="1"/>
    <s v="USD"/>
    <n v="1448690400"/>
    <n v="1442898000"/>
    <d v="2015-11-28T06:00:00"/>
    <x v="61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6.013333333333335"/>
    <n v="750"/>
    <x v="4"/>
    <s v="GBP"/>
    <n v="1448690400"/>
    <n v="1296194400"/>
    <d v="2015-11-28T06:00:00"/>
    <x v="611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96.597402597402592"/>
    <n v="77"/>
    <x v="1"/>
    <s v="USD"/>
    <n v="1448690400"/>
    <n v="1440910800"/>
    <d v="2015-11-28T06:00:00"/>
    <x v="612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6.957446808510639"/>
    <n v="752"/>
    <x v="3"/>
    <s v="DKK"/>
    <n v="1448690400"/>
    <n v="1335502800"/>
    <d v="2015-11-28T06:00:00"/>
    <x v="613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67.984732824427482"/>
    <n v="131"/>
    <x v="1"/>
    <s v="USD"/>
    <n v="1448690400"/>
    <n v="1544680800"/>
    <d v="2015-11-28T06:00:00"/>
    <x v="614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8.781609195402297"/>
    <n v="87"/>
    <x v="1"/>
    <s v="USD"/>
    <n v="1448690400"/>
    <n v="1288414800"/>
    <d v="2015-11-28T06:00:00"/>
    <x v="615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24.99623706491063"/>
    <n v="1063"/>
    <x v="1"/>
    <s v="USD"/>
    <n v="1448690400"/>
    <n v="1330581600"/>
    <d v="2015-11-28T06:00:00"/>
    <x v="616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44.922794117647058"/>
    <n v="272"/>
    <x v="1"/>
    <s v="USD"/>
    <n v="1448690400"/>
    <n v="1311397200"/>
    <d v="2015-11-28T06:00:00"/>
    <x v="453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79.400000000000006"/>
    <n v="25"/>
    <x v="1"/>
    <s v="USD"/>
    <n v="1448690400"/>
    <n v="1378357200"/>
    <d v="2015-11-28T06:00:00"/>
    <x v="617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29.009546539379475"/>
    <n v="419"/>
    <x v="1"/>
    <s v="USD"/>
    <n v="1448690400"/>
    <n v="1411102800"/>
    <d v="2015-11-28T06:00:00"/>
    <x v="618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3.59210526315789"/>
    <n v="76"/>
    <x v="1"/>
    <s v="USD"/>
    <n v="1448690400"/>
    <n v="1344834000"/>
    <d v="2015-11-28T06:00:00"/>
    <x v="619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07.97038864898211"/>
    <n v="1621"/>
    <x v="6"/>
    <s v="EUR"/>
    <n v="1448690400"/>
    <n v="1499230800"/>
    <d v="2015-11-28T06:00:00"/>
    <x v="62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68.987284287011803"/>
    <n v="1101"/>
    <x v="1"/>
    <s v="USD"/>
    <n v="1448690400"/>
    <n v="1457416800"/>
    <d v="2015-11-28T06:00:00"/>
    <x v="621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11.02236719478098"/>
    <n v="1073"/>
    <x v="1"/>
    <s v="USD"/>
    <n v="1448690400"/>
    <n v="1280898000"/>
    <d v="2015-11-28T06:00:00"/>
    <x v="622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24.997515808491418"/>
    <n v="4428"/>
    <x v="2"/>
    <s v="AUD"/>
    <n v="1448690400"/>
    <n v="1522472400"/>
    <d v="2015-11-28T06:00:00"/>
    <x v="623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42.155172413793103"/>
    <n v="58"/>
    <x v="6"/>
    <s v="EUR"/>
    <n v="1448690400"/>
    <n v="1462510800"/>
    <d v="2015-11-28T06:00:00"/>
    <x v="624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47.003284072249592"/>
    <n v="1218"/>
    <x v="1"/>
    <s v="USD"/>
    <n v="1448690400"/>
    <n v="1317790800"/>
    <d v="2015-11-28T06:00:00"/>
    <x v="625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6.0392749244713"/>
    <n v="331"/>
    <x v="1"/>
    <s v="USD"/>
    <n v="1448690400"/>
    <n v="1568782800"/>
    <d v="2015-11-28T06:00:00"/>
    <x v="626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01.03760683760684"/>
    <n v="1170"/>
    <x v="1"/>
    <s v="USD"/>
    <n v="1448690400"/>
    <n v="1349413200"/>
    <d v="2015-11-28T06:00:00"/>
    <x v="627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39.927927927927925"/>
    <n v="111"/>
    <x v="1"/>
    <s v="USD"/>
    <n v="1448690400"/>
    <n v="1472446800"/>
    <d v="2015-11-28T06:00:00"/>
    <x v="491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83.158139534883716"/>
    <n v="215"/>
    <x v="1"/>
    <s v="USD"/>
    <n v="1448690400"/>
    <n v="1548050400"/>
    <d v="2015-11-28T06:00:00"/>
    <x v="628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9.97520661157025"/>
    <n v="363"/>
    <x v="1"/>
    <s v="USD"/>
    <n v="1448690400"/>
    <n v="1571806800"/>
    <d v="2015-11-28T06:00:00"/>
    <x v="629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47.993908629441627"/>
    <n v="2955"/>
    <x v="1"/>
    <s v="USD"/>
    <n v="1448690400"/>
    <n v="1576476000"/>
    <d v="2015-11-28T06:00:00"/>
    <x v="63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95.978877489438744"/>
    <n v="1657"/>
    <x v="1"/>
    <s v="USD"/>
    <n v="1448690400"/>
    <n v="1324965600"/>
    <d v="2015-11-28T06:00:00"/>
    <x v="631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78.728155339805824"/>
    <n v="103"/>
    <x v="1"/>
    <s v="USD"/>
    <n v="1448690400"/>
    <n v="1387519200"/>
    <d v="2015-11-28T06:00:00"/>
    <x v="632"/>
    <b v="0"/>
    <b v="0"/>
    <s v="theater/plays"/>
    <x v="3"/>
    <x v="3"/>
  </r>
  <r>
    <n v="683"/>
    <s v="Jones PLC"/>
    <s v="Virtual systemic intranet"/>
    <n v="2300"/>
    <n v="8244"/>
    <x v="1"/>
    <n v="3.5843478260869563"/>
    <n v="56.081632653061227"/>
    <n v="147"/>
    <x v="1"/>
    <s v="USD"/>
    <n v="1448690400"/>
    <n v="1537246800"/>
    <d v="2015-11-28T06:00:00"/>
    <x v="633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69.090909090909093"/>
    <n v="110"/>
    <x v="0"/>
    <s v="CAD"/>
    <n v="1448690400"/>
    <n v="1279515600"/>
    <d v="2015-11-28T06:00:00"/>
    <x v="634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02.05291576673866"/>
    <n v="926"/>
    <x v="0"/>
    <s v="CAD"/>
    <n v="1448690400"/>
    <n v="1442379600"/>
    <d v="2015-11-28T06:00:00"/>
    <x v="415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07.32089552238806"/>
    <n v="134"/>
    <x v="1"/>
    <s v="USD"/>
    <n v="1448690400"/>
    <n v="1523077200"/>
    <d v="2015-11-28T06:00:00"/>
    <x v="635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51.970260223048328"/>
    <n v="269"/>
    <x v="1"/>
    <s v="USD"/>
    <n v="1448690400"/>
    <n v="1489554000"/>
    <d v="2015-11-28T06:00:00"/>
    <x v="607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71.137142857142862"/>
    <n v="175"/>
    <x v="1"/>
    <s v="USD"/>
    <n v="1448690400"/>
    <n v="1548482400"/>
    <d v="2015-11-28T06:00:00"/>
    <x v="636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06.49275362318841"/>
    <n v="69"/>
    <x v="1"/>
    <s v="USD"/>
    <n v="1448690400"/>
    <n v="1384063200"/>
    <d v="2015-11-28T06:00:00"/>
    <x v="637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42.93684210526316"/>
    <n v="190"/>
    <x v="1"/>
    <s v="USD"/>
    <n v="1448690400"/>
    <n v="1322892000"/>
    <d v="2015-11-28T06:00:00"/>
    <x v="638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30.037974683544302"/>
    <n v="237"/>
    <x v="1"/>
    <s v="USD"/>
    <n v="1448690400"/>
    <n v="1350709200"/>
    <d v="2015-11-28T06:00:00"/>
    <x v="639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0.623376623376629"/>
    <n v="77"/>
    <x v="4"/>
    <s v="GBP"/>
    <n v="1448690400"/>
    <n v="1564203600"/>
    <d v="2015-11-28T06:00:00"/>
    <x v="64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66.016018306636155"/>
    <n v="1748"/>
    <x v="1"/>
    <s v="USD"/>
    <n v="1448690400"/>
    <n v="1509685200"/>
    <d v="2015-11-28T06:00:00"/>
    <x v="641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96.911392405063296"/>
    <n v="79"/>
    <x v="1"/>
    <s v="USD"/>
    <n v="1448690400"/>
    <n v="1514959200"/>
    <d v="2015-11-28T06:00:00"/>
    <x v="642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62.867346938775512"/>
    <n v="196"/>
    <x v="6"/>
    <s v="EUR"/>
    <n v="1448690400"/>
    <n v="1448863200"/>
    <d v="2015-11-28T06:00:00"/>
    <x v="445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08.98537682789652"/>
    <n v="889"/>
    <x v="1"/>
    <s v="USD"/>
    <n v="1448690400"/>
    <n v="1429592400"/>
    <d v="2015-11-28T06:00:00"/>
    <x v="116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26.999314599040439"/>
    <n v="7295"/>
    <x v="1"/>
    <s v="USD"/>
    <n v="1448690400"/>
    <n v="1522645200"/>
    <d v="2015-11-28T06:00:00"/>
    <x v="643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65.004147943311438"/>
    <n v="2893"/>
    <x v="0"/>
    <s v="CAD"/>
    <n v="1448690400"/>
    <n v="1323324000"/>
    <d v="2015-11-28T06:00:00"/>
    <x v="644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11.51785714285714"/>
    <n v="56"/>
    <x v="1"/>
    <s v="USD"/>
    <n v="1448690400"/>
    <n v="1561525200"/>
    <d v="2015-11-28T06:00:00"/>
    <x v="645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3"/>
    <n v="1"/>
    <x v="1"/>
    <s v="USD"/>
    <n v="1448690400"/>
    <n v="1265695200"/>
    <d v="2015-11-28T06:00:00"/>
    <x v="646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10.99268292682927"/>
    <n v="820"/>
    <x v="1"/>
    <s v="USD"/>
    <n v="1448690400"/>
    <n v="1301806800"/>
    <d v="2015-11-28T06:00:00"/>
    <x v="647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56.746987951807228"/>
    <n v="83"/>
    <x v="1"/>
    <s v="USD"/>
    <n v="1448690400"/>
    <n v="1374901200"/>
    <d v="2015-11-28T06:00:00"/>
    <x v="467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97.020608439646708"/>
    <n v="2038"/>
    <x v="1"/>
    <s v="USD"/>
    <n v="1448690400"/>
    <n v="1336453200"/>
    <d v="2015-11-28T06:00: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92.08620689655173"/>
    <n v="116"/>
    <x v="1"/>
    <s v="USD"/>
    <n v="1448690400"/>
    <n v="1468904400"/>
    <d v="2015-11-28T06:00:00"/>
    <x v="649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82.986666666666665"/>
    <n v="2025"/>
    <x v="4"/>
    <s v="GBP"/>
    <n v="1448690400"/>
    <n v="1387087200"/>
    <d v="2015-11-28T06:00:00"/>
    <x v="65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03.03791821561339"/>
    <n v="1345"/>
    <x v="2"/>
    <s v="AUD"/>
    <n v="1448690400"/>
    <n v="1547445600"/>
    <d v="2015-11-28T06:00:00"/>
    <x v="651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68.922619047619051"/>
    <n v="168"/>
    <x v="1"/>
    <s v="USD"/>
    <n v="1448690400"/>
    <n v="1547359200"/>
    <d v="2015-11-28T06:00:00"/>
    <x v="652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87.737226277372258"/>
    <n v="137"/>
    <x v="5"/>
    <s v="CHF"/>
    <n v="1448690400"/>
    <n v="1496293200"/>
    <d v="2015-11-28T06:00:00"/>
    <x v="653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75.021505376344081"/>
    <n v="186"/>
    <x v="6"/>
    <s v="EUR"/>
    <n v="1448690400"/>
    <n v="1335416400"/>
    <d v="2015-11-28T06:00:00"/>
    <x v="654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50.863999999999997"/>
    <n v="125"/>
    <x v="1"/>
    <s v="USD"/>
    <n v="1448690400"/>
    <n v="1532149200"/>
    <d v="2015-11-28T06:00:00"/>
    <x v="655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90"/>
    <n v="14"/>
    <x v="6"/>
    <s v="EUR"/>
    <n v="1448690400"/>
    <n v="1453788000"/>
    <d v="2015-11-28T06:00:00"/>
    <x v="656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72.896039603960389"/>
    <n v="202"/>
    <x v="1"/>
    <s v="USD"/>
    <n v="1448690400"/>
    <n v="1471496400"/>
    <d v="2015-11-28T06:00:00"/>
    <x v="657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8.48543689320388"/>
    <n v="103"/>
    <x v="1"/>
    <s v="USD"/>
    <n v="1448690400"/>
    <n v="1472878800"/>
    <d v="2015-11-28T06:00:00"/>
    <x v="89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01.98095238095237"/>
    <n v="1785"/>
    <x v="1"/>
    <s v="USD"/>
    <n v="1448690400"/>
    <n v="1408510800"/>
    <d v="2015-11-28T06:00:00"/>
    <x v="658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44.009146341463413"/>
    <n v="656"/>
    <x v="1"/>
    <s v="USD"/>
    <n v="1448690400"/>
    <n v="1281589200"/>
    <d v="2015-11-28T06:00:00"/>
    <x v="438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65.942675159235662"/>
    <n v="157"/>
    <x v="1"/>
    <s v="USD"/>
    <n v="1448690400"/>
    <n v="1375851600"/>
    <d v="2015-11-28T06:00:00"/>
    <x v="659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24.987387387387386"/>
    <n v="555"/>
    <x v="1"/>
    <s v="USD"/>
    <n v="1448690400"/>
    <n v="1315803600"/>
    <d v="2015-11-28T06:00:00"/>
    <x v="66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8.003367003367003"/>
    <n v="297"/>
    <x v="1"/>
    <s v="USD"/>
    <n v="1448690400"/>
    <n v="1373691600"/>
    <d v="2015-11-28T06:00:00"/>
    <x v="661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85.829268292682926"/>
    <n v="123"/>
    <x v="1"/>
    <s v="USD"/>
    <n v="1448690400"/>
    <n v="1339218000"/>
    <d v="2015-11-28T06:00: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84.921052631578945"/>
    <n v="38"/>
    <x v="3"/>
    <s v="DKK"/>
    <n v="1448690400"/>
    <n v="1520402400"/>
    <d v="2015-11-28T06:00:00"/>
    <x v="236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90.483333333333334"/>
    <n v="60"/>
    <x v="1"/>
    <s v="USD"/>
    <n v="1448690400"/>
    <n v="1523336400"/>
    <d v="2015-11-28T06:00:00"/>
    <x v="663"/>
    <b v="0"/>
    <b v="0"/>
    <s v="music/rock"/>
    <x v="1"/>
    <x v="1"/>
  </r>
  <r>
    <n v="722"/>
    <s v="Thomas-Simmons"/>
    <s v="Proactive 24hour frame"/>
    <n v="48500"/>
    <n v="75906"/>
    <x v="1"/>
    <n v="1.5650721649484536"/>
    <n v="25.00197628458498"/>
    <n v="3036"/>
    <x v="1"/>
    <s v="USD"/>
    <n v="1448690400"/>
    <n v="1512280800"/>
    <d v="2015-11-28T06:00:00"/>
    <x v="202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92.013888888888886"/>
    <n v="144"/>
    <x v="2"/>
    <s v="AUD"/>
    <n v="1448690400"/>
    <n v="1458709200"/>
    <d v="2015-11-28T06:00:00"/>
    <x v="664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93.066115702479337"/>
    <n v="121"/>
    <x v="4"/>
    <s v="GBP"/>
    <n v="1448690400"/>
    <n v="1414126800"/>
    <d v="2015-11-28T06:00:00"/>
    <x v="665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61.008145363408524"/>
    <n v="1596"/>
    <x v="1"/>
    <s v="USD"/>
    <n v="1448690400"/>
    <n v="1416204000"/>
    <d v="2015-11-28T06:00:00"/>
    <x v="666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92.036259541984734"/>
    <n v="524"/>
    <x v="1"/>
    <s v="USD"/>
    <n v="1448690400"/>
    <n v="1288501200"/>
    <d v="2015-11-28T06:00:00"/>
    <x v="602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81.132596685082873"/>
    <n v="181"/>
    <x v="1"/>
    <s v="USD"/>
    <n v="1448690400"/>
    <n v="1552971600"/>
    <d v="2015-11-28T06:00:00"/>
    <x v="667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73.5"/>
    <n v="10"/>
    <x v="1"/>
    <s v="USD"/>
    <n v="1448690400"/>
    <n v="1465102800"/>
    <d v="2015-11-28T06:00:00"/>
    <x v="668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85.221311475409834"/>
    <n v="122"/>
    <x v="1"/>
    <s v="USD"/>
    <n v="1448690400"/>
    <n v="1360130400"/>
    <d v="2015-11-28T06:00:00"/>
    <x v="669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10.96825396825396"/>
    <n v="1071"/>
    <x v="0"/>
    <s v="CAD"/>
    <n v="1448690400"/>
    <n v="1432875600"/>
    <d v="2015-11-28T06:00:00"/>
    <x v="67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32.968036529680369"/>
    <n v="219"/>
    <x v="1"/>
    <s v="USD"/>
    <n v="1448690400"/>
    <n v="1500872400"/>
    <d v="2015-11-28T06:00:00"/>
    <x v="601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96.005352363960753"/>
    <n v="1121"/>
    <x v="1"/>
    <s v="USD"/>
    <n v="1448690400"/>
    <n v="1492146000"/>
    <d v="2015-11-28T06:00:00"/>
    <x v="671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84.96632653061225"/>
    <n v="980"/>
    <x v="1"/>
    <s v="USD"/>
    <n v="1448690400"/>
    <n v="1407301200"/>
    <d v="2015-11-28T06:00:00"/>
    <x v="672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25.007462686567163"/>
    <n v="536"/>
    <x v="1"/>
    <s v="USD"/>
    <n v="1448690400"/>
    <n v="1486620000"/>
    <d v="2015-11-28T06:00:00"/>
    <x v="673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65.998995479658461"/>
    <n v="1991"/>
    <x v="1"/>
    <s v="USD"/>
    <n v="1448690400"/>
    <n v="1459918800"/>
    <d v="2015-11-28T06:00:00"/>
    <x v="674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87.34482758620689"/>
    <n v="29"/>
    <x v="1"/>
    <s v="USD"/>
    <n v="1448690400"/>
    <n v="1424757600"/>
    <d v="2015-11-28T06:00:00"/>
    <x v="675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27.933333333333334"/>
    <n v="180"/>
    <x v="1"/>
    <s v="USD"/>
    <n v="1448690400"/>
    <n v="1479880800"/>
    <d v="2015-11-28T06:00:00"/>
    <x v="676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03.8"/>
    <n v="15"/>
    <x v="1"/>
    <s v="USD"/>
    <n v="1448690400"/>
    <n v="1418018400"/>
    <d v="2015-11-28T06:00:00"/>
    <x v="677"/>
    <b v="0"/>
    <b v="1"/>
    <s v="theater/plays"/>
    <x v="3"/>
    <x v="3"/>
  </r>
  <r>
    <n v="739"/>
    <s v="Meyer-Avila"/>
    <s v="Multi-tiered discrete support"/>
    <n v="10000"/>
    <n v="6100"/>
    <x v="0"/>
    <n v="0.61"/>
    <n v="31.937172774869111"/>
    <n v="191"/>
    <x v="1"/>
    <s v="USD"/>
    <n v="1448690400"/>
    <n v="1341032400"/>
    <d v="2015-11-28T06:00:00"/>
    <x v="678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99.5"/>
    <n v="16"/>
    <x v="1"/>
    <s v="USD"/>
    <n v="1448690400"/>
    <n v="1486360800"/>
    <d v="2015-11-28T06:00:00"/>
    <x v="679"/>
    <b v="0"/>
    <b v="0"/>
    <s v="theater/plays"/>
    <x v="3"/>
    <x v="3"/>
  </r>
  <r>
    <n v="741"/>
    <s v="Garcia Ltd"/>
    <s v="Balanced mobile alliance"/>
    <n v="1200"/>
    <n v="14150"/>
    <x v="1"/>
    <n v="11.791666666666666"/>
    <n v="108.84615384615384"/>
    <n v="130"/>
    <x v="1"/>
    <s v="USD"/>
    <n v="1448690400"/>
    <n v="1274677200"/>
    <d v="2015-11-28T06:00:00"/>
    <x v="68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10.76229508196721"/>
    <n v="122"/>
    <x v="1"/>
    <s v="USD"/>
    <n v="1448690400"/>
    <n v="1267509600"/>
    <d v="2015-11-28T06:00:00"/>
    <x v="681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29.647058823529413"/>
    <n v="17"/>
    <x v="1"/>
    <s v="USD"/>
    <n v="1448690400"/>
    <n v="1445922000"/>
    <d v="2015-11-28T06:00:00"/>
    <x v="682"/>
    <b v="0"/>
    <b v="1"/>
    <s v="theater/plays"/>
    <x v="3"/>
    <x v="3"/>
  </r>
  <r>
    <n v="744"/>
    <s v="Fitzgerald Group"/>
    <s v="Intuitive exuding initiative"/>
    <n v="2000"/>
    <n v="14240"/>
    <x v="1"/>
    <n v="7.12"/>
    <n v="101.71428571428571"/>
    <n v="140"/>
    <x v="1"/>
    <s v="USD"/>
    <n v="1448690400"/>
    <n v="1534050000"/>
    <d v="2015-11-28T06:00:00"/>
    <x v="683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61.5"/>
    <n v="34"/>
    <x v="1"/>
    <s v="USD"/>
    <n v="1448690400"/>
    <n v="1277528400"/>
    <d v="2015-11-28T06:00:00"/>
    <x v="684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5"/>
    <n v="3388"/>
    <x v="1"/>
    <s v="USD"/>
    <n v="1448690400"/>
    <n v="1318568400"/>
    <d v="2015-11-28T06:00:00"/>
    <x v="685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40.049999999999997"/>
    <n v="280"/>
    <x v="1"/>
    <s v="USD"/>
    <n v="1448690400"/>
    <n v="1284354000"/>
    <d v="2015-11-28T06:00:00"/>
    <x v="488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10.97231270358306"/>
    <n v="614"/>
    <x v="1"/>
    <s v="USD"/>
    <n v="1448690400"/>
    <n v="1269579600"/>
    <d v="2015-11-28T06:00:00"/>
    <x v="686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.959016393442624"/>
    <n v="366"/>
    <x v="6"/>
    <s v="EUR"/>
    <n v="1448690400"/>
    <n v="1413781200"/>
    <d v="2015-11-28T06:00:00"/>
    <x v="687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448690400"/>
    <n v="1280120400"/>
    <d v="2015-11-28T06:00:00"/>
    <x v="688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30.974074074074075"/>
    <n v="270"/>
    <x v="1"/>
    <s v="USD"/>
    <n v="1448690400"/>
    <n v="1459486800"/>
    <d v="2015-11-28T06:00:00"/>
    <x v="689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47.035087719298247"/>
    <n v="114"/>
    <x v="1"/>
    <s v="USD"/>
    <n v="1448690400"/>
    <n v="1282539600"/>
    <d v="2015-11-28T06:00:00"/>
    <x v="69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88.065693430656935"/>
    <n v="137"/>
    <x v="1"/>
    <s v="USD"/>
    <n v="1448690400"/>
    <n v="1275886800"/>
    <d v="2015-11-28T06:00:00"/>
    <x v="691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7.005616224648989"/>
    <n v="3205"/>
    <x v="1"/>
    <s v="USD"/>
    <n v="1448690400"/>
    <n v="1355983200"/>
    <d v="2015-11-28T06:00:00"/>
    <x v="424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6.027777777777779"/>
    <n v="288"/>
    <x v="3"/>
    <s v="DKK"/>
    <n v="1448690400"/>
    <n v="1515391200"/>
    <d v="2015-11-28T06:00:00"/>
    <x v="231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67.817567567567565"/>
    <n v="148"/>
    <x v="1"/>
    <s v="USD"/>
    <n v="1448690400"/>
    <n v="1422252000"/>
    <d v="2015-11-28T06:00:00"/>
    <x v="692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49.964912280701753"/>
    <n v="114"/>
    <x v="1"/>
    <s v="USD"/>
    <n v="1448690400"/>
    <n v="1305522000"/>
    <d v="2015-11-28T06:00:00"/>
    <x v="693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10.01646903820817"/>
    <n v="1518"/>
    <x v="0"/>
    <s v="CAD"/>
    <n v="1448690400"/>
    <n v="1414904400"/>
    <d v="2015-11-28T06:00:00"/>
    <x v="694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89.964678178963894"/>
    <n v="1274"/>
    <x v="1"/>
    <s v="USD"/>
    <n v="1448690400"/>
    <n v="1520402400"/>
    <d v="2015-11-28T06:00:00"/>
    <x v="236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79.009523809523813"/>
    <n v="210"/>
    <x v="6"/>
    <s v="EUR"/>
    <n v="1448690400"/>
    <n v="1567141200"/>
    <d v="2015-11-28T06:00:00"/>
    <x v="695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86.867469879518069"/>
    <n v="166"/>
    <x v="1"/>
    <s v="USD"/>
    <n v="1448690400"/>
    <n v="1501131600"/>
    <d v="2015-11-28T06:00:00"/>
    <x v="696"/>
    <b v="0"/>
    <b v="0"/>
    <s v="music/rock"/>
    <x v="1"/>
    <x v="1"/>
  </r>
  <r>
    <n v="762"/>
    <s v="Davis Ltd"/>
    <s v="Upgradable uniform service-desk"/>
    <n v="3500"/>
    <n v="6204"/>
    <x v="1"/>
    <n v="1.7725714285714285"/>
    <n v="62.04"/>
    <n v="100"/>
    <x v="2"/>
    <s v="AUD"/>
    <n v="1448690400"/>
    <n v="1355032800"/>
    <d v="2015-11-28T06:00:00"/>
    <x v="697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6.970212765957445"/>
    <n v="235"/>
    <x v="1"/>
    <s v="USD"/>
    <n v="1448690400"/>
    <n v="1339477200"/>
    <d v="2015-11-28T06:00:00"/>
    <x v="698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54.121621621621621"/>
    <n v="148"/>
    <x v="1"/>
    <s v="USD"/>
    <n v="1448690400"/>
    <n v="1305954000"/>
    <d v="2015-11-28T06:00:00"/>
    <x v="699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41.035353535353536"/>
    <n v="198"/>
    <x v="1"/>
    <s v="USD"/>
    <n v="1448690400"/>
    <n v="1494392400"/>
    <d v="2015-11-28T06:00:00"/>
    <x v="489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55.052419354838712"/>
    <n v="248"/>
    <x v="2"/>
    <s v="AUD"/>
    <n v="1448690400"/>
    <n v="1537419600"/>
    <d v="2015-11-28T06:00: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07.93762183235867"/>
    <n v="513"/>
    <x v="1"/>
    <s v="USD"/>
    <n v="1448690400"/>
    <n v="1447999200"/>
    <d v="2015-11-28T06:00:00"/>
    <x v="7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73.92"/>
    <n v="150"/>
    <x v="1"/>
    <s v="USD"/>
    <n v="1448690400"/>
    <n v="1388037600"/>
    <d v="2015-11-28T06:00:00"/>
    <x v="701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1.995894428152493"/>
    <n v="3410"/>
    <x v="1"/>
    <s v="USD"/>
    <n v="1448690400"/>
    <n v="1378789200"/>
    <d v="2015-11-28T06:00:00"/>
    <x v="34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53.898148148148145"/>
    <n v="216"/>
    <x v="6"/>
    <s v="EUR"/>
    <n v="1448690400"/>
    <n v="1398056400"/>
    <d v="2015-11-28T06:00:00"/>
    <x v="702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06.5"/>
    <n v="26"/>
    <x v="1"/>
    <s v="USD"/>
    <n v="1448690400"/>
    <n v="1550815200"/>
    <d v="2015-11-28T06:00:00"/>
    <x v="703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32.999805409612762"/>
    <n v="5139"/>
    <x v="1"/>
    <s v="USD"/>
    <n v="1448690400"/>
    <n v="1550037600"/>
    <d v="2015-11-28T06:00:00"/>
    <x v="704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43.00254993625159"/>
    <n v="2353"/>
    <x v="1"/>
    <s v="USD"/>
    <n v="1448690400"/>
    <n v="1492923600"/>
    <d v="2015-11-28T06:00:00"/>
    <x v="705"/>
    <b v="0"/>
    <b v="0"/>
    <s v="theater/plays"/>
    <x v="3"/>
    <x v="3"/>
  </r>
  <r>
    <n v="774"/>
    <s v="Gonzalez-Snow"/>
    <s v="Polarized user-facing interface"/>
    <n v="5000"/>
    <n v="6775"/>
    <x v="1"/>
    <n v="1.355"/>
    <n v="86.858974358974365"/>
    <n v="78"/>
    <x v="6"/>
    <s v="EUR"/>
    <n v="1448690400"/>
    <n v="1467522000"/>
    <d v="2015-11-28T06:00:00"/>
    <x v="706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96.8"/>
    <n v="10"/>
    <x v="1"/>
    <s v="USD"/>
    <n v="1448690400"/>
    <n v="1416117600"/>
    <d v="2015-11-28T06:00:00"/>
    <x v="707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32.995456610631528"/>
    <n v="2201"/>
    <x v="1"/>
    <s v="USD"/>
    <n v="1448690400"/>
    <n v="1563771600"/>
    <d v="2015-11-28T06:00:00"/>
    <x v="708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8.028106508875737"/>
    <n v="676"/>
    <x v="1"/>
    <s v="USD"/>
    <n v="1448690400"/>
    <n v="1319259600"/>
    <d v="2015-11-28T06:00:00"/>
    <x v="709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58.867816091954026"/>
    <n v="174"/>
    <x v="5"/>
    <s v="CHF"/>
    <n v="1448690400"/>
    <n v="1313643600"/>
    <d v="2015-11-28T06:00:00"/>
    <x v="71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05.04572803850782"/>
    <n v="831"/>
    <x v="1"/>
    <s v="USD"/>
    <n v="1448690400"/>
    <n v="1440306000"/>
    <d v="2015-11-28T06:00:00"/>
    <x v="711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33.054878048780488"/>
    <n v="164"/>
    <x v="1"/>
    <s v="USD"/>
    <n v="1448690400"/>
    <n v="1470805200"/>
    <d v="2015-11-28T06:00:00"/>
    <x v="712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78.821428571428569"/>
    <n v="56"/>
    <x v="5"/>
    <s v="CHF"/>
    <n v="1448690400"/>
    <n v="1292911200"/>
    <d v="2015-11-28T06:00:00"/>
    <x v="7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68.204968944099377"/>
    <n v="161"/>
    <x v="1"/>
    <s v="USD"/>
    <n v="1448690400"/>
    <n v="1301374800"/>
    <d v="2015-11-28T06:00:00"/>
    <x v="713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75.731884057971016"/>
    <n v="138"/>
    <x v="1"/>
    <s v="USD"/>
    <n v="1448690400"/>
    <n v="1387864800"/>
    <d v="2015-11-28T06:00:00"/>
    <x v="714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0.996070133010882"/>
    <n v="3308"/>
    <x v="1"/>
    <s v="USD"/>
    <n v="1448690400"/>
    <n v="1458190800"/>
    <d v="2015-11-28T06:00: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01.88188976377953"/>
    <n v="127"/>
    <x v="2"/>
    <s v="AUD"/>
    <n v="1448690400"/>
    <n v="1559278800"/>
    <d v="2015-11-28T06:00:00"/>
    <x v="716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52.879227053140099"/>
    <n v="207"/>
    <x v="6"/>
    <s v="EUR"/>
    <n v="1448690400"/>
    <n v="1522731600"/>
    <d v="2015-11-28T06:00:00"/>
    <x v="717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71.005820721769496"/>
    <n v="859"/>
    <x v="0"/>
    <s v="CAD"/>
    <n v="1448690400"/>
    <n v="1306731600"/>
    <d v="2015-11-28T06:00:00"/>
    <x v="718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02.38709677419355"/>
    <n v="31"/>
    <x v="1"/>
    <s v="USD"/>
    <n v="1448690400"/>
    <n v="1352527200"/>
    <d v="2015-11-28T06:00:00"/>
    <x v="719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74.466666666666669"/>
    <n v="45"/>
    <x v="1"/>
    <s v="USD"/>
    <n v="1448690400"/>
    <n v="1404363600"/>
    <d v="2015-11-28T06:00:00"/>
    <x v="115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51.009883198562441"/>
    <n v="1113"/>
    <x v="1"/>
    <s v="USD"/>
    <n v="1448690400"/>
    <n v="1266645600"/>
    <d v="2015-11-28T06:00:00"/>
    <x v="72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90"/>
    <n v="6"/>
    <x v="1"/>
    <s v="USD"/>
    <n v="1448690400"/>
    <n v="1482818400"/>
    <d v="2015-11-28T06:00:00"/>
    <x v="721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97.142857142857139"/>
    <n v="7"/>
    <x v="1"/>
    <s v="USD"/>
    <n v="1448690400"/>
    <n v="1374642000"/>
    <d v="2015-11-28T06:00:00"/>
    <x v="722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72.071823204419886"/>
    <n v="181"/>
    <x v="5"/>
    <s v="CHF"/>
    <n v="1448690400"/>
    <n v="1372482000"/>
    <d v="2015-11-28T06:00:00"/>
    <x v="451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75.236363636363635"/>
    <n v="110"/>
    <x v="1"/>
    <s v="USD"/>
    <n v="1448690400"/>
    <n v="1514959200"/>
    <d v="2015-11-28T06:00:00"/>
    <x v="642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2.967741935483872"/>
    <n v="31"/>
    <x v="1"/>
    <s v="USD"/>
    <n v="1448690400"/>
    <n v="1478235600"/>
    <d v="2015-11-28T06:00:00"/>
    <x v="723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54.807692307692307"/>
    <n v="78"/>
    <x v="1"/>
    <s v="USD"/>
    <n v="1448690400"/>
    <n v="1408078800"/>
    <d v="2015-11-28T06:00:00"/>
    <x v="724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45.037837837837834"/>
    <n v="185"/>
    <x v="1"/>
    <s v="USD"/>
    <n v="1448690400"/>
    <n v="1548136800"/>
    <d v="2015-11-28T06:00:00"/>
    <x v="725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52.958677685950413"/>
    <n v="121"/>
    <x v="1"/>
    <s v="USD"/>
    <n v="1448690400"/>
    <n v="1340859600"/>
    <d v="2015-11-28T06:00:00"/>
    <x v="726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60.017959183673469"/>
    <n v="1225"/>
    <x v="4"/>
    <s v="GBP"/>
    <n v="1448690400"/>
    <n v="1454479200"/>
    <d v="2015-11-28T06:00:00"/>
    <x v="727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48690400"/>
    <n v="1434430800"/>
    <d v="2015-11-28T06:00:00"/>
    <x v="56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44.028301886792455"/>
    <n v="106"/>
    <x v="1"/>
    <s v="USD"/>
    <n v="1448690400"/>
    <n v="1579672800"/>
    <d v="2015-11-28T06:00: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86.028169014084511"/>
    <n v="142"/>
    <x v="1"/>
    <s v="USD"/>
    <n v="1448690400"/>
    <n v="1562389200"/>
    <d v="2015-11-28T06:00: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8.012875536480685"/>
    <n v="233"/>
    <x v="1"/>
    <s v="USD"/>
    <n v="1448690400"/>
    <n v="1551506400"/>
    <d v="2015-11-28T06:00:00"/>
    <x v="35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32.050458715596328"/>
    <n v="218"/>
    <x v="1"/>
    <s v="USD"/>
    <n v="1448690400"/>
    <n v="1516600800"/>
    <d v="2015-11-28T06:00:00"/>
    <x v="729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73.611940298507463"/>
    <n v="67"/>
    <x v="2"/>
    <s v="AUD"/>
    <n v="1448690400"/>
    <n v="1420437600"/>
    <d v="2015-11-28T06:00:00"/>
    <x v="241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08.71052631578948"/>
    <n v="76"/>
    <x v="1"/>
    <s v="USD"/>
    <n v="1448690400"/>
    <n v="1332997200"/>
    <d v="2015-11-28T06:00:00"/>
    <x v="730"/>
    <b v="0"/>
    <b v="1"/>
    <s v="film &amp; video/drama"/>
    <x v="4"/>
    <x v="6"/>
  </r>
  <r>
    <n v="807"/>
    <s v="Walker-Taylor"/>
    <s v="Automated uniform concept"/>
    <n v="700"/>
    <n v="1848"/>
    <x v="1"/>
    <n v="2.64"/>
    <n v="42.97674418604651"/>
    <n v="43"/>
    <x v="1"/>
    <s v="USD"/>
    <n v="1448690400"/>
    <n v="1574920800"/>
    <d v="2015-11-28T06:00:00"/>
    <x v="322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83.315789473684205"/>
    <n v="19"/>
    <x v="1"/>
    <s v="USD"/>
    <n v="1448690400"/>
    <n v="1464930000"/>
    <d v="2015-11-28T06:00:00"/>
    <x v="731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42"/>
    <n v="2108"/>
    <x v="5"/>
    <s v="CHF"/>
    <n v="1448690400"/>
    <n v="1345006800"/>
    <d v="2015-11-28T06:00:00"/>
    <x v="732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55.927601809954751"/>
    <n v="221"/>
    <x v="1"/>
    <s v="USD"/>
    <n v="1448690400"/>
    <n v="1512712800"/>
    <d v="2015-11-28T06:00:00"/>
    <x v="157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05.03681885125184"/>
    <n v="679"/>
    <x v="1"/>
    <s v="USD"/>
    <n v="1448690400"/>
    <n v="1452492000"/>
    <d v="2015-11-28T06:00:00"/>
    <x v="733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48"/>
    <n v="2805"/>
    <x v="0"/>
    <s v="CAD"/>
    <n v="1448690400"/>
    <n v="1524286800"/>
    <d v="2015-11-28T06:00:00"/>
    <x v="734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12.66176470588235"/>
    <n v="68"/>
    <x v="1"/>
    <s v="USD"/>
    <n v="1448690400"/>
    <n v="1346907600"/>
    <d v="2015-11-28T06:00:00"/>
    <x v="735"/>
    <b v="0"/>
    <b v="0"/>
    <s v="games/video games"/>
    <x v="6"/>
    <x v="11"/>
  </r>
  <r>
    <n v="814"/>
    <s v="Vincent PLC"/>
    <s v="Visionary 24hour analyzer"/>
    <n v="3200"/>
    <n v="2950"/>
    <x v="0"/>
    <n v="0.921875"/>
    <n v="81.944444444444443"/>
    <n v="36"/>
    <x v="3"/>
    <s v="DKK"/>
    <n v="1448690400"/>
    <n v="1464498000"/>
    <d v="2015-11-28T06:00:00"/>
    <x v="736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64.049180327868854"/>
    <n v="183"/>
    <x v="0"/>
    <s v="CAD"/>
    <n v="1448690400"/>
    <n v="1514181600"/>
    <d v="2015-11-28T06:00:00"/>
    <x v="737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06.39097744360902"/>
    <n v="133"/>
    <x v="1"/>
    <s v="USD"/>
    <n v="1448690400"/>
    <n v="1392184800"/>
    <d v="2015-11-28T06:00:00"/>
    <x v="738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76.011249497790274"/>
    <n v="2489"/>
    <x v="6"/>
    <s v="EUR"/>
    <n v="1448690400"/>
    <n v="1559365200"/>
    <d v="2015-11-28T06:00:00"/>
    <x v="739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11.07246376811594"/>
    <n v="69"/>
    <x v="1"/>
    <s v="USD"/>
    <n v="1448690400"/>
    <n v="1549173600"/>
    <d v="2015-11-28T06:00:00"/>
    <x v="74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95.936170212765958"/>
    <n v="47"/>
    <x v="1"/>
    <s v="USD"/>
    <n v="1448690400"/>
    <n v="1355032800"/>
    <d v="2015-11-28T06:00:00"/>
    <x v="697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43.043010752688176"/>
    <n v="279"/>
    <x v="4"/>
    <s v="GBP"/>
    <n v="1448690400"/>
    <n v="1533963600"/>
    <d v="2015-11-28T06:00:00"/>
    <x v="741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67.966666666666669"/>
    <n v="210"/>
    <x v="1"/>
    <s v="USD"/>
    <n v="1448690400"/>
    <n v="1489381200"/>
    <d v="2015-11-28T06:00:00"/>
    <x v="742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89.991428571428571"/>
    <n v="2100"/>
    <x v="1"/>
    <s v="USD"/>
    <n v="1448690400"/>
    <n v="1395032400"/>
    <d v="2015-11-28T06:00:00"/>
    <x v="743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58.095238095238095"/>
    <n v="252"/>
    <x v="1"/>
    <s v="USD"/>
    <n v="1448690400"/>
    <n v="1412485200"/>
    <d v="2015-11-28T06:00:00"/>
    <x v="744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83.996875000000003"/>
    <n v="1280"/>
    <x v="1"/>
    <s v="USD"/>
    <n v="1448690400"/>
    <n v="1279688400"/>
    <d v="2015-11-28T06:00:00"/>
    <x v="269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88.853503184713375"/>
    <n v="157"/>
    <x v="4"/>
    <s v="GBP"/>
    <n v="1448690400"/>
    <n v="1501995600"/>
    <d v="2015-11-28T06:00:00"/>
    <x v="745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65.963917525773198"/>
    <n v="194"/>
    <x v="1"/>
    <s v="USD"/>
    <n v="1448690400"/>
    <n v="1294639200"/>
    <d v="2015-11-28T06:00: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74.804878048780495"/>
    <n v="82"/>
    <x v="2"/>
    <s v="AUD"/>
    <n v="1448690400"/>
    <n v="1305435600"/>
    <d v="2015-11-28T06:00: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69.98571428571428"/>
    <n v="70"/>
    <x v="1"/>
    <s v="USD"/>
    <n v="1448690400"/>
    <n v="1537592400"/>
    <d v="2015-11-28T06:00:00"/>
    <x v="503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32.006493506493506"/>
    <n v="154"/>
    <x v="1"/>
    <s v="USD"/>
    <n v="1448690400"/>
    <n v="1435122000"/>
    <d v="2015-11-28T06:00: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64.727272727272734"/>
    <n v="22"/>
    <x v="1"/>
    <s v="USD"/>
    <n v="1448690400"/>
    <n v="1520056800"/>
    <d v="2015-11-28T06:00:00"/>
    <x v="33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24.998110087408456"/>
    <n v="4233"/>
    <x v="1"/>
    <s v="USD"/>
    <n v="1448690400"/>
    <n v="1335675600"/>
    <d v="2015-11-28T06:00: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04.97764070932922"/>
    <n v="1297"/>
    <x v="3"/>
    <s v="DKK"/>
    <n v="1448690400"/>
    <n v="1448431200"/>
    <d v="2015-11-28T06:00: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64.987878787878785"/>
    <n v="165"/>
    <x v="3"/>
    <s v="DKK"/>
    <n v="1448690400"/>
    <n v="1298613600"/>
    <d v="2015-11-28T06:00: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94.352941176470594"/>
    <n v="119"/>
    <x v="1"/>
    <s v="USD"/>
    <n v="1448690400"/>
    <n v="1372482000"/>
    <d v="2015-11-28T06:00:00"/>
    <x v="451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44.001706484641637"/>
    <n v="1758"/>
    <x v="1"/>
    <s v="USD"/>
    <n v="1448690400"/>
    <n v="1425621600"/>
    <d v="2015-11-28T06:00:00"/>
    <x v="752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64.744680851063833"/>
    <n v="94"/>
    <x v="1"/>
    <s v="USD"/>
    <n v="1448690400"/>
    <n v="1266300000"/>
    <d v="2015-11-28T06:00:00"/>
    <x v="753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84.00667779632721"/>
    <n v="1797"/>
    <x v="1"/>
    <s v="USD"/>
    <n v="1448690400"/>
    <n v="1305867600"/>
    <d v="2015-11-28T06:00:00"/>
    <x v="754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34.061302681992338"/>
    <n v="261"/>
    <x v="1"/>
    <s v="USD"/>
    <n v="1448690400"/>
    <n v="1538802000"/>
    <d v="2015-11-28T06:00:00"/>
    <x v="755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93.273885350318466"/>
    <n v="157"/>
    <x v="1"/>
    <s v="USD"/>
    <n v="1448690400"/>
    <n v="1398920400"/>
    <d v="2015-11-28T06:00:00"/>
    <x v="756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2.998301726577978"/>
    <n v="3533"/>
    <x v="1"/>
    <s v="USD"/>
    <n v="1448690400"/>
    <n v="1405659600"/>
    <d v="2015-11-28T06:00:00"/>
    <x v="757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83.812903225806451"/>
    <n v="155"/>
    <x v="1"/>
    <s v="USD"/>
    <n v="1448690400"/>
    <n v="1457244000"/>
    <d v="2015-11-28T06:00:00"/>
    <x v="758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63.992424242424242"/>
    <n v="132"/>
    <x v="6"/>
    <s v="EUR"/>
    <n v="1448690400"/>
    <n v="1529298000"/>
    <d v="2015-11-28T06:00:00"/>
    <x v="759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81.909090909090907"/>
    <n v="33"/>
    <x v="1"/>
    <s v="USD"/>
    <n v="1448690400"/>
    <n v="1535778000"/>
    <d v="2015-11-28T06:00:00"/>
    <x v="76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3.053191489361708"/>
    <n v="94"/>
    <x v="1"/>
    <s v="USD"/>
    <n v="1448690400"/>
    <n v="1327471200"/>
    <d v="2015-11-28T06:00:00"/>
    <x v="761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01.98449039881831"/>
    <n v="1354"/>
    <x v="4"/>
    <s v="GBP"/>
    <n v="1448690400"/>
    <n v="1529557200"/>
    <d v="2015-11-28T06:00:00"/>
    <x v="78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05.9375"/>
    <n v="48"/>
    <x v="1"/>
    <s v="USD"/>
    <n v="1448690400"/>
    <n v="1535259600"/>
    <d v="2015-11-28T06:00:00"/>
    <x v="762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01.58181818181818"/>
    <n v="110"/>
    <x v="1"/>
    <s v="USD"/>
    <n v="1448690400"/>
    <n v="1515564000"/>
    <d v="2015-11-28T06:00:00"/>
    <x v="763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62.970930232558139"/>
    <n v="172"/>
    <x v="1"/>
    <s v="USD"/>
    <n v="1448690400"/>
    <n v="1277096400"/>
    <d v="2015-11-28T06:00:00"/>
    <x v="764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29.045602605863191"/>
    <n v="307"/>
    <x v="1"/>
    <s v="USD"/>
    <n v="1448690400"/>
    <n v="1329026400"/>
    <d v="2015-11-28T06:00:00"/>
    <x v="765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448690400"/>
    <n v="1322978400"/>
    <d v="2015-11-28T06:00:00"/>
    <x v="539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77.924999999999997"/>
    <n v="160"/>
    <x v="1"/>
    <s v="USD"/>
    <n v="1448690400"/>
    <n v="1338786000"/>
    <d v="2015-11-28T06:00:00"/>
    <x v="766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80.806451612903231"/>
    <n v="31"/>
    <x v="1"/>
    <s v="USD"/>
    <n v="1448690400"/>
    <n v="1311656400"/>
    <d v="2015-11-28T06:00:00"/>
    <x v="422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76.006816632583508"/>
    <n v="1467"/>
    <x v="0"/>
    <s v="CAD"/>
    <n v="1448690400"/>
    <n v="1308978000"/>
    <d v="2015-11-28T06:00:00"/>
    <x v="767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72.993613824192337"/>
    <n v="2662"/>
    <x v="0"/>
    <s v="CAD"/>
    <n v="1448690400"/>
    <n v="1576389600"/>
    <d v="2015-11-28T06:00:00"/>
    <x v="768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53"/>
    <n v="452"/>
    <x v="2"/>
    <s v="AUD"/>
    <n v="1448690400"/>
    <n v="1311051600"/>
    <d v="2015-11-28T06:00:00"/>
    <x v="214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54.164556962025316"/>
    <n v="158"/>
    <x v="1"/>
    <s v="USD"/>
    <n v="1448690400"/>
    <n v="1336712400"/>
    <d v="2015-11-28T06:00:00"/>
    <x v="769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32.946666666666665"/>
    <n v="225"/>
    <x v="5"/>
    <s v="CHF"/>
    <n v="1448690400"/>
    <n v="1330408800"/>
    <d v="2015-11-28T06:00: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79.371428571428567"/>
    <n v="35"/>
    <x v="1"/>
    <s v="USD"/>
    <n v="1448690400"/>
    <n v="1524891600"/>
    <d v="2015-11-28T06:00:00"/>
    <x v="771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41.174603174603178"/>
    <n v="63"/>
    <x v="1"/>
    <s v="USD"/>
    <n v="1448690400"/>
    <n v="1363669200"/>
    <d v="2015-11-28T06:00:00"/>
    <x v="25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77.430769230769229"/>
    <n v="65"/>
    <x v="1"/>
    <s v="USD"/>
    <n v="1448690400"/>
    <n v="1551420000"/>
    <d v="2015-11-28T06:00:00"/>
    <x v="772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57.159509202453989"/>
    <n v="163"/>
    <x v="1"/>
    <s v="USD"/>
    <n v="1448690400"/>
    <n v="1269838800"/>
    <d v="2015-11-28T06:00:00"/>
    <x v="773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77.17647058823529"/>
    <n v="85"/>
    <x v="1"/>
    <s v="USD"/>
    <n v="1448690400"/>
    <n v="1312520400"/>
    <d v="2015-11-28T06:00:00"/>
    <x v="774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4.953917050691246"/>
    <n v="217"/>
    <x v="1"/>
    <s v="USD"/>
    <n v="1448690400"/>
    <n v="1436504400"/>
    <d v="2015-11-28T06:00:00"/>
    <x v="331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97.18"/>
    <n v="150"/>
    <x v="1"/>
    <s v="USD"/>
    <n v="1448690400"/>
    <n v="1472014800"/>
    <d v="2015-11-28T06:00: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46.000916870415651"/>
    <n v="3272"/>
    <x v="1"/>
    <s v="USD"/>
    <n v="1448690400"/>
    <n v="1411534800"/>
    <d v="2015-11-28T06:00:00"/>
    <x v="776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8.023385300668153"/>
    <n v="898"/>
    <x v="1"/>
    <s v="USD"/>
    <n v="1448690400"/>
    <n v="1304917200"/>
    <d v="2015-11-28T06:00: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25.99"/>
    <n v="300"/>
    <x v="1"/>
    <s v="USD"/>
    <n v="1448690400"/>
    <n v="1539579600"/>
    <d v="2015-11-28T06:00:00"/>
    <x v="778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02.69047619047619"/>
    <n v="126"/>
    <x v="1"/>
    <s v="USD"/>
    <n v="1448690400"/>
    <n v="1382504400"/>
    <d v="2015-11-28T06:00:00"/>
    <x v="779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72.958174904942965"/>
    <n v="526"/>
    <x v="1"/>
    <s v="USD"/>
    <n v="1448690400"/>
    <n v="1278306000"/>
    <d v="2015-11-28T06:00:00"/>
    <x v="78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57.190082644628099"/>
    <n v="121"/>
    <x v="1"/>
    <s v="USD"/>
    <n v="1448690400"/>
    <n v="1442552400"/>
    <d v="2015-11-28T06:00:00"/>
    <x v="781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84.013793103448279"/>
    <n v="2320"/>
    <x v="1"/>
    <s v="USD"/>
    <n v="1448690400"/>
    <n v="1511071200"/>
    <d v="2015-11-28T06:00:00"/>
    <x v="782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98.666666666666671"/>
    <n v="81"/>
    <x v="2"/>
    <s v="AUD"/>
    <n v="1448690400"/>
    <n v="1536382800"/>
    <d v="2015-11-28T06:00: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42.007419183889773"/>
    <n v="1887"/>
    <x v="1"/>
    <s v="USD"/>
    <n v="1448690400"/>
    <n v="1389592800"/>
    <d v="2015-11-28T06:00:00"/>
    <x v="393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32.002753556677376"/>
    <n v="4358"/>
    <x v="1"/>
    <s v="USD"/>
    <n v="1448690400"/>
    <n v="1275282000"/>
    <d v="2015-11-28T06:00:00"/>
    <x v="784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81.567164179104481"/>
    <n v="67"/>
    <x v="1"/>
    <s v="USD"/>
    <n v="1448690400"/>
    <n v="1294984800"/>
    <d v="2015-11-28T06:00:00"/>
    <x v="785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37.035087719298247"/>
    <n v="57"/>
    <x v="0"/>
    <s v="CAD"/>
    <n v="1448690400"/>
    <n v="1562043600"/>
    <d v="2015-11-28T06:00:00"/>
    <x v="229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03.033360455655"/>
    <n v="1229"/>
    <x v="1"/>
    <s v="USD"/>
    <n v="1448690400"/>
    <n v="1469595600"/>
    <d v="2015-11-28T06:00:00"/>
    <x v="786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84.333333333333329"/>
    <n v="12"/>
    <x v="6"/>
    <s v="EUR"/>
    <n v="1448690400"/>
    <n v="1581141600"/>
    <d v="2015-11-28T06:00:00"/>
    <x v="787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02.60377358490567"/>
    <n v="53"/>
    <x v="1"/>
    <s v="USD"/>
    <n v="1448690400"/>
    <n v="1488520800"/>
    <d v="2015-11-28T06:00:00"/>
    <x v="341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79.992129246064621"/>
    <n v="2414"/>
    <x v="1"/>
    <s v="USD"/>
    <n v="1448690400"/>
    <n v="1563858000"/>
    <d v="2015-11-28T06:00:00"/>
    <x v="788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70.055309734513273"/>
    <n v="452"/>
    <x v="1"/>
    <s v="USD"/>
    <n v="1448690400"/>
    <n v="1438923600"/>
    <d v="2015-11-28T06:00:00"/>
    <x v="789"/>
    <b v="0"/>
    <b v="1"/>
    <s v="theater/plays"/>
    <x v="3"/>
    <x v="3"/>
  </r>
  <r>
    <n v="882"/>
    <s v="White-Rosario"/>
    <s v="Balanced demand-driven definition"/>
    <n v="800"/>
    <n v="2960"/>
    <x v="1"/>
    <n v="3.7"/>
    <n v="37"/>
    <n v="80"/>
    <x v="1"/>
    <s v="USD"/>
    <n v="1448690400"/>
    <n v="1422165600"/>
    <d v="2015-11-28T06:00:00"/>
    <x v="79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41.911917098445599"/>
    <n v="193"/>
    <x v="1"/>
    <s v="USD"/>
    <n v="1448690400"/>
    <n v="1277874000"/>
    <d v="2015-11-28T06:00:00"/>
    <x v="791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57.992576882290564"/>
    <n v="1886"/>
    <x v="1"/>
    <s v="USD"/>
    <n v="1448690400"/>
    <n v="1399352400"/>
    <d v="2015-11-28T06:00:00"/>
    <x v="792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40.942307692307693"/>
    <n v="52"/>
    <x v="1"/>
    <s v="USD"/>
    <n v="1448690400"/>
    <n v="1279083600"/>
    <d v="2015-11-28T06:00:00"/>
    <x v="556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69.9972602739726"/>
    <n v="1825"/>
    <x v="1"/>
    <s v="USD"/>
    <n v="1448690400"/>
    <n v="1284354000"/>
    <d v="2015-11-28T06:00:00"/>
    <x v="488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73.838709677419359"/>
    <n v="31"/>
    <x v="1"/>
    <s v="USD"/>
    <n v="1448690400"/>
    <n v="1441170000"/>
    <d v="2015-11-28T06:00:00"/>
    <x v="232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41.979310344827589"/>
    <n v="290"/>
    <x v="1"/>
    <s v="USD"/>
    <n v="1448690400"/>
    <n v="1493528400"/>
    <d v="2015-11-28T06:00:00"/>
    <x v="793"/>
    <b v="0"/>
    <b v="0"/>
    <s v="theater/plays"/>
    <x v="3"/>
    <x v="3"/>
  </r>
  <r>
    <n v="889"/>
    <s v="Santos Group"/>
    <s v="Secured dynamic capacity"/>
    <n v="5600"/>
    <n v="9508"/>
    <x v="1"/>
    <n v="1.697857142857143"/>
    <n v="77.93442622950819"/>
    <n v="122"/>
    <x v="1"/>
    <s v="USD"/>
    <n v="1448690400"/>
    <n v="1395205200"/>
    <d v="2015-11-28T06:00:00"/>
    <x v="794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06.01972789115646"/>
    <n v="1470"/>
    <x v="1"/>
    <s v="USD"/>
    <n v="1448690400"/>
    <n v="1561438800"/>
    <d v="2015-11-28T06:00:00"/>
    <x v="138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47.018181818181816"/>
    <n v="165"/>
    <x v="0"/>
    <s v="CAD"/>
    <n v="1448690400"/>
    <n v="1326693600"/>
    <d v="2015-11-28T06:00: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76.016483516483518"/>
    <n v="182"/>
    <x v="1"/>
    <s v="USD"/>
    <n v="1448690400"/>
    <n v="1277960400"/>
    <d v="2015-11-28T06:00:00"/>
    <x v="796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54.120603015075375"/>
    <n v="199"/>
    <x v="6"/>
    <s v="EUR"/>
    <n v="1448690400"/>
    <n v="1434690000"/>
    <d v="2015-11-28T06:00:00"/>
    <x v="797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7.285714285714285"/>
    <n v="56"/>
    <x v="4"/>
    <s v="GBP"/>
    <n v="1448690400"/>
    <n v="1376110800"/>
    <d v="2015-11-28T06:00:00"/>
    <x v="798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3.81308411214954"/>
    <n v="107"/>
    <x v="1"/>
    <s v="USD"/>
    <n v="1448690400"/>
    <n v="1518415200"/>
    <d v="2015-11-28T06:00:00"/>
    <x v="799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05.02602739726028"/>
    <n v="1460"/>
    <x v="2"/>
    <s v="AUD"/>
    <n v="1448690400"/>
    <n v="1310878800"/>
    <d v="2015-11-28T06:00:00"/>
    <x v="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90.259259259259252"/>
    <n v="27"/>
    <x v="1"/>
    <s v="USD"/>
    <n v="1448690400"/>
    <n v="1556600400"/>
    <d v="2015-11-28T06:00:00"/>
    <x v="368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76.978705978705975"/>
    <n v="1221"/>
    <x v="1"/>
    <s v="USD"/>
    <n v="1448690400"/>
    <n v="1576994400"/>
    <d v="2015-11-28T06:00:00"/>
    <x v="801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02.60162601626017"/>
    <n v="123"/>
    <x v="5"/>
    <s v="CHF"/>
    <n v="1448690400"/>
    <n v="1382677200"/>
    <d v="2015-11-28T06:00:00"/>
    <x v="802"/>
    <b v="0"/>
    <b v="0"/>
    <s v="music/jazz"/>
    <x v="1"/>
    <x v="17"/>
  </r>
  <r>
    <n v="900"/>
    <s v="Powers, Smith and Deleon"/>
    <s v="Enhanced uniform service-desk"/>
    <n v="100"/>
    <n v="2"/>
    <x v="0"/>
    <n v="0.02"/>
    <n v="2"/>
    <n v="1"/>
    <x v="1"/>
    <s v="USD"/>
    <n v="1448690400"/>
    <n v="1411189200"/>
    <d v="2015-11-28T06:00:00"/>
    <x v="803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55.0062893081761"/>
    <n v="159"/>
    <x v="1"/>
    <s v="USD"/>
    <n v="1448690400"/>
    <n v="1534654800"/>
    <d v="2015-11-28T06:00:00"/>
    <x v="482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32.127272727272725"/>
    <n v="110"/>
    <x v="1"/>
    <s v="USD"/>
    <n v="1448690400"/>
    <n v="1457762400"/>
    <d v="2015-11-28T06:00:00"/>
    <x v="496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50.642857142857146"/>
    <n v="14"/>
    <x v="1"/>
    <s v="USD"/>
    <n v="1448690400"/>
    <n v="1337490000"/>
    <d v="2015-11-28T06:00:00"/>
    <x v="804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49.6875"/>
    <n v="16"/>
    <x v="1"/>
    <s v="USD"/>
    <n v="1448690400"/>
    <n v="1349672400"/>
    <d v="2015-11-28T06:00:00"/>
    <x v="805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54.894067796610166"/>
    <n v="236"/>
    <x v="1"/>
    <s v="USD"/>
    <n v="1448690400"/>
    <n v="1379826000"/>
    <d v="2015-11-28T06:00:00"/>
    <x v="806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46.931937172774866"/>
    <n v="191"/>
    <x v="1"/>
    <s v="USD"/>
    <n v="1448690400"/>
    <n v="1497762000"/>
    <d v="2015-11-28T06:00: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4.951219512195124"/>
    <n v="41"/>
    <x v="1"/>
    <s v="USD"/>
    <n v="1448690400"/>
    <n v="1304485200"/>
    <d v="2015-11-28T06:00:00"/>
    <x v="808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0.99898322318251"/>
    <n v="3934"/>
    <x v="1"/>
    <s v="USD"/>
    <n v="1448690400"/>
    <n v="1336885200"/>
    <d v="2015-11-28T06:00:00"/>
    <x v="104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07.7625"/>
    <n v="80"/>
    <x v="0"/>
    <s v="CAD"/>
    <n v="1448690400"/>
    <n v="1530421200"/>
    <d v="2015-11-28T06:00:00"/>
    <x v="809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02.07770270270271"/>
    <n v="296"/>
    <x v="1"/>
    <s v="USD"/>
    <n v="1448690400"/>
    <n v="1421992800"/>
    <d v="2015-11-28T06:00:00"/>
    <x v="81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24.976190476190474"/>
    <n v="462"/>
    <x v="1"/>
    <s v="USD"/>
    <n v="1448690400"/>
    <n v="1568178000"/>
    <d v="2015-11-28T06:00:00"/>
    <x v="811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79.944134078212286"/>
    <n v="179"/>
    <x v="1"/>
    <s v="USD"/>
    <n v="1448690400"/>
    <n v="1347944400"/>
    <d v="2015-11-28T06:00:00"/>
    <x v="812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67.946462715105156"/>
    <n v="523"/>
    <x v="2"/>
    <s v="AUD"/>
    <n v="1448690400"/>
    <n v="1558760400"/>
    <d v="2015-11-28T06:00: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26.070921985815602"/>
    <n v="141"/>
    <x v="4"/>
    <s v="GBP"/>
    <n v="1448690400"/>
    <n v="1376629200"/>
    <d v="2015-11-28T06:00:00"/>
    <x v="814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05.0032154340836"/>
    <n v="1866"/>
    <x v="4"/>
    <s v="GBP"/>
    <n v="1448690400"/>
    <n v="1504760400"/>
    <d v="2015-11-28T06:00:00"/>
    <x v="815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25.826923076923077"/>
    <n v="52"/>
    <x v="1"/>
    <s v="USD"/>
    <n v="1448690400"/>
    <n v="1419660000"/>
    <d v="2015-11-28T06:00:00"/>
    <x v="414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77.666666666666671"/>
    <n v="27"/>
    <x v="4"/>
    <s v="GBP"/>
    <n v="1448690400"/>
    <n v="1311310800"/>
    <d v="2015-11-28T06:00:00"/>
    <x v="816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57.82692307692308"/>
    <n v="156"/>
    <x v="5"/>
    <s v="CHF"/>
    <n v="1448690400"/>
    <n v="1344315600"/>
    <d v="2015-11-28T06:00:00"/>
    <x v="82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92.955555555555549"/>
    <n v="225"/>
    <x v="2"/>
    <s v="AUD"/>
    <n v="1448690400"/>
    <n v="1510725600"/>
    <d v="2015-11-28T06:00:00"/>
    <x v="817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37.945098039215686"/>
    <n v="255"/>
    <x v="1"/>
    <s v="USD"/>
    <n v="1448690400"/>
    <n v="1551247200"/>
    <d v="2015-11-28T06:00:00"/>
    <x v="818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1.842105263157894"/>
    <n v="38"/>
    <x v="1"/>
    <s v="USD"/>
    <n v="1448690400"/>
    <n v="1330236000"/>
    <d v="2015-11-28T06:00:00"/>
    <x v="819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40"/>
    <n v="2261"/>
    <x v="1"/>
    <s v="USD"/>
    <n v="1448690400"/>
    <n v="1545112800"/>
    <d v="2015-11-28T06:00:00"/>
    <x v="32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01.1"/>
    <n v="40"/>
    <x v="1"/>
    <s v="USD"/>
    <n v="1448690400"/>
    <n v="1279170000"/>
    <d v="2015-11-28T06:00:00"/>
    <x v="82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84.006989951944078"/>
    <n v="2289"/>
    <x v="6"/>
    <s v="EUR"/>
    <n v="1448690400"/>
    <n v="1573452000"/>
    <d v="2015-11-28T06:00:00"/>
    <x v="821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03.41538461538461"/>
    <n v="65"/>
    <x v="1"/>
    <s v="USD"/>
    <n v="1448690400"/>
    <n v="1507093200"/>
    <d v="2015-11-28T06:00:00"/>
    <x v="822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05.13333333333334"/>
    <n v="15"/>
    <x v="1"/>
    <s v="USD"/>
    <n v="1448690400"/>
    <n v="1463374800"/>
    <d v="2015-11-28T06:00:00"/>
    <x v="823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89.21621621621621"/>
    <n v="37"/>
    <x v="1"/>
    <s v="USD"/>
    <n v="1448690400"/>
    <n v="1344574800"/>
    <d v="2015-11-28T06:00:00"/>
    <x v="824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51.995234312946785"/>
    <n v="3777"/>
    <x v="6"/>
    <s v="EUR"/>
    <n v="1448690400"/>
    <n v="1389074400"/>
    <d v="2015-11-28T06:00:00"/>
    <x v="497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64.956521739130437"/>
    <n v="184"/>
    <x v="4"/>
    <s v="GBP"/>
    <n v="1448690400"/>
    <n v="1494997200"/>
    <d v="2015-11-28T06:00:00"/>
    <x v="825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46.235294117647058"/>
    <n v="85"/>
    <x v="1"/>
    <s v="USD"/>
    <n v="1448690400"/>
    <n v="1425448800"/>
    <d v="2015-11-28T06:00:00"/>
    <x v="826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51.151785714285715"/>
    <n v="112"/>
    <x v="1"/>
    <s v="USD"/>
    <n v="1448690400"/>
    <n v="1404104400"/>
    <d v="2015-11-28T06:00:00"/>
    <x v="827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33.909722222222221"/>
    <n v="144"/>
    <x v="1"/>
    <s v="USD"/>
    <n v="1448690400"/>
    <n v="1394773200"/>
    <d v="2015-11-28T06:00:00"/>
    <x v="828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92.016298633017882"/>
    <n v="1902"/>
    <x v="1"/>
    <s v="USD"/>
    <n v="1448690400"/>
    <n v="1366520400"/>
    <d v="2015-11-28T06:00:00"/>
    <x v="829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7.42857142857143"/>
    <n v="105"/>
    <x v="1"/>
    <s v="USD"/>
    <n v="1448690400"/>
    <n v="1456639200"/>
    <d v="2015-11-28T06:00:00"/>
    <x v="83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75.848484848484844"/>
    <n v="132"/>
    <x v="1"/>
    <s v="USD"/>
    <n v="1448690400"/>
    <n v="1438318800"/>
    <d v="2015-11-28T06:00:00"/>
    <x v="94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80.476190476190482"/>
    <n v="21"/>
    <x v="1"/>
    <s v="USD"/>
    <n v="1448690400"/>
    <n v="1564030800"/>
    <d v="2015-11-28T06:00:00"/>
    <x v="831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86.978483606557376"/>
    <n v="976"/>
    <x v="1"/>
    <s v="USD"/>
    <n v="1448690400"/>
    <n v="1449295200"/>
    <d v="2015-11-28T06:00:00"/>
    <x v="832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05.13541666666667"/>
    <n v="96"/>
    <x v="1"/>
    <s v="USD"/>
    <n v="1448690400"/>
    <n v="1531890000"/>
    <d v="2015-11-28T06:00: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57.298507462686565"/>
    <n v="67"/>
    <x v="1"/>
    <s v="USD"/>
    <n v="1448690400"/>
    <n v="1306213200"/>
    <d v="2015-11-28T06:00:00"/>
    <x v="834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93.348484848484844"/>
    <n v="66"/>
    <x v="0"/>
    <s v="CAD"/>
    <n v="1448690400"/>
    <n v="1356242400"/>
    <d v="2015-11-28T06:00:00"/>
    <x v="835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1.987179487179489"/>
    <n v="78"/>
    <x v="1"/>
    <s v="USD"/>
    <n v="1448690400"/>
    <n v="1297576800"/>
    <d v="2015-11-28T06:00:00"/>
    <x v="836"/>
    <b v="1"/>
    <b v="0"/>
    <s v="theater/plays"/>
    <x v="3"/>
    <x v="3"/>
  </r>
  <r>
    <n v="942"/>
    <s v="Allen Inc"/>
    <s v="Horizontal optimizing model"/>
    <n v="9600"/>
    <n v="6205"/>
    <x v="0"/>
    <n v="0.64635416666666667"/>
    <n v="92.611940298507463"/>
    <n v="67"/>
    <x v="2"/>
    <s v="AUD"/>
    <n v="1448690400"/>
    <n v="1296194400"/>
    <d v="2015-11-28T06:00:00"/>
    <x v="611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04.99122807017544"/>
    <n v="114"/>
    <x v="1"/>
    <s v="USD"/>
    <n v="1448690400"/>
    <n v="1414558800"/>
    <d v="2015-11-28T06:00:00"/>
    <x v="837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30.958174904942965"/>
    <n v="263"/>
    <x v="2"/>
    <s v="AUD"/>
    <n v="1448690400"/>
    <n v="1488348000"/>
    <d v="2015-11-28T06:00: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33.001182732111175"/>
    <n v="1691"/>
    <x v="1"/>
    <s v="USD"/>
    <n v="1448690400"/>
    <n v="1334898000"/>
    <d v="2015-11-28T06:00: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84.187845303867405"/>
    <n v="181"/>
    <x v="1"/>
    <s v="USD"/>
    <n v="1448690400"/>
    <n v="1308373200"/>
    <d v="2015-11-28T06:00:00"/>
    <x v="839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73.92307692307692"/>
    <n v="13"/>
    <x v="1"/>
    <s v="USD"/>
    <n v="1448690400"/>
    <n v="1412312400"/>
    <d v="2015-11-28T06:00:00"/>
    <x v="216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36.987499999999997"/>
    <n v="160"/>
    <x v="1"/>
    <s v="USD"/>
    <n v="1448690400"/>
    <n v="1419228000"/>
    <d v="2015-11-28T06:00:00"/>
    <x v="84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46.896551724137929"/>
    <n v="203"/>
    <x v="1"/>
    <s v="USD"/>
    <n v="1448690400"/>
    <n v="1430974800"/>
    <d v="2015-11-28T06:00:00"/>
    <x v="133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5"/>
    <n v="1"/>
    <x v="1"/>
    <s v="USD"/>
    <n v="1448690400"/>
    <n v="1555822800"/>
    <d v="2015-11-28T06:00:00"/>
    <x v="354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02.02437459910199"/>
    <n v="1559"/>
    <x v="1"/>
    <s v="USD"/>
    <n v="1448690400"/>
    <n v="1482818400"/>
    <d v="2015-11-28T06:00:00"/>
    <x v="721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45.007502206531335"/>
    <n v="2266"/>
    <x v="1"/>
    <s v="USD"/>
    <n v="1448690400"/>
    <n v="1471928400"/>
    <d v="2015-11-28T06:00:00"/>
    <x v="841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94.285714285714292"/>
    <n v="21"/>
    <x v="1"/>
    <s v="USD"/>
    <n v="1448690400"/>
    <n v="1453701600"/>
    <d v="2015-11-28T06:00: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01.02325581395348"/>
    <n v="1548"/>
    <x v="2"/>
    <s v="AUD"/>
    <n v="1448690400"/>
    <n v="1350363600"/>
    <d v="2015-11-28T06:00:00"/>
    <x v="843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97.037499999999994"/>
    <n v="80"/>
    <x v="1"/>
    <s v="USD"/>
    <n v="1448690400"/>
    <n v="1353996000"/>
    <d v="2015-11-28T06:00:00"/>
    <x v="844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43.00963855421687"/>
    <n v="830"/>
    <x v="1"/>
    <s v="USD"/>
    <n v="1448690400"/>
    <n v="1451109600"/>
    <d v="2015-11-28T06:00: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94.916030534351151"/>
    <n v="131"/>
    <x v="1"/>
    <s v="USD"/>
    <n v="1448690400"/>
    <n v="1329631200"/>
    <d v="2015-11-28T06:00:00"/>
    <x v="846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72.151785714285708"/>
    <n v="112"/>
    <x v="1"/>
    <s v="USD"/>
    <n v="1448690400"/>
    <n v="1278997200"/>
    <d v="2015-11-28T06:00:00"/>
    <x v="847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51.007692307692309"/>
    <n v="130"/>
    <x v="1"/>
    <s v="USD"/>
    <n v="1448690400"/>
    <n v="1280120400"/>
    <d v="2015-11-28T06:00:00"/>
    <x v="688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85.054545454545448"/>
    <n v="55"/>
    <x v="1"/>
    <s v="USD"/>
    <n v="1448690400"/>
    <n v="1458104400"/>
    <d v="2015-11-28T06:00:00"/>
    <x v="848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43.87096774193548"/>
    <n v="155"/>
    <x v="1"/>
    <s v="USD"/>
    <n v="1448690400"/>
    <n v="1298268000"/>
    <d v="2015-11-28T06:00:00"/>
    <x v="248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40.063909774436091"/>
    <n v="266"/>
    <x v="1"/>
    <s v="USD"/>
    <n v="1448690400"/>
    <n v="1386223200"/>
    <d v="2015-11-28T06:00:00"/>
    <x v="849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43.833333333333336"/>
    <n v="114"/>
    <x v="6"/>
    <s v="EUR"/>
    <n v="1448690400"/>
    <n v="1299823200"/>
    <d v="2015-11-28T06:00: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84.92903225806451"/>
    <n v="155"/>
    <x v="1"/>
    <s v="USD"/>
    <n v="1448690400"/>
    <n v="1431752400"/>
    <d v="2015-11-28T06:00:00"/>
    <x v="851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41.067632850241544"/>
    <n v="207"/>
    <x v="4"/>
    <s v="GBP"/>
    <n v="1448690400"/>
    <n v="1267855200"/>
    <d v="2015-11-28T06:00:00"/>
    <x v="852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54.971428571428568"/>
    <n v="245"/>
    <x v="1"/>
    <s v="USD"/>
    <n v="1448690400"/>
    <n v="1497675600"/>
    <d v="2015-11-28T06:00:00"/>
    <x v="853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77.010807374443743"/>
    <n v="1573"/>
    <x v="1"/>
    <s v="USD"/>
    <n v="1448690400"/>
    <n v="1336885200"/>
    <d v="2015-11-28T06:00: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71.201754385964918"/>
    <n v="114"/>
    <x v="1"/>
    <s v="USD"/>
    <n v="1448690400"/>
    <n v="1295157600"/>
    <d v="2015-11-28T06:00:00"/>
    <x v="854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1.935483870967744"/>
    <n v="93"/>
    <x v="1"/>
    <s v="USD"/>
    <n v="1448690400"/>
    <n v="1577599200"/>
    <d v="2015-11-28T06:00:00"/>
    <x v="855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97.069023569023571"/>
    <n v="594"/>
    <x v="1"/>
    <s v="USD"/>
    <n v="1448690400"/>
    <n v="1305003600"/>
    <d v="2015-11-28T06:00:00"/>
    <x v="856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58.916666666666664"/>
    <n v="24"/>
    <x v="1"/>
    <s v="USD"/>
    <n v="1448690400"/>
    <n v="1381726800"/>
    <d v="2015-11-28T06:00: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58.015466983938133"/>
    <n v="1681"/>
    <x v="1"/>
    <s v="USD"/>
    <n v="1448690400"/>
    <n v="1402462800"/>
    <d v="2015-11-28T06:00:00"/>
    <x v="858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03.87301587301587"/>
    <n v="252"/>
    <x v="1"/>
    <s v="USD"/>
    <n v="1448690400"/>
    <n v="1292133600"/>
    <d v="2015-11-28T06:00:00"/>
    <x v="859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93.46875"/>
    <n v="32"/>
    <x v="1"/>
    <s v="USD"/>
    <n v="1448690400"/>
    <n v="1368939600"/>
    <d v="2015-11-28T06:00:00"/>
    <x v="86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61.970370370370368"/>
    <n v="135"/>
    <x v="1"/>
    <s v="USD"/>
    <n v="1448690400"/>
    <n v="1452146400"/>
    <d v="2015-11-28T06:00: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92.042857142857144"/>
    <n v="140"/>
    <x v="1"/>
    <s v="USD"/>
    <n v="1448690400"/>
    <n v="1296712800"/>
    <d v="2015-11-28T06:00:00"/>
    <x v="65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77.268656716417908"/>
    <n v="67"/>
    <x v="1"/>
    <s v="USD"/>
    <n v="1448690400"/>
    <n v="1520748000"/>
    <d v="2015-11-28T06:00:00"/>
    <x v="861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3.923913043478265"/>
    <n v="92"/>
    <x v="1"/>
    <s v="USD"/>
    <n v="1448690400"/>
    <n v="1480831200"/>
    <d v="2015-11-28T06:00:00"/>
    <x v="862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84.969458128078813"/>
    <n v="1015"/>
    <x v="4"/>
    <s v="GBP"/>
    <n v="1448690400"/>
    <n v="1426914000"/>
    <d v="2015-11-28T06:00:00"/>
    <x v="454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05.97035040431267"/>
    <n v="742"/>
    <x v="1"/>
    <s v="USD"/>
    <n v="1448690400"/>
    <n v="1446616800"/>
    <d v="2015-11-28T06:00:00"/>
    <x v="863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6.969040247678016"/>
    <n v="323"/>
    <x v="1"/>
    <s v="USD"/>
    <n v="1448690400"/>
    <n v="1517032800"/>
    <d v="2015-11-28T06:00:00"/>
    <x v="864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81.533333333333331"/>
    <n v="75"/>
    <x v="1"/>
    <s v="USD"/>
    <n v="1448690400"/>
    <n v="1311224400"/>
    <d v="2015-11-28T06:00:00"/>
    <x v="865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80.999140154772135"/>
    <n v="2326"/>
    <x v="1"/>
    <s v="USD"/>
    <n v="1448690400"/>
    <n v="1566190800"/>
    <d v="2015-11-28T06:00:00"/>
    <x v="866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26.010498687664043"/>
    <n v="381"/>
    <x v="1"/>
    <s v="USD"/>
    <n v="1448690400"/>
    <n v="1570165200"/>
    <d v="2015-11-28T06:00:00"/>
    <x v="867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25.998410896708286"/>
    <n v="4405"/>
    <x v="1"/>
    <s v="USD"/>
    <n v="1448690400"/>
    <n v="1388556000"/>
    <d v="2015-11-28T06:00:00"/>
    <x v="868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34.173913043478258"/>
    <n v="92"/>
    <x v="1"/>
    <s v="USD"/>
    <n v="1448690400"/>
    <n v="1303189200"/>
    <d v="2015-11-28T06:00:00"/>
    <x v="296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28.002083333333335"/>
    <n v="480"/>
    <x v="1"/>
    <s v="USD"/>
    <n v="1448690400"/>
    <n v="1494478800"/>
    <d v="2015-11-28T06:00: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76.546875"/>
    <n v="64"/>
    <x v="1"/>
    <s v="USD"/>
    <n v="1448690400"/>
    <n v="1480744800"/>
    <d v="2015-11-28T06:00:00"/>
    <x v="274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53.053097345132741"/>
    <n v="226"/>
    <x v="1"/>
    <s v="USD"/>
    <n v="1448690400"/>
    <n v="1555822800"/>
    <d v="2015-11-28T06:00:00"/>
    <x v="354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06.859375"/>
    <n v="64"/>
    <x v="1"/>
    <s v="USD"/>
    <n v="1448690400"/>
    <n v="1458882000"/>
    <d v="2015-11-28T06:00:00"/>
    <x v="87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46.020746887966808"/>
    <n v="241"/>
    <x v="1"/>
    <s v="USD"/>
    <n v="1448690400"/>
    <n v="1411966800"/>
    <d v="2015-11-28T06:00:00"/>
    <x v="871"/>
    <b v="0"/>
    <b v="1"/>
    <s v="music/rock"/>
    <x v="1"/>
    <x v="1"/>
  </r>
  <r>
    <n v="992"/>
    <s v="Morrow Inc"/>
    <s v="Networked global migration"/>
    <n v="3100"/>
    <n v="13223"/>
    <x v="1"/>
    <n v="4.2654838709677421"/>
    <n v="100.17424242424242"/>
    <n v="132"/>
    <x v="1"/>
    <s v="USD"/>
    <n v="1448690400"/>
    <n v="1526878800"/>
    <d v="2015-11-28T06:00:00"/>
    <x v="98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01.44"/>
    <n v="75"/>
    <x v="6"/>
    <s v="EUR"/>
    <n v="1448690400"/>
    <n v="1452405600"/>
    <d v="2015-11-28T06:00: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7.972684085510693"/>
    <n v="842"/>
    <x v="1"/>
    <s v="USD"/>
    <n v="1448690400"/>
    <n v="1414040400"/>
    <d v="2015-11-28T06:00:00"/>
    <x v="873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74.995594713656388"/>
    <n v="2043"/>
    <x v="1"/>
    <s v="USD"/>
    <n v="1448690400"/>
    <n v="1543816800"/>
    <d v="2015-11-28T06:00:00"/>
    <x v="526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42.982142857142854"/>
    <n v="112"/>
    <x v="1"/>
    <s v="USD"/>
    <n v="1448690400"/>
    <n v="1359698400"/>
    <d v="2015-11-28T06:00:00"/>
    <x v="874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33.115107913669064"/>
    <n v="139"/>
    <x v="6"/>
    <s v="EUR"/>
    <n v="1448690400"/>
    <n v="1390629600"/>
    <d v="2015-11-28T06:00:00"/>
    <x v="875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01.13101604278074"/>
    <n v="374"/>
    <x v="1"/>
    <s v="USD"/>
    <n v="1448690400"/>
    <n v="1267077600"/>
    <d v="2015-11-28T06:00:00"/>
    <x v="876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55.98841354723708"/>
    <n v="1122"/>
    <x v="1"/>
    <s v="USD"/>
    <n v="1448690400"/>
    <n v="1467781200"/>
    <d v="2015-11-28T06:00: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5735F-AD85-48C4-A7B0-33566074B5E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M14" firstHeaderRow="1" firstDataRow="2" firstDataCol="1"/>
  <pivotFields count="20">
    <pivotField showAll="0"/>
    <pivotField showAll="0"/>
    <pivotField showAll="0"/>
    <pivotField numFmtId="44" showAll="0"/>
    <pivotField numFmtId="44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A33FD-4E1F-4BFF-AA31-B7C80C4AC49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20">
    <pivotField showAll="0"/>
    <pivotField showAll="0"/>
    <pivotField showAll="0"/>
    <pivotField numFmtId="44" showAll="0"/>
    <pivotField numFmtId="44"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dataField="1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9E634-0B53-43D4-AF07-2195C564236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0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AB796-2548-433C-8C55-1F47D7EE286C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1" colPageCount="1"/>
  <pivotFields count="20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m="1" x="9"/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5" subtotal="count" baseField="0" baseItem="0"/>
  </dataFields>
  <chartFormats count="6"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F93432B-9B2E-4304-B0A9-72A1F1A3CE3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outcome" tableColumnId="1"/>
      <queryTableField id="2" name="backers_count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AB7FE1-2A9E-4796-B5CD-3EF28034CA5D}" name="Table2__3" displayName="Table2__3" ref="A1:D987" tableType="queryTable" totalsRowShown="0">
  <autoFilter ref="A1:D987" xr:uid="{CEAB7FE1-2A9E-4796-B5CD-3EF28034CA5D}"/>
  <tableColumns count="4">
    <tableColumn id="1" xr3:uid="{1F9C3924-8288-4723-9D6F-93C72736E842}" uniqueName="1" name="outcome" queryTableFieldId="1" dataDxfId="1"/>
    <tableColumn id="2" xr3:uid="{F46E868E-A108-4EC5-846B-1E229FA039A2}" uniqueName="2" name="backers_count" queryTableFieldId="2"/>
    <tableColumn id="3" xr3:uid="{3777455F-EBAA-45B4-96CC-48BC0CBC214B}" uniqueName="3" name="outcome2" queryTableFieldId="3"/>
    <tableColumn id="4" xr3:uid="{11822DB0-476C-48C1-BBD8-DB19D1B470B1}" uniqueName="4" name="backers_count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41FB51-9426-47E5-B856-1CED36C298AA}" name="Table1" displayName="Table1" ref="F3:H9" totalsRowShown="0">
  <autoFilter ref="F3:H9" xr:uid="{7641FB51-9426-47E5-B856-1CED36C298AA}"/>
  <tableColumns count="3">
    <tableColumn id="1" xr3:uid="{7AAB536A-1913-4AF7-825A-FCDB7840BB55}" name="Column1" dataDxfId="0"/>
    <tableColumn id="2" xr3:uid="{22A1275E-67D2-4C58-94AF-220E6C5BF061}" name="successful"/>
    <tableColumn id="3" xr3:uid="{74BF5FF9-CBA5-4866-A851-960E1A979A74}" name="faile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AD7E-BF2F-4360-9085-50DA6CDF1956}">
  <sheetPr>
    <tabColor rgb="FFFFC000"/>
  </sheetPr>
  <dimension ref="A1:T1002"/>
  <sheetViews>
    <sheetView zoomScale="40" zoomScaleNormal="40" workbookViewId="0">
      <selection activeCell="F5" sqref="F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4" max="5" width="12.69921875" bestFit="1" customWidth="1"/>
    <col min="7" max="7" width="14.296875" bestFit="1" customWidth="1"/>
    <col min="8" max="8" width="16.09765625" bestFit="1" customWidth="1"/>
    <col min="9" max="9" width="13" bestFit="1" customWidth="1"/>
    <col min="12" max="13" width="11.59765625" bestFit="1" customWidth="1"/>
    <col min="14" max="14" width="23.09765625" bestFit="1" customWidth="1"/>
    <col min="15" max="15" width="21.69921875" bestFit="1" customWidth="1"/>
    <col min="18" max="18" width="28" bestFit="1" customWidth="1"/>
    <col min="19" max="19" width="29.19921875" bestFit="1" customWidth="1"/>
    <col min="20" max="20" width="14.2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3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t="s">
        <v>14</v>
      </c>
      <c r="G2" s="5">
        <f>IF(D2,E2/D2,0)</f>
        <v>0</v>
      </c>
      <c r="H2" s="8">
        <f>IF(I2,E2/I2,0)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2034</v>
      </c>
      <c r="T2" t="s">
        <v>2035</v>
      </c>
    </row>
    <row r="3" spans="1:20" x14ac:dyDescent="0.3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t="s">
        <v>20</v>
      </c>
      <c r="G3" s="5">
        <f t="shared" ref="G3:G66" si="0">IF(D3,E3/D3,0)</f>
        <v>10.4</v>
      </c>
      <c r="H3" s="8">
        <f t="shared" ref="H3:H66" si="1">IF(I3,E3/I3,0)</f>
        <v>92.151898734177209</v>
      </c>
      <c r="I3">
        <v>158</v>
      </c>
      <c r="J3" t="s">
        <v>21</v>
      </c>
      <c r="K3" t="s">
        <v>22</v>
      </c>
      <c r="L3">
        <v>1448690400</v>
      </c>
      <c r="M3">
        <v>1408597200</v>
      </c>
      <c r="N3" s="12">
        <f t="shared" ref="N3:O66" si="2">(((L3/60)/60)/24)+DATE(1970,1,1)</f>
        <v>42336.25</v>
      </c>
      <c r="O3" s="12">
        <f t="shared" si="2"/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31.2" x14ac:dyDescent="0.3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t="s">
        <v>20</v>
      </c>
      <c r="G4" s="5">
        <f t="shared" si="0"/>
        <v>1.3147878228782288</v>
      </c>
      <c r="H4" s="8">
        <f t="shared" si="1"/>
        <v>100.01614035087719</v>
      </c>
      <c r="I4">
        <v>1425</v>
      </c>
      <c r="J4" t="s">
        <v>26</v>
      </c>
      <c r="K4" t="s">
        <v>27</v>
      </c>
      <c r="L4">
        <v>1448690400</v>
      </c>
      <c r="M4">
        <v>1384840800</v>
      </c>
      <c r="N4" s="12">
        <f t="shared" si="2"/>
        <v>42336.25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</row>
    <row r="5" spans="1:20" ht="31.2" x14ac:dyDescent="0.3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t="s">
        <v>14</v>
      </c>
      <c r="G5" s="5">
        <f t="shared" si="0"/>
        <v>0.58976190476190471</v>
      </c>
      <c r="H5" s="8">
        <f t="shared" si="1"/>
        <v>103.20833333333333</v>
      </c>
      <c r="I5">
        <v>24</v>
      </c>
      <c r="J5" t="s">
        <v>21</v>
      </c>
      <c r="K5" t="s">
        <v>22</v>
      </c>
      <c r="L5">
        <v>1448690400</v>
      </c>
      <c r="M5">
        <v>1568955600</v>
      </c>
      <c r="N5" s="12">
        <f t="shared" si="2"/>
        <v>42336.25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</row>
    <row r="6" spans="1:20" x14ac:dyDescent="0.3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t="s">
        <v>14</v>
      </c>
      <c r="G6" s="5">
        <f t="shared" si="0"/>
        <v>0.69276315789473686</v>
      </c>
      <c r="H6" s="8">
        <f t="shared" si="1"/>
        <v>99.339622641509436</v>
      </c>
      <c r="I6">
        <v>53</v>
      </c>
      <c r="J6" t="s">
        <v>21</v>
      </c>
      <c r="K6" t="s">
        <v>22</v>
      </c>
      <c r="L6">
        <v>1448690400</v>
      </c>
      <c r="M6">
        <v>1548309600</v>
      </c>
      <c r="N6" s="12">
        <f t="shared" si="2"/>
        <v>42336.25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2041</v>
      </c>
    </row>
    <row r="7" spans="1:20" x14ac:dyDescent="0.3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t="s">
        <v>20</v>
      </c>
      <c r="G7" s="5">
        <f t="shared" si="0"/>
        <v>1.7361842105263159</v>
      </c>
      <c r="H7" s="8">
        <f t="shared" si="1"/>
        <v>75.833333333333329</v>
      </c>
      <c r="I7">
        <v>174</v>
      </c>
      <c r="J7" t="s">
        <v>36</v>
      </c>
      <c r="K7" t="s">
        <v>37</v>
      </c>
      <c r="L7">
        <v>1448690400</v>
      </c>
      <c r="M7">
        <v>1347080400</v>
      </c>
      <c r="N7" s="12">
        <f t="shared" si="2"/>
        <v>42336.25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</row>
    <row r="8" spans="1:20" x14ac:dyDescent="0.3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t="s">
        <v>14</v>
      </c>
      <c r="G8" s="5">
        <f t="shared" si="0"/>
        <v>0.20961538461538462</v>
      </c>
      <c r="H8" s="8">
        <f t="shared" si="1"/>
        <v>60.555555555555557</v>
      </c>
      <c r="I8">
        <v>18</v>
      </c>
      <c r="J8" t="s">
        <v>40</v>
      </c>
      <c r="K8" t="s">
        <v>41</v>
      </c>
      <c r="L8">
        <v>1448690400</v>
      </c>
      <c r="M8">
        <v>1505365200</v>
      </c>
      <c r="N8" s="12">
        <f t="shared" si="2"/>
        <v>42336.25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">
        <v>2042</v>
      </c>
      <c r="T8" t="s">
        <v>2043</v>
      </c>
    </row>
    <row r="9" spans="1:20" x14ac:dyDescent="0.3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t="s">
        <v>20</v>
      </c>
      <c r="G9" s="5">
        <f t="shared" si="0"/>
        <v>3.2757777777777779</v>
      </c>
      <c r="H9" s="8">
        <f t="shared" si="1"/>
        <v>64.93832599118943</v>
      </c>
      <c r="I9">
        <v>227</v>
      </c>
      <c r="J9" t="s">
        <v>36</v>
      </c>
      <c r="K9" t="s">
        <v>37</v>
      </c>
      <c r="L9">
        <v>1448690400</v>
      </c>
      <c r="M9">
        <v>1439614800</v>
      </c>
      <c r="N9" s="12">
        <f t="shared" si="2"/>
        <v>42336.25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2041</v>
      </c>
    </row>
    <row r="10" spans="1:20" x14ac:dyDescent="0.3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t="s">
        <v>47</v>
      </c>
      <c r="G10" s="5">
        <f t="shared" si="0"/>
        <v>0.19932788374205268</v>
      </c>
      <c r="H10" s="8">
        <f t="shared" si="1"/>
        <v>30.997175141242938</v>
      </c>
      <c r="I10">
        <v>708</v>
      </c>
      <c r="J10" t="s">
        <v>36</v>
      </c>
      <c r="K10" t="s">
        <v>37</v>
      </c>
      <c r="L10">
        <v>1448690400</v>
      </c>
      <c r="M10">
        <v>1281502800</v>
      </c>
      <c r="N10" s="12">
        <f t="shared" si="2"/>
        <v>42336.25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</row>
    <row r="11" spans="1:20" x14ac:dyDescent="0.3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t="s">
        <v>14</v>
      </c>
      <c r="G11" s="5">
        <f t="shared" si="0"/>
        <v>0.51741935483870971</v>
      </c>
      <c r="H11" s="8">
        <f t="shared" si="1"/>
        <v>72.909090909090907</v>
      </c>
      <c r="I11">
        <v>44</v>
      </c>
      <c r="J11" t="s">
        <v>21</v>
      </c>
      <c r="K11" t="s">
        <v>22</v>
      </c>
      <c r="L11">
        <v>1448690400</v>
      </c>
      <c r="M11">
        <v>1383804000</v>
      </c>
      <c r="N11" s="12">
        <f t="shared" si="2"/>
        <v>42336.25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2044</v>
      </c>
    </row>
    <row r="12" spans="1:20" x14ac:dyDescent="0.3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t="s">
        <v>20</v>
      </c>
      <c r="G12" s="5">
        <f t="shared" si="0"/>
        <v>2.6611538461538462</v>
      </c>
      <c r="H12" s="8">
        <f t="shared" si="1"/>
        <v>62.9</v>
      </c>
      <c r="I12">
        <v>220</v>
      </c>
      <c r="J12" t="s">
        <v>21</v>
      </c>
      <c r="K12" t="s">
        <v>22</v>
      </c>
      <c r="L12">
        <v>1448690400</v>
      </c>
      <c r="M12">
        <v>1285909200</v>
      </c>
      <c r="N12" s="12">
        <f t="shared" si="2"/>
        <v>42336.25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">
        <v>2042</v>
      </c>
      <c r="T12" t="s">
        <v>2045</v>
      </c>
    </row>
    <row r="13" spans="1:20" ht="31.2" x14ac:dyDescent="0.3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t="s">
        <v>14</v>
      </c>
      <c r="G13" s="5">
        <f t="shared" si="0"/>
        <v>0.48095238095238096</v>
      </c>
      <c r="H13" s="8">
        <f t="shared" si="1"/>
        <v>112.22222222222223</v>
      </c>
      <c r="I13">
        <v>27</v>
      </c>
      <c r="J13" t="s">
        <v>21</v>
      </c>
      <c r="K13" t="s">
        <v>22</v>
      </c>
      <c r="L13">
        <v>1448690400</v>
      </c>
      <c r="M13">
        <v>1285563600</v>
      </c>
      <c r="N13" s="12">
        <f t="shared" si="2"/>
        <v>42336.25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2041</v>
      </c>
    </row>
    <row r="14" spans="1:20" x14ac:dyDescent="0.3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t="s">
        <v>14</v>
      </c>
      <c r="G14" s="5">
        <f t="shared" si="0"/>
        <v>0.89349206349206345</v>
      </c>
      <c r="H14" s="8">
        <f t="shared" si="1"/>
        <v>102.34545454545454</v>
      </c>
      <c r="I14">
        <v>55</v>
      </c>
      <c r="J14" t="s">
        <v>21</v>
      </c>
      <c r="K14" t="s">
        <v>22</v>
      </c>
      <c r="L14">
        <v>1448690400</v>
      </c>
      <c r="M14">
        <v>1572411600</v>
      </c>
      <c r="N14" s="12">
        <f t="shared" si="2"/>
        <v>42336.25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">
        <v>2042</v>
      </c>
      <c r="T14" t="s">
        <v>2045</v>
      </c>
    </row>
    <row r="15" spans="1:20" ht="31.2" x14ac:dyDescent="0.3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t="s">
        <v>20</v>
      </c>
      <c r="G15" s="5">
        <f t="shared" si="0"/>
        <v>2.4511904761904764</v>
      </c>
      <c r="H15" s="8">
        <f t="shared" si="1"/>
        <v>105.05102040816327</v>
      </c>
      <c r="I15">
        <v>98</v>
      </c>
      <c r="J15" t="s">
        <v>21</v>
      </c>
      <c r="K15" t="s">
        <v>22</v>
      </c>
      <c r="L15">
        <v>1448690400</v>
      </c>
      <c r="M15">
        <v>1466658000</v>
      </c>
      <c r="N15" s="12">
        <f t="shared" si="2"/>
        <v>42336.25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2046</v>
      </c>
    </row>
    <row r="16" spans="1:20" x14ac:dyDescent="0.3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t="s">
        <v>14</v>
      </c>
      <c r="G16" s="5">
        <f t="shared" si="0"/>
        <v>0.66769503546099296</v>
      </c>
      <c r="H16" s="8">
        <f t="shared" si="1"/>
        <v>94.144999999999996</v>
      </c>
      <c r="I16">
        <v>200</v>
      </c>
      <c r="J16" t="s">
        <v>21</v>
      </c>
      <c r="K16" t="s">
        <v>22</v>
      </c>
      <c r="L16">
        <v>1448690400</v>
      </c>
      <c r="M16">
        <v>1333342800</v>
      </c>
      <c r="N16" s="12">
        <f t="shared" si="2"/>
        <v>42336.25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x14ac:dyDescent="0.3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t="s">
        <v>14</v>
      </c>
      <c r="G17" s="5">
        <f t="shared" si="0"/>
        <v>0.47307881773399013</v>
      </c>
      <c r="H17" s="8">
        <f t="shared" si="1"/>
        <v>84.986725663716811</v>
      </c>
      <c r="I17">
        <v>452</v>
      </c>
      <c r="J17" t="s">
        <v>21</v>
      </c>
      <c r="K17" t="s">
        <v>22</v>
      </c>
      <c r="L17">
        <v>1448690400</v>
      </c>
      <c r="M17">
        <v>1576303200</v>
      </c>
      <c r="N17" s="12">
        <f t="shared" si="2"/>
        <v>42336.25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">
        <v>2038</v>
      </c>
      <c r="T17" t="s">
        <v>2047</v>
      </c>
    </row>
    <row r="18" spans="1:20" x14ac:dyDescent="0.3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t="s">
        <v>20</v>
      </c>
      <c r="G18" s="5">
        <f t="shared" si="0"/>
        <v>6.4947058823529416</v>
      </c>
      <c r="H18" s="8">
        <f t="shared" si="1"/>
        <v>110.41</v>
      </c>
      <c r="I18">
        <v>100</v>
      </c>
      <c r="J18" t="s">
        <v>21</v>
      </c>
      <c r="K18" t="s">
        <v>22</v>
      </c>
      <c r="L18">
        <v>1448690400</v>
      </c>
      <c r="M18">
        <v>1392271200</v>
      </c>
      <c r="N18" s="12">
        <f t="shared" si="2"/>
        <v>42336.25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">
        <v>2048</v>
      </c>
      <c r="T18" t="s">
        <v>2049</v>
      </c>
    </row>
    <row r="19" spans="1:20" x14ac:dyDescent="0.3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t="s">
        <v>20</v>
      </c>
      <c r="G19" s="5">
        <f t="shared" si="0"/>
        <v>1.5939125295508274</v>
      </c>
      <c r="H19" s="8">
        <f t="shared" si="1"/>
        <v>107.96236989591674</v>
      </c>
      <c r="I19">
        <v>1249</v>
      </c>
      <c r="J19" t="s">
        <v>21</v>
      </c>
      <c r="K19" t="s">
        <v>22</v>
      </c>
      <c r="L19">
        <v>1448690400</v>
      </c>
      <c r="M19">
        <v>1294898400</v>
      </c>
      <c r="N19" s="12">
        <f t="shared" si="2"/>
        <v>42336.25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">
        <v>2042</v>
      </c>
      <c r="T19" t="s">
        <v>2050</v>
      </c>
    </row>
    <row r="20" spans="1:20" x14ac:dyDescent="0.3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t="s">
        <v>74</v>
      </c>
      <c r="G20" s="5">
        <f t="shared" si="0"/>
        <v>0.66912087912087914</v>
      </c>
      <c r="H20" s="8">
        <f t="shared" si="1"/>
        <v>45.103703703703701</v>
      </c>
      <c r="I20">
        <v>135</v>
      </c>
      <c r="J20" t="s">
        <v>21</v>
      </c>
      <c r="K20" t="s">
        <v>22</v>
      </c>
      <c r="L20">
        <v>1448690400</v>
      </c>
      <c r="M20">
        <v>1537074000</v>
      </c>
      <c r="N20" s="12">
        <f t="shared" si="2"/>
        <v>42336.25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2041</v>
      </c>
    </row>
    <row r="21" spans="1:20" x14ac:dyDescent="0.3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t="s">
        <v>14</v>
      </c>
      <c r="G21" s="5">
        <f t="shared" si="0"/>
        <v>0.48529600000000001</v>
      </c>
      <c r="H21" s="8">
        <f t="shared" si="1"/>
        <v>45.001483679525222</v>
      </c>
      <c r="I21">
        <v>674</v>
      </c>
      <c r="J21" t="s">
        <v>21</v>
      </c>
      <c r="K21" t="s">
        <v>22</v>
      </c>
      <c r="L21">
        <v>1448690400</v>
      </c>
      <c r="M21">
        <v>1553490000</v>
      </c>
      <c r="N21" s="12">
        <f t="shared" si="2"/>
        <v>42336.25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x14ac:dyDescent="0.3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t="s">
        <v>20</v>
      </c>
      <c r="G22" s="5">
        <f t="shared" si="0"/>
        <v>1.1224279210925645</v>
      </c>
      <c r="H22" s="8">
        <f t="shared" si="1"/>
        <v>105.97134670487107</v>
      </c>
      <c r="I22">
        <v>1396</v>
      </c>
      <c r="J22" t="s">
        <v>21</v>
      </c>
      <c r="K22" t="s">
        <v>22</v>
      </c>
      <c r="L22">
        <v>1448690400</v>
      </c>
      <c r="M22">
        <v>1406523600</v>
      </c>
      <c r="N22" s="12">
        <f t="shared" si="2"/>
        <v>42336.25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">
        <v>2042</v>
      </c>
      <c r="T22" t="s">
        <v>2045</v>
      </c>
    </row>
    <row r="23" spans="1:20" x14ac:dyDescent="0.3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t="s">
        <v>14</v>
      </c>
      <c r="G23" s="5">
        <f t="shared" si="0"/>
        <v>0.40992553191489361</v>
      </c>
      <c r="H23" s="8">
        <f t="shared" si="1"/>
        <v>69.055555555555557</v>
      </c>
      <c r="I23">
        <v>558</v>
      </c>
      <c r="J23" t="s">
        <v>21</v>
      </c>
      <c r="K23" t="s">
        <v>22</v>
      </c>
      <c r="L23">
        <v>1448690400</v>
      </c>
      <c r="M23">
        <v>1316322000</v>
      </c>
      <c r="N23" s="12">
        <f t="shared" si="2"/>
        <v>42336.25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2041</v>
      </c>
    </row>
    <row r="24" spans="1:20" x14ac:dyDescent="0.3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t="s">
        <v>20</v>
      </c>
      <c r="G24" s="5">
        <f t="shared" si="0"/>
        <v>1.2807106598984772</v>
      </c>
      <c r="H24" s="8">
        <f t="shared" si="1"/>
        <v>85.044943820224717</v>
      </c>
      <c r="I24">
        <v>890</v>
      </c>
      <c r="J24" t="s">
        <v>21</v>
      </c>
      <c r="K24" t="s">
        <v>22</v>
      </c>
      <c r="L24">
        <v>1448690400</v>
      </c>
      <c r="M24">
        <v>1524027600</v>
      </c>
      <c r="N24" s="12">
        <f t="shared" si="2"/>
        <v>42336.25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x14ac:dyDescent="0.3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t="s">
        <v>20</v>
      </c>
      <c r="G25" s="5">
        <f t="shared" si="0"/>
        <v>3.3204444444444445</v>
      </c>
      <c r="H25" s="8">
        <f t="shared" si="1"/>
        <v>105.22535211267606</v>
      </c>
      <c r="I25">
        <v>142</v>
      </c>
      <c r="J25" t="s">
        <v>40</v>
      </c>
      <c r="K25" t="s">
        <v>41</v>
      </c>
      <c r="L25">
        <v>1448690400</v>
      </c>
      <c r="M25">
        <v>1554699600</v>
      </c>
      <c r="N25" s="12">
        <f t="shared" si="2"/>
        <v>42336.25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">
        <v>2042</v>
      </c>
      <c r="T25" t="s">
        <v>2043</v>
      </c>
    </row>
    <row r="26" spans="1:20" x14ac:dyDescent="0.3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t="s">
        <v>20</v>
      </c>
      <c r="G26" s="5">
        <f t="shared" si="0"/>
        <v>1.1283225108225108</v>
      </c>
      <c r="H26" s="8">
        <f t="shared" si="1"/>
        <v>39.003741114852225</v>
      </c>
      <c r="I26">
        <v>2673</v>
      </c>
      <c r="J26" t="s">
        <v>21</v>
      </c>
      <c r="K26" t="s">
        <v>22</v>
      </c>
      <c r="L26">
        <v>1448690400</v>
      </c>
      <c r="M26">
        <v>1403499600</v>
      </c>
      <c r="N26" s="12">
        <f t="shared" si="2"/>
        <v>42336.25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">
        <v>2038</v>
      </c>
      <c r="T26" t="s">
        <v>2047</v>
      </c>
    </row>
    <row r="27" spans="1:20" x14ac:dyDescent="0.3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t="s">
        <v>20</v>
      </c>
      <c r="G27" s="5">
        <f t="shared" si="0"/>
        <v>2.1643636363636363</v>
      </c>
      <c r="H27" s="8">
        <f t="shared" si="1"/>
        <v>73.030674846625772</v>
      </c>
      <c r="I27">
        <v>163</v>
      </c>
      <c r="J27" t="s">
        <v>21</v>
      </c>
      <c r="K27" t="s">
        <v>22</v>
      </c>
      <c r="L27">
        <v>1448690400</v>
      </c>
      <c r="M27">
        <v>1307422800</v>
      </c>
      <c r="N27" s="12">
        <f t="shared" si="2"/>
        <v>42336.25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">
        <v>2051</v>
      </c>
      <c r="T27" t="s">
        <v>2052</v>
      </c>
    </row>
    <row r="28" spans="1:20" x14ac:dyDescent="0.3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t="s">
        <v>74</v>
      </c>
      <c r="G28" s="5">
        <f t="shared" si="0"/>
        <v>0.4819906976744186</v>
      </c>
      <c r="H28" s="8">
        <f t="shared" si="1"/>
        <v>35.009459459459457</v>
      </c>
      <c r="I28">
        <v>1480</v>
      </c>
      <c r="J28" t="s">
        <v>21</v>
      </c>
      <c r="K28" t="s">
        <v>22</v>
      </c>
      <c r="L28">
        <v>1448690400</v>
      </c>
      <c r="M28">
        <v>1535346000</v>
      </c>
      <c r="N28" s="12">
        <f t="shared" si="2"/>
        <v>42336.25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2041</v>
      </c>
    </row>
    <row r="29" spans="1:20" x14ac:dyDescent="0.3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t="s">
        <v>14</v>
      </c>
      <c r="G29" s="5">
        <f t="shared" si="0"/>
        <v>0.79949999999999999</v>
      </c>
      <c r="H29" s="8">
        <f t="shared" si="1"/>
        <v>106.6</v>
      </c>
      <c r="I29">
        <v>15</v>
      </c>
      <c r="J29" t="s">
        <v>21</v>
      </c>
      <c r="K29" t="s">
        <v>22</v>
      </c>
      <c r="L29">
        <v>1448690400</v>
      </c>
      <c r="M29">
        <v>1444539600</v>
      </c>
      <c r="N29" s="12">
        <f t="shared" si="2"/>
        <v>42336.25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 x14ac:dyDescent="0.3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t="s">
        <v>20</v>
      </c>
      <c r="G30" s="5">
        <f t="shared" si="0"/>
        <v>1.0522553516819573</v>
      </c>
      <c r="H30" s="8">
        <f t="shared" si="1"/>
        <v>61.997747747747745</v>
      </c>
      <c r="I30">
        <v>2220</v>
      </c>
      <c r="J30" t="s">
        <v>21</v>
      </c>
      <c r="K30" t="s">
        <v>22</v>
      </c>
      <c r="L30">
        <v>1448690400</v>
      </c>
      <c r="M30">
        <v>1267682400</v>
      </c>
      <c r="N30" s="12">
        <f t="shared" si="2"/>
        <v>42336.25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2041</v>
      </c>
    </row>
    <row r="31" spans="1:20" x14ac:dyDescent="0.3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t="s">
        <v>20</v>
      </c>
      <c r="G31" s="5">
        <f t="shared" si="0"/>
        <v>3.2889978213507627</v>
      </c>
      <c r="H31" s="8">
        <f t="shared" si="1"/>
        <v>94.000622665006233</v>
      </c>
      <c r="I31">
        <v>1606</v>
      </c>
      <c r="J31" t="s">
        <v>98</v>
      </c>
      <c r="K31" t="s">
        <v>99</v>
      </c>
      <c r="L31">
        <v>1448690400</v>
      </c>
      <c r="M31">
        <v>1535518800</v>
      </c>
      <c r="N31" s="12">
        <f t="shared" si="2"/>
        <v>42336.25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">
        <v>2042</v>
      </c>
      <c r="T31" t="s">
        <v>2053</v>
      </c>
    </row>
    <row r="32" spans="1:20" x14ac:dyDescent="0.3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t="s">
        <v>20</v>
      </c>
      <c r="G32" s="5">
        <f t="shared" si="0"/>
        <v>1.606111111111111</v>
      </c>
      <c r="H32" s="8">
        <f t="shared" si="1"/>
        <v>112.05426356589147</v>
      </c>
      <c r="I32">
        <v>129</v>
      </c>
      <c r="J32" t="s">
        <v>21</v>
      </c>
      <c r="K32" t="s">
        <v>22</v>
      </c>
      <c r="L32">
        <v>1448690400</v>
      </c>
      <c r="M32">
        <v>1559106000</v>
      </c>
      <c r="N32" s="12">
        <f t="shared" si="2"/>
        <v>42336.25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">
        <v>2042</v>
      </c>
      <c r="T32" t="s">
        <v>2050</v>
      </c>
    </row>
    <row r="33" spans="1:20" x14ac:dyDescent="0.3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t="s">
        <v>20</v>
      </c>
      <c r="G33" s="5">
        <f t="shared" si="0"/>
        <v>3.1</v>
      </c>
      <c r="H33" s="8">
        <f t="shared" si="1"/>
        <v>48.008849557522126</v>
      </c>
      <c r="I33">
        <v>226</v>
      </c>
      <c r="J33" t="s">
        <v>40</v>
      </c>
      <c r="K33" t="s">
        <v>41</v>
      </c>
      <c r="L33">
        <v>1448690400</v>
      </c>
      <c r="M33">
        <v>1454392800</v>
      </c>
      <c r="N33" s="12">
        <f t="shared" si="2"/>
        <v>42336.25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">
        <v>2051</v>
      </c>
      <c r="T33" t="s">
        <v>2052</v>
      </c>
    </row>
    <row r="34" spans="1:20" x14ac:dyDescent="0.3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t="s">
        <v>14</v>
      </c>
      <c r="G34" s="5">
        <f t="shared" si="0"/>
        <v>0.86807920792079207</v>
      </c>
      <c r="H34" s="8">
        <f t="shared" si="1"/>
        <v>38.004334633723452</v>
      </c>
      <c r="I34">
        <v>2307</v>
      </c>
      <c r="J34" t="s">
        <v>107</v>
      </c>
      <c r="K34" t="s">
        <v>108</v>
      </c>
      <c r="L34">
        <v>1448690400</v>
      </c>
      <c r="M34">
        <v>1517896800</v>
      </c>
      <c r="N34" s="12">
        <f t="shared" si="2"/>
        <v>42336.25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">
        <v>2042</v>
      </c>
      <c r="T34" t="s">
        <v>2043</v>
      </c>
    </row>
    <row r="35" spans="1:20" x14ac:dyDescent="0.3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t="s">
        <v>20</v>
      </c>
      <c r="G35" s="5">
        <f t="shared" si="0"/>
        <v>3.7782071713147412</v>
      </c>
      <c r="H35" s="8">
        <f t="shared" si="1"/>
        <v>35.000184535892231</v>
      </c>
      <c r="I35">
        <v>5419</v>
      </c>
      <c r="J35" t="s">
        <v>21</v>
      </c>
      <c r="K35" t="s">
        <v>22</v>
      </c>
      <c r="L35">
        <v>1448690400</v>
      </c>
      <c r="M35">
        <v>1415685600</v>
      </c>
      <c r="N35" s="12">
        <f t="shared" si="2"/>
        <v>42336.25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t="s">
        <v>20</v>
      </c>
      <c r="G36" s="5">
        <f t="shared" si="0"/>
        <v>1.5080645161290323</v>
      </c>
      <c r="H36" s="8">
        <f t="shared" si="1"/>
        <v>85</v>
      </c>
      <c r="I36">
        <v>165</v>
      </c>
      <c r="J36" t="s">
        <v>21</v>
      </c>
      <c r="K36" t="s">
        <v>22</v>
      </c>
      <c r="L36">
        <v>1448690400</v>
      </c>
      <c r="M36">
        <v>1490677200</v>
      </c>
      <c r="N36" s="12">
        <f t="shared" si="2"/>
        <v>42336.25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">
        <v>2042</v>
      </c>
      <c r="T36" t="s">
        <v>2043</v>
      </c>
    </row>
    <row r="37" spans="1:20" x14ac:dyDescent="0.3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t="s">
        <v>20</v>
      </c>
      <c r="G37" s="5">
        <f t="shared" si="0"/>
        <v>1.5030119521912351</v>
      </c>
      <c r="H37" s="8">
        <f t="shared" si="1"/>
        <v>95.993893129770996</v>
      </c>
      <c r="I37">
        <v>1965</v>
      </c>
      <c r="J37" t="s">
        <v>36</v>
      </c>
      <c r="K37" t="s">
        <v>37</v>
      </c>
      <c r="L37">
        <v>1448690400</v>
      </c>
      <c r="M37">
        <v>1551506400</v>
      </c>
      <c r="N37" s="12">
        <f t="shared" si="2"/>
        <v>42336.25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">
        <v>2042</v>
      </c>
      <c r="T37" t="s">
        <v>2045</v>
      </c>
    </row>
    <row r="38" spans="1:20" x14ac:dyDescent="0.3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t="s">
        <v>20</v>
      </c>
      <c r="G38" s="5">
        <f t="shared" si="0"/>
        <v>1.572857142857143</v>
      </c>
      <c r="H38" s="8">
        <f t="shared" si="1"/>
        <v>68.8125</v>
      </c>
      <c r="I38">
        <v>16</v>
      </c>
      <c r="J38" t="s">
        <v>21</v>
      </c>
      <c r="K38" t="s">
        <v>22</v>
      </c>
      <c r="L38">
        <v>1448690400</v>
      </c>
      <c r="M38">
        <v>1300856400</v>
      </c>
      <c r="N38" s="12">
        <f t="shared" si="2"/>
        <v>42336.25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2041</v>
      </c>
    </row>
    <row r="39" spans="1:20" ht="31.2" x14ac:dyDescent="0.3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t="s">
        <v>20</v>
      </c>
      <c r="G39" s="5">
        <f t="shared" si="0"/>
        <v>1.3998765432098765</v>
      </c>
      <c r="H39" s="8">
        <f t="shared" si="1"/>
        <v>105.97196261682242</v>
      </c>
      <c r="I39">
        <v>107</v>
      </c>
      <c r="J39" t="s">
        <v>21</v>
      </c>
      <c r="K39" t="s">
        <v>22</v>
      </c>
      <c r="L39">
        <v>1448690400</v>
      </c>
      <c r="M39">
        <v>1573192800</v>
      </c>
      <c r="N39" s="12">
        <f t="shared" si="2"/>
        <v>42336.25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">
        <v>2048</v>
      </c>
      <c r="T39" t="s">
        <v>2054</v>
      </c>
    </row>
    <row r="40" spans="1:20" x14ac:dyDescent="0.3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t="s">
        <v>20</v>
      </c>
      <c r="G40" s="5">
        <f t="shared" si="0"/>
        <v>3.2532258064516131</v>
      </c>
      <c r="H40" s="8">
        <f t="shared" si="1"/>
        <v>75.261194029850742</v>
      </c>
      <c r="I40">
        <v>134</v>
      </c>
      <c r="J40" t="s">
        <v>21</v>
      </c>
      <c r="K40" t="s">
        <v>22</v>
      </c>
      <c r="L40">
        <v>1448690400</v>
      </c>
      <c r="M40">
        <v>1287810000</v>
      </c>
      <c r="N40" s="12">
        <f t="shared" si="2"/>
        <v>42336.25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">
        <v>2055</v>
      </c>
      <c r="T40" t="s">
        <v>2056</v>
      </c>
    </row>
    <row r="41" spans="1:20" x14ac:dyDescent="0.3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t="s">
        <v>14</v>
      </c>
      <c r="G41" s="5">
        <f t="shared" si="0"/>
        <v>0.50777777777777777</v>
      </c>
      <c r="H41" s="8">
        <f t="shared" si="1"/>
        <v>57.125</v>
      </c>
      <c r="I41">
        <v>88</v>
      </c>
      <c r="J41" t="s">
        <v>36</v>
      </c>
      <c r="K41" t="s">
        <v>37</v>
      </c>
      <c r="L41">
        <v>1448690400</v>
      </c>
      <c r="M41">
        <v>1362978000</v>
      </c>
      <c r="N41" s="12">
        <f t="shared" si="2"/>
        <v>42336.25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2041</v>
      </c>
    </row>
    <row r="42" spans="1:20" x14ac:dyDescent="0.3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t="s">
        <v>20</v>
      </c>
      <c r="G42" s="5">
        <f t="shared" si="0"/>
        <v>1.6906818181818182</v>
      </c>
      <c r="H42" s="8">
        <f t="shared" si="1"/>
        <v>75.141414141414145</v>
      </c>
      <c r="I42">
        <v>198</v>
      </c>
      <c r="J42" t="s">
        <v>21</v>
      </c>
      <c r="K42" t="s">
        <v>22</v>
      </c>
      <c r="L42">
        <v>1448690400</v>
      </c>
      <c r="M42">
        <v>1277355600</v>
      </c>
      <c r="N42" s="12">
        <f t="shared" si="2"/>
        <v>42336.25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">
        <v>2038</v>
      </c>
      <c r="T42" t="s">
        <v>2047</v>
      </c>
    </row>
    <row r="43" spans="1:20" x14ac:dyDescent="0.3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t="s">
        <v>20</v>
      </c>
      <c r="G43" s="5">
        <f t="shared" si="0"/>
        <v>2.1292857142857144</v>
      </c>
      <c r="H43" s="8">
        <f t="shared" si="1"/>
        <v>107.42342342342343</v>
      </c>
      <c r="I43">
        <v>111</v>
      </c>
      <c r="J43" t="s">
        <v>107</v>
      </c>
      <c r="K43" t="s">
        <v>108</v>
      </c>
      <c r="L43">
        <v>1448690400</v>
      </c>
      <c r="M43">
        <v>1348981200</v>
      </c>
      <c r="N43" s="12">
        <f t="shared" si="2"/>
        <v>42336.25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 x14ac:dyDescent="0.3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t="s">
        <v>20</v>
      </c>
      <c r="G44" s="5">
        <f t="shared" si="0"/>
        <v>4.4394444444444447</v>
      </c>
      <c r="H44" s="8">
        <f t="shared" si="1"/>
        <v>35.995495495495497</v>
      </c>
      <c r="I44">
        <v>222</v>
      </c>
      <c r="J44" t="s">
        <v>21</v>
      </c>
      <c r="K44" t="s">
        <v>22</v>
      </c>
      <c r="L44">
        <v>1448690400</v>
      </c>
      <c r="M44">
        <v>1310533200</v>
      </c>
      <c r="N44" s="12">
        <f t="shared" si="2"/>
        <v>42336.25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">
        <v>2034</v>
      </c>
      <c r="T44" t="s">
        <v>2035</v>
      </c>
    </row>
    <row r="45" spans="1:20" x14ac:dyDescent="0.3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t="s">
        <v>20</v>
      </c>
      <c r="G45" s="5">
        <f t="shared" si="0"/>
        <v>1.859390243902439</v>
      </c>
      <c r="H45" s="8">
        <f t="shared" si="1"/>
        <v>26.998873148744366</v>
      </c>
      <c r="I45">
        <v>6212</v>
      </c>
      <c r="J45" t="s">
        <v>21</v>
      </c>
      <c r="K45" t="s">
        <v>22</v>
      </c>
      <c r="L45">
        <v>1448690400</v>
      </c>
      <c r="M45">
        <v>1407560400</v>
      </c>
      <c r="N45" s="12">
        <f t="shared" si="2"/>
        <v>42336.25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">
        <v>2048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t="s">
        <v>20</v>
      </c>
      <c r="G46" s="5">
        <f t="shared" si="0"/>
        <v>6.5881249999999998</v>
      </c>
      <c r="H46" s="8">
        <f t="shared" si="1"/>
        <v>107.56122448979592</v>
      </c>
      <c r="I46">
        <v>98</v>
      </c>
      <c r="J46" t="s">
        <v>36</v>
      </c>
      <c r="K46" t="s">
        <v>37</v>
      </c>
      <c r="L46">
        <v>1448690400</v>
      </c>
      <c r="M46">
        <v>1552885200</v>
      </c>
      <c r="N46" s="12">
        <f t="shared" si="2"/>
        <v>42336.25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">
        <v>2048</v>
      </c>
      <c r="T46" t="s">
        <v>2054</v>
      </c>
    </row>
    <row r="47" spans="1:20" ht="31.2" x14ac:dyDescent="0.3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t="s">
        <v>14</v>
      </c>
      <c r="G47" s="5">
        <f t="shared" si="0"/>
        <v>0.4768421052631579</v>
      </c>
      <c r="H47" s="8">
        <f t="shared" si="1"/>
        <v>94.375</v>
      </c>
      <c r="I47">
        <v>48</v>
      </c>
      <c r="J47" t="s">
        <v>21</v>
      </c>
      <c r="K47" t="s">
        <v>22</v>
      </c>
      <c r="L47">
        <v>1448690400</v>
      </c>
      <c r="M47">
        <v>1479362400</v>
      </c>
      <c r="N47" s="12">
        <f t="shared" si="2"/>
        <v>42336.25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2041</v>
      </c>
    </row>
    <row r="48" spans="1:20" x14ac:dyDescent="0.3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t="s">
        <v>20</v>
      </c>
      <c r="G48" s="5">
        <f t="shared" si="0"/>
        <v>1.1478378378378378</v>
      </c>
      <c r="H48" s="8">
        <f t="shared" si="1"/>
        <v>46.163043478260867</v>
      </c>
      <c r="I48">
        <v>92</v>
      </c>
      <c r="J48" t="s">
        <v>21</v>
      </c>
      <c r="K48" t="s">
        <v>22</v>
      </c>
      <c r="L48">
        <v>1448690400</v>
      </c>
      <c r="M48">
        <v>1280552400</v>
      </c>
      <c r="N48" s="12">
        <f t="shared" si="2"/>
        <v>42336.25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 x14ac:dyDescent="0.3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t="s">
        <v>20</v>
      </c>
      <c r="G49" s="5">
        <f t="shared" si="0"/>
        <v>4.7526666666666664</v>
      </c>
      <c r="H49" s="8">
        <f t="shared" si="1"/>
        <v>47.845637583892618</v>
      </c>
      <c r="I49">
        <v>149</v>
      </c>
      <c r="J49" t="s">
        <v>21</v>
      </c>
      <c r="K49" t="s">
        <v>22</v>
      </c>
      <c r="L49">
        <v>1448690400</v>
      </c>
      <c r="M49">
        <v>1398661200</v>
      </c>
      <c r="N49" s="12">
        <f t="shared" si="2"/>
        <v>42336.25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2041</v>
      </c>
    </row>
    <row r="50" spans="1:20" x14ac:dyDescent="0.3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t="s">
        <v>20</v>
      </c>
      <c r="G50" s="5">
        <f t="shared" si="0"/>
        <v>3.86972972972973</v>
      </c>
      <c r="H50" s="8">
        <f t="shared" si="1"/>
        <v>53.007815713698065</v>
      </c>
      <c r="I50">
        <v>2431</v>
      </c>
      <c r="J50" t="s">
        <v>21</v>
      </c>
      <c r="K50" t="s">
        <v>22</v>
      </c>
      <c r="L50">
        <v>1448690400</v>
      </c>
      <c r="M50">
        <v>1436245200</v>
      </c>
      <c r="N50" s="12">
        <f t="shared" si="2"/>
        <v>42336.25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x14ac:dyDescent="0.3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t="s">
        <v>20</v>
      </c>
      <c r="G51" s="5">
        <f t="shared" si="0"/>
        <v>1.89625</v>
      </c>
      <c r="H51" s="8">
        <f t="shared" si="1"/>
        <v>45.059405940594061</v>
      </c>
      <c r="I51">
        <v>303</v>
      </c>
      <c r="J51" t="s">
        <v>21</v>
      </c>
      <c r="K51" t="s">
        <v>22</v>
      </c>
      <c r="L51">
        <v>1448690400</v>
      </c>
      <c r="M51">
        <v>1575439200</v>
      </c>
      <c r="N51" s="12">
        <f t="shared" si="2"/>
        <v>42336.25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ht="31.2" x14ac:dyDescent="0.3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t="s">
        <v>14</v>
      </c>
      <c r="G52" s="5">
        <f t="shared" si="0"/>
        <v>0.02</v>
      </c>
      <c r="H52" s="8">
        <f t="shared" si="1"/>
        <v>2</v>
      </c>
      <c r="I52">
        <v>1</v>
      </c>
      <c r="J52" t="s">
        <v>107</v>
      </c>
      <c r="K52" t="s">
        <v>108</v>
      </c>
      <c r="L52">
        <v>1448690400</v>
      </c>
      <c r="M52">
        <v>1377752400</v>
      </c>
      <c r="N52" s="12">
        <f t="shared" si="2"/>
        <v>42336.25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2058</v>
      </c>
    </row>
    <row r="53" spans="1:20" x14ac:dyDescent="0.3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t="s">
        <v>14</v>
      </c>
      <c r="G53" s="5">
        <f t="shared" si="0"/>
        <v>0.91867805186590767</v>
      </c>
      <c r="H53" s="8">
        <f t="shared" si="1"/>
        <v>99.006816632583508</v>
      </c>
      <c r="I53">
        <v>1467</v>
      </c>
      <c r="J53" t="s">
        <v>40</v>
      </c>
      <c r="K53" t="s">
        <v>41</v>
      </c>
      <c r="L53">
        <v>1448690400</v>
      </c>
      <c r="M53">
        <v>1334206800</v>
      </c>
      <c r="N53" s="12">
        <f t="shared" si="2"/>
        <v>42336.25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">
        <v>2038</v>
      </c>
      <c r="T53" t="s">
        <v>2047</v>
      </c>
    </row>
    <row r="54" spans="1:20" x14ac:dyDescent="0.3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t="s">
        <v>14</v>
      </c>
      <c r="G54" s="5">
        <f t="shared" si="0"/>
        <v>0.34152777777777776</v>
      </c>
      <c r="H54" s="8">
        <f t="shared" si="1"/>
        <v>32.786666666666669</v>
      </c>
      <c r="I54">
        <v>75</v>
      </c>
      <c r="J54" t="s">
        <v>21</v>
      </c>
      <c r="K54" t="s">
        <v>22</v>
      </c>
      <c r="L54">
        <v>1448690400</v>
      </c>
      <c r="M54">
        <v>1284872400</v>
      </c>
      <c r="N54" s="12">
        <f t="shared" si="2"/>
        <v>42336.25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2041</v>
      </c>
    </row>
    <row r="55" spans="1:20" x14ac:dyDescent="0.3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t="s">
        <v>20</v>
      </c>
      <c r="G55" s="5">
        <f t="shared" si="0"/>
        <v>1.4040909090909091</v>
      </c>
      <c r="H55" s="8">
        <f t="shared" si="1"/>
        <v>59.119617224880386</v>
      </c>
      <c r="I55">
        <v>209</v>
      </c>
      <c r="J55" t="s">
        <v>21</v>
      </c>
      <c r="K55" t="s">
        <v>22</v>
      </c>
      <c r="L55">
        <v>1448690400</v>
      </c>
      <c r="M55">
        <v>1403931600</v>
      </c>
      <c r="N55" s="12">
        <f t="shared" si="2"/>
        <v>42336.25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">
        <v>2042</v>
      </c>
      <c r="T55" t="s">
        <v>2045</v>
      </c>
    </row>
    <row r="56" spans="1:20" ht="31.2" x14ac:dyDescent="0.3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t="s">
        <v>14</v>
      </c>
      <c r="G56" s="5">
        <f t="shared" si="0"/>
        <v>0.89866666666666661</v>
      </c>
      <c r="H56" s="8">
        <f t="shared" si="1"/>
        <v>44.93333333333333</v>
      </c>
      <c r="I56">
        <v>120</v>
      </c>
      <c r="J56" t="s">
        <v>21</v>
      </c>
      <c r="K56" t="s">
        <v>22</v>
      </c>
      <c r="L56">
        <v>1448690400</v>
      </c>
      <c r="M56">
        <v>1521262800</v>
      </c>
      <c r="N56" s="12">
        <f t="shared" si="2"/>
        <v>42336.25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">
        <v>2038</v>
      </c>
      <c r="T56" t="s">
        <v>2047</v>
      </c>
    </row>
    <row r="57" spans="1:20" ht="31.2" x14ac:dyDescent="0.3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t="s">
        <v>20</v>
      </c>
      <c r="G57" s="5">
        <f t="shared" si="0"/>
        <v>1.7796969696969698</v>
      </c>
      <c r="H57" s="8">
        <f t="shared" si="1"/>
        <v>89.664122137404576</v>
      </c>
      <c r="I57">
        <v>131</v>
      </c>
      <c r="J57" t="s">
        <v>21</v>
      </c>
      <c r="K57" t="s">
        <v>22</v>
      </c>
      <c r="L57">
        <v>1448690400</v>
      </c>
      <c r="M57">
        <v>1533358800</v>
      </c>
      <c r="N57" s="12">
        <f t="shared" si="2"/>
        <v>42336.25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2059</v>
      </c>
    </row>
    <row r="58" spans="1:20" ht="31.2" x14ac:dyDescent="0.3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t="s">
        <v>20</v>
      </c>
      <c r="G58" s="5">
        <f t="shared" si="0"/>
        <v>1.436625</v>
      </c>
      <c r="H58" s="8">
        <f t="shared" si="1"/>
        <v>70.079268292682926</v>
      </c>
      <c r="I58">
        <v>164</v>
      </c>
      <c r="J58" t="s">
        <v>21</v>
      </c>
      <c r="K58" t="s">
        <v>22</v>
      </c>
      <c r="L58">
        <v>1448690400</v>
      </c>
      <c r="M58">
        <v>1421474400</v>
      </c>
      <c r="N58" s="12">
        <f t="shared" si="2"/>
        <v>42336.25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">
        <v>2038</v>
      </c>
      <c r="T58" t="s">
        <v>2047</v>
      </c>
    </row>
    <row r="59" spans="1:20" x14ac:dyDescent="0.3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t="s">
        <v>20</v>
      </c>
      <c r="G59" s="5">
        <f t="shared" si="0"/>
        <v>2.1527586206896552</v>
      </c>
      <c r="H59" s="8">
        <f t="shared" si="1"/>
        <v>31.059701492537314</v>
      </c>
      <c r="I59">
        <v>201</v>
      </c>
      <c r="J59" t="s">
        <v>21</v>
      </c>
      <c r="K59" t="s">
        <v>22</v>
      </c>
      <c r="L59">
        <v>1448690400</v>
      </c>
      <c r="M59">
        <v>1505278800</v>
      </c>
      <c r="N59" s="12">
        <f t="shared" si="2"/>
        <v>42336.25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">
        <v>2051</v>
      </c>
      <c r="T59" t="s">
        <v>2052</v>
      </c>
    </row>
    <row r="60" spans="1:20" x14ac:dyDescent="0.3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t="s">
        <v>20</v>
      </c>
      <c r="G60" s="5">
        <f t="shared" si="0"/>
        <v>2.2711111111111113</v>
      </c>
      <c r="H60" s="8">
        <f t="shared" si="1"/>
        <v>29.061611374407583</v>
      </c>
      <c r="I60">
        <v>211</v>
      </c>
      <c r="J60" t="s">
        <v>21</v>
      </c>
      <c r="K60" t="s">
        <v>22</v>
      </c>
      <c r="L60">
        <v>1448690400</v>
      </c>
      <c r="M60">
        <v>1443934800</v>
      </c>
      <c r="N60" s="12">
        <f t="shared" si="2"/>
        <v>42336.25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2041</v>
      </c>
    </row>
    <row r="61" spans="1:20" x14ac:dyDescent="0.3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t="s">
        <v>20</v>
      </c>
      <c r="G61" s="5">
        <f t="shared" si="0"/>
        <v>2.7507142857142859</v>
      </c>
      <c r="H61" s="8">
        <f t="shared" si="1"/>
        <v>30.0859375</v>
      </c>
      <c r="I61">
        <v>128</v>
      </c>
      <c r="J61" t="s">
        <v>21</v>
      </c>
      <c r="K61" t="s">
        <v>22</v>
      </c>
      <c r="L61">
        <v>1448690400</v>
      </c>
      <c r="M61">
        <v>1498539600</v>
      </c>
      <c r="N61" s="12">
        <f t="shared" si="2"/>
        <v>42336.25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x14ac:dyDescent="0.3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t="s">
        <v>20</v>
      </c>
      <c r="G62" s="5">
        <f t="shared" si="0"/>
        <v>1.4437048832271762</v>
      </c>
      <c r="H62" s="8">
        <f t="shared" si="1"/>
        <v>84.998125000000002</v>
      </c>
      <c r="I62">
        <v>1600</v>
      </c>
      <c r="J62" t="s">
        <v>15</v>
      </c>
      <c r="K62" t="s">
        <v>16</v>
      </c>
      <c r="L62">
        <v>1448690400</v>
      </c>
      <c r="M62">
        <v>1342760400</v>
      </c>
      <c r="N62" s="12">
        <f t="shared" si="2"/>
        <v>42336.25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31.2" x14ac:dyDescent="0.3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t="s">
        <v>14</v>
      </c>
      <c r="G63" s="5">
        <f t="shared" si="0"/>
        <v>0.92745983935742971</v>
      </c>
      <c r="H63" s="8">
        <f t="shared" si="1"/>
        <v>82.001775410563695</v>
      </c>
      <c r="I63">
        <v>2253</v>
      </c>
      <c r="J63" t="s">
        <v>15</v>
      </c>
      <c r="K63" t="s">
        <v>16</v>
      </c>
      <c r="L63">
        <v>1448690400</v>
      </c>
      <c r="M63">
        <v>1301720400</v>
      </c>
      <c r="N63" s="12">
        <f t="shared" si="2"/>
        <v>42336.25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ht="31.2" x14ac:dyDescent="0.3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t="s">
        <v>20</v>
      </c>
      <c r="G64" s="5">
        <f t="shared" si="0"/>
        <v>7.226</v>
      </c>
      <c r="H64" s="8">
        <f t="shared" si="1"/>
        <v>58.040160642570278</v>
      </c>
      <c r="I64">
        <v>249</v>
      </c>
      <c r="J64" t="s">
        <v>21</v>
      </c>
      <c r="K64" t="s">
        <v>22</v>
      </c>
      <c r="L64">
        <v>1448690400</v>
      </c>
      <c r="M64">
        <v>1433566800</v>
      </c>
      <c r="N64" s="12">
        <f t="shared" si="2"/>
        <v>42336.25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">
        <v>2038</v>
      </c>
      <c r="T64" t="s">
        <v>2039</v>
      </c>
    </row>
    <row r="65" spans="1:20" x14ac:dyDescent="0.3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t="s">
        <v>14</v>
      </c>
      <c r="G65" s="5">
        <f t="shared" si="0"/>
        <v>0.11851063829787234</v>
      </c>
      <c r="H65" s="8">
        <f t="shared" si="1"/>
        <v>111.4</v>
      </c>
      <c r="I65">
        <v>5</v>
      </c>
      <c r="J65" t="s">
        <v>21</v>
      </c>
      <c r="K65" t="s">
        <v>22</v>
      </c>
      <c r="L65">
        <v>1448690400</v>
      </c>
      <c r="M65">
        <v>1493874000</v>
      </c>
      <c r="N65" s="12">
        <f t="shared" si="2"/>
        <v>42336.25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2041</v>
      </c>
    </row>
    <row r="66" spans="1:20" x14ac:dyDescent="0.3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t="s">
        <v>14</v>
      </c>
      <c r="G66" s="5">
        <f t="shared" si="0"/>
        <v>0.97642857142857142</v>
      </c>
      <c r="H66" s="8">
        <f t="shared" si="1"/>
        <v>71.94736842105263</v>
      </c>
      <c r="I66">
        <v>38</v>
      </c>
      <c r="J66" t="s">
        <v>21</v>
      </c>
      <c r="K66" t="s">
        <v>22</v>
      </c>
      <c r="L66">
        <v>1448690400</v>
      </c>
      <c r="M66">
        <v>1531803600</v>
      </c>
      <c r="N66" s="12">
        <f t="shared" si="2"/>
        <v>42336.25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">
        <v>2038</v>
      </c>
      <c r="T66" t="s">
        <v>2039</v>
      </c>
    </row>
    <row r="67" spans="1:20" x14ac:dyDescent="0.3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t="s">
        <v>20</v>
      </c>
      <c r="G67" s="5">
        <f t="shared" ref="G67:G130" si="3">IF(D67,E67/D67,0)</f>
        <v>2.3614754098360655</v>
      </c>
      <c r="H67" s="8">
        <f t="shared" ref="H67:H130" si="4">IF(I67,E67/I67,0)</f>
        <v>61.038135593220339</v>
      </c>
      <c r="I67">
        <v>236</v>
      </c>
      <c r="J67" t="s">
        <v>21</v>
      </c>
      <c r="K67" t="s">
        <v>22</v>
      </c>
      <c r="L67">
        <v>1448690400</v>
      </c>
      <c r="M67">
        <v>1296712800</v>
      </c>
      <c r="N67" s="12">
        <f t="shared" ref="N67:O130" si="5">(((L67/60)/60)/24)+DATE(1970,1,1)</f>
        <v>42336.25</v>
      </c>
      <c r="O67" s="12">
        <f t="shared" si="5"/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2041</v>
      </c>
    </row>
    <row r="68" spans="1:20" x14ac:dyDescent="0.3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t="s">
        <v>14</v>
      </c>
      <c r="G68" s="5">
        <f t="shared" si="3"/>
        <v>0.45068965517241377</v>
      </c>
      <c r="H68" s="8">
        <f t="shared" si="4"/>
        <v>108.91666666666667</v>
      </c>
      <c r="I68">
        <v>12</v>
      </c>
      <c r="J68" t="s">
        <v>21</v>
      </c>
      <c r="K68" t="s">
        <v>22</v>
      </c>
      <c r="L68">
        <v>1448690400</v>
      </c>
      <c r="M68">
        <v>1428901200</v>
      </c>
      <c r="N68" s="12">
        <f t="shared" si="5"/>
        <v>42336.25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ht="31.2" x14ac:dyDescent="0.3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t="s">
        <v>20</v>
      </c>
      <c r="G69" s="5">
        <f t="shared" si="3"/>
        <v>1.6238567493112948</v>
      </c>
      <c r="H69" s="8">
        <f t="shared" si="4"/>
        <v>29.001722017220171</v>
      </c>
      <c r="I69">
        <v>4065</v>
      </c>
      <c r="J69" t="s">
        <v>40</v>
      </c>
      <c r="K69" t="s">
        <v>41</v>
      </c>
      <c r="L69">
        <v>1448690400</v>
      </c>
      <c r="M69">
        <v>1264831200</v>
      </c>
      <c r="N69" s="12">
        <f t="shared" si="5"/>
        <v>42336.25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2038</v>
      </c>
      <c r="T69" t="s">
        <v>2047</v>
      </c>
    </row>
    <row r="70" spans="1:20" x14ac:dyDescent="0.3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t="s">
        <v>20</v>
      </c>
      <c r="G70" s="5">
        <f t="shared" si="3"/>
        <v>2.5452631578947367</v>
      </c>
      <c r="H70" s="8">
        <f t="shared" si="4"/>
        <v>58.975609756097562</v>
      </c>
      <c r="I70">
        <v>246</v>
      </c>
      <c r="J70" t="s">
        <v>107</v>
      </c>
      <c r="K70" t="s">
        <v>108</v>
      </c>
      <c r="L70">
        <v>1448690400</v>
      </c>
      <c r="M70">
        <v>1505192400</v>
      </c>
      <c r="N70" s="12">
        <f t="shared" si="5"/>
        <v>42336.25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2041</v>
      </c>
    </row>
    <row r="71" spans="1:20" ht="31.2" x14ac:dyDescent="0.3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t="s">
        <v>74</v>
      </c>
      <c r="G71" s="5">
        <f t="shared" si="3"/>
        <v>0.24063291139240506</v>
      </c>
      <c r="H71" s="8">
        <f t="shared" si="4"/>
        <v>111.82352941176471</v>
      </c>
      <c r="I71">
        <v>17</v>
      </c>
      <c r="J71" t="s">
        <v>21</v>
      </c>
      <c r="K71" t="s">
        <v>22</v>
      </c>
      <c r="L71">
        <v>1448690400</v>
      </c>
      <c r="M71">
        <v>1295676000</v>
      </c>
      <c r="N71" s="12">
        <f t="shared" si="5"/>
        <v>42336.25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x14ac:dyDescent="0.3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t="s">
        <v>20</v>
      </c>
      <c r="G72" s="5">
        <f t="shared" si="3"/>
        <v>1.2374140625000001</v>
      </c>
      <c r="H72" s="8">
        <f t="shared" si="4"/>
        <v>63.995555555555555</v>
      </c>
      <c r="I72">
        <v>2475</v>
      </c>
      <c r="J72" t="s">
        <v>107</v>
      </c>
      <c r="K72" t="s">
        <v>108</v>
      </c>
      <c r="L72">
        <v>1448690400</v>
      </c>
      <c r="M72">
        <v>1292911200</v>
      </c>
      <c r="N72" s="12">
        <f t="shared" si="5"/>
        <v>42336.25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31.2" x14ac:dyDescent="0.3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t="s">
        <v>20</v>
      </c>
      <c r="G73" s="5">
        <f t="shared" si="3"/>
        <v>1.0806666666666667</v>
      </c>
      <c r="H73" s="8">
        <f t="shared" si="4"/>
        <v>85.315789473684205</v>
      </c>
      <c r="I73">
        <v>76</v>
      </c>
      <c r="J73" t="s">
        <v>21</v>
      </c>
      <c r="K73" t="s">
        <v>22</v>
      </c>
      <c r="L73">
        <v>1448690400</v>
      </c>
      <c r="M73">
        <v>1575439200</v>
      </c>
      <c r="N73" s="12">
        <f t="shared" si="5"/>
        <v>42336.25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x14ac:dyDescent="0.3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t="s">
        <v>20</v>
      </c>
      <c r="G74" s="5">
        <f t="shared" si="3"/>
        <v>6.7033333333333331</v>
      </c>
      <c r="H74" s="8">
        <f t="shared" si="4"/>
        <v>74.481481481481481</v>
      </c>
      <c r="I74">
        <v>54</v>
      </c>
      <c r="J74" t="s">
        <v>21</v>
      </c>
      <c r="K74" t="s">
        <v>22</v>
      </c>
      <c r="L74">
        <v>1448690400</v>
      </c>
      <c r="M74">
        <v>1438837200</v>
      </c>
      <c r="N74" s="12">
        <f t="shared" si="5"/>
        <v>42336.25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2042</v>
      </c>
      <c r="T74" t="s">
        <v>2050</v>
      </c>
    </row>
    <row r="75" spans="1:20" x14ac:dyDescent="0.3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t="s">
        <v>20</v>
      </c>
      <c r="G75" s="5">
        <f t="shared" si="3"/>
        <v>6.609285714285714</v>
      </c>
      <c r="H75" s="8">
        <f t="shared" si="4"/>
        <v>105.14772727272727</v>
      </c>
      <c r="I75">
        <v>88</v>
      </c>
      <c r="J75" t="s">
        <v>21</v>
      </c>
      <c r="K75" t="s">
        <v>22</v>
      </c>
      <c r="L75">
        <v>1448690400</v>
      </c>
      <c r="M75">
        <v>1480485600</v>
      </c>
      <c r="N75" s="12">
        <f t="shared" si="5"/>
        <v>42336.25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t="s">
        <v>20</v>
      </c>
      <c r="G76" s="5">
        <f t="shared" si="3"/>
        <v>1.2246153846153847</v>
      </c>
      <c r="H76" s="8">
        <f t="shared" si="4"/>
        <v>56.188235294117646</v>
      </c>
      <c r="I76">
        <v>85</v>
      </c>
      <c r="J76" t="s">
        <v>40</v>
      </c>
      <c r="K76" t="s">
        <v>41</v>
      </c>
      <c r="L76">
        <v>1448690400</v>
      </c>
      <c r="M76">
        <v>1459141200</v>
      </c>
      <c r="N76" s="12">
        <f t="shared" si="5"/>
        <v>42336.25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t="s">
        <v>20</v>
      </c>
      <c r="G77" s="5">
        <f t="shared" si="3"/>
        <v>1.5057731958762886</v>
      </c>
      <c r="H77" s="8">
        <f t="shared" si="4"/>
        <v>85.917647058823533</v>
      </c>
      <c r="I77">
        <v>170</v>
      </c>
      <c r="J77" t="s">
        <v>21</v>
      </c>
      <c r="K77" t="s">
        <v>22</v>
      </c>
      <c r="L77">
        <v>1448690400</v>
      </c>
      <c r="M77">
        <v>1532322000</v>
      </c>
      <c r="N77" s="12">
        <f t="shared" si="5"/>
        <v>42336.25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2055</v>
      </c>
      <c r="T77" t="s">
        <v>2056</v>
      </c>
    </row>
    <row r="78" spans="1:20" x14ac:dyDescent="0.3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t="s">
        <v>14</v>
      </c>
      <c r="G78" s="5">
        <f t="shared" si="3"/>
        <v>0.78106590724165992</v>
      </c>
      <c r="H78" s="8">
        <f t="shared" si="4"/>
        <v>57.00296912114014</v>
      </c>
      <c r="I78">
        <v>1684</v>
      </c>
      <c r="J78" t="s">
        <v>21</v>
      </c>
      <c r="K78" t="s">
        <v>22</v>
      </c>
      <c r="L78">
        <v>1448690400</v>
      </c>
      <c r="M78">
        <v>1426222800</v>
      </c>
      <c r="N78" s="12">
        <f t="shared" si="5"/>
        <v>42336.25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2041</v>
      </c>
    </row>
    <row r="79" spans="1:20" x14ac:dyDescent="0.3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t="s">
        <v>14</v>
      </c>
      <c r="G79" s="5">
        <f t="shared" si="3"/>
        <v>0.46947368421052632</v>
      </c>
      <c r="H79" s="8">
        <f t="shared" si="4"/>
        <v>79.642857142857139</v>
      </c>
      <c r="I79">
        <v>56</v>
      </c>
      <c r="J79" t="s">
        <v>21</v>
      </c>
      <c r="K79" t="s">
        <v>22</v>
      </c>
      <c r="L79">
        <v>1448690400</v>
      </c>
      <c r="M79">
        <v>1286773200</v>
      </c>
      <c r="N79" s="12">
        <f t="shared" si="5"/>
        <v>42336.25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2042</v>
      </c>
      <c r="T79" t="s">
        <v>2050</v>
      </c>
    </row>
    <row r="80" spans="1:20" ht="31.2" x14ac:dyDescent="0.3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t="s">
        <v>20</v>
      </c>
      <c r="G80" s="5">
        <f t="shared" si="3"/>
        <v>3.008</v>
      </c>
      <c r="H80" s="8">
        <f t="shared" si="4"/>
        <v>41.018181818181816</v>
      </c>
      <c r="I80">
        <v>330</v>
      </c>
      <c r="J80" t="s">
        <v>21</v>
      </c>
      <c r="K80" t="s">
        <v>22</v>
      </c>
      <c r="L80">
        <v>1448690400</v>
      </c>
      <c r="M80">
        <v>1523941200</v>
      </c>
      <c r="N80" s="12">
        <f t="shared" si="5"/>
        <v>42336.25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2048</v>
      </c>
      <c r="T80" t="s">
        <v>2060</v>
      </c>
    </row>
    <row r="81" spans="1:20" x14ac:dyDescent="0.3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t="s">
        <v>14</v>
      </c>
      <c r="G81" s="5">
        <f t="shared" si="3"/>
        <v>0.6959861591695502</v>
      </c>
      <c r="H81" s="8">
        <f t="shared" si="4"/>
        <v>48.004773269689736</v>
      </c>
      <c r="I81">
        <v>838</v>
      </c>
      <c r="J81" t="s">
        <v>21</v>
      </c>
      <c r="K81" t="s">
        <v>22</v>
      </c>
      <c r="L81">
        <v>1448690400</v>
      </c>
      <c r="M81">
        <v>1529557200</v>
      </c>
      <c r="N81" s="12">
        <f t="shared" si="5"/>
        <v>42336.25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2041</v>
      </c>
    </row>
    <row r="82" spans="1:20" x14ac:dyDescent="0.3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t="s">
        <v>20</v>
      </c>
      <c r="G82" s="5">
        <f t="shared" si="3"/>
        <v>6.374545454545455</v>
      </c>
      <c r="H82" s="8">
        <f t="shared" si="4"/>
        <v>55.212598425196852</v>
      </c>
      <c r="I82">
        <v>127</v>
      </c>
      <c r="J82" t="s">
        <v>21</v>
      </c>
      <c r="K82" t="s">
        <v>22</v>
      </c>
      <c r="L82">
        <v>1448690400</v>
      </c>
      <c r="M82">
        <v>1506574800</v>
      </c>
      <c r="N82" s="12">
        <f t="shared" si="5"/>
        <v>42336.25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2051</v>
      </c>
      <c r="T82" t="s">
        <v>2052</v>
      </c>
    </row>
    <row r="83" spans="1:20" x14ac:dyDescent="0.3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t="s">
        <v>20</v>
      </c>
      <c r="G83" s="5">
        <f t="shared" si="3"/>
        <v>2.253392857142857</v>
      </c>
      <c r="H83" s="8">
        <f t="shared" si="4"/>
        <v>92.109489051094897</v>
      </c>
      <c r="I83">
        <v>411</v>
      </c>
      <c r="J83" t="s">
        <v>21</v>
      </c>
      <c r="K83" t="s">
        <v>22</v>
      </c>
      <c r="L83">
        <v>1448690400</v>
      </c>
      <c r="M83">
        <v>1513576800</v>
      </c>
      <c r="N83" s="12">
        <f t="shared" si="5"/>
        <v>42336.25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 x14ac:dyDescent="0.3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t="s">
        <v>20</v>
      </c>
      <c r="G84" s="5">
        <f t="shared" si="3"/>
        <v>14.973000000000001</v>
      </c>
      <c r="H84" s="8">
        <f t="shared" si="4"/>
        <v>83.183333333333337</v>
      </c>
      <c r="I84">
        <v>180</v>
      </c>
      <c r="J84" t="s">
        <v>40</v>
      </c>
      <c r="K84" t="s">
        <v>41</v>
      </c>
      <c r="L84">
        <v>1448690400</v>
      </c>
      <c r="M84">
        <v>1548309600</v>
      </c>
      <c r="N84" s="12">
        <f t="shared" si="5"/>
        <v>42336.25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2051</v>
      </c>
      <c r="T84" t="s">
        <v>2052</v>
      </c>
    </row>
    <row r="85" spans="1:20" x14ac:dyDescent="0.3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t="s">
        <v>14</v>
      </c>
      <c r="G85" s="5">
        <f t="shared" si="3"/>
        <v>0.37590225563909774</v>
      </c>
      <c r="H85" s="8">
        <f t="shared" si="4"/>
        <v>39.996000000000002</v>
      </c>
      <c r="I85">
        <v>1000</v>
      </c>
      <c r="J85" t="s">
        <v>21</v>
      </c>
      <c r="K85" t="s">
        <v>22</v>
      </c>
      <c r="L85">
        <v>1448690400</v>
      </c>
      <c r="M85">
        <v>1471582800</v>
      </c>
      <c r="N85" s="12">
        <f t="shared" si="5"/>
        <v>42336.25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2044</v>
      </c>
    </row>
    <row r="86" spans="1:20" ht="31.2" x14ac:dyDescent="0.3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t="s">
        <v>20</v>
      </c>
      <c r="G86" s="5">
        <f t="shared" si="3"/>
        <v>1.3236942675159236</v>
      </c>
      <c r="H86" s="8">
        <f t="shared" si="4"/>
        <v>111.1336898395722</v>
      </c>
      <c r="I86">
        <v>374</v>
      </c>
      <c r="J86" t="s">
        <v>21</v>
      </c>
      <c r="K86" t="s">
        <v>22</v>
      </c>
      <c r="L86">
        <v>1448690400</v>
      </c>
      <c r="M86">
        <v>1344315600</v>
      </c>
      <c r="N86" s="12">
        <f t="shared" si="5"/>
        <v>42336.25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2038</v>
      </c>
      <c r="T86" t="s">
        <v>2047</v>
      </c>
    </row>
    <row r="87" spans="1:20" x14ac:dyDescent="0.3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t="s">
        <v>20</v>
      </c>
      <c r="G87" s="5">
        <f t="shared" si="3"/>
        <v>1.3122448979591836</v>
      </c>
      <c r="H87" s="8">
        <f t="shared" si="4"/>
        <v>90.563380281690144</v>
      </c>
      <c r="I87">
        <v>71</v>
      </c>
      <c r="J87" t="s">
        <v>26</v>
      </c>
      <c r="K87" t="s">
        <v>27</v>
      </c>
      <c r="L87">
        <v>1448690400</v>
      </c>
      <c r="M87">
        <v>1316408400</v>
      </c>
      <c r="N87" s="12">
        <f t="shared" si="5"/>
        <v>42336.25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2046</v>
      </c>
    </row>
    <row r="88" spans="1:20" x14ac:dyDescent="0.3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t="s">
        <v>20</v>
      </c>
      <c r="G88" s="5">
        <f t="shared" si="3"/>
        <v>1.6763513513513513</v>
      </c>
      <c r="H88" s="8">
        <f t="shared" si="4"/>
        <v>61.108374384236456</v>
      </c>
      <c r="I88">
        <v>203</v>
      </c>
      <c r="J88" t="s">
        <v>21</v>
      </c>
      <c r="K88" t="s">
        <v>22</v>
      </c>
      <c r="L88">
        <v>1448690400</v>
      </c>
      <c r="M88">
        <v>1431838800</v>
      </c>
      <c r="N88" s="12">
        <f t="shared" si="5"/>
        <v>42336.25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2041</v>
      </c>
    </row>
    <row r="89" spans="1:20" ht="31.2" x14ac:dyDescent="0.3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t="s">
        <v>14</v>
      </c>
      <c r="G89" s="5">
        <f t="shared" si="3"/>
        <v>0.6198488664987406</v>
      </c>
      <c r="H89" s="8">
        <f t="shared" si="4"/>
        <v>83.022941970310384</v>
      </c>
      <c r="I89">
        <v>1482</v>
      </c>
      <c r="J89" t="s">
        <v>26</v>
      </c>
      <c r="K89" t="s">
        <v>27</v>
      </c>
      <c r="L89">
        <v>1448690400</v>
      </c>
      <c r="M89">
        <v>1300510800</v>
      </c>
      <c r="N89" s="12">
        <f t="shared" si="5"/>
        <v>42336.25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 x14ac:dyDescent="0.3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t="s">
        <v>20</v>
      </c>
      <c r="G90" s="5">
        <f t="shared" si="3"/>
        <v>2.6074999999999999</v>
      </c>
      <c r="H90" s="8">
        <f t="shared" si="4"/>
        <v>110.76106194690266</v>
      </c>
      <c r="I90">
        <v>113</v>
      </c>
      <c r="J90" t="s">
        <v>21</v>
      </c>
      <c r="K90" t="s">
        <v>22</v>
      </c>
      <c r="L90">
        <v>1448690400</v>
      </c>
      <c r="M90">
        <v>1431061200</v>
      </c>
      <c r="N90" s="12">
        <f t="shared" si="5"/>
        <v>42336.25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t="s">
        <v>20</v>
      </c>
      <c r="G91" s="5">
        <f t="shared" si="3"/>
        <v>2.5258823529411765</v>
      </c>
      <c r="H91" s="8">
        <f t="shared" si="4"/>
        <v>89.458333333333329</v>
      </c>
      <c r="I91">
        <v>96</v>
      </c>
      <c r="J91" t="s">
        <v>21</v>
      </c>
      <c r="K91" t="s">
        <v>22</v>
      </c>
      <c r="L91">
        <v>1448690400</v>
      </c>
      <c r="M91">
        <v>1271480400</v>
      </c>
      <c r="N91" s="12">
        <f t="shared" si="5"/>
        <v>42336.25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2041</v>
      </c>
    </row>
    <row r="92" spans="1:20" x14ac:dyDescent="0.3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t="s">
        <v>14</v>
      </c>
      <c r="G92" s="5">
        <f t="shared" si="3"/>
        <v>0.7861538461538462</v>
      </c>
      <c r="H92" s="8">
        <f t="shared" si="4"/>
        <v>57.849056603773583</v>
      </c>
      <c r="I92">
        <v>106</v>
      </c>
      <c r="J92" t="s">
        <v>21</v>
      </c>
      <c r="K92" t="s">
        <v>22</v>
      </c>
      <c r="L92">
        <v>1448690400</v>
      </c>
      <c r="M92">
        <v>1456380000</v>
      </c>
      <c r="N92" s="12">
        <f t="shared" si="5"/>
        <v>42336.25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x14ac:dyDescent="0.3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t="s">
        <v>14</v>
      </c>
      <c r="G93" s="5">
        <f t="shared" si="3"/>
        <v>0.48404406999351912</v>
      </c>
      <c r="H93" s="8">
        <f t="shared" si="4"/>
        <v>109.99705449189985</v>
      </c>
      <c r="I93">
        <v>679</v>
      </c>
      <c r="J93" t="s">
        <v>107</v>
      </c>
      <c r="K93" t="s">
        <v>108</v>
      </c>
      <c r="L93">
        <v>1448690400</v>
      </c>
      <c r="M93">
        <v>1472878800</v>
      </c>
      <c r="N93" s="12">
        <f t="shared" si="5"/>
        <v>42336.25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2048</v>
      </c>
      <c r="T93" t="s">
        <v>2060</v>
      </c>
    </row>
    <row r="94" spans="1:20" ht="31.2" x14ac:dyDescent="0.3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t="s">
        <v>20</v>
      </c>
      <c r="G94" s="5">
        <f t="shared" si="3"/>
        <v>2.5887500000000001</v>
      </c>
      <c r="H94" s="8">
        <f t="shared" si="4"/>
        <v>103.96586345381526</v>
      </c>
      <c r="I94">
        <v>498</v>
      </c>
      <c r="J94" t="s">
        <v>98</v>
      </c>
      <c r="K94" t="s">
        <v>99</v>
      </c>
      <c r="L94">
        <v>1448690400</v>
      </c>
      <c r="M94">
        <v>1277355600</v>
      </c>
      <c r="N94" s="12">
        <f t="shared" si="5"/>
        <v>42336.25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2051</v>
      </c>
      <c r="T94" t="s">
        <v>2052</v>
      </c>
    </row>
    <row r="95" spans="1:20" x14ac:dyDescent="0.3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t="s">
        <v>74</v>
      </c>
      <c r="G95" s="5">
        <f t="shared" si="3"/>
        <v>0.60548713235294116</v>
      </c>
      <c r="H95" s="8">
        <f t="shared" si="4"/>
        <v>107.99508196721311</v>
      </c>
      <c r="I95">
        <v>610</v>
      </c>
      <c r="J95" t="s">
        <v>21</v>
      </c>
      <c r="K95" t="s">
        <v>22</v>
      </c>
      <c r="L95">
        <v>1448690400</v>
      </c>
      <c r="M95">
        <v>1351054800</v>
      </c>
      <c r="N95" s="12">
        <f t="shared" si="5"/>
        <v>42336.25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2041</v>
      </c>
    </row>
    <row r="96" spans="1:20" x14ac:dyDescent="0.3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t="s">
        <v>20</v>
      </c>
      <c r="G96" s="5">
        <f t="shared" si="3"/>
        <v>3.036896551724138</v>
      </c>
      <c r="H96" s="8">
        <f t="shared" si="4"/>
        <v>48.927777777777777</v>
      </c>
      <c r="I96">
        <v>180</v>
      </c>
      <c r="J96" t="s">
        <v>40</v>
      </c>
      <c r="K96" t="s">
        <v>41</v>
      </c>
      <c r="L96">
        <v>1448690400</v>
      </c>
      <c r="M96">
        <v>1555563600</v>
      </c>
      <c r="N96" s="12">
        <f t="shared" si="5"/>
        <v>42336.25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t="s">
        <v>20</v>
      </c>
      <c r="G97" s="5">
        <f t="shared" si="3"/>
        <v>1.1299999999999999</v>
      </c>
      <c r="H97" s="8">
        <f t="shared" si="4"/>
        <v>37.666666666666664</v>
      </c>
      <c r="I97">
        <v>27</v>
      </c>
      <c r="J97" t="s">
        <v>21</v>
      </c>
      <c r="K97" t="s">
        <v>22</v>
      </c>
      <c r="L97">
        <v>1448690400</v>
      </c>
      <c r="M97">
        <v>1571634000</v>
      </c>
      <c r="N97" s="12">
        <f t="shared" si="5"/>
        <v>42336.25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2042</v>
      </c>
      <c r="T97" t="s">
        <v>2043</v>
      </c>
    </row>
    <row r="98" spans="1:20" x14ac:dyDescent="0.3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t="s">
        <v>20</v>
      </c>
      <c r="G98" s="5">
        <f t="shared" si="3"/>
        <v>2.1737876614060259</v>
      </c>
      <c r="H98" s="8">
        <f t="shared" si="4"/>
        <v>64.999141999141997</v>
      </c>
      <c r="I98">
        <v>2331</v>
      </c>
      <c r="J98" t="s">
        <v>21</v>
      </c>
      <c r="K98" t="s">
        <v>22</v>
      </c>
      <c r="L98">
        <v>1448690400</v>
      </c>
      <c r="M98">
        <v>1300856400</v>
      </c>
      <c r="N98" s="12">
        <f t="shared" si="5"/>
        <v>42336.25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2041</v>
      </c>
    </row>
    <row r="99" spans="1:20" x14ac:dyDescent="0.3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t="s">
        <v>20</v>
      </c>
      <c r="G99" s="5">
        <f t="shared" si="3"/>
        <v>9.2669230769230762</v>
      </c>
      <c r="H99" s="8">
        <f t="shared" si="4"/>
        <v>106.61061946902655</v>
      </c>
      <c r="I99">
        <v>113</v>
      </c>
      <c r="J99" t="s">
        <v>21</v>
      </c>
      <c r="K99" t="s">
        <v>22</v>
      </c>
      <c r="L99">
        <v>1448690400</v>
      </c>
      <c r="M99">
        <v>1439874000</v>
      </c>
      <c r="N99" s="12">
        <f t="shared" si="5"/>
        <v>42336.25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2034</v>
      </c>
      <c r="T99" t="s">
        <v>2035</v>
      </c>
    </row>
    <row r="100" spans="1:20" x14ac:dyDescent="0.3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t="s">
        <v>14</v>
      </c>
      <c r="G100" s="5">
        <f t="shared" si="3"/>
        <v>0.33692229038854804</v>
      </c>
      <c r="H100" s="8">
        <f t="shared" si="4"/>
        <v>27.009016393442622</v>
      </c>
      <c r="I100">
        <v>1220</v>
      </c>
      <c r="J100" t="s">
        <v>26</v>
      </c>
      <c r="K100" t="s">
        <v>27</v>
      </c>
      <c r="L100">
        <v>1448690400</v>
      </c>
      <c r="M100">
        <v>1438318800</v>
      </c>
      <c r="N100" s="12">
        <f t="shared" si="5"/>
        <v>42336.25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2051</v>
      </c>
      <c r="T100" t="s">
        <v>2052</v>
      </c>
    </row>
    <row r="101" spans="1:20" ht="31.2" x14ac:dyDescent="0.3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t="s">
        <v>20</v>
      </c>
      <c r="G101" s="5">
        <f t="shared" si="3"/>
        <v>1.9672368421052631</v>
      </c>
      <c r="H101" s="8">
        <f t="shared" si="4"/>
        <v>91.16463414634147</v>
      </c>
      <c r="I101">
        <v>164</v>
      </c>
      <c r="J101" t="s">
        <v>21</v>
      </c>
      <c r="K101" t="s">
        <v>22</v>
      </c>
      <c r="L101">
        <v>1448690400</v>
      </c>
      <c r="M101">
        <v>1419400800</v>
      </c>
      <c r="N101" s="12">
        <f t="shared" si="5"/>
        <v>42336.25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2041</v>
      </c>
    </row>
    <row r="102" spans="1:20" x14ac:dyDescent="0.3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t="s">
        <v>14</v>
      </c>
      <c r="G102" s="5">
        <f t="shared" si="3"/>
        <v>0.01</v>
      </c>
      <c r="H102" s="8">
        <f t="shared" si="4"/>
        <v>1</v>
      </c>
      <c r="I102">
        <v>1</v>
      </c>
      <c r="J102" t="s">
        <v>21</v>
      </c>
      <c r="K102" t="s">
        <v>22</v>
      </c>
      <c r="L102">
        <v>1448690400</v>
      </c>
      <c r="M102">
        <v>1320555600</v>
      </c>
      <c r="N102" s="12">
        <f t="shared" si="5"/>
        <v>42336.25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x14ac:dyDescent="0.3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t="s">
        <v>20</v>
      </c>
      <c r="G103" s="5">
        <f t="shared" si="3"/>
        <v>10.214444444444444</v>
      </c>
      <c r="H103" s="8">
        <f t="shared" si="4"/>
        <v>56.054878048780488</v>
      </c>
      <c r="I103">
        <v>164</v>
      </c>
      <c r="J103" t="s">
        <v>21</v>
      </c>
      <c r="K103" t="s">
        <v>22</v>
      </c>
      <c r="L103">
        <v>1448690400</v>
      </c>
      <c r="M103">
        <v>1425103200</v>
      </c>
      <c r="N103" s="12">
        <f t="shared" si="5"/>
        <v>42336.25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2044</v>
      </c>
    </row>
    <row r="104" spans="1:20" x14ac:dyDescent="0.3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t="s">
        <v>20</v>
      </c>
      <c r="G104" s="5">
        <f t="shared" si="3"/>
        <v>2.8167567567567566</v>
      </c>
      <c r="H104" s="8">
        <f t="shared" si="4"/>
        <v>31.017857142857142</v>
      </c>
      <c r="I104">
        <v>336</v>
      </c>
      <c r="J104" t="s">
        <v>21</v>
      </c>
      <c r="K104" t="s">
        <v>22</v>
      </c>
      <c r="L104">
        <v>1448690400</v>
      </c>
      <c r="M104">
        <v>1526878800</v>
      </c>
      <c r="N104" s="12">
        <f t="shared" si="5"/>
        <v>42336.25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2038</v>
      </c>
      <c r="T104" t="s">
        <v>2047</v>
      </c>
    </row>
    <row r="105" spans="1:20" x14ac:dyDescent="0.3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t="s">
        <v>14</v>
      </c>
      <c r="G105" s="5">
        <f t="shared" si="3"/>
        <v>0.24610000000000001</v>
      </c>
      <c r="H105" s="8">
        <f t="shared" si="4"/>
        <v>66.513513513513516</v>
      </c>
      <c r="I105">
        <v>37</v>
      </c>
      <c r="J105" t="s">
        <v>107</v>
      </c>
      <c r="K105" t="s">
        <v>108</v>
      </c>
      <c r="L105">
        <v>1448690400</v>
      </c>
      <c r="M105">
        <v>1288674000</v>
      </c>
      <c r="N105" s="12">
        <f t="shared" si="5"/>
        <v>42336.25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2044</v>
      </c>
    </row>
    <row r="106" spans="1:20" x14ac:dyDescent="0.3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t="s">
        <v>20</v>
      </c>
      <c r="G106" s="5">
        <f t="shared" si="3"/>
        <v>1.4314010067114094</v>
      </c>
      <c r="H106" s="8">
        <f t="shared" si="4"/>
        <v>89.005216484089729</v>
      </c>
      <c r="I106">
        <v>1917</v>
      </c>
      <c r="J106" t="s">
        <v>21</v>
      </c>
      <c r="K106" t="s">
        <v>22</v>
      </c>
      <c r="L106">
        <v>1448690400</v>
      </c>
      <c r="M106">
        <v>1495602000</v>
      </c>
      <c r="N106" s="12">
        <f t="shared" si="5"/>
        <v>42336.25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2046</v>
      </c>
    </row>
    <row r="107" spans="1:20" x14ac:dyDescent="0.3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t="s">
        <v>20</v>
      </c>
      <c r="G107" s="5">
        <f t="shared" si="3"/>
        <v>1.4454411764705883</v>
      </c>
      <c r="H107" s="8">
        <f t="shared" si="4"/>
        <v>103.46315789473684</v>
      </c>
      <c r="I107">
        <v>95</v>
      </c>
      <c r="J107" t="s">
        <v>21</v>
      </c>
      <c r="K107" t="s">
        <v>22</v>
      </c>
      <c r="L107">
        <v>1448690400</v>
      </c>
      <c r="M107">
        <v>1366434000</v>
      </c>
      <c r="N107" s="12">
        <f t="shared" si="5"/>
        <v>42336.25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2038</v>
      </c>
      <c r="T107" t="s">
        <v>2039</v>
      </c>
    </row>
    <row r="108" spans="1:20" x14ac:dyDescent="0.3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t="s">
        <v>20</v>
      </c>
      <c r="G108" s="5">
        <f t="shared" si="3"/>
        <v>3.5912820512820511</v>
      </c>
      <c r="H108" s="8">
        <f t="shared" si="4"/>
        <v>95.278911564625844</v>
      </c>
      <c r="I108">
        <v>147</v>
      </c>
      <c r="J108" t="s">
        <v>21</v>
      </c>
      <c r="K108" t="s">
        <v>22</v>
      </c>
      <c r="L108">
        <v>1448690400</v>
      </c>
      <c r="M108">
        <v>1568350800</v>
      </c>
      <c r="N108" s="12">
        <f t="shared" si="5"/>
        <v>42336.25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2041</v>
      </c>
    </row>
    <row r="109" spans="1:20" ht="31.2" x14ac:dyDescent="0.3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t="s">
        <v>20</v>
      </c>
      <c r="G109" s="5">
        <f t="shared" si="3"/>
        <v>1.8648571428571428</v>
      </c>
      <c r="H109" s="8">
        <f t="shared" si="4"/>
        <v>75.895348837209298</v>
      </c>
      <c r="I109">
        <v>86</v>
      </c>
      <c r="J109" t="s">
        <v>21</v>
      </c>
      <c r="K109" t="s">
        <v>22</v>
      </c>
      <c r="L109">
        <v>1448690400</v>
      </c>
      <c r="M109">
        <v>1525928400</v>
      </c>
      <c r="N109" s="12">
        <f t="shared" si="5"/>
        <v>42336.25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ht="31.2" x14ac:dyDescent="0.3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t="s">
        <v>20</v>
      </c>
      <c r="G110" s="5">
        <f t="shared" si="3"/>
        <v>5.9526666666666666</v>
      </c>
      <c r="H110" s="8">
        <f t="shared" si="4"/>
        <v>107.57831325301204</v>
      </c>
      <c r="I110">
        <v>83</v>
      </c>
      <c r="J110" t="s">
        <v>21</v>
      </c>
      <c r="K110" t="s">
        <v>22</v>
      </c>
      <c r="L110">
        <v>1448690400</v>
      </c>
      <c r="M110">
        <v>1336885200</v>
      </c>
      <c r="N110" s="12">
        <f t="shared" si="5"/>
        <v>42336.25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2042</v>
      </c>
      <c r="T110" t="s">
        <v>2043</v>
      </c>
    </row>
    <row r="111" spans="1:20" x14ac:dyDescent="0.3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t="s">
        <v>14</v>
      </c>
      <c r="G111" s="5">
        <f t="shared" si="3"/>
        <v>0.5921153846153846</v>
      </c>
      <c r="H111" s="8">
        <f t="shared" si="4"/>
        <v>51.31666666666667</v>
      </c>
      <c r="I111">
        <v>60</v>
      </c>
      <c r="J111" t="s">
        <v>21</v>
      </c>
      <c r="K111" t="s">
        <v>22</v>
      </c>
      <c r="L111">
        <v>1448690400</v>
      </c>
      <c r="M111">
        <v>1389679200</v>
      </c>
      <c r="N111" s="12">
        <f t="shared" si="5"/>
        <v>42336.25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2042</v>
      </c>
      <c r="T111" t="s">
        <v>2061</v>
      </c>
    </row>
    <row r="112" spans="1:20" ht="31.2" x14ac:dyDescent="0.3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t="s">
        <v>14</v>
      </c>
      <c r="G112" s="5">
        <f t="shared" si="3"/>
        <v>0.14962780898876404</v>
      </c>
      <c r="H112" s="8">
        <f t="shared" si="4"/>
        <v>71.983108108108112</v>
      </c>
      <c r="I112">
        <v>296</v>
      </c>
      <c r="J112" t="s">
        <v>21</v>
      </c>
      <c r="K112" t="s">
        <v>22</v>
      </c>
      <c r="L112">
        <v>1448690400</v>
      </c>
      <c r="M112">
        <v>1538283600</v>
      </c>
      <c r="N112" s="12">
        <f t="shared" si="5"/>
        <v>42336.25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2034</v>
      </c>
      <c r="T112" t="s">
        <v>2035</v>
      </c>
    </row>
    <row r="113" spans="1:20" x14ac:dyDescent="0.3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t="s">
        <v>20</v>
      </c>
      <c r="G113" s="5">
        <f t="shared" si="3"/>
        <v>1.1995602605863191</v>
      </c>
      <c r="H113" s="8">
        <f t="shared" si="4"/>
        <v>108.95414201183432</v>
      </c>
      <c r="I113">
        <v>676</v>
      </c>
      <c r="J113" t="s">
        <v>21</v>
      </c>
      <c r="K113" t="s">
        <v>22</v>
      </c>
      <c r="L113">
        <v>1448690400</v>
      </c>
      <c r="M113">
        <v>1348808400</v>
      </c>
      <c r="N113" s="12">
        <f t="shared" si="5"/>
        <v>42336.25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t="s">
        <v>20</v>
      </c>
      <c r="G114" s="5">
        <f t="shared" si="3"/>
        <v>2.6882978723404256</v>
      </c>
      <c r="H114" s="8">
        <f t="shared" si="4"/>
        <v>35</v>
      </c>
      <c r="I114">
        <v>361</v>
      </c>
      <c r="J114" t="s">
        <v>26</v>
      </c>
      <c r="K114" t="s">
        <v>27</v>
      </c>
      <c r="L114">
        <v>1448690400</v>
      </c>
      <c r="M114">
        <v>1410152400</v>
      </c>
      <c r="N114" s="12">
        <f t="shared" si="5"/>
        <v>42336.25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2038</v>
      </c>
      <c r="T114" t="s">
        <v>2039</v>
      </c>
    </row>
    <row r="115" spans="1:20" x14ac:dyDescent="0.3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t="s">
        <v>20</v>
      </c>
      <c r="G115" s="5">
        <f t="shared" si="3"/>
        <v>3.7687878787878786</v>
      </c>
      <c r="H115" s="8">
        <f t="shared" si="4"/>
        <v>94.938931297709928</v>
      </c>
      <c r="I115">
        <v>131</v>
      </c>
      <c r="J115" t="s">
        <v>21</v>
      </c>
      <c r="K115" t="s">
        <v>22</v>
      </c>
      <c r="L115">
        <v>1448690400</v>
      </c>
      <c r="M115">
        <v>1505797200</v>
      </c>
      <c r="N115" s="12">
        <f t="shared" si="5"/>
        <v>42336.25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2034</v>
      </c>
      <c r="T115" t="s">
        <v>2035</v>
      </c>
    </row>
    <row r="116" spans="1:20" x14ac:dyDescent="0.3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t="s">
        <v>20</v>
      </c>
      <c r="G116" s="5">
        <f t="shared" si="3"/>
        <v>7.2715789473684209</v>
      </c>
      <c r="H116" s="8">
        <f t="shared" si="4"/>
        <v>109.65079365079364</v>
      </c>
      <c r="I116">
        <v>126</v>
      </c>
      <c r="J116" t="s">
        <v>21</v>
      </c>
      <c r="K116" t="s">
        <v>22</v>
      </c>
      <c r="L116">
        <v>1448690400</v>
      </c>
      <c r="M116">
        <v>1554872400</v>
      </c>
      <c r="N116" s="12">
        <f t="shared" si="5"/>
        <v>42336.25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2038</v>
      </c>
      <c r="T116" t="s">
        <v>2047</v>
      </c>
    </row>
    <row r="117" spans="1:20" x14ac:dyDescent="0.3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t="s">
        <v>14</v>
      </c>
      <c r="G117" s="5">
        <f t="shared" si="3"/>
        <v>0.87211757648470301</v>
      </c>
      <c r="H117" s="8">
        <f t="shared" si="4"/>
        <v>44.001815980629537</v>
      </c>
      <c r="I117">
        <v>3304</v>
      </c>
      <c r="J117" t="s">
        <v>107</v>
      </c>
      <c r="K117" t="s">
        <v>108</v>
      </c>
      <c r="L117">
        <v>1448690400</v>
      </c>
      <c r="M117">
        <v>1513922400</v>
      </c>
      <c r="N117" s="12">
        <f t="shared" si="5"/>
        <v>42336.25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2048</v>
      </c>
      <c r="T117" t="s">
        <v>2054</v>
      </c>
    </row>
    <row r="118" spans="1:20" ht="31.2" x14ac:dyDescent="0.3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t="s">
        <v>14</v>
      </c>
      <c r="G118" s="5">
        <f t="shared" si="3"/>
        <v>0.88</v>
      </c>
      <c r="H118" s="8">
        <f t="shared" si="4"/>
        <v>86.794520547945211</v>
      </c>
      <c r="I118">
        <v>73</v>
      </c>
      <c r="J118" t="s">
        <v>21</v>
      </c>
      <c r="K118" t="s">
        <v>22</v>
      </c>
      <c r="L118">
        <v>1448690400</v>
      </c>
      <c r="M118">
        <v>1442638800</v>
      </c>
      <c r="N118" s="12">
        <f t="shared" si="5"/>
        <v>42336.25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2041</v>
      </c>
    </row>
    <row r="119" spans="1:20" x14ac:dyDescent="0.3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t="s">
        <v>20</v>
      </c>
      <c r="G119" s="5">
        <f t="shared" si="3"/>
        <v>1.7393877551020409</v>
      </c>
      <c r="H119" s="8">
        <f t="shared" si="4"/>
        <v>30.992727272727272</v>
      </c>
      <c r="I119">
        <v>275</v>
      </c>
      <c r="J119" t="s">
        <v>21</v>
      </c>
      <c r="K119" t="s">
        <v>22</v>
      </c>
      <c r="L119">
        <v>1448690400</v>
      </c>
      <c r="M119">
        <v>1317186000</v>
      </c>
      <c r="N119" s="12">
        <f t="shared" si="5"/>
        <v>42336.25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2042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t="s">
        <v>20</v>
      </c>
      <c r="G120" s="5">
        <f t="shared" si="3"/>
        <v>1.1761111111111111</v>
      </c>
      <c r="H120" s="8">
        <f t="shared" si="4"/>
        <v>94.791044776119406</v>
      </c>
      <c r="I120">
        <v>67</v>
      </c>
      <c r="J120" t="s">
        <v>21</v>
      </c>
      <c r="K120" t="s">
        <v>22</v>
      </c>
      <c r="L120">
        <v>1448690400</v>
      </c>
      <c r="M120">
        <v>1391234400</v>
      </c>
      <c r="N120" s="12">
        <f t="shared" si="5"/>
        <v>42336.25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2055</v>
      </c>
      <c r="T120" t="s">
        <v>2056</v>
      </c>
    </row>
    <row r="121" spans="1:20" ht="31.2" x14ac:dyDescent="0.3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t="s">
        <v>20</v>
      </c>
      <c r="G121" s="5">
        <f t="shared" si="3"/>
        <v>2.1496</v>
      </c>
      <c r="H121" s="8">
        <f t="shared" si="4"/>
        <v>69.79220779220779</v>
      </c>
      <c r="I121">
        <v>154</v>
      </c>
      <c r="J121" t="s">
        <v>21</v>
      </c>
      <c r="K121" t="s">
        <v>22</v>
      </c>
      <c r="L121">
        <v>1448690400</v>
      </c>
      <c r="M121">
        <v>1404363600</v>
      </c>
      <c r="N121" s="12">
        <f t="shared" si="5"/>
        <v>42336.25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2042</v>
      </c>
      <c r="T121" t="s">
        <v>2043</v>
      </c>
    </row>
    <row r="122" spans="1:20" x14ac:dyDescent="0.3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t="s">
        <v>20</v>
      </c>
      <c r="G122" s="5">
        <f t="shared" si="3"/>
        <v>1.4949667110519307</v>
      </c>
      <c r="H122" s="8">
        <f t="shared" si="4"/>
        <v>63.003367003367003</v>
      </c>
      <c r="I122">
        <v>1782</v>
      </c>
      <c r="J122" t="s">
        <v>21</v>
      </c>
      <c r="K122" t="s">
        <v>22</v>
      </c>
      <c r="L122">
        <v>1448690400</v>
      </c>
      <c r="M122">
        <v>1429592400</v>
      </c>
      <c r="N122" s="12">
        <f t="shared" si="5"/>
        <v>42336.25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2051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t="s">
        <v>20</v>
      </c>
      <c r="G123" s="5">
        <f t="shared" si="3"/>
        <v>2.1933995584988963</v>
      </c>
      <c r="H123" s="8">
        <f t="shared" si="4"/>
        <v>110.0343300110742</v>
      </c>
      <c r="I123">
        <v>903</v>
      </c>
      <c r="J123" t="s">
        <v>21</v>
      </c>
      <c r="K123" t="s">
        <v>22</v>
      </c>
      <c r="L123">
        <v>1448690400</v>
      </c>
      <c r="M123">
        <v>1413608400</v>
      </c>
      <c r="N123" s="12">
        <f t="shared" si="5"/>
        <v>42336.25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2051</v>
      </c>
      <c r="T123" t="s">
        <v>2052</v>
      </c>
    </row>
    <row r="124" spans="1:20" x14ac:dyDescent="0.3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t="s">
        <v>14</v>
      </c>
      <c r="G124" s="5">
        <f t="shared" si="3"/>
        <v>0.64367690058479532</v>
      </c>
      <c r="H124" s="8">
        <f t="shared" si="4"/>
        <v>25.997933274284026</v>
      </c>
      <c r="I124">
        <v>3387</v>
      </c>
      <c r="J124" t="s">
        <v>21</v>
      </c>
      <c r="K124" t="s">
        <v>22</v>
      </c>
      <c r="L124">
        <v>1448690400</v>
      </c>
      <c r="M124">
        <v>1419400800</v>
      </c>
      <c r="N124" s="12">
        <f t="shared" si="5"/>
        <v>42336.25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2048</v>
      </c>
      <c r="T124" t="s">
        <v>2054</v>
      </c>
    </row>
    <row r="125" spans="1:20" x14ac:dyDescent="0.3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t="s">
        <v>14</v>
      </c>
      <c r="G125" s="5">
        <f t="shared" si="3"/>
        <v>0.18622397298818233</v>
      </c>
      <c r="H125" s="8">
        <f t="shared" si="4"/>
        <v>49.987915407854985</v>
      </c>
      <c r="I125">
        <v>662</v>
      </c>
      <c r="J125" t="s">
        <v>15</v>
      </c>
      <c r="K125" t="s">
        <v>16</v>
      </c>
      <c r="L125">
        <v>1448690400</v>
      </c>
      <c r="M125">
        <v>1448604000</v>
      </c>
      <c r="N125" s="12">
        <f t="shared" si="5"/>
        <v>42336.25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2041</v>
      </c>
    </row>
    <row r="126" spans="1:20" x14ac:dyDescent="0.3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t="s">
        <v>20</v>
      </c>
      <c r="G126" s="5">
        <f t="shared" si="3"/>
        <v>3.6776923076923076</v>
      </c>
      <c r="H126" s="8">
        <f t="shared" si="4"/>
        <v>101.72340425531915</v>
      </c>
      <c r="I126">
        <v>94</v>
      </c>
      <c r="J126" t="s">
        <v>107</v>
      </c>
      <c r="K126" t="s">
        <v>108</v>
      </c>
      <c r="L126">
        <v>1448690400</v>
      </c>
      <c r="M126">
        <v>1562302800</v>
      </c>
      <c r="N126" s="12">
        <f t="shared" si="5"/>
        <v>42336.25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2055</v>
      </c>
      <c r="T126" t="s">
        <v>2056</v>
      </c>
    </row>
    <row r="127" spans="1:20" x14ac:dyDescent="0.3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t="s">
        <v>20</v>
      </c>
      <c r="G127" s="5">
        <f t="shared" si="3"/>
        <v>1.5990566037735849</v>
      </c>
      <c r="H127" s="8">
        <f t="shared" si="4"/>
        <v>47.083333333333336</v>
      </c>
      <c r="I127">
        <v>180</v>
      </c>
      <c r="J127" t="s">
        <v>21</v>
      </c>
      <c r="K127" t="s">
        <v>22</v>
      </c>
      <c r="L127">
        <v>1448690400</v>
      </c>
      <c r="M127">
        <v>1537678800</v>
      </c>
      <c r="N127" s="12">
        <f t="shared" si="5"/>
        <v>42336.25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2041</v>
      </c>
    </row>
    <row r="128" spans="1:20" x14ac:dyDescent="0.3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t="s">
        <v>14</v>
      </c>
      <c r="G128" s="5">
        <f t="shared" si="3"/>
        <v>0.38633185349611543</v>
      </c>
      <c r="H128" s="8">
        <f t="shared" si="4"/>
        <v>89.944444444444443</v>
      </c>
      <c r="I128">
        <v>774</v>
      </c>
      <c r="J128" t="s">
        <v>21</v>
      </c>
      <c r="K128" t="s">
        <v>22</v>
      </c>
      <c r="L128">
        <v>1448690400</v>
      </c>
      <c r="M128">
        <v>1473570000</v>
      </c>
      <c r="N128" s="12">
        <f t="shared" si="5"/>
        <v>42336.25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x14ac:dyDescent="0.3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t="s">
        <v>14</v>
      </c>
      <c r="G129" s="5">
        <f t="shared" si="3"/>
        <v>0.51421511627906979</v>
      </c>
      <c r="H129" s="8">
        <f t="shared" si="4"/>
        <v>78.96875</v>
      </c>
      <c r="I129">
        <v>672</v>
      </c>
      <c r="J129" t="s">
        <v>15</v>
      </c>
      <c r="K129" t="s">
        <v>16</v>
      </c>
      <c r="L129">
        <v>1448690400</v>
      </c>
      <c r="M129">
        <v>1273899600</v>
      </c>
      <c r="N129" s="12">
        <f t="shared" si="5"/>
        <v>42336.25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x14ac:dyDescent="0.3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t="s">
        <v>74</v>
      </c>
      <c r="G130" s="5">
        <f t="shared" si="3"/>
        <v>0.60334277620396604</v>
      </c>
      <c r="H130" s="8">
        <f t="shared" si="4"/>
        <v>80.067669172932327</v>
      </c>
      <c r="I130">
        <v>532</v>
      </c>
      <c r="J130" t="s">
        <v>21</v>
      </c>
      <c r="K130" t="s">
        <v>22</v>
      </c>
      <c r="L130">
        <v>1448690400</v>
      </c>
      <c r="M130">
        <v>1284008400</v>
      </c>
      <c r="N130" s="12">
        <f t="shared" si="5"/>
        <v>42336.25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 x14ac:dyDescent="0.3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t="s">
        <v>74</v>
      </c>
      <c r="G131" s="5">
        <f t="shared" ref="G131:G194" si="6">IF(D131,E131/D131,0)</f>
        <v>3.2026936026936029E-2</v>
      </c>
      <c r="H131" s="8">
        <f t="shared" ref="H131:H194" si="7">IF(I131,E131/I131,0)</f>
        <v>86.472727272727269</v>
      </c>
      <c r="I131">
        <v>55</v>
      </c>
      <c r="J131" t="s">
        <v>26</v>
      </c>
      <c r="K131" t="s">
        <v>27</v>
      </c>
      <c r="L131">
        <v>1448690400</v>
      </c>
      <c r="M131">
        <v>1425103200</v>
      </c>
      <c r="N131" s="12">
        <f t="shared" ref="N131:O194" si="8">(((L131/60)/60)/24)+DATE(1970,1,1)</f>
        <v>42336.25</v>
      </c>
      <c r="O131" s="12">
        <f t="shared" si="8"/>
        <v>42063.25</v>
      </c>
      <c r="P131" t="b">
        <v>0</v>
      </c>
      <c r="Q131" t="b">
        <v>0</v>
      </c>
      <c r="R131" t="s">
        <v>17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t="s">
        <v>20</v>
      </c>
      <c r="G132" s="5">
        <f t="shared" si="6"/>
        <v>1.5546875</v>
      </c>
      <c r="H132" s="8">
        <f t="shared" si="7"/>
        <v>28.001876172607879</v>
      </c>
      <c r="I132">
        <v>533</v>
      </c>
      <c r="J132" t="s">
        <v>36</v>
      </c>
      <c r="K132" t="s">
        <v>37</v>
      </c>
      <c r="L132">
        <v>1448690400</v>
      </c>
      <c r="M132">
        <v>1320991200</v>
      </c>
      <c r="N132" s="12">
        <f t="shared" si="8"/>
        <v>42336.25</v>
      </c>
      <c r="O132" s="12">
        <f t="shared" si="8"/>
        <v>40858.25</v>
      </c>
      <c r="P132" t="b">
        <v>0</v>
      </c>
      <c r="Q132" t="b">
        <v>0</v>
      </c>
      <c r="R132" t="s">
        <v>53</v>
      </c>
      <c r="S132" t="s">
        <v>2042</v>
      </c>
      <c r="T132" t="s">
        <v>2045</v>
      </c>
    </row>
    <row r="133" spans="1:20" ht="31.2" x14ac:dyDescent="0.3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t="s">
        <v>20</v>
      </c>
      <c r="G133" s="5">
        <f t="shared" si="6"/>
        <v>1.0085974499089254</v>
      </c>
      <c r="H133" s="8">
        <f t="shared" si="7"/>
        <v>67.996725337699544</v>
      </c>
      <c r="I133">
        <v>2443</v>
      </c>
      <c r="J133" t="s">
        <v>40</v>
      </c>
      <c r="K133" t="s">
        <v>41</v>
      </c>
      <c r="L133">
        <v>1448690400</v>
      </c>
      <c r="M133">
        <v>1386828000</v>
      </c>
      <c r="N133" s="12">
        <f t="shared" si="8"/>
        <v>42336.25</v>
      </c>
      <c r="O133" s="12">
        <f t="shared" si="8"/>
        <v>41620.25</v>
      </c>
      <c r="P133" t="b">
        <v>0</v>
      </c>
      <c r="Q133" t="b">
        <v>0</v>
      </c>
      <c r="R133" t="s">
        <v>28</v>
      </c>
      <c r="S133" t="s">
        <v>2038</v>
      </c>
      <c r="T133" t="s">
        <v>2039</v>
      </c>
    </row>
    <row r="134" spans="1:20" x14ac:dyDescent="0.3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t="s">
        <v>20</v>
      </c>
      <c r="G134" s="5">
        <f t="shared" si="6"/>
        <v>1.1618181818181819</v>
      </c>
      <c r="H134" s="8">
        <f t="shared" si="7"/>
        <v>43.078651685393261</v>
      </c>
      <c r="I134">
        <v>89</v>
      </c>
      <c r="J134" t="s">
        <v>21</v>
      </c>
      <c r="K134" t="s">
        <v>22</v>
      </c>
      <c r="L134">
        <v>1448690400</v>
      </c>
      <c r="M134">
        <v>1517119200</v>
      </c>
      <c r="N134" s="12">
        <f t="shared" si="8"/>
        <v>42336.25</v>
      </c>
      <c r="O134" s="12">
        <f t="shared" si="8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2041</v>
      </c>
    </row>
    <row r="135" spans="1:20" x14ac:dyDescent="0.3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t="s">
        <v>20</v>
      </c>
      <c r="G135" s="5">
        <f t="shared" si="6"/>
        <v>3.1077777777777778</v>
      </c>
      <c r="H135" s="8">
        <f t="shared" si="7"/>
        <v>87.95597484276729</v>
      </c>
      <c r="I135">
        <v>159</v>
      </c>
      <c r="J135" t="s">
        <v>21</v>
      </c>
      <c r="K135" t="s">
        <v>22</v>
      </c>
      <c r="L135">
        <v>1448690400</v>
      </c>
      <c r="M135">
        <v>1315026000</v>
      </c>
      <c r="N135" s="12">
        <f t="shared" si="8"/>
        <v>42336.25</v>
      </c>
      <c r="O135" s="12">
        <f t="shared" si="8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2063</v>
      </c>
    </row>
    <row r="136" spans="1:20" x14ac:dyDescent="0.3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t="s">
        <v>14</v>
      </c>
      <c r="G136" s="5">
        <f t="shared" si="6"/>
        <v>0.89736683417085428</v>
      </c>
      <c r="H136" s="8">
        <f t="shared" si="7"/>
        <v>94.987234042553197</v>
      </c>
      <c r="I136">
        <v>940</v>
      </c>
      <c r="J136" t="s">
        <v>98</v>
      </c>
      <c r="K136" t="s">
        <v>99</v>
      </c>
      <c r="L136">
        <v>1448690400</v>
      </c>
      <c r="M136">
        <v>1312693200</v>
      </c>
      <c r="N136" s="12">
        <f t="shared" si="8"/>
        <v>42336.25</v>
      </c>
      <c r="O136" s="12">
        <f t="shared" si="8"/>
        <v>40762.208333333336</v>
      </c>
      <c r="P136" t="b">
        <v>0</v>
      </c>
      <c r="Q136" t="b">
        <v>1</v>
      </c>
      <c r="R136" t="s">
        <v>42</v>
      </c>
      <c r="S136" t="s">
        <v>2042</v>
      </c>
      <c r="T136" t="s">
        <v>2043</v>
      </c>
    </row>
    <row r="137" spans="1:20" x14ac:dyDescent="0.3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t="s">
        <v>14</v>
      </c>
      <c r="G137" s="5">
        <f t="shared" si="6"/>
        <v>0.71272727272727276</v>
      </c>
      <c r="H137" s="8">
        <f t="shared" si="7"/>
        <v>46.905982905982903</v>
      </c>
      <c r="I137">
        <v>117</v>
      </c>
      <c r="J137" t="s">
        <v>21</v>
      </c>
      <c r="K137" t="s">
        <v>22</v>
      </c>
      <c r="L137">
        <v>1448690400</v>
      </c>
      <c r="M137">
        <v>1363064400</v>
      </c>
      <c r="N137" s="12">
        <f t="shared" si="8"/>
        <v>42336.25</v>
      </c>
      <c r="O137" s="12">
        <f t="shared" si="8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t="s">
        <v>74</v>
      </c>
      <c r="G138" s="5">
        <f t="shared" si="6"/>
        <v>3.2862318840579711E-2</v>
      </c>
      <c r="H138" s="8">
        <f t="shared" si="7"/>
        <v>46.913793103448278</v>
      </c>
      <c r="I138">
        <v>58</v>
      </c>
      <c r="J138" t="s">
        <v>21</v>
      </c>
      <c r="K138" t="s">
        <v>22</v>
      </c>
      <c r="L138">
        <v>1448690400</v>
      </c>
      <c r="M138">
        <v>1403154000</v>
      </c>
      <c r="N138" s="12">
        <f t="shared" si="8"/>
        <v>42336.25</v>
      </c>
      <c r="O138" s="12">
        <f t="shared" si="8"/>
        <v>41809.208333333336</v>
      </c>
      <c r="P138" t="b">
        <v>0</v>
      </c>
      <c r="Q138" t="b">
        <v>1</v>
      </c>
      <c r="R138" t="s">
        <v>53</v>
      </c>
      <c r="S138" t="s">
        <v>2042</v>
      </c>
      <c r="T138" t="s">
        <v>2045</v>
      </c>
    </row>
    <row r="139" spans="1:20" x14ac:dyDescent="0.3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t="s">
        <v>20</v>
      </c>
      <c r="G139" s="5">
        <f t="shared" si="6"/>
        <v>2.617777777777778</v>
      </c>
      <c r="H139" s="8">
        <f t="shared" si="7"/>
        <v>94.24</v>
      </c>
      <c r="I139">
        <v>50</v>
      </c>
      <c r="J139" t="s">
        <v>21</v>
      </c>
      <c r="K139" t="s">
        <v>22</v>
      </c>
      <c r="L139">
        <v>1448690400</v>
      </c>
      <c r="M139">
        <v>1286859600</v>
      </c>
      <c r="N139" s="12">
        <f t="shared" si="8"/>
        <v>42336.25</v>
      </c>
      <c r="O139" s="12">
        <f t="shared" si="8"/>
        <v>40463.208333333336</v>
      </c>
      <c r="P139" t="b">
        <v>0</v>
      </c>
      <c r="Q139" t="b">
        <v>0</v>
      </c>
      <c r="R139" t="s">
        <v>68</v>
      </c>
      <c r="S139" t="s">
        <v>2048</v>
      </c>
      <c r="T139" t="s">
        <v>2049</v>
      </c>
    </row>
    <row r="140" spans="1:20" ht="31.2" x14ac:dyDescent="0.3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t="s">
        <v>14</v>
      </c>
      <c r="G140" s="5">
        <f t="shared" si="6"/>
        <v>0.96</v>
      </c>
      <c r="H140" s="8">
        <f t="shared" si="7"/>
        <v>80.139130434782615</v>
      </c>
      <c r="I140">
        <v>115</v>
      </c>
      <c r="J140" t="s">
        <v>21</v>
      </c>
      <c r="K140" t="s">
        <v>22</v>
      </c>
      <c r="L140">
        <v>1448690400</v>
      </c>
      <c r="M140">
        <v>1349326800</v>
      </c>
      <c r="N140" s="12">
        <f t="shared" si="8"/>
        <v>42336.25</v>
      </c>
      <c r="O140" s="12">
        <f t="shared" si="8"/>
        <v>41186.208333333336</v>
      </c>
      <c r="P140" t="b">
        <v>0</v>
      </c>
      <c r="Q140" t="b">
        <v>0</v>
      </c>
      <c r="R140" t="s">
        <v>292</v>
      </c>
      <c r="S140" t="s">
        <v>2051</v>
      </c>
      <c r="T140" t="s">
        <v>2062</v>
      </c>
    </row>
    <row r="141" spans="1:20" x14ac:dyDescent="0.3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t="s">
        <v>14</v>
      </c>
      <c r="G141" s="5">
        <f t="shared" si="6"/>
        <v>0.20896851248642778</v>
      </c>
      <c r="H141" s="8">
        <f t="shared" si="7"/>
        <v>59.036809815950917</v>
      </c>
      <c r="I141">
        <v>326</v>
      </c>
      <c r="J141" t="s">
        <v>21</v>
      </c>
      <c r="K141" t="s">
        <v>22</v>
      </c>
      <c r="L141">
        <v>1448690400</v>
      </c>
      <c r="M141">
        <v>1430974800</v>
      </c>
      <c r="N141" s="12">
        <f t="shared" si="8"/>
        <v>42336.25</v>
      </c>
      <c r="O141" s="12">
        <f t="shared" si="8"/>
        <v>42131.208333333328</v>
      </c>
      <c r="P141" t="b">
        <v>0</v>
      </c>
      <c r="Q141" t="b">
        <v>1</v>
      </c>
      <c r="R141" t="s">
        <v>65</v>
      </c>
      <c r="S141" t="s">
        <v>2038</v>
      </c>
      <c r="T141" t="s">
        <v>2047</v>
      </c>
    </row>
    <row r="142" spans="1:20" ht="31.2" x14ac:dyDescent="0.3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t="s">
        <v>20</v>
      </c>
      <c r="G142" s="5">
        <f t="shared" si="6"/>
        <v>2.2316363636363636</v>
      </c>
      <c r="H142" s="8">
        <f t="shared" si="7"/>
        <v>65.989247311827953</v>
      </c>
      <c r="I142">
        <v>186</v>
      </c>
      <c r="J142" t="s">
        <v>21</v>
      </c>
      <c r="K142" t="s">
        <v>22</v>
      </c>
      <c r="L142">
        <v>1448690400</v>
      </c>
      <c r="M142">
        <v>1519970400</v>
      </c>
      <c r="N142" s="12">
        <f t="shared" si="8"/>
        <v>42336.25</v>
      </c>
      <c r="O142" s="12">
        <f t="shared" si="8"/>
        <v>43161.25</v>
      </c>
      <c r="P142" t="b">
        <v>0</v>
      </c>
      <c r="Q142" t="b">
        <v>0</v>
      </c>
      <c r="R142" t="s">
        <v>42</v>
      </c>
      <c r="S142" t="s">
        <v>2042</v>
      </c>
      <c r="T142" t="s">
        <v>2043</v>
      </c>
    </row>
    <row r="143" spans="1:20" x14ac:dyDescent="0.3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t="s">
        <v>20</v>
      </c>
      <c r="G143" s="5">
        <f t="shared" si="6"/>
        <v>1.0159097978227061</v>
      </c>
      <c r="H143" s="8">
        <f t="shared" si="7"/>
        <v>60.992530345471522</v>
      </c>
      <c r="I143">
        <v>1071</v>
      </c>
      <c r="J143" t="s">
        <v>21</v>
      </c>
      <c r="K143" t="s">
        <v>22</v>
      </c>
      <c r="L143">
        <v>1448690400</v>
      </c>
      <c r="M143">
        <v>1434603600</v>
      </c>
      <c r="N143" s="12">
        <f t="shared" si="8"/>
        <v>42336.25</v>
      </c>
      <c r="O143" s="12">
        <f t="shared" si="8"/>
        <v>42173.208333333328</v>
      </c>
      <c r="P143" t="b">
        <v>0</v>
      </c>
      <c r="Q143" t="b">
        <v>0</v>
      </c>
      <c r="R143" t="s">
        <v>28</v>
      </c>
      <c r="S143" t="s">
        <v>2038</v>
      </c>
      <c r="T143" t="s">
        <v>2039</v>
      </c>
    </row>
    <row r="144" spans="1:20" ht="31.2" x14ac:dyDescent="0.3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t="s">
        <v>20</v>
      </c>
      <c r="G144" s="5">
        <f t="shared" si="6"/>
        <v>2.3003999999999998</v>
      </c>
      <c r="H144" s="8">
        <f t="shared" si="7"/>
        <v>98.307692307692307</v>
      </c>
      <c r="I144">
        <v>117</v>
      </c>
      <c r="J144" t="s">
        <v>21</v>
      </c>
      <c r="K144" t="s">
        <v>22</v>
      </c>
      <c r="L144">
        <v>1448690400</v>
      </c>
      <c r="M144">
        <v>1337230800</v>
      </c>
      <c r="N144" s="12">
        <f t="shared" si="8"/>
        <v>42336.25</v>
      </c>
      <c r="O144" s="12">
        <f t="shared" si="8"/>
        <v>41046.208333333336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x14ac:dyDescent="0.3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t="s">
        <v>20</v>
      </c>
      <c r="G145" s="5">
        <f t="shared" si="6"/>
        <v>1.355925925925926</v>
      </c>
      <c r="H145" s="8">
        <f t="shared" si="7"/>
        <v>104.6</v>
      </c>
      <c r="I145">
        <v>70</v>
      </c>
      <c r="J145" t="s">
        <v>21</v>
      </c>
      <c r="K145" t="s">
        <v>22</v>
      </c>
      <c r="L145">
        <v>1448690400</v>
      </c>
      <c r="M145">
        <v>1279429200</v>
      </c>
      <c r="N145" s="12">
        <f t="shared" si="8"/>
        <v>42336.25</v>
      </c>
      <c r="O145" s="12">
        <f t="shared" si="8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2046</v>
      </c>
    </row>
    <row r="146" spans="1:20" x14ac:dyDescent="0.3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t="s">
        <v>20</v>
      </c>
      <c r="G146" s="5">
        <f t="shared" si="6"/>
        <v>1.2909999999999999</v>
      </c>
      <c r="H146" s="8">
        <f t="shared" si="7"/>
        <v>86.066666666666663</v>
      </c>
      <c r="I146">
        <v>135</v>
      </c>
      <c r="J146" t="s">
        <v>21</v>
      </c>
      <c r="K146" t="s">
        <v>22</v>
      </c>
      <c r="L146">
        <v>1448690400</v>
      </c>
      <c r="M146">
        <v>1561438800</v>
      </c>
      <c r="N146" s="12">
        <f t="shared" si="8"/>
        <v>42336.25</v>
      </c>
      <c r="O146" s="12">
        <f t="shared" si="8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2041</v>
      </c>
    </row>
    <row r="147" spans="1:20" x14ac:dyDescent="0.3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t="s">
        <v>20</v>
      </c>
      <c r="G147" s="5">
        <f t="shared" si="6"/>
        <v>2.3651200000000001</v>
      </c>
      <c r="H147" s="8">
        <f t="shared" si="7"/>
        <v>76.989583333333329</v>
      </c>
      <c r="I147">
        <v>768</v>
      </c>
      <c r="J147" t="s">
        <v>98</v>
      </c>
      <c r="K147" t="s">
        <v>99</v>
      </c>
      <c r="L147">
        <v>1448690400</v>
      </c>
      <c r="M147">
        <v>1410498000</v>
      </c>
      <c r="N147" s="12">
        <f t="shared" si="8"/>
        <v>42336.25</v>
      </c>
      <c r="O147" s="12">
        <f t="shared" si="8"/>
        <v>41894.208333333336</v>
      </c>
      <c r="P147" t="b">
        <v>0</v>
      </c>
      <c r="Q147" t="b">
        <v>0</v>
      </c>
      <c r="R147" t="s">
        <v>65</v>
      </c>
      <c r="S147" t="s">
        <v>2038</v>
      </c>
      <c r="T147" t="s">
        <v>2047</v>
      </c>
    </row>
    <row r="148" spans="1:20" ht="31.2" x14ac:dyDescent="0.3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t="s">
        <v>74</v>
      </c>
      <c r="G148" s="5">
        <f t="shared" si="6"/>
        <v>0.17249999999999999</v>
      </c>
      <c r="H148" s="8">
        <f t="shared" si="7"/>
        <v>29.764705882352942</v>
      </c>
      <c r="I148">
        <v>51</v>
      </c>
      <c r="J148" t="s">
        <v>21</v>
      </c>
      <c r="K148" t="s">
        <v>22</v>
      </c>
      <c r="L148">
        <v>1448690400</v>
      </c>
      <c r="M148">
        <v>1322460000</v>
      </c>
      <c r="N148" s="12">
        <f t="shared" si="8"/>
        <v>42336.25</v>
      </c>
      <c r="O148" s="12">
        <f t="shared" si="8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2041</v>
      </c>
    </row>
    <row r="149" spans="1:20" ht="31.2" x14ac:dyDescent="0.3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t="s">
        <v>20</v>
      </c>
      <c r="G149" s="5">
        <f t="shared" si="6"/>
        <v>1.1249397590361445</v>
      </c>
      <c r="H149" s="8">
        <f t="shared" si="7"/>
        <v>46.91959798994975</v>
      </c>
      <c r="I149">
        <v>199</v>
      </c>
      <c r="J149" t="s">
        <v>21</v>
      </c>
      <c r="K149" t="s">
        <v>22</v>
      </c>
      <c r="L149">
        <v>1448690400</v>
      </c>
      <c r="M149">
        <v>1466312400</v>
      </c>
      <c r="N149" s="12">
        <f t="shared" si="8"/>
        <v>42336.25</v>
      </c>
      <c r="O149" s="12">
        <f t="shared" si="8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x14ac:dyDescent="0.3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t="s">
        <v>20</v>
      </c>
      <c r="G150" s="5">
        <f t="shared" si="6"/>
        <v>1.2102150537634409</v>
      </c>
      <c r="H150" s="8">
        <f t="shared" si="7"/>
        <v>105.18691588785046</v>
      </c>
      <c r="I150">
        <v>107</v>
      </c>
      <c r="J150" t="s">
        <v>21</v>
      </c>
      <c r="K150" t="s">
        <v>22</v>
      </c>
      <c r="L150">
        <v>1448690400</v>
      </c>
      <c r="M150">
        <v>1501736400</v>
      </c>
      <c r="N150" s="12">
        <f t="shared" si="8"/>
        <v>42336.25</v>
      </c>
      <c r="O150" s="12">
        <f t="shared" si="8"/>
        <v>42950.208333333328</v>
      </c>
      <c r="P150" t="b">
        <v>0</v>
      </c>
      <c r="Q150" t="b">
        <v>0</v>
      </c>
      <c r="R150" t="s">
        <v>65</v>
      </c>
      <c r="S150" t="s">
        <v>2038</v>
      </c>
      <c r="T150" t="s">
        <v>2047</v>
      </c>
    </row>
    <row r="151" spans="1:20" x14ac:dyDescent="0.3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t="s">
        <v>20</v>
      </c>
      <c r="G151" s="5">
        <f t="shared" si="6"/>
        <v>2.1987096774193549</v>
      </c>
      <c r="H151" s="8">
        <f t="shared" si="7"/>
        <v>69.907692307692301</v>
      </c>
      <c r="I151">
        <v>195</v>
      </c>
      <c r="J151" t="s">
        <v>21</v>
      </c>
      <c r="K151" t="s">
        <v>22</v>
      </c>
      <c r="L151">
        <v>1448690400</v>
      </c>
      <c r="M151">
        <v>1361512800</v>
      </c>
      <c r="N151" s="12">
        <f t="shared" si="8"/>
        <v>42336.25</v>
      </c>
      <c r="O151" s="12">
        <f t="shared" si="8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2046</v>
      </c>
    </row>
    <row r="152" spans="1:20" x14ac:dyDescent="0.3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t="s">
        <v>14</v>
      </c>
      <c r="G152" s="5">
        <f t="shared" si="6"/>
        <v>0.01</v>
      </c>
      <c r="H152" s="8">
        <f t="shared" si="7"/>
        <v>1</v>
      </c>
      <c r="I152">
        <v>1</v>
      </c>
      <c r="J152" t="s">
        <v>21</v>
      </c>
      <c r="K152" t="s">
        <v>22</v>
      </c>
      <c r="L152">
        <v>1448690400</v>
      </c>
      <c r="M152">
        <v>1545026400</v>
      </c>
      <c r="N152" s="12">
        <f t="shared" si="8"/>
        <v>42336.25</v>
      </c>
      <c r="O152" s="12">
        <f t="shared" si="8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 x14ac:dyDescent="0.3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t="s">
        <v>14</v>
      </c>
      <c r="G153" s="5">
        <f t="shared" si="6"/>
        <v>0.64166909620991253</v>
      </c>
      <c r="H153" s="8">
        <f t="shared" si="7"/>
        <v>60.011588275391958</v>
      </c>
      <c r="I153">
        <v>1467</v>
      </c>
      <c r="J153" t="s">
        <v>21</v>
      </c>
      <c r="K153" t="s">
        <v>22</v>
      </c>
      <c r="L153">
        <v>1448690400</v>
      </c>
      <c r="M153">
        <v>1406696400</v>
      </c>
      <c r="N153" s="12">
        <f t="shared" si="8"/>
        <v>42336.25</v>
      </c>
      <c r="O153" s="12">
        <f t="shared" si="8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2044</v>
      </c>
    </row>
    <row r="154" spans="1:20" x14ac:dyDescent="0.3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t="s">
        <v>20</v>
      </c>
      <c r="G154" s="5">
        <f t="shared" si="6"/>
        <v>4.2306746987951804</v>
      </c>
      <c r="H154" s="8">
        <f t="shared" si="7"/>
        <v>52.006220379146917</v>
      </c>
      <c r="I154">
        <v>3376</v>
      </c>
      <c r="J154" t="s">
        <v>21</v>
      </c>
      <c r="K154" t="s">
        <v>22</v>
      </c>
      <c r="L154">
        <v>1448690400</v>
      </c>
      <c r="M154">
        <v>1487916000</v>
      </c>
      <c r="N154" s="12">
        <f t="shared" si="8"/>
        <v>42336.25</v>
      </c>
      <c r="O154" s="12">
        <f t="shared" si="8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2046</v>
      </c>
    </row>
    <row r="155" spans="1:20" x14ac:dyDescent="0.3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t="s">
        <v>14</v>
      </c>
      <c r="G155" s="5">
        <f t="shared" si="6"/>
        <v>0.92984160506863778</v>
      </c>
      <c r="H155" s="8">
        <f t="shared" si="7"/>
        <v>31.000176025347649</v>
      </c>
      <c r="I155">
        <v>5681</v>
      </c>
      <c r="J155" t="s">
        <v>21</v>
      </c>
      <c r="K155" t="s">
        <v>22</v>
      </c>
      <c r="L155">
        <v>1448690400</v>
      </c>
      <c r="M155">
        <v>1351141200</v>
      </c>
      <c r="N155" s="12">
        <f t="shared" si="8"/>
        <v>42336.25</v>
      </c>
      <c r="O155" s="12">
        <f t="shared" si="8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2041</v>
      </c>
    </row>
    <row r="156" spans="1:20" x14ac:dyDescent="0.3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t="s">
        <v>14</v>
      </c>
      <c r="G156" s="5">
        <f t="shared" si="6"/>
        <v>0.58756567425569173</v>
      </c>
      <c r="H156" s="8">
        <f t="shared" si="7"/>
        <v>95.042492917847028</v>
      </c>
      <c r="I156">
        <v>1059</v>
      </c>
      <c r="J156" t="s">
        <v>21</v>
      </c>
      <c r="K156" t="s">
        <v>22</v>
      </c>
      <c r="L156">
        <v>1448690400</v>
      </c>
      <c r="M156">
        <v>1465016400</v>
      </c>
      <c r="N156" s="12">
        <f t="shared" si="8"/>
        <v>42336.25</v>
      </c>
      <c r="O156" s="12">
        <f t="shared" si="8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2046</v>
      </c>
    </row>
    <row r="157" spans="1:20" x14ac:dyDescent="0.3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t="s">
        <v>14</v>
      </c>
      <c r="G157" s="5">
        <f t="shared" si="6"/>
        <v>0.65022222222222226</v>
      </c>
      <c r="H157" s="8">
        <f t="shared" si="7"/>
        <v>75.968174204355108</v>
      </c>
      <c r="I157">
        <v>1194</v>
      </c>
      <c r="J157" t="s">
        <v>21</v>
      </c>
      <c r="K157" t="s">
        <v>22</v>
      </c>
      <c r="L157">
        <v>1448690400</v>
      </c>
      <c r="M157">
        <v>1270789200</v>
      </c>
      <c r="N157" s="12">
        <f t="shared" si="8"/>
        <v>42336.25</v>
      </c>
      <c r="O157" s="12">
        <f t="shared" si="8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2041</v>
      </c>
    </row>
    <row r="158" spans="1:20" x14ac:dyDescent="0.3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t="s">
        <v>74</v>
      </c>
      <c r="G158" s="5">
        <f t="shared" si="6"/>
        <v>0.73939560439560437</v>
      </c>
      <c r="H158" s="8">
        <f t="shared" si="7"/>
        <v>71.013192612137203</v>
      </c>
      <c r="I158">
        <v>379</v>
      </c>
      <c r="J158" t="s">
        <v>26</v>
      </c>
      <c r="K158" t="s">
        <v>27</v>
      </c>
      <c r="L158">
        <v>1448690400</v>
      </c>
      <c r="M158">
        <v>1572325200</v>
      </c>
      <c r="N158" s="12">
        <f t="shared" si="8"/>
        <v>42336.25</v>
      </c>
      <c r="O158" s="12">
        <f t="shared" si="8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 x14ac:dyDescent="0.3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t="s">
        <v>14</v>
      </c>
      <c r="G159" s="5">
        <f t="shared" si="6"/>
        <v>0.52666666666666662</v>
      </c>
      <c r="H159" s="8">
        <f t="shared" si="7"/>
        <v>73.733333333333334</v>
      </c>
      <c r="I159">
        <v>30</v>
      </c>
      <c r="J159" t="s">
        <v>26</v>
      </c>
      <c r="K159" t="s">
        <v>27</v>
      </c>
      <c r="L159">
        <v>1448690400</v>
      </c>
      <c r="M159">
        <v>1389420000</v>
      </c>
      <c r="N159" s="12">
        <f t="shared" si="8"/>
        <v>42336.25</v>
      </c>
      <c r="O159" s="12">
        <f t="shared" si="8"/>
        <v>41650.25</v>
      </c>
      <c r="P159" t="b">
        <v>0</v>
      </c>
      <c r="Q159" t="b">
        <v>0</v>
      </c>
      <c r="R159" t="s">
        <v>122</v>
      </c>
      <c r="S159" t="s">
        <v>2055</v>
      </c>
      <c r="T159" t="s">
        <v>2056</v>
      </c>
    </row>
    <row r="160" spans="1:20" x14ac:dyDescent="0.3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t="s">
        <v>20</v>
      </c>
      <c r="G160" s="5">
        <f t="shared" si="6"/>
        <v>2.2095238095238097</v>
      </c>
      <c r="H160" s="8">
        <f t="shared" si="7"/>
        <v>113.17073170731707</v>
      </c>
      <c r="I160">
        <v>41</v>
      </c>
      <c r="J160" t="s">
        <v>21</v>
      </c>
      <c r="K160" t="s">
        <v>22</v>
      </c>
      <c r="L160">
        <v>1448690400</v>
      </c>
      <c r="M160">
        <v>1449640800</v>
      </c>
      <c r="N160" s="12">
        <f t="shared" si="8"/>
        <v>42336.25</v>
      </c>
      <c r="O160" s="12">
        <f t="shared" si="8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 x14ac:dyDescent="0.3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t="s">
        <v>20</v>
      </c>
      <c r="G161" s="5">
        <f t="shared" si="6"/>
        <v>1.0001150627615063</v>
      </c>
      <c r="H161" s="8">
        <f t="shared" si="7"/>
        <v>105.00933552992861</v>
      </c>
      <c r="I161">
        <v>1821</v>
      </c>
      <c r="J161" t="s">
        <v>21</v>
      </c>
      <c r="K161" t="s">
        <v>22</v>
      </c>
      <c r="L161">
        <v>1448690400</v>
      </c>
      <c r="M161">
        <v>1555218000</v>
      </c>
      <c r="N161" s="12">
        <f t="shared" si="8"/>
        <v>42336.25</v>
      </c>
      <c r="O161" s="12">
        <f t="shared" si="8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2041</v>
      </c>
    </row>
    <row r="162" spans="1:20" x14ac:dyDescent="0.3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t="s">
        <v>20</v>
      </c>
      <c r="G162" s="5">
        <f t="shared" si="6"/>
        <v>1.6231249999999999</v>
      </c>
      <c r="H162" s="8">
        <f t="shared" si="7"/>
        <v>79.176829268292678</v>
      </c>
      <c r="I162">
        <v>164</v>
      </c>
      <c r="J162" t="s">
        <v>21</v>
      </c>
      <c r="K162" t="s">
        <v>22</v>
      </c>
      <c r="L162">
        <v>1448690400</v>
      </c>
      <c r="M162">
        <v>1557723600</v>
      </c>
      <c r="N162" s="12">
        <f t="shared" si="8"/>
        <v>42336.25</v>
      </c>
      <c r="O162" s="12">
        <f t="shared" si="8"/>
        <v>43598.208333333328</v>
      </c>
      <c r="P162" t="b">
        <v>0</v>
      </c>
      <c r="Q162" t="b">
        <v>0</v>
      </c>
      <c r="R162" t="s">
        <v>65</v>
      </c>
      <c r="S162" t="s">
        <v>2038</v>
      </c>
      <c r="T162" t="s">
        <v>2047</v>
      </c>
    </row>
    <row r="163" spans="1:20" ht="31.2" x14ac:dyDescent="0.3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t="s">
        <v>14</v>
      </c>
      <c r="G163" s="5">
        <f t="shared" si="6"/>
        <v>0.78181818181818186</v>
      </c>
      <c r="H163" s="8">
        <f t="shared" si="7"/>
        <v>57.333333333333336</v>
      </c>
      <c r="I163">
        <v>75</v>
      </c>
      <c r="J163" t="s">
        <v>21</v>
      </c>
      <c r="K163" t="s">
        <v>22</v>
      </c>
      <c r="L163">
        <v>1448690400</v>
      </c>
      <c r="M163">
        <v>1443502800</v>
      </c>
      <c r="N163" s="12">
        <f t="shared" si="8"/>
        <v>42336.25</v>
      </c>
      <c r="O163" s="12">
        <f t="shared" si="8"/>
        <v>42276.208333333328</v>
      </c>
      <c r="P163" t="b">
        <v>0</v>
      </c>
      <c r="Q163" t="b">
        <v>1</v>
      </c>
      <c r="R163" t="s">
        <v>28</v>
      </c>
      <c r="S163" t="s">
        <v>2038</v>
      </c>
      <c r="T163" t="s">
        <v>2039</v>
      </c>
    </row>
    <row r="164" spans="1:20" ht="31.2" x14ac:dyDescent="0.3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t="s">
        <v>20</v>
      </c>
      <c r="G164" s="5">
        <f t="shared" si="6"/>
        <v>1.4973770491803278</v>
      </c>
      <c r="H164" s="8">
        <f t="shared" si="7"/>
        <v>58.178343949044589</v>
      </c>
      <c r="I164">
        <v>157</v>
      </c>
      <c r="J164" t="s">
        <v>98</v>
      </c>
      <c r="K164" t="s">
        <v>99</v>
      </c>
      <c r="L164">
        <v>1448690400</v>
      </c>
      <c r="M164">
        <v>1546840800</v>
      </c>
      <c r="N164" s="12">
        <f t="shared" si="8"/>
        <v>42336.25</v>
      </c>
      <c r="O164" s="12">
        <f t="shared" si="8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t="s">
        <v>20</v>
      </c>
      <c r="G165" s="5">
        <f t="shared" si="6"/>
        <v>2.5325714285714285</v>
      </c>
      <c r="H165" s="8">
        <f t="shared" si="7"/>
        <v>36.032520325203251</v>
      </c>
      <c r="I165">
        <v>246</v>
      </c>
      <c r="J165" t="s">
        <v>21</v>
      </c>
      <c r="K165" t="s">
        <v>22</v>
      </c>
      <c r="L165">
        <v>1448690400</v>
      </c>
      <c r="M165">
        <v>1512712800</v>
      </c>
      <c r="N165" s="12">
        <f t="shared" si="8"/>
        <v>42336.25</v>
      </c>
      <c r="O165" s="12">
        <f t="shared" si="8"/>
        <v>43077.25</v>
      </c>
      <c r="P165" t="b">
        <v>0</v>
      </c>
      <c r="Q165" t="b">
        <v>1</v>
      </c>
      <c r="R165" t="s">
        <v>122</v>
      </c>
      <c r="S165" t="s">
        <v>2055</v>
      </c>
      <c r="T165" t="s">
        <v>2056</v>
      </c>
    </row>
    <row r="166" spans="1:20" x14ac:dyDescent="0.3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t="s">
        <v>20</v>
      </c>
      <c r="G166" s="5">
        <f t="shared" si="6"/>
        <v>1.0016943521594683</v>
      </c>
      <c r="H166" s="8">
        <f t="shared" si="7"/>
        <v>107.99068767908309</v>
      </c>
      <c r="I166">
        <v>1396</v>
      </c>
      <c r="J166" t="s">
        <v>21</v>
      </c>
      <c r="K166" t="s">
        <v>22</v>
      </c>
      <c r="L166">
        <v>1448690400</v>
      </c>
      <c r="M166">
        <v>1507525200</v>
      </c>
      <c r="N166" s="12">
        <f t="shared" si="8"/>
        <v>42336.25</v>
      </c>
      <c r="O166" s="12">
        <f t="shared" si="8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2041</v>
      </c>
    </row>
    <row r="167" spans="1:20" x14ac:dyDescent="0.3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t="s">
        <v>20</v>
      </c>
      <c r="G167" s="5">
        <f t="shared" si="6"/>
        <v>1.2199004424778761</v>
      </c>
      <c r="H167" s="8">
        <f t="shared" si="7"/>
        <v>44.005985634477256</v>
      </c>
      <c r="I167">
        <v>2506</v>
      </c>
      <c r="J167" t="s">
        <v>21</v>
      </c>
      <c r="K167" t="s">
        <v>22</v>
      </c>
      <c r="L167">
        <v>1448690400</v>
      </c>
      <c r="M167">
        <v>1504328400</v>
      </c>
      <c r="N167" s="12">
        <f t="shared" si="8"/>
        <v>42336.25</v>
      </c>
      <c r="O167" s="12">
        <f t="shared" si="8"/>
        <v>42980.208333333328</v>
      </c>
      <c r="P167" t="b">
        <v>0</v>
      </c>
      <c r="Q167" t="b">
        <v>0</v>
      </c>
      <c r="R167" t="s">
        <v>28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t="s">
        <v>20</v>
      </c>
      <c r="G168" s="5">
        <f t="shared" si="6"/>
        <v>1.3713265306122449</v>
      </c>
      <c r="H168" s="8">
        <f t="shared" si="7"/>
        <v>55.077868852459019</v>
      </c>
      <c r="I168">
        <v>244</v>
      </c>
      <c r="J168" t="s">
        <v>21</v>
      </c>
      <c r="K168" t="s">
        <v>22</v>
      </c>
      <c r="L168">
        <v>1448690400</v>
      </c>
      <c r="M168">
        <v>1293343200</v>
      </c>
      <c r="N168" s="12">
        <f t="shared" si="8"/>
        <v>42336.25</v>
      </c>
      <c r="O168" s="12">
        <f t="shared" si="8"/>
        <v>40538.25</v>
      </c>
      <c r="P168" t="b">
        <v>0</v>
      </c>
      <c r="Q168" t="b">
        <v>0</v>
      </c>
      <c r="R168" t="s">
        <v>122</v>
      </c>
      <c r="S168" t="s">
        <v>2055</v>
      </c>
      <c r="T168" t="s">
        <v>2056</v>
      </c>
    </row>
    <row r="169" spans="1:20" x14ac:dyDescent="0.3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t="s">
        <v>20</v>
      </c>
      <c r="G169" s="5">
        <f t="shared" si="6"/>
        <v>4.155384615384615</v>
      </c>
      <c r="H169" s="8">
        <f t="shared" si="7"/>
        <v>74</v>
      </c>
      <c r="I169">
        <v>146</v>
      </c>
      <c r="J169" t="s">
        <v>26</v>
      </c>
      <c r="K169" t="s">
        <v>27</v>
      </c>
      <c r="L169">
        <v>1448690400</v>
      </c>
      <c r="M169">
        <v>1371704400</v>
      </c>
      <c r="N169" s="12">
        <f t="shared" si="8"/>
        <v>42336.25</v>
      </c>
      <c r="O169" s="12">
        <f t="shared" si="8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2041</v>
      </c>
    </row>
    <row r="170" spans="1:20" x14ac:dyDescent="0.3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t="s">
        <v>14</v>
      </c>
      <c r="G170" s="5">
        <f t="shared" si="6"/>
        <v>0.3130913348946136</v>
      </c>
      <c r="H170" s="8">
        <f t="shared" si="7"/>
        <v>41.996858638743454</v>
      </c>
      <c r="I170">
        <v>955</v>
      </c>
      <c r="J170" t="s">
        <v>36</v>
      </c>
      <c r="K170" t="s">
        <v>37</v>
      </c>
      <c r="L170">
        <v>1448690400</v>
      </c>
      <c r="M170">
        <v>1552798800</v>
      </c>
      <c r="N170" s="12">
        <f t="shared" si="8"/>
        <v>42336.25</v>
      </c>
      <c r="O170" s="12">
        <f t="shared" si="8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2046</v>
      </c>
    </row>
    <row r="171" spans="1:20" x14ac:dyDescent="0.3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t="s">
        <v>20</v>
      </c>
      <c r="G171" s="5">
        <f t="shared" si="6"/>
        <v>4.240815450643777</v>
      </c>
      <c r="H171" s="8">
        <f t="shared" si="7"/>
        <v>77.988161010260455</v>
      </c>
      <c r="I171">
        <v>1267</v>
      </c>
      <c r="J171" t="s">
        <v>21</v>
      </c>
      <c r="K171" t="s">
        <v>22</v>
      </c>
      <c r="L171">
        <v>1448690400</v>
      </c>
      <c r="M171">
        <v>1342328400</v>
      </c>
      <c r="N171" s="12">
        <f t="shared" si="8"/>
        <v>42336.25</v>
      </c>
      <c r="O171" s="12">
        <f t="shared" si="8"/>
        <v>41105.208333333336</v>
      </c>
      <c r="P171" t="b">
        <v>0</v>
      </c>
      <c r="Q171" t="b">
        <v>1</v>
      </c>
      <c r="R171" t="s">
        <v>100</v>
      </c>
      <c r="S171" t="s">
        <v>2042</v>
      </c>
      <c r="T171" t="s">
        <v>2053</v>
      </c>
    </row>
    <row r="172" spans="1:20" x14ac:dyDescent="0.3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t="s">
        <v>14</v>
      </c>
      <c r="G172" s="5">
        <f t="shared" si="6"/>
        <v>2.9388623072833599E-2</v>
      </c>
      <c r="H172" s="8">
        <f t="shared" si="7"/>
        <v>82.507462686567166</v>
      </c>
      <c r="I172">
        <v>67</v>
      </c>
      <c r="J172" t="s">
        <v>21</v>
      </c>
      <c r="K172" t="s">
        <v>22</v>
      </c>
      <c r="L172">
        <v>1448690400</v>
      </c>
      <c r="M172">
        <v>1502341200</v>
      </c>
      <c r="N172" s="12">
        <f t="shared" si="8"/>
        <v>42336.25</v>
      </c>
      <c r="O172" s="12">
        <f t="shared" si="8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2046</v>
      </c>
    </row>
    <row r="173" spans="1:20" ht="31.2" x14ac:dyDescent="0.3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t="s">
        <v>14</v>
      </c>
      <c r="G173" s="5">
        <f t="shared" si="6"/>
        <v>0.1063265306122449</v>
      </c>
      <c r="H173" s="8">
        <f t="shared" si="7"/>
        <v>104.2</v>
      </c>
      <c r="I173">
        <v>5</v>
      </c>
      <c r="J173" t="s">
        <v>21</v>
      </c>
      <c r="K173" t="s">
        <v>22</v>
      </c>
      <c r="L173">
        <v>1448690400</v>
      </c>
      <c r="M173">
        <v>1397192400</v>
      </c>
      <c r="N173" s="12">
        <f t="shared" si="8"/>
        <v>42336.25</v>
      </c>
      <c r="O173" s="12">
        <f t="shared" si="8"/>
        <v>41740.208333333336</v>
      </c>
      <c r="P173" t="b">
        <v>0</v>
      </c>
      <c r="Q173" t="b">
        <v>0</v>
      </c>
      <c r="R173" t="s">
        <v>206</v>
      </c>
      <c r="S173" t="s">
        <v>2048</v>
      </c>
      <c r="T173" t="s">
        <v>2060</v>
      </c>
    </row>
    <row r="174" spans="1:20" x14ac:dyDescent="0.3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t="s">
        <v>14</v>
      </c>
      <c r="G174" s="5">
        <f t="shared" si="6"/>
        <v>0.82874999999999999</v>
      </c>
      <c r="H174" s="8">
        <f t="shared" si="7"/>
        <v>25.5</v>
      </c>
      <c r="I174">
        <v>26</v>
      </c>
      <c r="J174" t="s">
        <v>21</v>
      </c>
      <c r="K174" t="s">
        <v>22</v>
      </c>
      <c r="L174">
        <v>1448690400</v>
      </c>
      <c r="M174">
        <v>1407042000</v>
      </c>
      <c r="N174" s="12">
        <f t="shared" si="8"/>
        <v>42336.25</v>
      </c>
      <c r="O174" s="12">
        <f t="shared" si="8"/>
        <v>41854.208333333336</v>
      </c>
      <c r="P174" t="b">
        <v>0</v>
      </c>
      <c r="Q174" t="b">
        <v>1</v>
      </c>
      <c r="R174" t="s">
        <v>42</v>
      </c>
      <c r="S174" t="s">
        <v>2042</v>
      </c>
      <c r="T174" t="s">
        <v>2043</v>
      </c>
    </row>
    <row r="175" spans="1:20" ht="31.2" x14ac:dyDescent="0.3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t="s">
        <v>20</v>
      </c>
      <c r="G175" s="5">
        <f t="shared" si="6"/>
        <v>1.6301447776628748</v>
      </c>
      <c r="H175" s="8">
        <f t="shared" si="7"/>
        <v>100.98334401024984</v>
      </c>
      <c r="I175">
        <v>1561</v>
      </c>
      <c r="J175" t="s">
        <v>21</v>
      </c>
      <c r="K175" t="s">
        <v>22</v>
      </c>
      <c r="L175">
        <v>1448690400</v>
      </c>
      <c r="M175">
        <v>1369371600</v>
      </c>
      <c r="N175" s="12">
        <f t="shared" si="8"/>
        <v>42336.25</v>
      </c>
      <c r="O175" s="12">
        <f t="shared" si="8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t="s">
        <v>20</v>
      </c>
      <c r="G176" s="5">
        <f t="shared" si="6"/>
        <v>8.9466666666666672</v>
      </c>
      <c r="H176" s="8">
        <f t="shared" si="7"/>
        <v>111.83333333333333</v>
      </c>
      <c r="I176">
        <v>48</v>
      </c>
      <c r="J176" t="s">
        <v>21</v>
      </c>
      <c r="K176" t="s">
        <v>22</v>
      </c>
      <c r="L176">
        <v>1448690400</v>
      </c>
      <c r="M176">
        <v>1444107600</v>
      </c>
      <c r="N176" s="12">
        <f t="shared" si="8"/>
        <v>42336.25</v>
      </c>
      <c r="O176" s="12">
        <f t="shared" si="8"/>
        <v>42283.208333333328</v>
      </c>
      <c r="P176" t="b">
        <v>0</v>
      </c>
      <c r="Q176" t="b">
        <v>1</v>
      </c>
      <c r="R176" t="s">
        <v>65</v>
      </c>
      <c r="S176" t="s">
        <v>2038</v>
      </c>
      <c r="T176" t="s">
        <v>2047</v>
      </c>
    </row>
    <row r="177" spans="1:20" x14ac:dyDescent="0.3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t="s">
        <v>14</v>
      </c>
      <c r="G177" s="5">
        <f t="shared" si="6"/>
        <v>0.26191501103752757</v>
      </c>
      <c r="H177" s="8">
        <f t="shared" si="7"/>
        <v>41.999115044247787</v>
      </c>
      <c r="I177">
        <v>1130</v>
      </c>
      <c r="J177" t="s">
        <v>21</v>
      </c>
      <c r="K177" t="s">
        <v>22</v>
      </c>
      <c r="L177">
        <v>1448690400</v>
      </c>
      <c r="M177">
        <v>1474261200</v>
      </c>
      <c r="N177" s="12">
        <f t="shared" si="8"/>
        <v>42336.25</v>
      </c>
      <c r="O177" s="12">
        <f t="shared" si="8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2041</v>
      </c>
    </row>
    <row r="178" spans="1:20" ht="31.2" x14ac:dyDescent="0.3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t="s">
        <v>14</v>
      </c>
      <c r="G178" s="5">
        <f t="shared" si="6"/>
        <v>0.74834782608695649</v>
      </c>
      <c r="H178" s="8">
        <f t="shared" si="7"/>
        <v>110.05115089514067</v>
      </c>
      <c r="I178">
        <v>782</v>
      </c>
      <c r="J178" t="s">
        <v>21</v>
      </c>
      <c r="K178" t="s">
        <v>22</v>
      </c>
      <c r="L178">
        <v>1448690400</v>
      </c>
      <c r="M178">
        <v>1473656400</v>
      </c>
      <c r="N178" s="12">
        <f t="shared" si="8"/>
        <v>42336.25</v>
      </c>
      <c r="O178" s="12">
        <f t="shared" si="8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x14ac:dyDescent="0.3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t="s">
        <v>20</v>
      </c>
      <c r="G179" s="5">
        <f t="shared" si="6"/>
        <v>4.1647680412371137</v>
      </c>
      <c r="H179" s="8">
        <f t="shared" si="7"/>
        <v>58.997079225994888</v>
      </c>
      <c r="I179">
        <v>2739</v>
      </c>
      <c r="J179" t="s">
        <v>21</v>
      </c>
      <c r="K179" t="s">
        <v>22</v>
      </c>
      <c r="L179">
        <v>1448690400</v>
      </c>
      <c r="M179">
        <v>1291960800</v>
      </c>
      <c r="N179" s="12">
        <f t="shared" si="8"/>
        <v>42336.25</v>
      </c>
      <c r="O179" s="12">
        <f t="shared" si="8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x14ac:dyDescent="0.3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t="s">
        <v>14</v>
      </c>
      <c r="G180" s="5">
        <f t="shared" si="6"/>
        <v>0.96208333333333329</v>
      </c>
      <c r="H180" s="8">
        <f t="shared" si="7"/>
        <v>32.985714285714288</v>
      </c>
      <c r="I180">
        <v>210</v>
      </c>
      <c r="J180" t="s">
        <v>21</v>
      </c>
      <c r="K180" t="s">
        <v>22</v>
      </c>
      <c r="L180">
        <v>1448690400</v>
      </c>
      <c r="M180">
        <v>1506747600</v>
      </c>
      <c r="N180" s="12">
        <f t="shared" si="8"/>
        <v>42336.25</v>
      </c>
      <c r="O180" s="12">
        <f t="shared" si="8"/>
        <v>43008.208333333328</v>
      </c>
      <c r="P180" t="b">
        <v>0</v>
      </c>
      <c r="Q180" t="b">
        <v>0</v>
      </c>
      <c r="R180" t="s">
        <v>17</v>
      </c>
      <c r="S180" t="s">
        <v>2034</v>
      </c>
      <c r="T180" t="s">
        <v>2035</v>
      </c>
    </row>
    <row r="181" spans="1:20" ht="31.2" x14ac:dyDescent="0.3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t="s">
        <v>20</v>
      </c>
      <c r="G181" s="5">
        <f t="shared" si="6"/>
        <v>3.5771910112359548</v>
      </c>
      <c r="H181" s="8">
        <f t="shared" si="7"/>
        <v>45.005654509471306</v>
      </c>
      <c r="I181">
        <v>3537</v>
      </c>
      <c r="J181" t="s">
        <v>15</v>
      </c>
      <c r="K181" t="s">
        <v>16</v>
      </c>
      <c r="L181">
        <v>1448690400</v>
      </c>
      <c r="M181">
        <v>1363582800</v>
      </c>
      <c r="N181" s="12">
        <f t="shared" si="8"/>
        <v>42336.25</v>
      </c>
      <c r="O181" s="12">
        <f t="shared" si="8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2041</v>
      </c>
    </row>
    <row r="182" spans="1:20" x14ac:dyDescent="0.3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t="s">
        <v>20</v>
      </c>
      <c r="G182" s="5">
        <f t="shared" si="6"/>
        <v>3.0845714285714285</v>
      </c>
      <c r="H182" s="8">
        <f t="shared" si="7"/>
        <v>81.98196487897485</v>
      </c>
      <c r="I182">
        <v>2107</v>
      </c>
      <c r="J182" t="s">
        <v>26</v>
      </c>
      <c r="K182" t="s">
        <v>27</v>
      </c>
      <c r="L182">
        <v>1448690400</v>
      </c>
      <c r="M182">
        <v>1269666000</v>
      </c>
      <c r="N182" s="12">
        <f t="shared" si="8"/>
        <v>42336.25</v>
      </c>
      <c r="O182" s="12">
        <f t="shared" si="8"/>
        <v>40264.208333333336</v>
      </c>
      <c r="P182" t="b">
        <v>0</v>
      </c>
      <c r="Q182" t="b">
        <v>0</v>
      </c>
      <c r="R182" t="s">
        <v>65</v>
      </c>
      <c r="S182" t="s">
        <v>2038</v>
      </c>
      <c r="T182" t="s">
        <v>2047</v>
      </c>
    </row>
    <row r="183" spans="1:20" x14ac:dyDescent="0.3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t="s">
        <v>14</v>
      </c>
      <c r="G183" s="5">
        <f t="shared" si="6"/>
        <v>0.61802325581395345</v>
      </c>
      <c r="H183" s="8">
        <f t="shared" si="7"/>
        <v>39.080882352941174</v>
      </c>
      <c r="I183">
        <v>136</v>
      </c>
      <c r="J183" t="s">
        <v>21</v>
      </c>
      <c r="K183" t="s">
        <v>22</v>
      </c>
      <c r="L183">
        <v>1448690400</v>
      </c>
      <c r="M183">
        <v>1508648400</v>
      </c>
      <c r="N183" s="12">
        <f t="shared" si="8"/>
        <v>42336.25</v>
      </c>
      <c r="O183" s="12">
        <f t="shared" si="8"/>
        <v>43030.208333333328</v>
      </c>
      <c r="P183" t="b">
        <v>0</v>
      </c>
      <c r="Q183" t="b">
        <v>0</v>
      </c>
      <c r="R183" t="s">
        <v>28</v>
      </c>
      <c r="S183" t="s">
        <v>2038</v>
      </c>
      <c r="T183" t="s">
        <v>2039</v>
      </c>
    </row>
    <row r="184" spans="1:20" ht="31.2" x14ac:dyDescent="0.3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t="s">
        <v>20</v>
      </c>
      <c r="G184" s="5">
        <f t="shared" si="6"/>
        <v>7.2232472324723247</v>
      </c>
      <c r="H184" s="8">
        <f t="shared" si="7"/>
        <v>58.996383363471971</v>
      </c>
      <c r="I184">
        <v>3318</v>
      </c>
      <c r="J184" t="s">
        <v>36</v>
      </c>
      <c r="K184" t="s">
        <v>37</v>
      </c>
      <c r="L184">
        <v>1448690400</v>
      </c>
      <c r="M184">
        <v>1561957200</v>
      </c>
      <c r="N184" s="12">
        <f t="shared" si="8"/>
        <v>42336.25</v>
      </c>
      <c r="O184" s="12">
        <f t="shared" si="8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2041</v>
      </c>
    </row>
    <row r="185" spans="1:20" ht="31.2" x14ac:dyDescent="0.3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t="s">
        <v>14</v>
      </c>
      <c r="G185" s="5">
        <f t="shared" si="6"/>
        <v>0.69117647058823528</v>
      </c>
      <c r="H185" s="8">
        <f t="shared" si="7"/>
        <v>40.988372093023258</v>
      </c>
      <c r="I185">
        <v>86</v>
      </c>
      <c r="J185" t="s">
        <v>15</v>
      </c>
      <c r="K185" t="s">
        <v>16</v>
      </c>
      <c r="L185">
        <v>1448690400</v>
      </c>
      <c r="M185">
        <v>1285131600</v>
      </c>
      <c r="N185" s="12">
        <f t="shared" si="8"/>
        <v>42336.25</v>
      </c>
      <c r="O185" s="12">
        <f t="shared" si="8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 x14ac:dyDescent="0.3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t="s">
        <v>20</v>
      </c>
      <c r="G186" s="5">
        <f t="shared" si="6"/>
        <v>2.9305555555555554</v>
      </c>
      <c r="H186" s="8">
        <f t="shared" si="7"/>
        <v>31.029411764705884</v>
      </c>
      <c r="I186">
        <v>340</v>
      </c>
      <c r="J186" t="s">
        <v>21</v>
      </c>
      <c r="K186" t="s">
        <v>22</v>
      </c>
      <c r="L186">
        <v>1448690400</v>
      </c>
      <c r="M186">
        <v>1556946000</v>
      </c>
      <c r="N186" s="12">
        <f t="shared" si="8"/>
        <v>42336.25</v>
      </c>
      <c r="O186" s="12">
        <f t="shared" si="8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2041</v>
      </c>
    </row>
    <row r="187" spans="1:20" x14ac:dyDescent="0.3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t="s">
        <v>14</v>
      </c>
      <c r="G187" s="5">
        <f t="shared" si="6"/>
        <v>0.71799999999999997</v>
      </c>
      <c r="H187" s="8">
        <f t="shared" si="7"/>
        <v>37.789473684210527</v>
      </c>
      <c r="I187">
        <v>19</v>
      </c>
      <c r="J187" t="s">
        <v>21</v>
      </c>
      <c r="K187" t="s">
        <v>22</v>
      </c>
      <c r="L187">
        <v>1448690400</v>
      </c>
      <c r="M187">
        <v>1527138000</v>
      </c>
      <c r="N187" s="12">
        <f t="shared" si="8"/>
        <v>42336.25</v>
      </c>
      <c r="O187" s="12">
        <f t="shared" si="8"/>
        <v>43244.208333333328</v>
      </c>
      <c r="P187" t="b">
        <v>0</v>
      </c>
      <c r="Q187" t="b">
        <v>0</v>
      </c>
      <c r="R187" t="s">
        <v>269</v>
      </c>
      <c r="S187" t="s">
        <v>2042</v>
      </c>
      <c r="T187" t="s">
        <v>2061</v>
      </c>
    </row>
    <row r="188" spans="1:20" x14ac:dyDescent="0.3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t="s">
        <v>14</v>
      </c>
      <c r="G188" s="5">
        <f t="shared" si="6"/>
        <v>0.31934684684684683</v>
      </c>
      <c r="H188" s="8">
        <f t="shared" si="7"/>
        <v>32.006772009029348</v>
      </c>
      <c r="I188">
        <v>886</v>
      </c>
      <c r="J188" t="s">
        <v>21</v>
      </c>
      <c r="K188" t="s">
        <v>22</v>
      </c>
      <c r="L188">
        <v>1448690400</v>
      </c>
      <c r="M188">
        <v>1402117200</v>
      </c>
      <c r="N188" s="12">
        <f t="shared" si="8"/>
        <v>42336.25</v>
      </c>
      <c r="O188" s="12">
        <f t="shared" si="8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2041</v>
      </c>
    </row>
    <row r="189" spans="1:20" x14ac:dyDescent="0.3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t="s">
        <v>20</v>
      </c>
      <c r="G189" s="5">
        <f t="shared" si="6"/>
        <v>2.2987375415282392</v>
      </c>
      <c r="H189" s="8">
        <f t="shared" si="7"/>
        <v>95.966712898751737</v>
      </c>
      <c r="I189">
        <v>1442</v>
      </c>
      <c r="J189" t="s">
        <v>15</v>
      </c>
      <c r="K189" t="s">
        <v>16</v>
      </c>
      <c r="L189">
        <v>1448690400</v>
      </c>
      <c r="M189">
        <v>1364014800</v>
      </c>
      <c r="N189" s="12">
        <f t="shared" si="8"/>
        <v>42336.25</v>
      </c>
      <c r="O189" s="12">
        <f t="shared" si="8"/>
        <v>41356.208333333336</v>
      </c>
      <c r="P189" t="b">
        <v>0</v>
      </c>
      <c r="Q189" t="b">
        <v>1</v>
      </c>
      <c r="R189" t="s">
        <v>100</v>
      </c>
      <c r="S189" t="s">
        <v>2042</v>
      </c>
      <c r="T189" t="s">
        <v>2053</v>
      </c>
    </row>
    <row r="190" spans="1:20" x14ac:dyDescent="0.3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t="s">
        <v>14</v>
      </c>
      <c r="G190" s="5">
        <f t="shared" si="6"/>
        <v>0.3201219512195122</v>
      </c>
      <c r="H190" s="8">
        <f t="shared" si="7"/>
        <v>75</v>
      </c>
      <c r="I190">
        <v>35</v>
      </c>
      <c r="J190" t="s">
        <v>107</v>
      </c>
      <c r="K190" t="s">
        <v>108</v>
      </c>
      <c r="L190">
        <v>1448690400</v>
      </c>
      <c r="M190">
        <v>1417586400</v>
      </c>
      <c r="N190" s="12">
        <f t="shared" si="8"/>
        <v>42336.25</v>
      </c>
      <c r="O190" s="12">
        <f t="shared" si="8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2041</v>
      </c>
    </row>
    <row r="191" spans="1:20" x14ac:dyDescent="0.3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t="s">
        <v>74</v>
      </c>
      <c r="G191" s="5">
        <f t="shared" si="6"/>
        <v>0.23525352848928385</v>
      </c>
      <c r="H191" s="8">
        <f t="shared" si="7"/>
        <v>102.0498866213152</v>
      </c>
      <c r="I191">
        <v>441</v>
      </c>
      <c r="J191" t="s">
        <v>21</v>
      </c>
      <c r="K191" t="s">
        <v>22</v>
      </c>
      <c r="L191">
        <v>1448690400</v>
      </c>
      <c r="M191">
        <v>1457071200</v>
      </c>
      <c r="N191" s="12">
        <f t="shared" si="8"/>
        <v>42336.25</v>
      </c>
      <c r="O191" s="12">
        <f t="shared" si="8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x14ac:dyDescent="0.3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t="s">
        <v>14</v>
      </c>
      <c r="G192" s="5">
        <f t="shared" si="6"/>
        <v>0.68594594594594593</v>
      </c>
      <c r="H192" s="8">
        <f t="shared" si="7"/>
        <v>105.75</v>
      </c>
      <c r="I192">
        <v>24</v>
      </c>
      <c r="J192" t="s">
        <v>21</v>
      </c>
      <c r="K192" t="s">
        <v>22</v>
      </c>
      <c r="L192">
        <v>1448690400</v>
      </c>
      <c r="M192">
        <v>1370408400</v>
      </c>
      <c r="N192" s="12">
        <f t="shared" si="8"/>
        <v>42336.25</v>
      </c>
      <c r="O192" s="12">
        <f t="shared" si="8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x14ac:dyDescent="0.3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t="s">
        <v>14</v>
      </c>
      <c r="G193" s="5">
        <f t="shared" si="6"/>
        <v>0.37952380952380954</v>
      </c>
      <c r="H193" s="8">
        <f t="shared" si="7"/>
        <v>37.069767441860463</v>
      </c>
      <c r="I193">
        <v>86</v>
      </c>
      <c r="J193" t="s">
        <v>107</v>
      </c>
      <c r="K193" t="s">
        <v>108</v>
      </c>
      <c r="L193">
        <v>1448690400</v>
      </c>
      <c r="M193">
        <v>1552626000</v>
      </c>
      <c r="N193" s="12">
        <f t="shared" si="8"/>
        <v>42336.25</v>
      </c>
      <c r="O193" s="12">
        <f t="shared" si="8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ht="31.2" x14ac:dyDescent="0.3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t="s">
        <v>14</v>
      </c>
      <c r="G194" s="5">
        <f t="shared" si="6"/>
        <v>0.19992957746478873</v>
      </c>
      <c r="H194" s="8">
        <f t="shared" si="7"/>
        <v>35.049382716049379</v>
      </c>
      <c r="I194">
        <v>243</v>
      </c>
      <c r="J194" t="s">
        <v>21</v>
      </c>
      <c r="K194" t="s">
        <v>22</v>
      </c>
      <c r="L194">
        <v>1448690400</v>
      </c>
      <c r="M194">
        <v>1404190800</v>
      </c>
      <c r="N194" s="12">
        <f t="shared" si="8"/>
        <v>42336.25</v>
      </c>
      <c r="O194" s="12">
        <f t="shared" si="8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 x14ac:dyDescent="0.3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t="s">
        <v>14</v>
      </c>
      <c r="G195" s="5">
        <f t="shared" ref="G195:G258" si="9">IF(D195,E195/D195,0)</f>
        <v>0.45636363636363636</v>
      </c>
      <c r="H195" s="8">
        <f t="shared" ref="H195:H258" si="10">IF(I195,E195/I195,0)</f>
        <v>46.338461538461537</v>
      </c>
      <c r="I195">
        <v>65</v>
      </c>
      <c r="J195" t="s">
        <v>21</v>
      </c>
      <c r="K195" t="s">
        <v>22</v>
      </c>
      <c r="L195">
        <v>1448690400</v>
      </c>
      <c r="M195">
        <v>1523509200</v>
      </c>
      <c r="N195" s="12">
        <f t="shared" ref="N195:O258" si="11">(((L195/60)/60)/24)+DATE(1970,1,1)</f>
        <v>42336.25</v>
      </c>
      <c r="O195" s="12">
        <f t="shared" si="11"/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2046</v>
      </c>
    </row>
    <row r="196" spans="1:20" x14ac:dyDescent="0.3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t="s">
        <v>20</v>
      </c>
      <c r="G196" s="5">
        <f t="shared" si="9"/>
        <v>1.227605633802817</v>
      </c>
      <c r="H196" s="8">
        <f t="shared" si="10"/>
        <v>69.174603174603178</v>
      </c>
      <c r="I196">
        <v>126</v>
      </c>
      <c r="J196" t="s">
        <v>21</v>
      </c>
      <c r="K196" t="s">
        <v>22</v>
      </c>
      <c r="L196">
        <v>1448690400</v>
      </c>
      <c r="M196">
        <v>1443589200</v>
      </c>
      <c r="N196" s="12">
        <f t="shared" si="11"/>
        <v>42336.25</v>
      </c>
      <c r="O196" s="12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t="s">
        <v>20</v>
      </c>
      <c r="G197" s="5">
        <f t="shared" si="9"/>
        <v>3.61753164556962</v>
      </c>
      <c r="H197" s="8">
        <f t="shared" si="10"/>
        <v>109.07824427480917</v>
      </c>
      <c r="I197">
        <v>524</v>
      </c>
      <c r="J197" t="s">
        <v>21</v>
      </c>
      <c r="K197" t="s">
        <v>22</v>
      </c>
      <c r="L197">
        <v>1448690400</v>
      </c>
      <c r="M197">
        <v>1533445200</v>
      </c>
      <c r="N197" s="12">
        <f t="shared" si="11"/>
        <v>42336.25</v>
      </c>
      <c r="O197" s="12">
        <f t="shared" si="11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2044</v>
      </c>
    </row>
    <row r="198" spans="1:20" x14ac:dyDescent="0.3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t="s">
        <v>14</v>
      </c>
      <c r="G198" s="5">
        <f t="shared" si="9"/>
        <v>0.63146341463414635</v>
      </c>
      <c r="H198" s="8">
        <f t="shared" si="10"/>
        <v>51.78</v>
      </c>
      <c r="I198">
        <v>100</v>
      </c>
      <c r="J198" t="s">
        <v>36</v>
      </c>
      <c r="K198" t="s">
        <v>37</v>
      </c>
      <c r="L198">
        <v>1448690400</v>
      </c>
      <c r="M198">
        <v>1474520400</v>
      </c>
      <c r="N198" s="12">
        <f t="shared" si="11"/>
        <v>42336.25</v>
      </c>
      <c r="O198" s="12">
        <f t="shared" si="11"/>
        <v>42635.208333333328</v>
      </c>
      <c r="P198" t="b">
        <v>0</v>
      </c>
      <c r="Q198" t="b">
        <v>0</v>
      </c>
      <c r="R198" t="s">
        <v>65</v>
      </c>
      <c r="S198" t="s">
        <v>2038</v>
      </c>
      <c r="T198" t="s">
        <v>2047</v>
      </c>
    </row>
    <row r="199" spans="1:20" x14ac:dyDescent="0.3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t="s">
        <v>20</v>
      </c>
      <c r="G199" s="5">
        <f t="shared" si="9"/>
        <v>2.9820475319926874</v>
      </c>
      <c r="H199" s="8">
        <f t="shared" si="10"/>
        <v>82.010055304172951</v>
      </c>
      <c r="I199">
        <v>1989</v>
      </c>
      <c r="J199" t="s">
        <v>21</v>
      </c>
      <c r="K199" t="s">
        <v>22</v>
      </c>
      <c r="L199">
        <v>1448690400</v>
      </c>
      <c r="M199">
        <v>1499403600</v>
      </c>
      <c r="N199" s="12">
        <f t="shared" si="11"/>
        <v>42336.25</v>
      </c>
      <c r="O199" s="12">
        <f t="shared" si="11"/>
        <v>42923.208333333328</v>
      </c>
      <c r="P199" t="b">
        <v>0</v>
      </c>
      <c r="Q199" t="b">
        <v>0</v>
      </c>
      <c r="R199" t="s">
        <v>53</v>
      </c>
      <c r="S199" t="s">
        <v>2042</v>
      </c>
      <c r="T199" t="s">
        <v>2045</v>
      </c>
    </row>
    <row r="200" spans="1:20" x14ac:dyDescent="0.3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t="s">
        <v>14</v>
      </c>
      <c r="G200" s="5">
        <f t="shared" si="9"/>
        <v>9.5585443037974685E-2</v>
      </c>
      <c r="H200" s="8">
        <f t="shared" si="10"/>
        <v>35.958333333333336</v>
      </c>
      <c r="I200">
        <v>168</v>
      </c>
      <c r="J200" t="s">
        <v>21</v>
      </c>
      <c r="K200" t="s">
        <v>22</v>
      </c>
      <c r="L200">
        <v>1448690400</v>
      </c>
      <c r="M200">
        <v>1283576400</v>
      </c>
      <c r="N200" s="12">
        <f t="shared" si="11"/>
        <v>42336.25</v>
      </c>
      <c r="O200" s="12">
        <f t="shared" si="11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2044</v>
      </c>
    </row>
    <row r="201" spans="1:20" x14ac:dyDescent="0.3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t="s">
        <v>14</v>
      </c>
      <c r="G201" s="5">
        <f t="shared" si="9"/>
        <v>0.5377777777777778</v>
      </c>
      <c r="H201" s="8">
        <f t="shared" si="10"/>
        <v>74.461538461538467</v>
      </c>
      <c r="I201">
        <v>13</v>
      </c>
      <c r="J201" t="s">
        <v>21</v>
      </c>
      <c r="K201" t="s">
        <v>22</v>
      </c>
      <c r="L201">
        <v>1448690400</v>
      </c>
      <c r="M201">
        <v>1436590800</v>
      </c>
      <c r="N201" s="12">
        <f t="shared" si="11"/>
        <v>42336.25</v>
      </c>
      <c r="O201" s="12">
        <f t="shared" si="11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 x14ac:dyDescent="0.3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t="s">
        <v>14</v>
      </c>
      <c r="G202" s="5">
        <f t="shared" si="9"/>
        <v>0.02</v>
      </c>
      <c r="H202" s="8">
        <f t="shared" si="10"/>
        <v>2</v>
      </c>
      <c r="I202">
        <v>1</v>
      </c>
      <c r="J202" t="s">
        <v>15</v>
      </c>
      <c r="K202" t="s">
        <v>16</v>
      </c>
      <c r="L202">
        <v>1448690400</v>
      </c>
      <c r="M202">
        <v>1270443600</v>
      </c>
      <c r="N202" s="12">
        <f t="shared" si="11"/>
        <v>42336.25</v>
      </c>
      <c r="O202" s="12">
        <f t="shared" si="11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2041</v>
      </c>
    </row>
    <row r="203" spans="1:20" ht="31.2" x14ac:dyDescent="0.3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t="s">
        <v>20</v>
      </c>
      <c r="G203" s="5">
        <f t="shared" si="9"/>
        <v>6.8119047619047617</v>
      </c>
      <c r="H203" s="8">
        <f t="shared" si="10"/>
        <v>91.114649681528661</v>
      </c>
      <c r="I203">
        <v>157</v>
      </c>
      <c r="J203" t="s">
        <v>21</v>
      </c>
      <c r="K203" t="s">
        <v>22</v>
      </c>
      <c r="L203">
        <v>1448690400</v>
      </c>
      <c r="M203">
        <v>1407819600</v>
      </c>
      <c r="N203" s="12">
        <f t="shared" si="11"/>
        <v>42336.25</v>
      </c>
      <c r="O203" s="12">
        <f t="shared" si="11"/>
        <v>41863.208333333336</v>
      </c>
      <c r="P203" t="b">
        <v>0</v>
      </c>
      <c r="Q203" t="b">
        <v>0</v>
      </c>
      <c r="R203" t="s">
        <v>28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t="s">
        <v>74</v>
      </c>
      <c r="G204" s="5">
        <f t="shared" si="9"/>
        <v>0.78831325301204824</v>
      </c>
      <c r="H204" s="8">
        <f t="shared" si="10"/>
        <v>79.792682926829272</v>
      </c>
      <c r="I204">
        <v>82</v>
      </c>
      <c r="J204" t="s">
        <v>21</v>
      </c>
      <c r="K204" t="s">
        <v>22</v>
      </c>
      <c r="L204">
        <v>1448690400</v>
      </c>
      <c r="M204">
        <v>1317877200</v>
      </c>
      <c r="N204" s="12">
        <f t="shared" si="11"/>
        <v>42336.25</v>
      </c>
      <c r="O204" s="12">
        <f t="shared" si="11"/>
        <v>40822.208333333336</v>
      </c>
      <c r="P204" t="b">
        <v>0</v>
      </c>
      <c r="Q204" t="b">
        <v>0</v>
      </c>
      <c r="R204" t="s">
        <v>17</v>
      </c>
      <c r="S204" t="s">
        <v>2034</v>
      </c>
      <c r="T204" t="s">
        <v>2035</v>
      </c>
    </row>
    <row r="205" spans="1:20" ht="31.2" x14ac:dyDescent="0.3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t="s">
        <v>20</v>
      </c>
      <c r="G205" s="5">
        <f t="shared" si="9"/>
        <v>1.3440792216817234</v>
      </c>
      <c r="H205" s="8">
        <f t="shared" si="10"/>
        <v>42.999777678968428</v>
      </c>
      <c r="I205">
        <v>4498</v>
      </c>
      <c r="J205" t="s">
        <v>26</v>
      </c>
      <c r="K205" t="s">
        <v>27</v>
      </c>
      <c r="L205">
        <v>1448690400</v>
      </c>
      <c r="M205">
        <v>1484805600</v>
      </c>
      <c r="N205" s="12">
        <f t="shared" si="11"/>
        <v>42336.25</v>
      </c>
      <c r="O205" s="12">
        <f t="shared" si="11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2041</v>
      </c>
    </row>
    <row r="206" spans="1:20" x14ac:dyDescent="0.3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t="s">
        <v>14</v>
      </c>
      <c r="G206" s="5">
        <f t="shared" si="9"/>
        <v>3.372E-2</v>
      </c>
      <c r="H206" s="8">
        <f t="shared" si="10"/>
        <v>63.225000000000001</v>
      </c>
      <c r="I206">
        <v>40</v>
      </c>
      <c r="J206" t="s">
        <v>21</v>
      </c>
      <c r="K206" t="s">
        <v>22</v>
      </c>
      <c r="L206">
        <v>1448690400</v>
      </c>
      <c r="M206">
        <v>1302670800</v>
      </c>
      <c r="N206" s="12">
        <f t="shared" si="11"/>
        <v>42336.25</v>
      </c>
      <c r="O206" s="12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t="s">
        <v>20</v>
      </c>
      <c r="G207" s="5">
        <f t="shared" si="9"/>
        <v>4.3184615384615386</v>
      </c>
      <c r="H207" s="8">
        <f t="shared" si="10"/>
        <v>70.174999999999997</v>
      </c>
      <c r="I207">
        <v>80</v>
      </c>
      <c r="J207" t="s">
        <v>21</v>
      </c>
      <c r="K207" t="s">
        <v>22</v>
      </c>
      <c r="L207">
        <v>1448690400</v>
      </c>
      <c r="M207">
        <v>1540789200</v>
      </c>
      <c r="N207" s="12">
        <f t="shared" si="11"/>
        <v>42336.25</v>
      </c>
      <c r="O207" s="12">
        <f t="shared" si="11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2041</v>
      </c>
    </row>
    <row r="208" spans="1:20" x14ac:dyDescent="0.3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t="s">
        <v>74</v>
      </c>
      <c r="G208" s="5">
        <f t="shared" si="9"/>
        <v>0.38844444444444443</v>
      </c>
      <c r="H208" s="8">
        <f t="shared" si="10"/>
        <v>61.333333333333336</v>
      </c>
      <c r="I208">
        <v>57</v>
      </c>
      <c r="J208" t="s">
        <v>21</v>
      </c>
      <c r="K208" t="s">
        <v>22</v>
      </c>
      <c r="L208">
        <v>1448690400</v>
      </c>
      <c r="M208">
        <v>1268028000</v>
      </c>
      <c r="N208" s="12">
        <f t="shared" si="11"/>
        <v>42336.25</v>
      </c>
      <c r="O208" s="12">
        <f t="shared" si="11"/>
        <v>40245.25</v>
      </c>
      <c r="P208" t="b">
        <v>0</v>
      </c>
      <c r="Q208" t="b">
        <v>0</v>
      </c>
      <c r="R208" t="s">
        <v>119</v>
      </c>
      <c r="S208" t="s">
        <v>2048</v>
      </c>
      <c r="T208" t="s">
        <v>2054</v>
      </c>
    </row>
    <row r="209" spans="1:20" ht="31.2" x14ac:dyDescent="0.3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t="s">
        <v>20</v>
      </c>
      <c r="G209" s="5">
        <f t="shared" si="9"/>
        <v>4.2569999999999997</v>
      </c>
      <c r="H209" s="8">
        <f t="shared" si="10"/>
        <v>99</v>
      </c>
      <c r="I209">
        <v>43</v>
      </c>
      <c r="J209" t="s">
        <v>21</v>
      </c>
      <c r="K209" t="s">
        <v>22</v>
      </c>
      <c r="L209">
        <v>1448690400</v>
      </c>
      <c r="M209">
        <v>1537160400</v>
      </c>
      <c r="N209" s="12">
        <f t="shared" si="11"/>
        <v>42336.25</v>
      </c>
      <c r="O209" s="12">
        <f t="shared" si="11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0" x14ac:dyDescent="0.3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t="s">
        <v>20</v>
      </c>
      <c r="G210" s="5">
        <f t="shared" si="9"/>
        <v>1.0112239715591671</v>
      </c>
      <c r="H210" s="8">
        <f t="shared" si="10"/>
        <v>96.984900146127615</v>
      </c>
      <c r="I210">
        <v>2053</v>
      </c>
      <c r="J210" t="s">
        <v>21</v>
      </c>
      <c r="K210" t="s">
        <v>22</v>
      </c>
      <c r="L210">
        <v>1448690400</v>
      </c>
      <c r="M210">
        <v>1512280800</v>
      </c>
      <c r="N210" s="12">
        <f t="shared" si="11"/>
        <v>42336.25</v>
      </c>
      <c r="O210" s="12">
        <f t="shared" si="11"/>
        <v>43072.25</v>
      </c>
      <c r="P210" t="b">
        <v>0</v>
      </c>
      <c r="Q210" t="b">
        <v>0</v>
      </c>
      <c r="R210" t="s">
        <v>42</v>
      </c>
      <c r="S210" t="s">
        <v>2042</v>
      </c>
      <c r="T210" t="s">
        <v>2043</v>
      </c>
    </row>
    <row r="211" spans="1:20" ht="31.2" x14ac:dyDescent="0.3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t="s">
        <v>47</v>
      </c>
      <c r="G211" s="5">
        <f t="shared" si="9"/>
        <v>0.21188688946015424</v>
      </c>
      <c r="H211" s="8">
        <f t="shared" si="10"/>
        <v>51.004950495049506</v>
      </c>
      <c r="I211">
        <v>808</v>
      </c>
      <c r="J211" t="s">
        <v>26</v>
      </c>
      <c r="K211" t="s">
        <v>27</v>
      </c>
      <c r="L211">
        <v>1448690400</v>
      </c>
      <c r="M211">
        <v>1463115600</v>
      </c>
      <c r="N211" s="12">
        <f t="shared" si="11"/>
        <v>42336.25</v>
      </c>
      <c r="O211" s="12">
        <f t="shared" si="11"/>
        <v>42503.208333333328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0" x14ac:dyDescent="0.3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t="s">
        <v>14</v>
      </c>
      <c r="G212" s="5">
        <f t="shared" si="9"/>
        <v>0.67425531914893622</v>
      </c>
      <c r="H212" s="8">
        <f t="shared" si="10"/>
        <v>28.044247787610619</v>
      </c>
      <c r="I212">
        <v>226</v>
      </c>
      <c r="J212" t="s">
        <v>36</v>
      </c>
      <c r="K212" t="s">
        <v>37</v>
      </c>
      <c r="L212">
        <v>1448690400</v>
      </c>
      <c r="M212">
        <v>1490850000</v>
      </c>
      <c r="N212" s="12">
        <f t="shared" si="11"/>
        <v>42336.25</v>
      </c>
      <c r="O212" s="12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2042</v>
      </c>
      <c r="T212" t="s">
        <v>2064</v>
      </c>
    </row>
    <row r="213" spans="1:20" ht="31.2" x14ac:dyDescent="0.3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t="s">
        <v>14</v>
      </c>
      <c r="G213" s="5">
        <f t="shared" si="9"/>
        <v>0.9492337164750958</v>
      </c>
      <c r="H213" s="8">
        <f t="shared" si="10"/>
        <v>60.984615384615381</v>
      </c>
      <c r="I213">
        <v>1625</v>
      </c>
      <c r="J213" t="s">
        <v>21</v>
      </c>
      <c r="K213" t="s">
        <v>22</v>
      </c>
      <c r="L213">
        <v>1448690400</v>
      </c>
      <c r="M213">
        <v>1379653200</v>
      </c>
      <c r="N213" s="12">
        <f t="shared" si="11"/>
        <v>42336.25</v>
      </c>
      <c r="O213" s="12">
        <f t="shared" si="11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2041</v>
      </c>
    </row>
    <row r="214" spans="1:20" ht="31.2" x14ac:dyDescent="0.3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t="s">
        <v>20</v>
      </c>
      <c r="G214" s="5">
        <f t="shared" si="9"/>
        <v>1.5185185185185186</v>
      </c>
      <c r="H214" s="8">
        <f t="shared" si="10"/>
        <v>73.214285714285708</v>
      </c>
      <c r="I214">
        <v>168</v>
      </c>
      <c r="J214" t="s">
        <v>21</v>
      </c>
      <c r="K214" t="s">
        <v>22</v>
      </c>
      <c r="L214">
        <v>1448690400</v>
      </c>
      <c r="M214">
        <v>1580364000</v>
      </c>
      <c r="N214" s="12">
        <f t="shared" si="11"/>
        <v>42336.25</v>
      </c>
      <c r="O214" s="12">
        <f t="shared" si="11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0" ht="31.2" x14ac:dyDescent="0.3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t="s">
        <v>20</v>
      </c>
      <c r="G215" s="5">
        <f t="shared" si="9"/>
        <v>1.9516382252559727</v>
      </c>
      <c r="H215" s="8">
        <f t="shared" si="10"/>
        <v>39.997435299603637</v>
      </c>
      <c r="I215">
        <v>4289</v>
      </c>
      <c r="J215" t="s">
        <v>21</v>
      </c>
      <c r="K215" t="s">
        <v>22</v>
      </c>
      <c r="L215">
        <v>1448690400</v>
      </c>
      <c r="M215">
        <v>1289714400</v>
      </c>
      <c r="N215" s="12">
        <f t="shared" si="11"/>
        <v>42336.25</v>
      </c>
      <c r="O215" s="12">
        <f t="shared" si="11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2046</v>
      </c>
    </row>
    <row r="216" spans="1:20" x14ac:dyDescent="0.3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t="s">
        <v>20</v>
      </c>
      <c r="G216" s="5">
        <f t="shared" si="9"/>
        <v>10.231428571428571</v>
      </c>
      <c r="H216" s="8">
        <f t="shared" si="10"/>
        <v>86.812121212121212</v>
      </c>
      <c r="I216">
        <v>165</v>
      </c>
      <c r="J216" t="s">
        <v>21</v>
      </c>
      <c r="K216" t="s">
        <v>22</v>
      </c>
      <c r="L216">
        <v>1448690400</v>
      </c>
      <c r="M216">
        <v>1282712400</v>
      </c>
      <c r="N216" s="12">
        <f t="shared" si="11"/>
        <v>42336.25</v>
      </c>
      <c r="O216" s="12">
        <f t="shared" si="11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0" x14ac:dyDescent="0.3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t="s">
        <v>14</v>
      </c>
      <c r="G217" s="5">
        <f t="shared" si="9"/>
        <v>3.8418367346938778E-2</v>
      </c>
      <c r="H217" s="8">
        <f t="shared" si="10"/>
        <v>42.125874125874127</v>
      </c>
      <c r="I217">
        <v>143</v>
      </c>
      <c r="J217" t="s">
        <v>21</v>
      </c>
      <c r="K217" t="s">
        <v>22</v>
      </c>
      <c r="L217">
        <v>1448690400</v>
      </c>
      <c r="M217">
        <v>1550210400</v>
      </c>
      <c r="N217" s="12">
        <f t="shared" si="11"/>
        <v>42336.25</v>
      </c>
      <c r="O217" s="12">
        <f t="shared" si="11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2041</v>
      </c>
    </row>
    <row r="218" spans="1:20" x14ac:dyDescent="0.3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t="s">
        <v>20</v>
      </c>
      <c r="G218" s="5">
        <f t="shared" si="9"/>
        <v>1.5507066557107643</v>
      </c>
      <c r="H218" s="8">
        <f t="shared" si="10"/>
        <v>103.97851239669421</v>
      </c>
      <c r="I218">
        <v>1815</v>
      </c>
      <c r="J218" t="s">
        <v>21</v>
      </c>
      <c r="K218" t="s">
        <v>22</v>
      </c>
      <c r="L218">
        <v>1448690400</v>
      </c>
      <c r="M218">
        <v>1322114400</v>
      </c>
      <c r="N218" s="12">
        <f t="shared" si="11"/>
        <v>42336.25</v>
      </c>
      <c r="O218" s="12">
        <f t="shared" si="11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0" x14ac:dyDescent="0.3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t="s">
        <v>14</v>
      </c>
      <c r="G219" s="5">
        <f t="shared" si="9"/>
        <v>0.44753477588871715</v>
      </c>
      <c r="H219" s="8">
        <f t="shared" si="10"/>
        <v>62.003211991434689</v>
      </c>
      <c r="I219">
        <v>934</v>
      </c>
      <c r="J219" t="s">
        <v>21</v>
      </c>
      <c r="K219" t="s">
        <v>22</v>
      </c>
      <c r="L219">
        <v>1448690400</v>
      </c>
      <c r="M219">
        <v>1557205200</v>
      </c>
      <c r="N219" s="12">
        <f t="shared" si="11"/>
        <v>42336.25</v>
      </c>
      <c r="O219" s="12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2042</v>
      </c>
      <c r="T219" t="s">
        <v>2064</v>
      </c>
    </row>
    <row r="220" spans="1:20" x14ac:dyDescent="0.3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t="s">
        <v>20</v>
      </c>
      <c r="G220" s="5">
        <f t="shared" si="9"/>
        <v>2.1594736842105262</v>
      </c>
      <c r="H220" s="8">
        <f t="shared" si="10"/>
        <v>31.005037783375315</v>
      </c>
      <c r="I220">
        <v>397</v>
      </c>
      <c r="J220" t="s">
        <v>40</v>
      </c>
      <c r="K220" t="s">
        <v>41</v>
      </c>
      <c r="L220">
        <v>1448690400</v>
      </c>
      <c r="M220">
        <v>1323928800</v>
      </c>
      <c r="N220" s="12">
        <f t="shared" si="11"/>
        <v>42336.25</v>
      </c>
      <c r="O220" s="12">
        <f t="shared" si="11"/>
        <v>40892.25</v>
      </c>
      <c r="P220" t="b">
        <v>0</v>
      </c>
      <c r="Q220" t="b">
        <v>1</v>
      </c>
      <c r="R220" t="s">
        <v>100</v>
      </c>
      <c r="S220" t="s">
        <v>2042</v>
      </c>
      <c r="T220" t="s">
        <v>2053</v>
      </c>
    </row>
    <row r="221" spans="1:20" x14ac:dyDescent="0.3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t="s">
        <v>20</v>
      </c>
      <c r="G221" s="5">
        <f t="shared" si="9"/>
        <v>3.3212709832134291</v>
      </c>
      <c r="H221" s="8">
        <f t="shared" si="10"/>
        <v>89.991552956465242</v>
      </c>
      <c r="I221">
        <v>1539</v>
      </c>
      <c r="J221" t="s">
        <v>21</v>
      </c>
      <c r="K221" t="s">
        <v>22</v>
      </c>
      <c r="L221">
        <v>1448690400</v>
      </c>
      <c r="M221">
        <v>1346130000</v>
      </c>
      <c r="N221" s="12">
        <f t="shared" si="11"/>
        <v>42336.25</v>
      </c>
      <c r="O221" s="12">
        <f t="shared" si="11"/>
        <v>41149.208333333336</v>
      </c>
      <c r="P221" t="b">
        <v>0</v>
      </c>
      <c r="Q221" t="b">
        <v>0</v>
      </c>
      <c r="R221" t="s">
        <v>71</v>
      </c>
      <c r="S221" t="s">
        <v>2042</v>
      </c>
      <c r="T221" t="s">
        <v>2050</v>
      </c>
    </row>
    <row r="222" spans="1:20" x14ac:dyDescent="0.3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t="s">
        <v>14</v>
      </c>
      <c r="G222" s="5">
        <f t="shared" si="9"/>
        <v>8.4430379746835441E-2</v>
      </c>
      <c r="H222" s="8">
        <f t="shared" si="10"/>
        <v>39.235294117647058</v>
      </c>
      <c r="I222">
        <v>17</v>
      </c>
      <c r="J222" t="s">
        <v>21</v>
      </c>
      <c r="K222" t="s">
        <v>22</v>
      </c>
      <c r="L222">
        <v>1448690400</v>
      </c>
      <c r="M222">
        <v>1311051600</v>
      </c>
      <c r="N222" s="12">
        <f t="shared" si="11"/>
        <v>42336.25</v>
      </c>
      <c r="O222" s="12">
        <f t="shared" si="11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2041</v>
      </c>
    </row>
    <row r="223" spans="1:20" ht="31.2" x14ac:dyDescent="0.3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t="s">
        <v>14</v>
      </c>
      <c r="G223" s="5">
        <f t="shared" si="9"/>
        <v>0.9862551440329218</v>
      </c>
      <c r="H223" s="8">
        <f t="shared" si="10"/>
        <v>54.993116108306566</v>
      </c>
      <c r="I223">
        <v>2179</v>
      </c>
      <c r="J223" t="s">
        <v>21</v>
      </c>
      <c r="K223" t="s">
        <v>22</v>
      </c>
      <c r="L223">
        <v>1448690400</v>
      </c>
      <c r="M223">
        <v>1340427600</v>
      </c>
      <c r="N223" s="12">
        <f t="shared" si="11"/>
        <v>42336.25</v>
      </c>
      <c r="O223" s="12">
        <f t="shared" si="11"/>
        <v>41083.208333333336</v>
      </c>
      <c r="P223" t="b">
        <v>1</v>
      </c>
      <c r="Q223" t="b">
        <v>0</v>
      </c>
      <c r="R223" t="s">
        <v>17</v>
      </c>
      <c r="S223" t="s">
        <v>2034</v>
      </c>
      <c r="T223" t="s">
        <v>2035</v>
      </c>
    </row>
    <row r="224" spans="1:20" x14ac:dyDescent="0.3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t="s">
        <v>20</v>
      </c>
      <c r="G224" s="5">
        <f t="shared" si="9"/>
        <v>1.3797916666666667</v>
      </c>
      <c r="H224" s="8">
        <f t="shared" si="10"/>
        <v>47.992753623188406</v>
      </c>
      <c r="I224">
        <v>138</v>
      </c>
      <c r="J224" t="s">
        <v>21</v>
      </c>
      <c r="K224" t="s">
        <v>22</v>
      </c>
      <c r="L224">
        <v>1448690400</v>
      </c>
      <c r="M224">
        <v>1412312400</v>
      </c>
      <c r="N224" s="12">
        <f t="shared" si="11"/>
        <v>42336.25</v>
      </c>
      <c r="O224" s="12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2055</v>
      </c>
      <c r="T224" t="s">
        <v>2056</v>
      </c>
    </row>
    <row r="225" spans="1:20" x14ac:dyDescent="0.3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t="s">
        <v>14</v>
      </c>
      <c r="G225" s="5">
        <f t="shared" si="9"/>
        <v>0.93810996563573879</v>
      </c>
      <c r="H225" s="8">
        <f t="shared" si="10"/>
        <v>87.966702470461868</v>
      </c>
      <c r="I225">
        <v>931</v>
      </c>
      <c r="J225" t="s">
        <v>21</v>
      </c>
      <c r="K225" t="s">
        <v>22</v>
      </c>
      <c r="L225">
        <v>1448690400</v>
      </c>
      <c r="M225">
        <v>1459314000</v>
      </c>
      <c r="N225" s="12">
        <f t="shared" si="11"/>
        <v>42336.25</v>
      </c>
      <c r="O225" s="12">
        <f t="shared" si="11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2041</v>
      </c>
    </row>
    <row r="226" spans="1:20" x14ac:dyDescent="0.3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t="s">
        <v>20</v>
      </c>
      <c r="G226" s="5">
        <f t="shared" si="9"/>
        <v>4.0363930885529156</v>
      </c>
      <c r="H226" s="8">
        <f t="shared" si="10"/>
        <v>51.999165275459099</v>
      </c>
      <c r="I226">
        <v>3594</v>
      </c>
      <c r="J226" t="s">
        <v>21</v>
      </c>
      <c r="K226" t="s">
        <v>22</v>
      </c>
      <c r="L226">
        <v>1448690400</v>
      </c>
      <c r="M226">
        <v>1415426400</v>
      </c>
      <c r="N226" s="12">
        <f t="shared" si="11"/>
        <v>42336.25</v>
      </c>
      <c r="O226" s="12">
        <f t="shared" si="11"/>
        <v>41951.25</v>
      </c>
      <c r="P226" t="b">
        <v>0</v>
      </c>
      <c r="Q226" t="b">
        <v>0</v>
      </c>
      <c r="R226" t="s">
        <v>474</v>
      </c>
      <c r="S226" t="s">
        <v>2042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t="s">
        <v>20</v>
      </c>
      <c r="G227" s="5">
        <f t="shared" si="9"/>
        <v>2.6017404129793511</v>
      </c>
      <c r="H227" s="8">
        <f t="shared" si="10"/>
        <v>29.999659863945578</v>
      </c>
      <c r="I227">
        <v>5880</v>
      </c>
      <c r="J227" t="s">
        <v>21</v>
      </c>
      <c r="K227" t="s">
        <v>22</v>
      </c>
      <c r="L227">
        <v>1448690400</v>
      </c>
      <c r="M227">
        <v>1399093200</v>
      </c>
      <c r="N227" s="12">
        <f t="shared" si="11"/>
        <v>42336.25</v>
      </c>
      <c r="O227" s="12">
        <f t="shared" si="11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 x14ac:dyDescent="0.3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t="s">
        <v>20</v>
      </c>
      <c r="G228" s="5">
        <f t="shared" si="9"/>
        <v>3.6663333333333332</v>
      </c>
      <c r="H228" s="8">
        <f t="shared" si="10"/>
        <v>98.205357142857139</v>
      </c>
      <c r="I228">
        <v>112</v>
      </c>
      <c r="J228" t="s">
        <v>21</v>
      </c>
      <c r="K228" t="s">
        <v>22</v>
      </c>
      <c r="L228">
        <v>1448690400</v>
      </c>
      <c r="M228">
        <v>1273899600</v>
      </c>
      <c r="N228" s="12">
        <f t="shared" si="11"/>
        <v>42336.25</v>
      </c>
      <c r="O228" s="12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2055</v>
      </c>
      <c r="T228" t="s">
        <v>2056</v>
      </c>
    </row>
    <row r="229" spans="1:20" ht="31.2" x14ac:dyDescent="0.3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t="s">
        <v>20</v>
      </c>
      <c r="G229" s="5">
        <f t="shared" si="9"/>
        <v>1.687208538587849</v>
      </c>
      <c r="H229" s="8">
        <f t="shared" si="10"/>
        <v>108.96182396606575</v>
      </c>
      <c r="I229">
        <v>943</v>
      </c>
      <c r="J229" t="s">
        <v>21</v>
      </c>
      <c r="K229" t="s">
        <v>22</v>
      </c>
      <c r="L229">
        <v>1448690400</v>
      </c>
      <c r="M229">
        <v>1432184400</v>
      </c>
      <c r="N229" s="12">
        <f t="shared" si="11"/>
        <v>42336.25</v>
      </c>
      <c r="O229" s="12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2051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t="s">
        <v>20</v>
      </c>
      <c r="G230" s="5">
        <f t="shared" si="9"/>
        <v>1.1990717911530093</v>
      </c>
      <c r="H230" s="8">
        <f t="shared" si="10"/>
        <v>66.998379254457049</v>
      </c>
      <c r="I230">
        <v>2468</v>
      </c>
      <c r="J230" t="s">
        <v>21</v>
      </c>
      <c r="K230" t="s">
        <v>22</v>
      </c>
      <c r="L230">
        <v>1448690400</v>
      </c>
      <c r="M230">
        <v>1474779600</v>
      </c>
      <c r="N230" s="12">
        <f t="shared" si="11"/>
        <v>42336.25</v>
      </c>
      <c r="O230" s="12">
        <f t="shared" si="11"/>
        <v>42638.208333333328</v>
      </c>
      <c r="P230" t="b">
        <v>0</v>
      </c>
      <c r="Q230" t="b">
        <v>0</v>
      </c>
      <c r="R230" t="s">
        <v>71</v>
      </c>
      <c r="S230" t="s">
        <v>2042</v>
      </c>
      <c r="T230" t="s">
        <v>2050</v>
      </c>
    </row>
    <row r="231" spans="1:20" x14ac:dyDescent="0.3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t="s">
        <v>20</v>
      </c>
      <c r="G231" s="5">
        <f t="shared" si="9"/>
        <v>1.936892523364486</v>
      </c>
      <c r="H231" s="8">
        <f t="shared" si="10"/>
        <v>64.99333594668758</v>
      </c>
      <c r="I231">
        <v>2551</v>
      </c>
      <c r="J231" t="s">
        <v>21</v>
      </c>
      <c r="K231" t="s">
        <v>22</v>
      </c>
      <c r="L231">
        <v>1448690400</v>
      </c>
      <c r="M231">
        <v>1500440400</v>
      </c>
      <c r="N231" s="12">
        <f t="shared" si="11"/>
        <v>42336.25</v>
      </c>
      <c r="O231" s="12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2051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t="s">
        <v>20</v>
      </c>
      <c r="G232" s="5">
        <f t="shared" si="9"/>
        <v>4.2016666666666671</v>
      </c>
      <c r="H232" s="8">
        <f t="shared" si="10"/>
        <v>99.841584158415841</v>
      </c>
      <c r="I232">
        <v>101</v>
      </c>
      <c r="J232" t="s">
        <v>21</v>
      </c>
      <c r="K232" t="s">
        <v>22</v>
      </c>
      <c r="L232">
        <v>1448690400</v>
      </c>
      <c r="M232">
        <v>1575612000</v>
      </c>
      <c r="N232" s="12">
        <f t="shared" si="11"/>
        <v>42336.25</v>
      </c>
      <c r="O232" s="12">
        <f t="shared" si="11"/>
        <v>43805.25</v>
      </c>
      <c r="P232" t="b">
        <v>0</v>
      </c>
      <c r="Q232" t="b">
        <v>0</v>
      </c>
      <c r="R232" t="s">
        <v>89</v>
      </c>
      <c r="S232" t="s">
        <v>2051</v>
      </c>
      <c r="T232" t="s">
        <v>2052</v>
      </c>
    </row>
    <row r="233" spans="1:20" x14ac:dyDescent="0.3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t="s">
        <v>74</v>
      </c>
      <c r="G233" s="5">
        <f t="shared" si="9"/>
        <v>0.76708333333333334</v>
      </c>
      <c r="H233" s="8">
        <f t="shared" si="10"/>
        <v>82.432835820895519</v>
      </c>
      <c r="I233">
        <v>67</v>
      </c>
      <c r="J233" t="s">
        <v>21</v>
      </c>
      <c r="K233" t="s">
        <v>22</v>
      </c>
      <c r="L233">
        <v>1448690400</v>
      </c>
      <c r="M233">
        <v>1374123600</v>
      </c>
      <c r="N233" s="12">
        <f t="shared" si="11"/>
        <v>42336.25</v>
      </c>
      <c r="O233" s="12">
        <f t="shared" si="11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2041</v>
      </c>
    </row>
    <row r="234" spans="1:20" x14ac:dyDescent="0.3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t="s">
        <v>20</v>
      </c>
      <c r="G234" s="5">
        <f t="shared" si="9"/>
        <v>1.7126470588235294</v>
      </c>
      <c r="H234" s="8">
        <f t="shared" si="10"/>
        <v>63.293478260869563</v>
      </c>
      <c r="I234">
        <v>92</v>
      </c>
      <c r="J234" t="s">
        <v>21</v>
      </c>
      <c r="K234" t="s">
        <v>22</v>
      </c>
      <c r="L234">
        <v>1448690400</v>
      </c>
      <c r="M234">
        <v>1469509200</v>
      </c>
      <c r="N234" s="12">
        <f t="shared" si="11"/>
        <v>42336.25</v>
      </c>
      <c r="O234" s="12">
        <f t="shared" si="11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x14ac:dyDescent="0.3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t="s">
        <v>20</v>
      </c>
      <c r="G235" s="5">
        <f t="shared" si="9"/>
        <v>1.5789473684210527</v>
      </c>
      <c r="H235" s="8">
        <f t="shared" si="10"/>
        <v>96.774193548387103</v>
      </c>
      <c r="I235">
        <v>62</v>
      </c>
      <c r="J235" t="s">
        <v>21</v>
      </c>
      <c r="K235" t="s">
        <v>22</v>
      </c>
      <c r="L235">
        <v>1448690400</v>
      </c>
      <c r="M235">
        <v>1309237200</v>
      </c>
      <c r="N235" s="12">
        <f t="shared" si="11"/>
        <v>42336.25</v>
      </c>
      <c r="O235" s="12">
        <f t="shared" si="11"/>
        <v>40722.208333333336</v>
      </c>
      <c r="P235" t="b">
        <v>0</v>
      </c>
      <c r="Q235" t="b">
        <v>0</v>
      </c>
      <c r="R235" t="s">
        <v>71</v>
      </c>
      <c r="S235" t="s">
        <v>2042</v>
      </c>
      <c r="T235" t="s">
        <v>2050</v>
      </c>
    </row>
    <row r="236" spans="1:20" x14ac:dyDescent="0.3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t="s">
        <v>20</v>
      </c>
      <c r="G236" s="5">
        <f t="shared" si="9"/>
        <v>1.0908</v>
      </c>
      <c r="H236" s="8">
        <f t="shared" si="10"/>
        <v>54.906040268456373</v>
      </c>
      <c r="I236">
        <v>149</v>
      </c>
      <c r="J236" t="s">
        <v>107</v>
      </c>
      <c r="K236" t="s">
        <v>108</v>
      </c>
      <c r="L236">
        <v>1448690400</v>
      </c>
      <c r="M236">
        <v>1503982800</v>
      </c>
      <c r="N236" s="12">
        <f t="shared" si="11"/>
        <v>42336.25</v>
      </c>
      <c r="O236" s="12">
        <f t="shared" si="11"/>
        <v>42976.208333333328</v>
      </c>
      <c r="P236" t="b">
        <v>0</v>
      </c>
      <c r="Q236" t="b">
        <v>1</v>
      </c>
      <c r="R236" t="s">
        <v>89</v>
      </c>
      <c r="S236" t="s">
        <v>2051</v>
      </c>
      <c r="T236" t="s">
        <v>2052</v>
      </c>
    </row>
    <row r="237" spans="1:20" ht="31.2" x14ac:dyDescent="0.3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t="s">
        <v>14</v>
      </c>
      <c r="G237" s="5">
        <f t="shared" si="9"/>
        <v>0.41732558139534881</v>
      </c>
      <c r="H237" s="8">
        <f t="shared" si="10"/>
        <v>39.010869565217391</v>
      </c>
      <c r="I237">
        <v>92</v>
      </c>
      <c r="J237" t="s">
        <v>21</v>
      </c>
      <c r="K237" t="s">
        <v>22</v>
      </c>
      <c r="L237">
        <v>1448690400</v>
      </c>
      <c r="M237">
        <v>1487397600</v>
      </c>
      <c r="N237" s="12">
        <f t="shared" si="11"/>
        <v>42336.25</v>
      </c>
      <c r="O237" s="12">
        <f t="shared" si="11"/>
        <v>42784.25</v>
      </c>
      <c r="P237" t="b">
        <v>0</v>
      </c>
      <c r="Q237" t="b">
        <v>0</v>
      </c>
      <c r="R237" t="s">
        <v>71</v>
      </c>
      <c r="S237" t="s">
        <v>2042</v>
      </c>
      <c r="T237" t="s">
        <v>2050</v>
      </c>
    </row>
    <row r="238" spans="1:20" x14ac:dyDescent="0.3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t="s">
        <v>14</v>
      </c>
      <c r="G238" s="5">
        <f t="shared" si="9"/>
        <v>0.10944303797468355</v>
      </c>
      <c r="H238" s="8">
        <f t="shared" si="10"/>
        <v>75.84210526315789</v>
      </c>
      <c r="I238">
        <v>57</v>
      </c>
      <c r="J238" t="s">
        <v>26</v>
      </c>
      <c r="K238" t="s">
        <v>27</v>
      </c>
      <c r="L238">
        <v>1448690400</v>
      </c>
      <c r="M238">
        <v>1562043600</v>
      </c>
      <c r="N238" s="12">
        <f t="shared" si="11"/>
        <v>42336.25</v>
      </c>
      <c r="O238" s="12">
        <f t="shared" si="11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31.2" x14ac:dyDescent="0.3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t="s">
        <v>20</v>
      </c>
      <c r="G239" s="5">
        <f t="shared" si="9"/>
        <v>1.593763440860215</v>
      </c>
      <c r="H239" s="8">
        <f t="shared" si="10"/>
        <v>45.051671732522799</v>
      </c>
      <c r="I239">
        <v>329</v>
      </c>
      <c r="J239" t="s">
        <v>21</v>
      </c>
      <c r="K239" t="s">
        <v>22</v>
      </c>
      <c r="L239">
        <v>1448690400</v>
      </c>
      <c r="M239">
        <v>1398574800</v>
      </c>
      <c r="N239" s="12">
        <f t="shared" si="11"/>
        <v>42336.25</v>
      </c>
      <c r="O239" s="12">
        <f t="shared" si="11"/>
        <v>41756.208333333336</v>
      </c>
      <c r="P239" t="b">
        <v>0</v>
      </c>
      <c r="Q239" t="b">
        <v>0</v>
      </c>
      <c r="R239" t="s">
        <v>71</v>
      </c>
      <c r="S239" t="s">
        <v>2042</v>
      </c>
      <c r="T239" t="s">
        <v>2050</v>
      </c>
    </row>
    <row r="240" spans="1:20" x14ac:dyDescent="0.3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t="s">
        <v>20</v>
      </c>
      <c r="G240" s="5">
        <f t="shared" si="9"/>
        <v>4.2241666666666671</v>
      </c>
      <c r="H240" s="8">
        <f t="shared" si="10"/>
        <v>104.51546391752578</v>
      </c>
      <c r="I240">
        <v>97</v>
      </c>
      <c r="J240" t="s">
        <v>36</v>
      </c>
      <c r="K240" t="s">
        <v>37</v>
      </c>
      <c r="L240">
        <v>1448690400</v>
      </c>
      <c r="M240">
        <v>1515391200</v>
      </c>
      <c r="N240" s="12">
        <f t="shared" si="11"/>
        <v>42336.25</v>
      </c>
      <c r="O240" s="12">
        <f t="shared" si="11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2041</v>
      </c>
    </row>
    <row r="241" spans="1:20" ht="31.2" x14ac:dyDescent="0.3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t="s">
        <v>14</v>
      </c>
      <c r="G241" s="5">
        <f t="shared" si="9"/>
        <v>0.97718749999999999</v>
      </c>
      <c r="H241" s="8">
        <f t="shared" si="10"/>
        <v>76.268292682926827</v>
      </c>
      <c r="I241">
        <v>41</v>
      </c>
      <c r="J241" t="s">
        <v>21</v>
      </c>
      <c r="K241" t="s">
        <v>22</v>
      </c>
      <c r="L241">
        <v>1448690400</v>
      </c>
      <c r="M241">
        <v>1441170000</v>
      </c>
      <c r="N241" s="12">
        <f t="shared" si="11"/>
        <v>42336.25</v>
      </c>
      <c r="O241" s="12">
        <f t="shared" si="11"/>
        <v>42249.208333333328</v>
      </c>
      <c r="P241" t="b">
        <v>0</v>
      </c>
      <c r="Q241" t="b">
        <v>0</v>
      </c>
      <c r="R241" t="s">
        <v>65</v>
      </c>
      <c r="S241" t="s">
        <v>2038</v>
      </c>
      <c r="T241" t="s">
        <v>2047</v>
      </c>
    </row>
    <row r="242" spans="1:20" x14ac:dyDescent="0.3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t="s">
        <v>20</v>
      </c>
      <c r="G242" s="5">
        <f t="shared" si="9"/>
        <v>4.1878911564625847</v>
      </c>
      <c r="H242" s="8">
        <f t="shared" si="10"/>
        <v>69.015695067264573</v>
      </c>
      <c r="I242">
        <v>1784</v>
      </c>
      <c r="J242" t="s">
        <v>21</v>
      </c>
      <c r="K242" t="s">
        <v>22</v>
      </c>
      <c r="L242">
        <v>1448690400</v>
      </c>
      <c r="M242">
        <v>1281157200</v>
      </c>
      <c r="N242" s="12">
        <f t="shared" si="11"/>
        <v>42336.25</v>
      </c>
      <c r="O242" s="12">
        <f t="shared" si="11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2041</v>
      </c>
    </row>
    <row r="243" spans="1:20" ht="31.2" x14ac:dyDescent="0.3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t="s">
        <v>20</v>
      </c>
      <c r="G243" s="5">
        <f t="shared" si="9"/>
        <v>1.0191632047477746</v>
      </c>
      <c r="H243" s="8">
        <f t="shared" si="10"/>
        <v>101.97684085510689</v>
      </c>
      <c r="I243">
        <v>1684</v>
      </c>
      <c r="J243" t="s">
        <v>26</v>
      </c>
      <c r="K243" t="s">
        <v>27</v>
      </c>
      <c r="L243">
        <v>1448690400</v>
      </c>
      <c r="M243">
        <v>1398229200</v>
      </c>
      <c r="N243" s="12">
        <f t="shared" si="11"/>
        <v>42336.25</v>
      </c>
      <c r="O243" s="12">
        <f t="shared" si="11"/>
        <v>41752.208333333336</v>
      </c>
      <c r="P243" t="b">
        <v>0</v>
      </c>
      <c r="Q243" t="b">
        <v>1</v>
      </c>
      <c r="R243" t="s">
        <v>68</v>
      </c>
      <c r="S243" t="s">
        <v>2048</v>
      </c>
      <c r="T243" t="s">
        <v>2049</v>
      </c>
    </row>
    <row r="244" spans="1:20" x14ac:dyDescent="0.3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t="s">
        <v>20</v>
      </c>
      <c r="G244" s="5">
        <f t="shared" si="9"/>
        <v>1.2772619047619047</v>
      </c>
      <c r="H244" s="8">
        <f t="shared" si="10"/>
        <v>42.915999999999997</v>
      </c>
      <c r="I244">
        <v>250</v>
      </c>
      <c r="J244" t="s">
        <v>21</v>
      </c>
      <c r="K244" t="s">
        <v>22</v>
      </c>
      <c r="L244">
        <v>1448690400</v>
      </c>
      <c r="M244">
        <v>1495256400</v>
      </c>
      <c r="N244" s="12">
        <f t="shared" si="11"/>
        <v>42336.25</v>
      </c>
      <c r="O244" s="12">
        <f t="shared" si="11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31.2" x14ac:dyDescent="0.3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t="s">
        <v>20</v>
      </c>
      <c r="G245" s="5">
        <f t="shared" si="9"/>
        <v>4.4521739130434783</v>
      </c>
      <c r="H245" s="8">
        <f t="shared" si="10"/>
        <v>43.025210084033617</v>
      </c>
      <c r="I245">
        <v>238</v>
      </c>
      <c r="J245" t="s">
        <v>21</v>
      </c>
      <c r="K245" t="s">
        <v>22</v>
      </c>
      <c r="L245">
        <v>1448690400</v>
      </c>
      <c r="M245">
        <v>1520402400</v>
      </c>
      <c r="N245" s="12">
        <f t="shared" si="11"/>
        <v>42336.25</v>
      </c>
      <c r="O245" s="12">
        <f t="shared" si="11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2041</v>
      </c>
    </row>
    <row r="246" spans="1:20" ht="31.2" x14ac:dyDescent="0.3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t="s">
        <v>20</v>
      </c>
      <c r="G246" s="5">
        <f t="shared" si="9"/>
        <v>5.6971428571428575</v>
      </c>
      <c r="H246" s="8">
        <f t="shared" si="10"/>
        <v>75.245283018867923</v>
      </c>
      <c r="I246">
        <v>53</v>
      </c>
      <c r="J246" t="s">
        <v>21</v>
      </c>
      <c r="K246" t="s">
        <v>22</v>
      </c>
      <c r="L246">
        <v>1448690400</v>
      </c>
      <c r="M246">
        <v>1409806800</v>
      </c>
      <c r="N246" s="12">
        <f t="shared" si="11"/>
        <v>42336.25</v>
      </c>
      <c r="O246" s="12">
        <f t="shared" si="11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x14ac:dyDescent="0.3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t="s">
        <v>20</v>
      </c>
      <c r="G247" s="5">
        <f t="shared" si="9"/>
        <v>5.0934482758620687</v>
      </c>
      <c r="H247" s="8">
        <f t="shared" si="10"/>
        <v>69.023364485981304</v>
      </c>
      <c r="I247">
        <v>214</v>
      </c>
      <c r="J247" t="s">
        <v>21</v>
      </c>
      <c r="K247" t="s">
        <v>22</v>
      </c>
      <c r="L247">
        <v>1448690400</v>
      </c>
      <c r="M247">
        <v>1396933200</v>
      </c>
      <c r="N247" s="12">
        <f t="shared" si="11"/>
        <v>42336.25</v>
      </c>
      <c r="O247" s="12">
        <f t="shared" si="11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ht="31.2" x14ac:dyDescent="0.3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t="s">
        <v>20</v>
      </c>
      <c r="G248" s="5">
        <f t="shared" si="9"/>
        <v>3.2553333333333332</v>
      </c>
      <c r="H248" s="8">
        <f t="shared" si="10"/>
        <v>65.986486486486484</v>
      </c>
      <c r="I248">
        <v>222</v>
      </c>
      <c r="J248" t="s">
        <v>21</v>
      </c>
      <c r="K248" t="s">
        <v>22</v>
      </c>
      <c r="L248">
        <v>1448690400</v>
      </c>
      <c r="M248">
        <v>1376024400</v>
      </c>
      <c r="N248" s="12">
        <f t="shared" si="11"/>
        <v>42336.25</v>
      </c>
      <c r="O248" s="12">
        <f t="shared" si="11"/>
        <v>41495.208333333336</v>
      </c>
      <c r="P248" t="b">
        <v>0</v>
      </c>
      <c r="Q248" t="b">
        <v>0</v>
      </c>
      <c r="R248" t="s">
        <v>28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t="s">
        <v>20</v>
      </c>
      <c r="G249" s="5">
        <f t="shared" si="9"/>
        <v>9.3261616161616168</v>
      </c>
      <c r="H249" s="8">
        <f t="shared" si="10"/>
        <v>98.013800424628457</v>
      </c>
      <c r="I249">
        <v>1884</v>
      </c>
      <c r="J249" t="s">
        <v>21</v>
      </c>
      <c r="K249" t="s">
        <v>22</v>
      </c>
      <c r="L249">
        <v>1448690400</v>
      </c>
      <c r="M249">
        <v>1483682400</v>
      </c>
      <c r="N249" s="12">
        <f t="shared" si="11"/>
        <v>42336.25</v>
      </c>
      <c r="O249" s="12">
        <f t="shared" si="11"/>
        <v>42741.25</v>
      </c>
      <c r="P249" t="b">
        <v>0</v>
      </c>
      <c r="Q249" t="b">
        <v>1</v>
      </c>
      <c r="R249" t="s">
        <v>119</v>
      </c>
      <c r="S249" t="s">
        <v>2048</v>
      </c>
      <c r="T249" t="s">
        <v>2054</v>
      </c>
    </row>
    <row r="250" spans="1:20" x14ac:dyDescent="0.3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t="s">
        <v>20</v>
      </c>
      <c r="G250" s="5">
        <f t="shared" si="9"/>
        <v>2.1133870967741935</v>
      </c>
      <c r="H250" s="8">
        <f t="shared" si="10"/>
        <v>60.105504587155963</v>
      </c>
      <c r="I250">
        <v>218</v>
      </c>
      <c r="J250" t="s">
        <v>26</v>
      </c>
      <c r="K250" t="s">
        <v>27</v>
      </c>
      <c r="L250">
        <v>1448690400</v>
      </c>
      <c r="M250">
        <v>1420437600</v>
      </c>
      <c r="N250" s="12">
        <f t="shared" si="11"/>
        <v>42336.25</v>
      </c>
      <c r="O250" s="12">
        <f t="shared" si="11"/>
        <v>42009.25</v>
      </c>
      <c r="P250" t="b">
        <v>0</v>
      </c>
      <c r="Q250" t="b">
        <v>0</v>
      </c>
      <c r="R250" t="s">
        <v>292</v>
      </c>
      <c r="S250" t="s">
        <v>2051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t="s">
        <v>20</v>
      </c>
      <c r="G251" s="5">
        <f t="shared" si="9"/>
        <v>2.7332520325203253</v>
      </c>
      <c r="H251" s="8">
        <f t="shared" si="10"/>
        <v>26.000773395204948</v>
      </c>
      <c r="I251">
        <v>6465</v>
      </c>
      <c r="J251" t="s">
        <v>21</v>
      </c>
      <c r="K251" t="s">
        <v>22</v>
      </c>
      <c r="L251">
        <v>1448690400</v>
      </c>
      <c r="M251">
        <v>1420783200</v>
      </c>
      <c r="N251" s="12">
        <f t="shared" si="11"/>
        <v>42336.25</v>
      </c>
      <c r="O251" s="12">
        <f t="shared" si="11"/>
        <v>42013.25</v>
      </c>
      <c r="P251" t="b">
        <v>0</v>
      </c>
      <c r="Q251" t="b">
        <v>0</v>
      </c>
      <c r="R251" t="s">
        <v>206</v>
      </c>
      <c r="S251" t="s">
        <v>2048</v>
      </c>
      <c r="T251" t="s">
        <v>2060</v>
      </c>
    </row>
    <row r="252" spans="1:20" x14ac:dyDescent="0.3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t="s">
        <v>14</v>
      </c>
      <c r="G252" s="5">
        <f t="shared" si="9"/>
        <v>0.03</v>
      </c>
      <c r="H252" s="8">
        <f t="shared" si="10"/>
        <v>3</v>
      </c>
      <c r="I252">
        <v>1</v>
      </c>
      <c r="J252" t="s">
        <v>21</v>
      </c>
      <c r="K252" t="s">
        <v>22</v>
      </c>
      <c r="L252">
        <v>1448690400</v>
      </c>
      <c r="M252">
        <v>1267423200</v>
      </c>
      <c r="N252" s="12">
        <f t="shared" si="11"/>
        <v>42336.25</v>
      </c>
      <c r="O252" s="12">
        <f t="shared" si="11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 x14ac:dyDescent="0.3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t="s">
        <v>14</v>
      </c>
      <c r="G253" s="5">
        <f t="shared" si="9"/>
        <v>0.54084507042253516</v>
      </c>
      <c r="H253" s="8">
        <f t="shared" si="10"/>
        <v>38.019801980198018</v>
      </c>
      <c r="I253">
        <v>101</v>
      </c>
      <c r="J253" t="s">
        <v>21</v>
      </c>
      <c r="K253" t="s">
        <v>22</v>
      </c>
      <c r="L253">
        <v>1448690400</v>
      </c>
      <c r="M253">
        <v>1355205600</v>
      </c>
      <c r="N253" s="12">
        <f t="shared" si="11"/>
        <v>42336.25</v>
      </c>
      <c r="O253" s="12">
        <f t="shared" si="11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2041</v>
      </c>
    </row>
    <row r="254" spans="1:20" ht="31.2" x14ac:dyDescent="0.3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t="s">
        <v>20</v>
      </c>
      <c r="G254" s="5">
        <f t="shared" si="9"/>
        <v>6.2629999999999999</v>
      </c>
      <c r="H254" s="8">
        <f t="shared" si="10"/>
        <v>106.15254237288136</v>
      </c>
      <c r="I254">
        <v>59</v>
      </c>
      <c r="J254" t="s">
        <v>21</v>
      </c>
      <c r="K254" t="s">
        <v>22</v>
      </c>
      <c r="L254">
        <v>1448690400</v>
      </c>
      <c r="M254">
        <v>1383109200</v>
      </c>
      <c r="N254" s="12">
        <f t="shared" si="11"/>
        <v>42336.25</v>
      </c>
      <c r="O254" s="12">
        <f t="shared" si="11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x14ac:dyDescent="0.3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t="s">
        <v>14</v>
      </c>
      <c r="G255" s="5">
        <f t="shared" si="9"/>
        <v>0.8902139917695473</v>
      </c>
      <c r="H255" s="8">
        <f t="shared" si="10"/>
        <v>81.019475655430711</v>
      </c>
      <c r="I255">
        <v>1335</v>
      </c>
      <c r="J255" t="s">
        <v>15</v>
      </c>
      <c r="K255" t="s">
        <v>16</v>
      </c>
      <c r="L255">
        <v>1448690400</v>
      </c>
      <c r="M255">
        <v>1303275600</v>
      </c>
      <c r="N255" s="12">
        <f t="shared" si="11"/>
        <v>42336.25</v>
      </c>
      <c r="O255" s="12">
        <f t="shared" si="11"/>
        <v>40653.208333333336</v>
      </c>
      <c r="P255" t="b">
        <v>0</v>
      </c>
      <c r="Q255" t="b">
        <v>0</v>
      </c>
      <c r="R255" t="s">
        <v>53</v>
      </c>
      <c r="S255" t="s">
        <v>2042</v>
      </c>
      <c r="T255" t="s">
        <v>2045</v>
      </c>
    </row>
    <row r="256" spans="1:20" ht="31.2" x14ac:dyDescent="0.3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t="s">
        <v>20</v>
      </c>
      <c r="G256" s="5">
        <f t="shared" si="9"/>
        <v>1.8489130434782608</v>
      </c>
      <c r="H256" s="8">
        <f t="shared" si="10"/>
        <v>96.647727272727266</v>
      </c>
      <c r="I256">
        <v>88</v>
      </c>
      <c r="J256" t="s">
        <v>21</v>
      </c>
      <c r="K256" t="s">
        <v>22</v>
      </c>
      <c r="L256">
        <v>1448690400</v>
      </c>
      <c r="M256">
        <v>1487829600</v>
      </c>
      <c r="N256" s="12">
        <f t="shared" si="11"/>
        <v>42336.25</v>
      </c>
      <c r="O256" s="12">
        <f t="shared" si="11"/>
        <v>42789.25</v>
      </c>
      <c r="P256" t="b">
        <v>0</v>
      </c>
      <c r="Q256" t="b">
        <v>0</v>
      </c>
      <c r="R256" t="s">
        <v>68</v>
      </c>
      <c r="S256" t="s">
        <v>2048</v>
      </c>
      <c r="T256" t="s">
        <v>2049</v>
      </c>
    </row>
    <row r="257" spans="1:20" ht="31.2" x14ac:dyDescent="0.3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t="s">
        <v>20</v>
      </c>
      <c r="G257" s="5">
        <f t="shared" si="9"/>
        <v>1.2016770186335404</v>
      </c>
      <c r="H257" s="8">
        <f t="shared" si="10"/>
        <v>57.003535651149086</v>
      </c>
      <c r="I257">
        <v>1697</v>
      </c>
      <c r="J257" t="s">
        <v>21</v>
      </c>
      <c r="K257" t="s">
        <v>22</v>
      </c>
      <c r="L257">
        <v>1448690400</v>
      </c>
      <c r="M257">
        <v>1298268000</v>
      </c>
      <c r="N257" s="12">
        <f t="shared" si="11"/>
        <v>42336.25</v>
      </c>
      <c r="O257" s="12">
        <f t="shared" si="11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 x14ac:dyDescent="0.3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t="s">
        <v>14</v>
      </c>
      <c r="G258" s="5">
        <f t="shared" si="9"/>
        <v>0.23390243902439026</v>
      </c>
      <c r="H258" s="8">
        <f t="shared" si="10"/>
        <v>63.93333333333333</v>
      </c>
      <c r="I258">
        <v>15</v>
      </c>
      <c r="J258" t="s">
        <v>40</v>
      </c>
      <c r="K258" t="s">
        <v>41</v>
      </c>
      <c r="L258">
        <v>1448690400</v>
      </c>
      <c r="M258">
        <v>1456812000</v>
      </c>
      <c r="N258" s="12">
        <f t="shared" si="11"/>
        <v>42336.25</v>
      </c>
      <c r="O258" s="12">
        <f t="shared" si="11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x14ac:dyDescent="0.3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t="s">
        <v>20</v>
      </c>
      <c r="G259" s="5">
        <f t="shared" ref="G259:G322" si="12">IF(D259,E259/D259,0)</f>
        <v>1.46</v>
      </c>
      <c r="H259" s="8">
        <f t="shared" ref="H259:H322" si="13">IF(I259,E259/I259,0)</f>
        <v>90.456521739130437</v>
      </c>
      <c r="I259">
        <v>92</v>
      </c>
      <c r="J259" t="s">
        <v>21</v>
      </c>
      <c r="K259" t="s">
        <v>22</v>
      </c>
      <c r="L259">
        <v>1448690400</v>
      </c>
      <c r="M259">
        <v>1363669200</v>
      </c>
      <c r="N259" s="12">
        <f t="shared" ref="N259:O322" si="14">(((L259/60)/60)/24)+DATE(1970,1,1)</f>
        <v>42336.25</v>
      </c>
      <c r="O259" s="12">
        <f t="shared" si="14"/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2041</v>
      </c>
    </row>
    <row r="260" spans="1:20" x14ac:dyDescent="0.3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t="s">
        <v>20</v>
      </c>
      <c r="G260" s="5">
        <f t="shared" si="12"/>
        <v>2.6848000000000001</v>
      </c>
      <c r="H260" s="8">
        <f t="shared" si="13"/>
        <v>72.172043010752688</v>
      </c>
      <c r="I260">
        <v>186</v>
      </c>
      <c r="J260" t="s">
        <v>21</v>
      </c>
      <c r="K260" t="s">
        <v>22</v>
      </c>
      <c r="L260">
        <v>1448690400</v>
      </c>
      <c r="M260">
        <v>1482904800</v>
      </c>
      <c r="N260" s="12">
        <f t="shared" si="14"/>
        <v>42336.25</v>
      </c>
      <c r="O260" s="12">
        <f t="shared" si="14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31.2" x14ac:dyDescent="0.3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t="s">
        <v>20</v>
      </c>
      <c r="G261" s="5">
        <f t="shared" si="12"/>
        <v>5.9749999999999996</v>
      </c>
      <c r="H261" s="8">
        <f t="shared" si="13"/>
        <v>77.934782608695656</v>
      </c>
      <c r="I261">
        <v>138</v>
      </c>
      <c r="J261" t="s">
        <v>21</v>
      </c>
      <c r="K261" t="s">
        <v>22</v>
      </c>
      <c r="L261">
        <v>1448690400</v>
      </c>
      <c r="M261">
        <v>1356588000</v>
      </c>
      <c r="N261" s="12">
        <f t="shared" si="14"/>
        <v>42336.25</v>
      </c>
      <c r="O261" s="12">
        <f t="shared" si="14"/>
        <v>41270.25</v>
      </c>
      <c r="P261" t="b">
        <v>1</v>
      </c>
      <c r="Q261" t="b">
        <v>0</v>
      </c>
      <c r="R261" t="s">
        <v>122</v>
      </c>
      <c r="S261" t="s">
        <v>2055</v>
      </c>
      <c r="T261" t="s">
        <v>2056</v>
      </c>
    </row>
    <row r="262" spans="1:20" x14ac:dyDescent="0.3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t="s">
        <v>20</v>
      </c>
      <c r="G262" s="5">
        <f t="shared" si="12"/>
        <v>1.5769841269841269</v>
      </c>
      <c r="H262" s="8">
        <f t="shared" si="13"/>
        <v>38.065134099616856</v>
      </c>
      <c r="I262">
        <v>261</v>
      </c>
      <c r="J262" t="s">
        <v>21</v>
      </c>
      <c r="K262" t="s">
        <v>22</v>
      </c>
      <c r="L262">
        <v>1448690400</v>
      </c>
      <c r="M262">
        <v>1349845200</v>
      </c>
      <c r="N262" s="12">
        <f t="shared" si="14"/>
        <v>42336.25</v>
      </c>
      <c r="O262" s="12">
        <f t="shared" si="14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ht="31.2" x14ac:dyDescent="0.3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t="s">
        <v>14</v>
      </c>
      <c r="G263" s="5">
        <f t="shared" si="12"/>
        <v>0.31201660735468567</v>
      </c>
      <c r="H263" s="8">
        <f t="shared" si="13"/>
        <v>57.936123348017624</v>
      </c>
      <c r="I263">
        <v>454</v>
      </c>
      <c r="J263" t="s">
        <v>21</v>
      </c>
      <c r="K263" t="s">
        <v>22</v>
      </c>
      <c r="L263">
        <v>1448690400</v>
      </c>
      <c r="M263">
        <v>1283058000</v>
      </c>
      <c r="N263" s="12">
        <f t="shared" si="14"/>
        <v>42336.25</v>
      </c>
      <c r="O263" s="12">
        <f t="shared" si="14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x14ac:dyDescent="0.3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t="s">
        <v>20</v>
      </c>
      <c r="G264" s="5">
        <f t="shared" si="12"/>
        <v>3.1341176470588237</v>
      </c>
      <c r="H264" s="8">
        <f t="shared" si="13"/>
        <v>49.794392523364486</v>
      </c>
      <c r="I264">
        <v>107</v>
      </c>
      <c r="J264" t="s">
        <v>21</v>
      </c>
      <c r="K264" t="s">
        <v>22</v>
      </c>
      <c r="L264">
        <v>1448690400</v>
      </c>
      <c r="M264">
        <v>1304226000</v>
      </c>
      <c r="N264" s="12">
        <f t="shared" si="14"/>
        <v>42336.25</v>
      </c>
      <c r="O264" s="12">
        <f t="shared" si="14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2046</v>
      </c>
    </row>
    <row r="265" spans="1:20" x14ac:dyDescent="0.3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t="s">
        <v>20</v>
      </c>
      <c r="G265" s="5">
        <f t="shared" si="12"/>
        <v>3.7089655172413791</v>
      </c>
      <c r="H265" s="8">
        <f t="shared" si="13"/>
        <v>54.050251256281406</v>
      </c>
      <c r="I265">
        <v>199</v>
      </c>
      <c r="J265" t="s">
        <v>21</v>
      </c>
      <c r="K265" t="s">
        <v>22</v>
      </c>
      <c r="L265">
        <v>1448690400</v>
      </c>
      <c r="M265">
        <v>1263016800</v>
      </c>
      <c r="N265" s="12">
        <f t="shared" si="14"/>
        <v>42336.25</v>
      </c>
      <c r="O265" s="12">
        <f t="shared" si="14"/>
        <v>40187.25</v>
      </c>
      <c r="P265" t="b">
        <v>0</v>
      </c>
      <c r="Q265" t="b">
        <v>0</v>
      </c>
      <c r="R265" t="s">
        <v>122</v>
      </c>
      <c r="S265" t="s">
        <v>2055</v>
      </c>
      <c r="T265" t="s">
        <v>2056</v>
      </c>
    </row>
    <row r="266" spans="1:20" x14ac:dyDescent="0.3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t="s">
        <v>20</v>
      </c>
      <c r="G266" s="5">
        <f t="shared" si="12"/>
        <v>3.6266447368421053</v>
      </c>
      <c r="H266" s="8">
        <f t="shared" si="13"/>
        <v>30.002721335268504</v>
      </c>
      <c r="I266">
        <v>5512</v>
      </c>
      <c r="J266" t="s">
        <v>21</v>
      </c>
      <c r="K266" t="s">
        <v>22</v>
      </c>
      <c r="L266">
        <v>1448690400</v>
      </c>
      <c r="M266">
        <v>1362031200</v>
      </c>
      <c r="N266" s="12">
        <f t="shared" si="14"/>
        <v>42336.25</v>
      </c>
      <c r="O266" s="12">
        <f t="shared" si="14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2041</v>
      </c>
    </row>
    <row r="267" spans="1:20" x14ac:dyDescent="0.3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t="s">
        <v>20</v>
      </c>
      <c r="G267" s="5">
        <f t="shared" si="12"/>
        <v>1.2308163265306122</v>
      </c>
      <c r="H267" s="8">
        <f t="shared" si="13"/>
        <v>70.127906976744185</v>
      </c>
      <c r="I267">
        <v>86</v>
      </c>
      <c r="J267" t="s">
        <v>21</v>
      </c>
      <c r="K267" t="s">
        <v>22</v>
      </c>
      <c r="L267">
        <v>1448690400</v>
      </c>
      <c r="M267">
        <v>1455602400</v>
      </c>
      <c r="N267" s="12">
        <f t="shared" si="14"/>
        <v>42336.25</v>
      </c>
      <c r="O267" s="12">
        <f t="shared" si="14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x14ac:dyDescent="0.3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t="s">
        <v>14</v>
      </c>
      <c r="G268" s="5">
        <f t="shared" si="12"/>
        <v>0.76766756032171579</v>
      </c>
      <c r="H268" s="8">
        <f t="shared" si="13"/>
        <v>26.996228786926462</v>
      </c>
      <c r="I268">
        <v>3182</v>
      </c>
      <c r="J268" t="s">
        <v>107</v>
      </c>
      <c r="K268" t="s">
        <v>108</v>
      </c>
      <c r="L268">
        <v>1448690400</v>
      </c>
      <c r="M268">
        <v>1418191200</v>
      </c>
      <c r="N268" s="12">
        <f t="shared" si="14"/>
        <v>42336.25</v>
      </c>
      <c r="O268" s="12">
        <f t="shared" si="14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t="s">
        <v>20</v>
      </c>
      <c r="G269" s="5">
        <f t="shared" si="12"/>
        <v>2.3362012987012988</v>
      </c>
      <c r="H269" s="8">
        <f t="shared" si="13"/>
        <v>51.990606936416185</v>
      </c>
      <c r="I269">
        <v>2768</v>
      </c>
      <c r="J269" t="s">
        <v>26</v>
      </c>
      <c r="K269" t="s">
        <v>27</v>
      </c>
      <c r="L269">
        <v>1448690400</v>
      </c>
      <c r="M269">
        <v>1352440800</v>
      </c>
      <c r="N269" s="12">
        <f t="shared" si="14"/>
        <v>42336.25</v>
      </c>
      <c r="O269" s="12">
        <f t="shared" si="14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2041</v>
      </c>
    </row>
    <row r="270" spans="1:20" x14ac:dyDescent="0.3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t="s">
        <v>20</v>
      </c>
      <c r="G270" s="5">
        <f t="shared" si="12"/>
        <v>1.8053333333333332</v>
      </c>
      <c r="H270" s="8">
        <f t="shared" si="13"/>
        <v>56.416666666666664</v>
      </c>
      <c r="I270">
        <v>48</v>
      </c>
      <c r="J270" t="s">
        <v>21</v>
      </c>
      <c r="K270" t="s">
        <v>22</v>
      </c>
      <c r="L270">
        <v>1448690400</v>
      </c>
      <c r="M270">
        <v>1353304800</v>
      </c>
      <c r="N270" s="12">
        <f t="shared" si="14"/>
        <v>42336.25</v>
      </c>
      <c r="O270" s="12">
        <f t="shared" si="14"/>
        <v>41232.25</v>
      </c>
      <c r="P270" t="b">
        <v>0</v>
      </c>
      <c r="Q270" t="b">
        <v>0</v>
      </c>
      <c r="R270" t="s">
        <v>42</v>
      </c>
      <c r="S270" t="s">
        <v>2042</v>
      </c>
      <c r="T270" t="s">
        <v>2043</v>
      </c>
    </row>
    <row r="271" spans="1:20" x14ac:dyDescent="0.3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t="s">
        <v>20</v>
      </c>
      <c r="G271" s="5">
        <f t="shared" si="12"/>
        <v>2.5262857142857142</v>
      </c>
      <c r="H271" s="8">
        <f t="shared" si="13"/>
        <v>101.63218390804597</v>
      </c>
      <c r="I271">
        <v>87</v>
      </c>
      <c r="J271" t="s">
        <v>21</v>
      </c>
      <c r="K271" t="s">
        <v>22</v>
      </c>
      <c r="L271">
        <v>1448690400</v>
      </c>
      <c r="M271">
        <v>1550728800</v>
      </c>
      <c r="N271" s="12">
        <f t="shared" si="14"/>
        <v>42336.25</v>
      </c>
      <c r="O271" s="12">
        <f t="shared" si="14"/>
        <v>43517.25</v>
      </c>
      <c r="P271" t="b">
        <v>0</v>
      </c>
      <c r="Q271" t="b">
        <v>0</v>
      </c>
      <c r="R271" t="s">
        <v>269</v>
      </c>
      <c r="S271" t="s">
        <v>2042</v>
      </c>
      <c r="T271" t="s">
        <v>2061</v>
      </c>
    </row>
    <row r="272" spans="1:20" x14ac:dyDescent="0.3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t="s">
        <v>74</v>
      </c>
      <c r="G272" s="5">
        <f t="shared" si="12"/>
        <v>0.27176538240368026</v>
      </c>
      <c r="H272" s="8">
        <f t="shared" si="13"/>
        <v>25.005291005291006</v>
      </c>
      <c r="I272">
        <v>1890</v>
      </c>
      <c r="J272" t="s">
        <v>21</v>
      </c>
      <c r="K272" t="s">
        <v>22</v>
      </c>
      <c r="L272">
        <v>1448690400</v>
      </c>
      <c r="M272">
        <v>1291442400</v>
      </c>
      <c r="N272" s="12">
        <f t="shared" si="14"/>
        <v>42336.25</v>
      </c>
      <c r="O272" s="12">
        <f t="shared" si="14"/>
        <v>40516.25</v>
      </c>
      <c r="P272" t="b">
        <v>0</v>
      </c>
      <c r="Q272" t="b">
        <v>0</v>
      </c>
      <c r="R272" t="s">
        <v>89</v>
      </c>
      <c r="S272" t="s">
        <v>2051</v>
      </c>
      <c r="T272" t="s">
        <v>2052</v>
      </c>
    </row>
    <row r="273" spans="1:20" ht="31.2" x14ac:dyDescent="0.3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t="s">
        <v>47</v>
      </c>
      <c r="G273" s="5">
        <f t="shared" si="12"/>
        <v>1.2706571242680547E-2</v>
      </c>
      <c r="H273" s="8">
        <f t="shared" si="13"/>
        <v>32.016393442622949</v>
      </c>
      <c r="I273">
        <v>61</v>
      </c>
      <c r="J273" t="s">
        <v>21</v>
      </c>
      <c r="K273" t="s">
        <v>22</v>
      </c>
      <c r="L273">
        <v>1448690400</v>
      </c>
      <c r="M273">
        <v>1452146400</v>
      </c>
      <c r="N273" s="12">
        <f t="shared" si="14"/>
        <v>42336.25</v>
      </c>
      <c r="O273" s="12">
        <f t="shared" si="14"/>
        <v>42376.25</v>
      </c>
      <c r="P273" t="b">
        <v>0</v>
      </c>
      <c r="Q273" t="b">
        <v>0</v>
      </c>
      <c r="R273" t="s">
        <v>122</v>
      </c>
      <c r="S273" t="s">
        <v>2055</v>
      </c>
      <c r="T273" t="s">
        <v>2056</v>
      </c>
    </row>
    <row r="274" spans="1:20" x14ac:dyDescent="0.3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t="s">
        <v>20</v>
      </c>
      <c r="G274" s="5">
        <f t="shared" si="12"/>
        <v>3.0400978473581213</v>
      </c>
      <c r="H274" s="8">
        <f t="shared" si="13"/>
        <v>82.021647307286173</v>
      </c>
      <c r="I274">
        <v>1894</v>
      </c>
      <c r="J274" t="s">
        <v>21</v>
      </c>
      <c r="K274" t="s">
        <v>22</v>
      </c>
      <c r="L274">
        <v>1448690400</v>
      </c>
      <c r="M274">
        <v>1564894800</v>
      </c>
      <c r="N274" s="12">
        <f t="shared" si="14"/>
        <v>42336.25</v>
      </c>
      <c r="O274" s="12">
        <f t="shared" si="14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2041</v>
      </c>
    </row>
    <row r="275" spans="1:20" x14ac:dyDescent="0.3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t="s">
        <v>20</v>
      </c>
      <c r="G275" s="5">
        <f t="shared" si="12"/>
        <v>1.3723076923076922</v>
      </c>
      <c r="H275" s="8">
        <f t="shared" si="13"/>
        <v>37.957446808510639</v>
      </c>
      <c r="I275">
        <v>282</v>
      </c>
      <c r="J275" t="s">
        <v>15</v>
      </c>
      <c r="K275" t="s">
        <v>16</v>
      </c>
      <c r="L275">
        <v>1448690400</v>
      </c>
      <c r="M275">
        <v>1505883600</v>
      </c>
      <c r="N275" s="12">
        <f t="shared" si="14"/>
        <v>42336.25</v>
      </c>
      <c r="O275" s="12">
        <f t="shared" si="14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ht="31.2" x14ac:dyDescent="0.3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t="s">
        <v>14</v>
      </c>
      <c r="G276" s="5">
        <f t="shared" si="12"/>
        <v>0.32208333333333333</v>
      </c>
      <c r="H276" s="8">
        <f t="shared" si="13"/>
        <v>51.533333333333331</v>
      </c>
      <c r="I276">
        <v>15</v>
      </c>
      <c r="J276" t="s">
        <v>21</v>
      </c>
      <c r="K276" t="s">
        <v>22</v>
      </c>
      <c r="L276">
        <v>1448690400</v>
      </c>
      <c r="M276">
        <v>1510380000</v>
      </c>
      <c r="N276" s="12">
        <f t="shared" si="14"/>
        <v>42336.25</v>
      </c>
      <c r="O276" s="12">
        <f t="shared" si="14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31.2" x14ac:dyDescent="0.3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t="s">
        <v>20</v>
      </c>
      <c r="G277" s="5">
        <f t="shared" si="12"/>
        <v>2.4151282051282053</v>
      </c>
      <c r="H277" s="8">
        <f t="shared" si="13"/>
        <v>81.198275862068968</v>
      </c>
      <c r="I277">
        <v>116</v>
      </c>
      <c r="J277" t="s">
        <v>21</v>
      </c>
      <c r="K277" t="s">
        <v>22</v>
      </c>
      <c r="L277">
        <v>1448690400</v>
      </c>
      <c r="M277">
        <v>1555218000</v>
      </c>
      <c r="N277" s="12">
        <f t="shared" si="14"/>
        <v>42336.25</v>
      </c>
      <c r="O277" s="12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2048</v>
      </c>
      <c r="T277" t="s">
        <v>2060</v>
      </c>
    </row>
    <row r="278" spans="1:20" x14ac:dyDescent="0.3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t="s">
        <v>14</v>
      </c>
      <c r="G278" s="5">
        <f t="shared" si="12"/>
        <v>0.96799999999999997</v>
      </c>
      <c r="H278" s="8">
        <f t="shared" si="13"/>
        <v>40.030075187969928</v>
      </c>
      <c r="I278">
        <v>133</v>
      </c>
      <c r="J278" t="s">
        <v>21</v>
      </c>
      <c r="K278" t="s">
        <v>22</v>
      </c>
      <c r="L278">
        <v>1448690400</v>
      </c>
      <c r="M278">
        <v>1335243600</v>
      </c>
      <c r="N278" s="12">
        <f t="shared" si="14"/>
        <v>42336.25</v>
      </c>
      <c r="O278" s="12">
        <f t="shared" si="14"/>
        <v>41023.208333333336</v>
      </c>
      <c r="P278" t="b">
        <v>0</v>
      </c>
      <c r="Q278" t="b">
        <v>1</v>
      </c>
      <c r="R278" t="s">
        <v>89</v>
      </c>
      <c r="S278" t="s">
        <v>2051</v>
      </c>
      <c r="T278" t="s">
        <v>2052</v>
      </c>
    </row>
    <row r="279" spans="1:20" ht="31.2" x14ac:dyDescent="0.3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t="s">
        <v>20</v>
      </c>
      <c r="G279" s="5">
        <f t="shared" si="12"/>
        <v>10.664285714285715</v>
      </c>
      <c r="H279" s="8">
        <f t="shared" si="13"/>
        <v>89.939759036144579</v>
      </c>
      <c r="I279">
        <v>83</v>
      </c>
      <c r="J279" t="s">
        <v>21</v>
      </c>
      <c r="K279" t="s">
        <v>22</v>
      </c>
      <c r="L279">
        <v>1448690400</v>
      </c>
      <c r="M279">
        <v>1279688400</v>
      </c>
      <c r="N279" s="12">
        <f t="shared" si="14"/>
        <v>42336.25</v>
      </c>
      <c r="O279" s="12">
        <f t="shared" si="14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2041</v>
      </c>
    </row>
    <row r="280" spans="1:20" x14ac:dyDescent="0.3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t="s">
        <v>20</v>
      </c>
      <c r="G280" s="5">
        <f t="shared" si="12"/>
        <v>3.2588888888888889</v>
      </c>
      <c r="H280" s="8">
        <f t="shared" si="13"/>
        <v>96.692307692307693</v>
      </c>
      <c r="I280">
        <v>91</v>
      </c>
      <c r="J280" t="s">
        <v>21</v>
      </c>
      <c r="K280" t="s">
        <v>22</v>
      </c>
      <c r="L280">
        <v>1448690400</v>
      </c>
      <c r="M280">
        <v>1356069600</v>
      </c>
      <c r="N280" s="12">
        <f t="shared" si="14"/>
        <v>42336.25</v>
      </c>
      <c r="O280" s="12">
        <f t="shared" si="14"/>
        <v>41264.25</v>
      </c>
      <c r="P280" t="b">
        <v>0</v>
      </c>
      <c r="Q280" t="b">
        <v>0</v>
      </c>
      <c r="R280" t="s">
        <v>28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t="s">
        <v>20</v>
      </c>
      <c r="G281" s="5">
        <f t="shared" si="12"/>
        <v>1.7070000000000001</v>
      </c>
      <c r="H281" s="8">
        <f t="shared" si="13"/>
        <v>25.010989010989011</v>
      </c>
      <c r="I281">
        <v>546</v>
      </c>
      <c r="J281" t="s">
        <v>21</v>
      </c>
      <c r="K281" t="s">
        <v>22</v>
      </c>
      <c r="L281">
        <v>1448690400</v>
      </c>
      <c r="M281">
        <v>1536210000</v>
      </c>
      <c r="N281" s="12">
        <f t="shared" si="14"/>
        <v>42336.25</v>
      </c>
      <c r="O281" s="12">
        <f t="shared" si="14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2041</v>
      </c>
    </row>
    <row r="282" spans="1:20" ht="31.2" x14ac:dyDescent="0.3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t="s">
        <v>20</v>
      </c>
      <c r="G282" s="5">
        <f t="shared" si="12"/>
        <v>5.8144</v>
      </c>
      <c r="H282" s="8">
        <f t="shared" si="13"/>
        <v>36.987277353689571</v>
      </c>
      <c r="I282">
        <v>393</v>
      </c>
      <c r="J282" t="s">
        <v>21</v>
      </c>
      <c r="K282" t="s">
        <v>22</v>
      </c>
      <c r="L282">
        <v>1448690400</v>
      </c>
      <c r="M282">
        <v>1511762400</v>
      </c>
      <c r="N282" s="12">
        <f t="shared" si="14"/>
        <v>42336.25</v>
      </c>
      <c r="O282" s="12">
        <f t="shared" si="14"/>
        <v>43066.25</v>
      </c>
      <c r="P282" t="b">
        <v>0</v>
      </c>
      <c r="Q282" t="b">
        <v>0</v>
      </c>
      <c r="R282" t="s">
        <v>71</v>
      </c>
      <c r="S282" t="s">
        <v>2042</v>
      </c>
      <c r="T282" t="s">
        <v>2050</v>
      </c>
    </row>
    <row r="283" spans="1:20" x14ac:dyDescent="0.3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t="s">
        <v>14</v>
      </c>
      <c r="G283" s="5">
        <f t="shared" si="12"/>
        <v>0.91520972644376897</v>
      </c>
      <c r="H283" s="8">
        <f t="shared" si="13"/>
        <v>73.012609117361791</v>
      </c>
      <c r="I283">
        <v>2062</v>
      </c>
      <c r="J283" t="s">
        <v>21</v>
      </c>
      <c r="K283" t="s">
        <v>22</v>
      </c>
      <c r="L283">
        <v>1448690400</v>
      </c>
      <c r="M283">
        <v>1333256400</v>
      </c>
      <c r="N283" s="12">
        <f t="shared" si="14"/>
        <v>42336.25</v>
      </c>
      <c r="O283" s="12">
        <f t="shared" si="14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2041</v>
      </c>
    </row>
    <row r="284" spans="1:20" x14ac:dyDescent="0.3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t="s">
        <v>20</v>
      </c>
      <c r="G284" s="5">
        <f t="shared" si="12"/>
        <v>1.0804761904761904</v>
      </c>
      <c r="H284" s="8">
        <f t="shared" si="13"/>
        <v>68.240601503759393</v>
      </c>
      <c r="I284">
        <v>133</v>
      </c>
      <c r="J284" t="s">
        <v>21</v>
      </c>
      <c r="K284" t="s">
        <v>22</v>
      </c>
      <c r="L284">
        <v>1448690400</v>
      </c>
      <c r="M284">
        <v>1480744800</v>
      </c>
      <c r="N284" s="12">
        <f t="shared" si="14"/>
        <v>42336.25</v>
      </c>
      <c r="O284" s="12">
        <f t="shared" si="14"/>
        <v>42707.25</v>
      </c>
      <c r="P284" t="b">
        <v>0</v>
      </c>
      <c r="Q284" t="b">
        <v>1</v>
      </c>
      <c r="R284" t="s">
        <v>269</v>
      </c>
      <c r="S284" t="s">
        <v>2042</v>
      </c>
      <c r="T284" t="s">
        <v>2061</v>
      </c>
    </row>
    <row r="285" spans="1:20" ht="31.2" x14ac:dyDescent="0.3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t="s">
        <v>14</v>
      </c>
      <c r="G285" s="5">
        <f t="shared" si="12"/>
        <v>0.18728395061728395</v>
      </c>
      <c r="H285" s="8">
        <f t="shared" si="13"/>
        <v>52.310344827586206</v>
      </c>
      <c r="I285">
        <v>29</v>
      </c>
      <c r="J285" t="s">
        <v>36</v>
      </c>
      <c r="K285" t="s">
        <v>37</v>
      </c>
      <c r="L285">
        <v>1448690400</v>
      </c>
      <c r="M285">
        <v>1465016400</v>
      </c>
      <c r="N285" s="12">
        <f t="shared" si="14"/>
        <v>42336.25</v>
      </c>
      <c r="O285" s="12">
        <f t="shared" si="14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 x14ac:dyDescent="0.3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t="s">
        <v>14</v>
      </c>
      <c r="G286" s="5">
        <f t="shared" si="12"/>
        <v>0.83193877551020412</v>
      </c>
      <c r="H286" s="8">
        <f t="shared" si="13"/>
        <v>61.765151515151516</v>
      </c>
      <c r="I286">
        <v>132</v>
      </c>
      <c r="J286" t="s">
        <v>21</v>
      </c>
      <c r="K286" t="s">
        <v>22</v>
      </c>
      <c r="L286">
        <v>1448690400</v>
      </c>
      <c r="M286">
        <v>1336280400</v>
      </c>
      <c r="N286" s="12">
        <f t="shared" si="14"/>
        <v>42336.25</v>
      </c>
      <c r="O286" s="12">
        <f t="shared" si="14"/>
        <v>41035.208333333336</v>
      </c>
      <c r="P286" t="b">
        <v>0</v>
      </c>
      <c r="Q286" t="b">
        <v>0</v>
      </c>
      <c r="R286" t="s">
        <v>28</v>
      </c>
      <c r="S286" t="s">
        <v>2038</v>
      </c>
      <c r="T286" t="s">
        <v>2039</v>
      </c>
    </row>
    <row r="287" spans="1:20" x14ac:dyDescent="0.3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t="s">
        <v>20</v>
      </c>
      <c r="G287" s="5">
        <f t="shared" si="12"/>
        <v>7.0633333333333335</v>
      </c>
      <c r="H287" s="8">
        <f t="shared" si="13"/>
        <v>25.027559055118111</v>
      </c>
      <c r="I287">
        <v>254</v>
      </c>
      <c r="J287" t="s">
        <v>21</v>
      </c>
      <c r="K287" t="s">
        <v>22</v>
      </c>
      <c r="L287">
        <v>1448690400</v>
      </c>
      <c r="M287">
        <v>1476766800</v>
      </c>
      <c r="N287" s="12">
        <f t="shared" si="14"/>
        <v>42336.25</v>
      </c>
      <c r="O287" s="12">
        <f t="shared" si="14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2041</v>
      </c>
    </row>
    <row r="288" spans="1:20" x14ac:dyDescent="0.3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t="s">
        <v>74</v>
      </c>
      <c r="G288" s="5">
        <f t="shared" si="12"/>
        <v>0.17446030330062445</v>
      </c>
      <c r="H288" s="8">
        <f t="shared" si="13"/>
        <v>106.28804347826087</v>
      </c>
      <c r="I288">
        <v>184</v>
      </c>
      <c r="J288" t="s">
        <v>21</v>
      </c>
      <c r="K288" t="s">
        <v>22</v>
      </c>
      <c r="L288">
        <v>1448690400</v>
      </c>
      <c r="M288">
        <v>1480485600</v>
      </c>
      <c r="N288" s="12">
        <f t="shared" si="14"/>
        <v>42336.25</v>
      </c>
      <c r="O288" s="12">
        <f t="shared" si="14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x14ac:dyDescent="0.3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t="s">
        <v>20</v>
      </c>
      <c r="G289" s="5">
        <f t="shared" si="12"/>
        <v>2.0973015873015872</v>
      </c>
      <c r="H289" s="8">
        <f t="shared" si="13"/>
        <v>75.07386363636364</v>
      </c>
      <c r="I289">
        <v>176</v>
      </c>
      <c r="J289" t="s">
        <v>21</v>
      </c>
      <c r="K289" t="s">
        <v>22</v>
      </c>
      <c r="L289">
        <v>1448690400</v>
      </c>
      <c r="M289">
        <v>1430197200</v>
      </c>
      <c r="N289" s="12">
        <f t="shared" si="14"/>
        <v>42336.25</v>
      </c>
      <c r="O289" s="12">
        <f t="shared" si="14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2044</v>
      </c>
    </row>
    <row r="290" spans="1:20" x14ac:dyDescent="0.3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t="s">
        <v>14</v>
      </c>
      <c r="G290" s="5">
        <f t="shared" si="12"/>
        <v>0.97785714285714287</v>
      </c>
      <c r="H290" s="8">
        <f t="shared" si="13"/>
        <v>39.970802919708028</v>
      </c>
      <c r="I290">
        <v>137</v>
      </c>
      <c r="J290" t="s">
        <v>36</v>
      </c>
      <c r="K290" t="s">
        <v>37</v>
      </c>
      <c r="L290">
        <v>1448690400</v>
      </c>
      <c r="M290">
        <v>1331787600</v>
      </c>
      <c r="N290" s="12">
        <f t="shared" si="14"/>
        <v>42336.25</v>
      </c>
      <c r="O290" s="12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2058</v>
      </c>
    </row>
    <row r="291" spans="1:20" x14ac:dyDescent="0.3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t="s">
        <v>20</v>
      </c>
      <c r="G291" s="5">
        <f t="shared" si="12"/>
        <v>16.842500000000001</v>
      </c>
      <c r="H291" s="8">
        <f t="shared" si="13"/>
        <v>39.982195845697326</v>
      </c>
      <c r="I291">
        <v>337</v>
      </c>
      <c r="J291" t="s">
        <v>15</v>
      </c>
      <c r="K291" t="s">
        <v>16</v>
      </c>
      <c r="L291">
        <v>1448690400</v>
      </c>
      <c r="M291">
        <v>1438837200</v>
      </c>
      <c r="N291" s="12">
        <f t="shared" si="14"/>
        <v>42336.25</v>
      </c>
      <c r="O291" s="12">
        <f t="shared" si="14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2041</v>
      </c>
    </row>
    <row r="292" spans="1:20" x14ac:dyDescent="0.3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t="s">
        <v>14</v>
      </c>
      <c r="G292" s="5">
        <f t="shared" si="12"/>
        <v>0.54402135231316728</v>
      </c>
      <c r="H292" s="8">
        <f t="shared" si="13"/>
        <v>101.01541850220265</v>
      </c>
      <c r="I292">
        <v>908</v>
      </c>
      <c r="J292" t="s">
        <v>21</v>
      </c>
      <c r="K292" t="s">
        <v>22</v>
      </c>
      <c r="L292">
        <v>1448690400</v>
      </c>
      <c r="M292">
        <v>1370926800</v>
      </c>
      <c r="N292" s="12">
        <f t="shared" si="14"/>
        <v>42336.25</v>
      </c>
      <c r="O292" s="12">
        <f t="shared" si="14"/>
        <v>41436.208333333336</v>
      </c>
      <c r="P292" t="b">
        <v>0</v>
      </c>
      <c r="Q292" t="b">
        <v>1</v>
      </c>
      <c r="R292" t="s">
        <v>42</v>
      </c>
      <c r="S292" t="s">
        <v>2042</v>
      </c>
      <c r="T292" t="s">
        <v>2043</v>
      </c>
    </row>
    <row r="293" spans="1:20" x14ac:dyDescent="0.3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t="s">
        <v>20</v>
      </c>
      <c r="G293" s="5">
        <f t="shared" si="12"/>
        <v>4.5661111111111108</v>
      </c>
      <c r="H293" s="8">
        <f t="shared" si="13"/>
        <v>76.813084112149539</v>
      </c>
      <c r="I293">
        <v>107</v>
      </c>
      <c r="J293" t="s">
        <v>21</v>
      </c>
      <c r="K293" t="s">
        <v>22</v>
      </c>
      <c r="L293">
        <v>1448690400</v>
      </c>
      <c r="M293">
        <v>1319000400</v>
      </c>
      <c r="N293" s="12">
        <f t="shared" si="14"/>
        <v>42336.25</v>
      </c>
      <c r="O293" s="12">
        <f t="shared" si="14"/>
        <v>40835.208333333336</v>
      </c>
      <c r="P293" t="b">
        <v>1</v>
      </c>
      <c r="Q293" t="b">
        <v>0</v>
      </c>
      <c r="R293" t="s">
        <v>28</v>
      </c>
      <c r="S293" t="s">
        <v>2038</v>
      </c>
      <c r="T293" t="s">
        <v>2039</v>
      </c>
    </row>
    <row r="294" spans="1:20" x14ac:dyDescent="0.3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t="s">
        <v>14</v>
      </c>
      <c r="G294" s="5">
        <f t="shared" si="12"/>
        <v>9.8219178082191785E-2</v>
      </c>
      <c r="H294" s="8">
        <f t="shared" si="13"/>
        <v>71.7</v>
      </c>
      <c r="I294">
        <v>10</v>
      </c>
      <c r="J294" t="s">
        <v>21</v>
      </c>
      <c r="K294" t="s">
        <v>22</v>
      </c>
      <c r="L294">
        <v>1448690400</v>
      </c>
      <c r="M294">
        <v>1333429200</v>
      </c>
      <c r="N294" s="12">
        <f t="shared" si="14"/>
        <v>42336.25</v>
      </c>
      <c r="O294" s="12">
        <f t="shared" si="14"/>
        <v>41002.208333333336</v>
      </c>
      <c r="P294" t="b">
        <v>0</v>
      </c>
      <c r="Q294" t="b">
        <v>0</v>
      </c>
      <c r="R294" t="s">
        <v>17</v>
      </c>
      <c r="S294" t="s">
        <v>2034</v>
      </c>
      <c r="T294" t="s">
        <v>2035</v>
      </c>
    </row>
    <row r="295" spans="1:20" x14ac:dyDescent="0.3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t="s">
        <v>74</v>
      </c>
      <c r="G295" s="5">
        <f t="shared" si="12"/>
        <v>0.16384615384615384</v>
      </c>
      <c r="H295" s="8">
        <f t="shared" si="13"/>
        <v>33.28125</v>
      </c>
      <c r="I295">
        <v>32</v>
      </c>
      <c r="J295" t="s">
        <v>107</v>
      </c>
      <c r="K295" t="s">
        <v>108</v>
      </c>
      <c r="L295">
        <v>1448690400</v>
      </c>
      <c r="M295">
        <v>1287032400</v>
      </c>
      <c r="N295" s="12">
        <f t="shared" si="14"/>
        <v>42336.25</v>
      </c>
      <c r="O295" s="12">
        <f t="shared" si="14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x14ac:dyDescent="0.3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t="s">
        <v>20</v>
      </c>
      <c r="G296" s="5">
        <f t="shared" si="12"/>
        <v>13.396666666666667</v>
      </c>
      <c r="H296" s="8">
        <f t="shared" si="13"/>
        <v>43.923497267759565</v>
      </c>
      <c r="I296">
        <v>183</v>
      </c>
      <c r="J296" t="s">
        <v>21</v>
      </c>
      <c r="K296" t="s">
        <v>22</v>
      </c>
      <c r="L296">
        <v>1448690400</v>
      </c>
      <c r="M296">
        <v>1541570400</v>
      </c>
      <c r="N296" s="12">
        <f t="shared" si="14"/>
        <v>42336.25</v>
      </c>
      <c r="O296" s="12">
        <f t="shared" si="14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31.2" x14ac:dyDescent="0.3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t="s">
        <v>14</v>
      </c>
      <c r="G297" s="5">
        <f t="shared" si="12"/>
        <v>0.35650077760497667</v>
      </c>
      <c r="H297" s="8">
        <f t="shared" si="13"/>
        <v>36.004712041884815</v>
      </c>
      <c r="I297">
        <v>1910</v>
      </c>
      <c r="J297" t="s">
        <v>98</v>
      </c>
      <c r="K297" t="s">
        <v>99</v>
      </c>
      <c r="L297">
        <v>1448690400</v>
      </c>
      <c r="M297">
        <v>1383976800</v>
      </c>
      <c r="N297" s="12">
        <f t="shared" si="14"/>
        <v>42336.25</v>
      </c>
      <c r="O297" s="12">
        <f t="shared" si="14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31.2" x14ac:dyDescent="0.3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t="s">
        <v>14</v>
      </c>
      <c r="G298" s="5">
        <f t="shared" si="12"/>
        <v>0.54950819672131146</v>
      </c>
      <c r="H298" s="8">
        <f t="shared" si="13"/>
        <v>88.21052631578948</v>
      </c>
      <c r="I298">
        <v>38</v>
      </c>
      <c r="J298" t="s">
        <v>26</v>
      </c>
      <c r="K298" t="s">
        <v>27</v>
      </c>
      <c r="L298">
        <v>1448690400</v>
      </c>
      <c r="M298">
        <v>1550556000</v>
      </c>
      <c r="N298" s="12">
        <f t="shared" si="14"/>
        <v>42336.25</v>
      </c>
      <c r="O298" s="12">
        <f t="shared" si="14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x14ac:dyDescent="0.3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t="s">
        <v>14</v>
      </c>
      <c r="G299" s="5">
        <f t="shared" si="12"/>
        <v>0.94236111111111109</v>
      </c>
      <c r="H299" s="8">
        <f t="shared" si="13"/>
        <v>65.240384615384613</v>
      </c>
      <c r="I299">
        <v>104</v>
      </c>
      <c r="J299" t="s">
        <v>26</v>
      </c>
      <c r="K299" t="s">
        <v>27</v>
      </c>
      <c r="L299">
        <v>1448690400</v>
      </c>
      <c r="M299">
        <v>1390456800</v>
      </c>
      <c r="N299" s="12">
        <f t="shared" si="14"/>
        <v>42336.25</v>
      </c>
      <c r="O299" s="12">
        <f t="shared" si="14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x14ac:dyDescent="0.3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t="s">
        <v>20</v>
      </c>
      <c r="G300" s="5">
        <f t="shared" si="12"/>
        <v>1.4391428571428571</v>
      </c>
      <c r="H300" s="8">
        <f t="shared" si="13"/>
        <v>69.958333333333329</v>
      </c>
      <c r="I300">
        <v>72</v>
      </c>
      <c r="J300" t="s">
        <v>21</v>
      </c>
      <c r="K300" t="s">
        <v>22</v>
      </c>
      <c r="L300">
        <v>1448690400</v>
      </c>
      <c r="M300">
        <v>1458018000</v>
      </c>
      <c r="N300" s="12">
        <f t="shared" si="14"/>
        <v>42336.25</v>
      </c>
      <c r="O300" s="12">
        <f t="shared" si="14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ht="31.2" x14ac:dyDescent="0.3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t="s">
        <v>14</v>
      </c>
      <c r="G301" s="5">
        <f t="shared" si="12"/>
        <v>0.51421052631578945</v>
      </c>
      <c r="H301" s="8">
        <f t="shared" si="13"/>
        <v>39.877551020408163</v>
      </c>
      <c r="I301">
        <v>49</v>
      </c>
      <c r="J301" t="s">
        <v>21</v>
      </c>
      <c r="K301" t="s">
        <v>22</v>
      </c>
      <c r="L301">
        <v>1448690400</v>
      </c>
      <c r="M301">
        <v>1461819600</v>
      </c>
      <c r="N301" s="12">
        <f t="shared" si="14"/>
        <v>42336.25</v>
      </c>
      <c r="O301" s="12">
        <f t="shared" si="14"/>
        <v>42488.208333333328</v>
      </c>
      <c r="P301" t="b">
        <v>0</v>
      </c>
      <c r="Q301" t="b">
        <v>0</v>
      </c>
      <c r="R301" t="s">
        <v>17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t="s">
        <v>14</v>
      </c>
      <c r="G302" s="5">
        <f t="shared" si="12"/>
        <v>0.05</v>
      </c>
      <c r="H302" s="8">
        <f t="shared" si="13"/>
        <v>5</v>
      </c>
      <c r="I302">
        <v>1</v>
      </c>
      <c r="J302" t="s">
        <v>36</v>
      </c>
      <c r="K302" t="s">
        <v>37</v>
      </c>
      <c r="L302">
        <v>1448690400</v>
      </c>
      <c r="M302">
        <v>1504155600</v>
      </c>
      <c r="N302" s="12">
        <f t="shared" si="14"/>
        <v>42336.25</v>
      </c>
      <c r="O302" s="12">
        <f t="shared" si="14"/>
        <v>42978.208333333328</v>
      </c>
      <c r="P302" t="b">
        <v>0</v>
      </c>
      <c r="Q302" t="b">
        <v>1</v>
      </c>
      <c r="R302" t="s">
        <v>68</v>
      </c>
      <c r="S302" t="s">
        <v>2048</v>
      </c>
      <c r="T302" t="s">
        <v>2049</v>
      </c>
    </row>
    <row r="303" spans="1:20" ht="31.2" x14ac:dyDescent="0.3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t="s">
        <v>20</v>
      </c>
      <c r="G303" s="5">
        <f t="shared" si="12"/>
        <v>13.446666666666667</v>
      </c>
      <c r="H303" s="8">
        <f t="shared" si="13"/>
        <v>41.023728813559323</v>
      </c>
      <c r="I303">
        <v>295</v>
      </c>
      <c r="J303" t="s">
        <v>21</v>
      </c>
      <c r="K303" t="s">
        <v>22</v>
      </c>
      <c r="L303">
        <v>1448690400</v>
      </c>
      <c r="M303">
        <v>1426395600</v>
      </c>
      <c r="N303" s="12">
        <f t="shared" si="14"/>
        <v>42336.25</v>
      </c>
      <c r="O303" s="12">
        <f t="shared" si="14"/>
        <v>42078.208333333328</v>
      </c>
      <c r="P303" t="b">
        <v>0</v>
      </c>
      <c r="Q303" t="b">
        <v>0</v>
      </c>
      <c r="R303" t="s">
        <v>42</v>
      </c>
      <c r="S303" t="s">
        <v>2042</v>
      </c>
      <c r="T303" t="s">
        <v>2043</v>
      </c>
    </row>
    <row r="304" spans="1:20" x14ac:dyDescent="0.3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t="s">
        <v>14</v>
      </c>
      <c r="G304" s="5">
        <f t="shared" si="12"/>
        <v>0.31844940867279897</v>
      </c>
      <c r="H304" s="8">
        <f t="shared" si="13"/>
        <v>98.914285714285711</v>
      </c>
      <c r="I304">
        <v>245</v>
      </c>
      <c r="J304" t="s">
        <v>21</v>
      </c>
      <c r="K304" t="s">
        <v>22</v>
      </c>
      <c r="L304">
        <v>1448690400</v>
      </c>
      <c r="M304">
        <v>1537074000</v>
      </c>
      <c r="N304" s="12">
        <f t="shared" si="14"/>
        <v>42336.25</v>
      </c>
      <c r="O304" s="12">
        <f t="shared" si="14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t="s">
        <v>14</v>
      </c>
      <c r="G305" s="5">
        <f t="shared" si="12"/>
        <v>0.82617647058823529</v>
      </c>
      <c r="H305" s="8">
        <f t="shared" si="13"/>
        <v>87.78125</v>
      </c>
      <c r="I305">
        <v>32</v>
      </c>
      <c r="J305" t="s">
        <v>21</v>
      </c>
      <c r="K305" t="s">
        <v>22</v>
      </c>
      <c r="L305">
        <v>1448690400</v>
      </c>
      <c r="M305">
        <v>1452578400</v>
      </c>
      <c r="N305" s="12">
        <f t="shared" si="14"/>
        <v>42336.25</v>
      </c>
      <c r="O305" s="12">
        <f t="shared" si="14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2046</v>
      </c>
    </row>
    <row r="306" spans="1:20" x14ac:dyDescent="0.3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t="s">
        <v>20</v>
      </c>
      <c r="G306" s="5">
        <f t="shared" si="12"/>
        <v>5.4614285714285717</v>
      </c>
      <c r="H306" s="8">
        <f t="shared" si="13"/>
        <v>80.767605633802816</v>
      </c>
      <c r="I306">
        <v>142</v>
      </c>
      <c r="J306" t="s">
        <v>21</v>
      </c>
      <c r="K306" t="s">
        <v>22</v>
      </c>
      <c r="L306">
        <v>1448690400</v>
      </c>
      <c r="M306">
        <v>1474088400</v>
      </c>
      <c r="N306" s="12">
        <f t="shared" si="14"/>
        <v>42336.25</v>
      </c>
      <c r="O306" s="12">
        <f t="shared" si="14"/>
        <v>42630.208333333328</v>
      </c>
      <c r="P306" t="b">
        <v>0</v>
      </c>
      <c r="Q306" t="b">
        <v>0</v>
      </c>
      <c r="R306" t="s">
        <v>42</v>
      </c>
      <c r="S306" t="s">
        <v>2042</v>
      </c>
      <c r="T306" t="s">
        <v>2043</v>
      </c>
    </row>
    <row r="307" spans="1:20" x14ac:dyDescent="0.3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t="s">
        <v>20</v>
      </c>
      <c r="G307" s="5">
        <f t="shared" si="12"/>
        <v>2.8621428571428571</v>
      </c>
      <c r="H307" s="8">
        <f t="shared" si="13"/>
        <v>94.28235294117647</v>
      </c>
      <c r="I307">
        <v>85</v>
      </c>
      <c r="J307" t="s">
        <v>21</v>
      </c>
      <c r="K307" t="s">
        <v>22</v>
      </c>
      <c r="L307">
        <v>1448690400</v>
      </c>
      <c r="M307">
        <v>1461906000</v>
      </c>
      <c r="N307" s="12">
        <f t="shared" si="14"/>
        <v>42336.25</v>
      </c>
      <c r="O307" s="12">
        <f t="shared" si="14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t="s">
        <v>14</v>
      </c>
      <c r="G308" s="5">
        <f t="shared" si="12"/>
        <v>7.9076923076923072E-2</v>
      </c>
      <c r="H308" s="8">
        <f t="shared" si="13"/>
        <v>73.428571428571431</v>
      </c>
      <c r="I308">
        <v>7</v>
      </c>
      <c r="J308" t="s">
        <v>21</v>
      </c>
      <c r="K308" t="s">
        <v>22</v>
      </c>
      <c r="L308">
        <v>1448690400</v>
      </c>
      <c r="M308">
        <v>1500267600</v>
      </c>
      <c r="N308" s="12">
        <f t="shared" si="14"/>
        <v>42336.25</v>
      </c>
      <c r="O308" s="12">
        <f t="shared" si="14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ht="31.2" x14ac:dyDescent="0.3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t="s">
        <v>20</v>
      </c>
      <c r="G309" s="5">
        <f t="shared" si="12"/>
        <v>1.3213677811550153</v>
      </c>
      <c r="H309" s="8">
        <f t="shared" si="13"/>
        <v>65.968133535660087</v>
      </c>
      <c r="I309">
        <v>659</v>
      </c>
      <c r="J309" t="s">
        <v>36</v>
      </c>
      <c r="K309" t="s">
        <v>37</v>
      </c>
      <c r="L309">
        <v>1448690400</v>
      </c>
      <c r="M309">
        <v>1340686800</v>
      </c>
      <c r="N309" s="12">
        <f t="shared" si="14"/>
        <v>42336.25</v>
      </c>
      <c r="O309" s="12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2048</v>
      </c>
      <c r="T309" t="s">
        <v>2054</v>
      </c>
    </row>
    <row r="310" spans="1:20" x14ac:dyDescent="0.3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t="s">
        <v>14</v>
      </c>
      <c r="G310" s="5">
        <f t="shared" si="12"/>
        <v>0.74077834179357027</v>
      </c>
      <c r="H310" s="8">
        <f t="shared" si="13"/>
        <v>109.04109589041096</v>
      </c>
      <c r="I310">
        <v>803</v>
      </c>
      <c r="J310" t="s">
        <v>21</v>
      </c>
      <c r="K310" t="s">
        <v>22</v>
      </c>
      <c r="L310">
        <v>1448690400</v>
      </c>
      <c r="M310">
        <v>1303189200</v>
      </c>
      <c r="N310" s="12">
        <f t="shared" si="14"/>
        <v>42336.25</v>
      </c>
      <c r="O310" s="12">
        <f t="shared" si="14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2041</v>
      </c>
    </row>
    <row r="311" spans="1:20" x14ac:dyDescent="0.3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t="s">
        <v>74</v>
      </c>
      <c r="G311" s="5">
        <f t="shared" si="12"/>
        <v>0.75292682926829269</v>
      </c>
      <c r="H311" s="8">
        <f t="shared" si="13"/>
        <v>41.16</v>
      </c>
      <c r="I311">
        <v>75</v>
      </c>
      <c r="J311" t="s">
        <v>21</v>
      </c>
      <c r="K311" t="s">
        <v>22</v>
      </c>
      <c r="L311">
        <v>1448690400</v>
      </c>
      <c r="M311">
        <v>1318309200</v>
      </c>
      <c r="N311" s="12">
        <f t="shared" si="14"/>
        <v>42336.25</v>
      </c>
      <c r="O311" s="12">
        <f t="shared" si="14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2046</v>
      </c>
    </row>
    <row r="312" spans="1:20" x14ac:dyDescent="0.3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t="s">
        <v>14</v>
      </c>
      <c r="G312" s="5">
        <f t="shared" si="12"/>
        <v>0.20333333333333334</v>
      </c>
      <c r="H312" s="8">
        <f t="shared" si="13"/>
        <v>99.125</v>
      </c>
      <c r="I312">
        <v>16</v>
      </c>
      <c r="J312" t="s">
        <v>21</v>
      </c>
      <c r="K312" t="s">
        <v>22</v>
      </c>
      <c r="L312">
        <v>1448690400</v>
      </c>
      <c r="M312">
        <v>1272171600</v>
      </c>
      <c r="N312" s="12">
        <f t="shared" si="14"/>
        <v>42336.25</v>
      </c>
      <c r="O312" s="12">
        <f t="shared" si="14"/>
        <v>40293.208333333336</v>
      </c>
      <c r="P312" t="b">
        <v>0</v>
      </c>
      <c r="Q312" t="b">
        <v>0</v>
      </c>
      <c r="R312" t="s">
        <v>89</v>
      </c>
      <c r="S312" t="s">
        <v>2051</v>
      </c>
      <c r="T312" t="s">
        <v>2052</v>
      </c>
    </row>
    <row r="313" spans="1:20" x14ac:dyDescent="0.3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t="s">
        <v>20</v>
      </c>
      <c r="G313" s="5">
        <f t="shared" si="12"/>
        <v>2.0336507936507937</v>
      </c>
      <c r="H313" s="8">
        <f t="shared" si="13"/>
        <v>105.88429752066116</v>
      </c>
      <c r="I313">
        <v>121</v>
      </c>
      <c r="J313" t="s">
        <v>21</v>
      </c>
      <c r="K313" t="s">
        <v>22</v>
      </c>
      <c r="L313">
        <v>1448690400</v>
      </c>
      <c r="M313">
        <v>1298872800</v>
      </c>
      <c r="N313" s="12">
        <f t="shared" si="14"/>
        <v>42336.25</v>
      </c>
      <c r="O313" s="12">
        <f t="shared" si="14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2041</v>
      </c>
    </row>
    <row r="314" spans="1:20" x14ac:dyDescent="0.3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t="s">
        <v>20</v>
      </c>
      <c r="G314" s="5">
        <f t="shared" si="12"/>
        <v>3.1022842639593908</v>
      </c>
      <c r="H314" s="8">
        <f t="shared" si="13"/>
        <v>48.996525921966864</v>
      </c>
      <c r="I314">
        <v>3742</v>
      </c>
      <c r="J314" t="s">
        <v>21</v>
      </c>
      <c r="K314" t="s">
        <v>22</v>
      </c>
      <c r="L314">
        <v>1448690400</v>
      </c>
      <c r="M314">
        <v>1383282000</v>
      </c>
      <c r="N314" s="12">
        <f t="shared" si="14"/>
        <v>42336.25</v>
      </c>
      <c r="O314" s="12">
        <f t="shared" si="14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x14ac:dyDescent="0.3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t="s">
        <v>20</v>
      </c>
      <c r="G315" s="5">
        <f t="shared" si="12"/>
        <v>3.9531818181818181</v>
      </c>
      <c r="H315" s="8">
        <f t="shared" si="13"/>
        <v>39</v>
      </c>
      <c r="I315">
        <v>223</v>
      </c>
      <c r="J315" t="s">
        <v>21</v>
      </c>
      <c r="K315" t="s">
        <v>22</v>
      </c>
      <c r="L315">
        <v>1448690400</v>
      </c>
      <c r="M315">
        <v>1330495200</v>
      </c>
      <c r="N315" s="12">
        <f t="shared" si="14"/>
        <v>42336.25</v>
      </c>
      <c r="O315" s="12">
        <f t="shared" si="14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 x14ac:dyDescent="0.3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t="s">
        <v>20</v>
      </c>
      <c r="G316" s="5">
        <f t="shared" si="12"/>
        <v>2.9471428571428571</v>
      </c>
      <c r="H316" s="8">
        <f t="shared" si="13"/>
        <v>31.022556390977442</v>
      </c>
      <c r="I316">
        <v>133</v>
      </c>
      <c r="J316" t="s">
        <v>21</v>
      </c>
      <c r="K316" t="s">
        <v>22</v>
      </c>
      <c r="L316">
        <v>1448690400</v>
      </c>
      <c r="M316">
        <v>1552798800</v>
      </c>
      <c r="N316" s="12">
        <f t="shared" si="14"/>
        <v>42336.25</v>
      </c>
      <c r="O316" s="12">
        <f t="shared" si="14"/>
        <v>43541.208333333328</v>
      </c>
      <c r="P316" t="b">
        <v>0</v>
      </c>
      <c r="Q316" t="b">
        <v>1</v>
      </c>
      <c r="R316" t="s">
        <v>42</v>
      </c>
      <c r="S316" t="s">
        <v>2042</v>
      </c>
      <c r="T316" t="s">
        <v>2043</v>
      </c>
    </row>
    <row r="317" spans="1:20" ht="31.2" x14ac:dyDescent="0.3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t="s">
        <v>14</v>
      </c>
      <c r="G317" s="5">
        <f t="shared" si="12"/>
        <v>0.33894736842105261</v>
      </c>
      <c r="H317" s="8">
        <f t="shared" si="13"/>
        <v>103.87096774193549</v>
      </c>
      <c r="I317">
        <v>31</v>
      </c>
      <c r="J317" t="s">
        <v>21</v>
      </c>
      <c r="K317" t="s">
        <v>22</v>
      </c>
      <c r="L317">
        <v>1448690400</v>
      </c>
      <c r="M317">
        <v>1403413200</v>
      </c>
      <c r="N317" s="12">
        <f t="shared" si="14"/>
        <v>42336.25</v>
      </c>
      <c r="O317" s="12">
        <f t="shared" si="14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t="s">
        <v>14</v>
      </c>
      <c r="G318" s="5">
        <f t="shared" si="12"/>
        <v>0.66677083333333331</v>
      </c>
      <c r="H318" s="8">
        <f t="shared" si="13"/>
        <v>59.268518518518519</v>
      </c>
      <c r="I318">
        <v>108</v>
      </c>
      <c r="J318" t="s">
        <v>107</v>
      </c>
      <c r="K318" t="s">
        <v>108</v>
      </c>
      <c r="L318">
        <v>1448690400</v>
      </c>
      <c r="M318">
        <v>1574229600</v>
      </c>
      <c r="N318" s="12">
        <f t="shared" si="14"/>
        <v>42336.25</v>
      </c>
      <c r="O318" s="12">
        <f t="shared" si="14"/>
        <v>43789.25</v>
      </c>
      <c r="P318" t="b">
        <v>0</v>
      </c>
      <c r="Q318" t="b">
        <v>1</v>
      </c>
      <c r="R318" t="s">
        <v>17</v>
      </c>
      <c r="S318" t="s">
        <v>2034</v>
      </c>
      <c r="T318" t="s">
        <v>2035</v>
      </c>
    </row>
    <row r="319" spans="1:20" x14ac:dyDescent="0.3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t="s">
        <v>14</v>
      </c>
      <c r="G319" s="5">
        <f t="shared" si="12"/>
        <v>0.19227272727272726</v>
      </c>
      <c r="H319" s="8">
        <f t="shared" si="13"/>
        <v>42.3</v>
      </c>
      <c r="I319">
        <v>30</v>
      </c>
      <c r="J319" t="s">
        <v>21</v>
      </c>
      <c r="K319" t="s">
        <v>22</v>
      </c>
      <c r="L319">
        <v>1448690400</v>
      </c>
      <c r="M319">
        <v>1495861200</v>
      </c>
      <c r="N319" s="12">
        <f t="shared" si="14"/>
        <v>42336.25</v>
      </c>
      <c r="O319" s="12">
        <f t="shared" si="14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2041</v>
      </c>
    </row>
    <row r="320" spans="1:20" ht="31.2" x14ac:dyDescent="0.3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t="s">
        <v>14</v>
      </c>
      <c r="G320" s="5">
        <f t="shared" si="12"/>
        <v>0.15842105263157893</v>
      </c>
      <c r="H320" s="8">
        <f t="shared" si="13"/>
        <v>53.117647058823529</v>
      </c>
      <c r="I320">
        <v>17</v>
      </c>
      <c r="J320" t="s">
        <v>21</v>
      </c>
      <c r="K320" t="s">
        <v>22</v>
      </c>
      <c r="L320">
        <v>1448690400</v>
      </c>
      <c r="M320">
        <v>1392530400</v>
      </c>
      <c r="N320" s="12">
        <f t="shared" si="14"/>
        <v>42336.25</v>
      </c>
      <c r="O320" s="12">
        <f t="shared" si="14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 x14ac:dyDescent="0.3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t="s">
        <v>74</v>
      </c>
      <c r="G321" s="5">
        <f t="shared" si="12"/>
        <v>0.38702380952380955</v>
      </c>
      <c r="H321" s="8">
        <f t="shared" si="13"/>
        <v>50.796875</v>
      </c>
      <c r="I321">
        <v>64</v>
      </c>
      <c r="J321" t="s">
        <v>21</v>
      </c>
      <c r="K321" t="s">
        <v>22</v>
      </c>
      <c r="L321">
        <v>1448690400</v>
      </c>
      <c r="M321">
        <v>1283662800</v>
      </c>
      <c r="N321" s="12">
        <f t="shared" si="14"/>
        <v>42336.25</v>
      </c>
      <c r="O321" s="12">
        <f t="shared" si="14"/>
        <v>40426.208333333336</v>
      </c>
      <c r="P321" t="b">
        <v>0</v>
      </c>
      <c r="Q321" t="b">
        <v>0</v>
      </c>
      <c r="R321" t="s">
        <v>28</v>
      </c>
      <c r="S321" t="s">
        <v>2038</v>
      </c>
      <c r="T321" t="s">
        <v>2039</v>
      </c>
    </row>
    <row r="322" spans="1:20" x14ac:dyDescent="0.3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t="s">
        <v>14</v>
      </c>
      <c r="G322" s="5">
        <f t="shared" si="12"/>
        <v>9.5876777251184833E-2</v>
      </c>
      <c r="H322" s="8">
        <f t="shared" si="13"/>
        <v>101.15</v>
      </c>
      <c r="I322">
        <v>80</v>
      </c>
      <c r="J322" t="s">
        <v>21</v>
      </c>
      <c r="K322" t="s">
        <v>22</v>
      </c>
      <c r="L322">
        <v>1448690400</v>
      </c>
      <c r="M322">
        <v>1305781200</v>
      </c>
      <c r="N322" s="12">
        <f t="shared" si="14"/>
        <v>42336.25</v>
      </c>
      <c r="O322" s="12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2048</v>
      </c>
      <c r="T322" t="s">
        <v>2054</v>
      </c>
    </row>
    <row r="323" spans="1:20" ht="31.2" x14ac:dyDescent="0.3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t="s">
        <v>14</v>
      </c>
      <c r="G323" s="5">
        <f t="shared" ref="G323:G386" si="15">IF(D323,E323/D323,0)</f>
        <v>0.94144366197183094</v>
      </c>
      <c r="H323" s="8">
        <f t="shared" ref="H323:H386" si="16">IF(I323,E323/I323,0)</f>
        <v>65.000810372771468</v>
      </c>
      <c r="I323">
        <v>2468</v>
      </c>
      <c r="J323" t="s">
        <v>21</v>
      </c>
      <c r="K323" t="s">
        <v>22</v>
      </c>
      <c r="L323">
        <v>1448690400</v>
      </c>
      <c r="M323">
        <v>1302325200</v>
      </c>
      <c r="N323" s="12">
        <f t="shared" ref="N323:O386" si="17">(((L323/60)/60)/24)+DATE(1970,1,1)</f>
        <v>42336.25</v>
      </c>
      <c r="O323" s="12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2042</v>
      </c>
      <c r="T323" t="s">
        <v>2053</v>
      </c>
    </row>
    <row r="324" spans="1:20" ht="31.2" x14ac:dyDescent="0.3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t="s">
        <v>20</v>
      </c>
      <c r="G324" s="5">
        <f t="shared" si="15"/>
        <v>1.6656234096692113</v>
      </c>
      <c r="H324" s="8">
        <f t="shared" si="16"/>
        <v>37.998645510835914</v>
      </c>
      <c r="I324">
        <v>5168</v>
      </c>
      <c r="J324" t="s">
        <v>21</v>
      </c>
      <c r="K324" t="s">
        <v>22</v>
      </c>
      <c r="L324">
        <v>1448690400</v>
      </c>
      <c r="M324">
        <v>1291788000</v>
      </c>
      <c r="N324" s="12">
        <f t="shared" si="17"/>
        <v>42336.25</v>
      </c>
      <c r="O324" s="12">
        <f t="shared" si="17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2041</v>
      </c>
    </row>
    <row r="325" spans="1:20" x14ac:dyDescent="0.3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t="s">
        <v>14</v>
      </c>
      <c r="G325" s="5">
        <f t="shared" si="15"/>
        <v>0.24134831460674158</v>
      </c>
      <c r="H325" s="8">
        <f t="shared" si="16"/>
        <v>82.615384615384613</v>
      </c>
      <c r="I325">
        <v>26</v>
      </c>
      <c r="J325" t="s">
        <v>40</v>
      </c>
      <c r="K325" t="s">
        <v>41</v>
      </c>
      <c r="L325">
        <v>1448690400</v>
      </c>
      <c r="M325">
        <v>1396069200</v>
      </c>
      <c r="N325" s="12">
        <f t="shared" si="17"/>
        <v>42336.25</v>
      </c>
      <c r="O325" s="12">
        <f t="shared" si="17"/>
        <v>41727.208333333336</v>
      </c>
      <c r="P325" t="b">
        <v>0</v>
      </c>
      <c r="Q325" t="b">
        <v>0</v>
      </c>
      <c r="R325" t="s">
        <v>42</v>
      </c>
      <c r="S325" t="s">
        <v>2042</v>
      </c>
      <c r="T325" t="s">
        <v>2043</v>
      </c>
    </row>
    <row r="326" spans="1:20" x14ac:dyDescent="0.3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t="s">
        <v>20</v>
      </c>
      <c r="G326" s="5">
        <f t="shared" si="15"/>
        <v>1.6405633802816901</v>
      </c>
      <c r="H326" s="8">
        <f t="shared" si="16"/>
        <v>37.941368078175898</v>
      </c>
      <c r="I326">
        <v>307</v>
      </c>
      <c r="J326" t="s">
        <v>21</v>
      </c>
      <c r="K326" t="s">
        <v>22</v>
      </c>
      <c r="L326">
        <v>1448690400</v>
      </c>
      <c r="M326">
        <v>1435899600</v>
      </c>
      <c r="N326" s="12">
        <f t="shared" si="17"/>
        <v>42336.25</v>
      </c>
      <c r="O326" s="12">
        <f t="shared" si="17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t="s">
        <v>14</v>
      </c>
      <c r="G327" s="5">
        <f t="shared" si="15"/>
        <v>0.90723076923076929</v>
      </c>
      <c r="H327" s="8">
        <f t="shared" si="16"/>
        <v>80.780821917808225</v>
      </c>
      <c r="I327">
        <v>73</v>
      </c>
      <c r="J327" t="s">
        <v>21</v>
      </c>
      <c r="K327" t="s">
        <v>22</v>
      </c>
      <c r="L327">
        <v>1448690400</v>
      </c>
      <c r="M327">
        <v>1531112400</v>
      </c>
      <c r="N327" s="12">
        <f t="shared" si="17"/>
        <v>42336.25</v>
      </c>
      <c r="O327" s="12">
        <f t="shared" si="17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31.2" x14ac:dyDescent="0.3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t="s">
        <v>14</v>
      </c>
      <c r="G328" s="5">
        <f t="shared" si="15"/>
        <v>0.46194444444444444</v>
      </c>
      <c r="H328" s="8">
        <f t="shared" si="16"/>
        <v>25.984375</v>
      </c>
      <c r="I328">
        <v>128</v>
      </c>
      <c r="J328" t="s">
        <v>21</v>
      </c>
      <c r="K328" t="s">
        <v>22</v>
      </c>
      <c r="L328">
        <v>1448690400</v>
      </c>
      <c r="M328">
        <v>1451628000</v>
      </c>
      <c r="N328" s="12">
        <f t="shared" si="17"/>
        <v>42336.25</v>
      </c>
      <c r="O328" s="12">
        <f t="shared" si="17"/>
        <v>42370.25</v>
      </c>
      <c r="P328" t="b">
        <v>0</v>
      </c>
      <c r="Q328" t="b">
        <v>0</v>
      </c>
      <c r="R328" t="s">
        <v>71</v>
      </c>
      <c r="S328" t="s">
        <v>2042</v>
      </c>
      <c r="T328" t="s">
        <v>2050</v>
      </c>
    </row>
    <row r="329" spans="1:20" x14ac:dyDescent="0.3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t="s">
        <v>14</v>
      </c>
      <c r="G329" s="5">
        <f t="shared" si="15"/>
        <v>0.38538461538461538</v>
      </c>
      <c r="H329" s="8">
        <f t="shared" si="16"/>
        <v>30.363636363636363</v>
      </c>
      <c r="I329">
        <v>33</v>
      </c>
      <c r="J329" t="s">
        <v>21</v>
      </c>
      <c r="K329" t="s">
        <v>22</v>
      </c>
      <c r="L329">
        <v>1448690400</v>
      </c>
      <c r="M329">
        <v>1567314000</v>
      </c>
      <c r="N329" s="12">
        <f t="shared" si="17"/>
        <v>42336.25</v>
      </c>
      <c r="O329" s="12">
        <f t="shared" si="17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2041</v>
      </c>
    </row>
    <row r="330" spans="1:20" ht="31.2" x14ac:dyDescent="0.3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t="s">
        <v>20</v>
      </c>
      <c r="G330" s="5">
        <f t="shared" si="15"/>
        <v>1.3356231003039514</v>
      </c>
      <c r="H330" s="8">
        <f t="shared" si="16"/>
        <v>54.004916018025398</v>
      </c>
      <c r="I330">
        <v>2441</v>
      </c>
      <c r="J330" t="s">
        <v>21</v>
      </c>
      <c r="K330" t="s">
        <v>22</v>
      </c>
      <c r="L330">
        <v>1448690400</v>
      </c>
      <c r="M330">
        <v>1544508000</v>
      </c>
      <c r="N330" s="12">
        <f t="shared" si="17"/>
        <v>42336.25</v>
      </c>
      <c r="O330" s="12">
        <f t="shared" si="17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 x14ac:dyDescent="0.3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t="s">
        <v>47</v>
      </c>
      <c r="G331" s="5">
        <f t="shared" si="15"/>
        <v>0.22896588486140726</v>
      </c>
      <c r="H331" s="8">
        <f t="shared" si="16"/>
        <v>101.78672985781991</v>
      </c>
      <c r="I331">
        <v>211</v>
      </c>
      <c r="J331" t="s">
        <v>21</v>
      </c>
      <c r="K331" t="s">
        <v>22</v>
      </c>
      <c r="L331">
        <v>1448690400</v>
      </c>
      <c r="M331">
        <v>1482472800</v>
      </c>
      <c r="N331" s="12">
        <f t="shared" si="17"/>
        <v>42336.25</v>
      </c>
      <c r="O331" s="12">
        <f t="shared" si="17"/>
        <v>42727.25</v>
      </c>
      <c r="P331" t="b">
        <v>0</v>
      </c>
      <c r="Q331" t="b">
        <v>0</v>
      </c>
      <c r="R331" t="s">
        <v>89</v>
      </c>
      <c r="S331" t="s">
        <v>2051</v>
      </c>
      <c r="T331" t="s">
        <v>2052</v>
      </c>
    </row>
    <row r="332" spans="1:20" ht="31.2" x14ac:dyDescent="0.3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t="s">
        <v>20</v>
      </c>
      <c r="G332" s="5">
        <f t="shared" si="15"/>
        <v>1.8495548961424333</v>
      </c>
      <c r="H332" s="8">
        <f t="shared" si="16"/>
        <v>45.003610108303249</v>
      </c>
      <c r="I332">
        <v>1385</v>
      </c>
      <c r="J332" t="s">
        <v>40</v>
      </c>
      <c r="K332" t="s">
        <v>41</v>
      </c>
      <c r="L332">
        <v>1448690400</v>
      </c>
      <c r="M332">
        <v>1512799200</v>
      </c>
      <c r="N332" s="12">
        <f t="shared" si="17"/>
        <v>42336.25</v>
      </c>
      <c r="O332" s="12">
        <f t="shared" si="17"/>
        <v>43078.25</v>
      </c>
      <c r="P332" t="b">
        <v>0</v>
      </c>
      <c r="Q332" t="b">
        <v>0</v>
      </c>
      <c r="R332" t="s">
        <v>42</v>
      </c>
      <c r="S332" t="s">
        <v>2042</v>
      </c>
      <c r="T332" t="s">
        <v>2043</v>
      </c>
    </row>
    <row r="333" spans="1:20" x14ac:dyDescent="0.3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t="s">
        <v>20</v>
      </c>
      <c r="G333" s="5">
        <f t="shared" si="15"/>
        <v>4.4372727272727275</v>
      </c>
      <c r="H333" s="8">
        <f t="shared" si="16"/>
        <v>77.068421052631578</v>
      </c>
      <c r="I333">
        <v>190</v>
      </c>
      <c r="J333" t="s">
        <v>21</v>
      </c>
      <c r="K333" t="s">
        <v>22</v>
      </c>
      <c r="L333">
        <v>1448690400</v>
      </c>
      <c r="M333">
        <v>1324360800</v>
      </c>
      <c r="N333" s="12">
        <f t="shared" si="17"/>
        <v>42336.25</v>
      </c>
      <c r="O333" s="12">
        <f t="shared" si="17"/>
        <v>40897.25</v>
      </c>
      <c r="P333" t="b">
        <v>0</v>
      </c>
      <c r="Q333" t="b">
        <v>0</v>
      </c>
      <c r="R333" t="s">
        <v>17</v>
      </c>
      <c r="S333" t="s">
        <v>2034</v>
      </c>
      <c r="T333" t="s">
        <v>2035</v>
      </c>
    </row>
    <row r="334" spans="1:20" ht="31.2" x14ac:dyDescent="0.3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t="s">
        <v>20</v>
      </c>
      <c r="G334" s="5">
        <f t="shared" si="15"/>
        <v>1.999806763285024</v>
      </c>
      <c r="H334" s="8">
        <f t="shared" si="16"/>
        <v>88.076595744680844</v>
      </c>
      <c r="I334">
        <v>470</v>
      </c>
      <c r="J334" t="s">
        <v>21</v>
      </c>
      <c r="K334" t="s">
        <v>22</v>
      </c>
      <c r="L334">
        <v>1448690400</v>
      </c>
      <c r="M334">
        <v>1364533200</v>
      </c>
      <c r="N334" s="12">
        <f t="shared" si="17"/>
        <v>42336.25</v>
      </c>
      <c r="O334" s="12">
        <f t="shared" si="17"/>
        <v>41362.208333333336</v>
      </c>
      <c r="P334" t="b">
        <v>0</v>
      </c>
      <c r="Q334" t="b">
        <v>0</v>
      </c>
      <c r="R334" t="s">
        <v>65</v>
      </c>
      <c r="S334" t="s">
        <v>2038</v>
      </c>
      <c r="T334" t="s">
        <v>2047</v>
      </c>
    </row>
    <row r="335" spans="1:20" x14ac:dyDescent="0.3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t="s">
        <v>20</v>
      </c>
      <c r="G335" s="5">
        <f t="shared" si="15"/>
        <v>1.2395833333333333</v>
      </c>
      <c r="H335" s="8">
        <f t="shared" si="16"/>
        <v>47.035573122529641</v>
      </c>
      <c r="I335">
        <v>253</v>
      </c>
      <c r="J335" t="s">
        <v>21</v>
      </c>
      <c r="K335" t="s">
        <v>22</v>
      </c>
      <c r="L335">
        <v>1448690400</v>
      </c>
      <c r="M335">
        <v>1545112800</v>
      </c>
      <c r="N335" s="12">
        <f t="shared" si="17"/>
        <v>42336.25</v>
      </c>
      <c r="O335" s="12">
        <f t="shared" si="17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2041</v>
      </c>
    </row>
    <row r="336" spans="1:20" x14ac:dyDescent="0.3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t="s">
        <v>20</v>
      </c>
      <c r="G336" s="5">
        <f t="shared" si="15"/>
        <v>1.8661329305135952</v>
      </c>
      <c r="H336" s="8">
        <f t="shared" si="16"/>
        <v>110.99550763701707</v>
      </c>
      <c r="I336">
        <v>1113</v>
      </c>
      <c r="J336" t="s">
        <v>21</v>
      </c>
      <c r="K336" t="s">
        <v>22</v>
      </c>
      <c r="L336">
        <v>1448690400</v>
      </c>
      <c r="M336">
        <v>1516168800</v>
      </c>
      <c r="N336" s="12">
        <f t="shared" si="17"/>
        <v>42336.25</v>
      </c>
      <c r="O336" s="12">
        <f t="shared" si="17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 x14ac:dyDescent="0.3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t="s">
        <v>20</v>
      </c>
      <c r="G337" s="5">
        <f t="shared" si="15"/>
        <v>1.1428538550057536</v>
      </c>
      <c r="H337" s="8">
        <f t="shared" si="16"/>
        <v>87.003066141042481</v>
      </c>
      <c r="I337">
        <v>2283</v>
      </c>
      <c r="J337" t="s">
        <v>21</v>
      </c>
      <c r="K337" t="s">
        <v>22</v>
      </c>
      <c r="L337">
        <v>1448690400</v>
      </c>
      <c r="M337">
        <v>1574920800</v>
      </c>
      <c r="N337" s="12">
        <f t="shared" si="17"/>
        <v>42336.25</v>
      </c>
      <c r="O337" s="12">
        <f t="shared" si="17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x14ac:dyDescent="0.3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t="s">
        <v>14</v>
      </c>
      <c r="G338" s="5">
        <f t="shared" si="15"/>
        <v>0.97032531824611035</v>
      </c>
      <c r="H338" s="8">
        <f t="shared" si="16"/>
        <v>63.994402985074629</v>
      </c>
      <c r="I338">
        <v>1072</v>
      </c>
      <c r="J338" t="s">
        <v>21</v>
      </c>
      <c r="K338" t="s">
        <v>22</v>
      </c>
      <c r="L338">
        <v>1448690400</v>
      </c>
      <c r="M338">
        <v>1292479200</v>
      </c>
      <c r="N338" s="12">
        <f t="shared" si="17"/>
        <v>42336.25</v>
      </c>
      <c r="O338" s="12">
        <f t="shared" si="17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x14ac:dyDescent="0.3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t="s">
        <v>20</v>
      </c>
      <c r="G339" s="5">
        <f t="shared" si="15"/>
        <v>1.2281904761904763</v>
      </c>
      <c r="H339" s="8">
        <f t="shared" si="16"/>
        <v>105.9945205479452</v>
      </c>
      <c r="I339">
        <v>1095</v>
      </c>
      <c r="J339" t="s">
        <v>21</v>
      </c>
      <c r="K339" t="s">
        <v>22</v>
      </c>
      <c r="L339">
        <v>1448690400</v>
      </c>
      <c r="M339">
        <v>1573538400</v>
      </c>
      <c r="N339" s="12">
        <f t="shared" si="17"/>
        <v>42336.25</v>
      </c>
      <c r="O339" s="12">
        <f t="shared" si="17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2041</v>
      </c>
    </row>
    <row r="340" spans="1:20" x14ac:dyDescent="0.3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t="s">
        <v>20</v>
      </c>
      <c r="G340" s="5">
        <f t="shared" si="15"/>
        <v>1.7914326647564469</v>
      </c>
      <c r="H340" s="8">
        <f t="shared" si="16"/>
        <v>73.989349112426041</v>
      </c>
      <c r="I340">
        <v>1690</v>
      </c>
      <c r="J340" t="s">
        <v>21</v>
      </c>
      <c r="K340" t="s">
        <v>22</v>
      </c>
      <c r="L340">
        <v>1448690400</v>
      </c>
      <c r="M340">
        <v>1320382800</v>
      </c>
      <c r="N340" s="12">
        <f t="shared" si="17"/>
        <v>42336.25</v>
      </c>
      <c r="O340" s="12">
        <f t="shared" si="17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x14ac:dyDescent="0.3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t="s">
        <v>74</v>
      </c>
      <c r="G341" s="5">
        <f t="shared" si="15"/>
        <v>0.79951577402787966</v>
      </c>
      <c r="H341" s="8">
        <f t="shared" si="16"/>
        <v>84.02004626060139</v>
      </c>
      <c r="I341">
        <v>1297</v>
      </c>
      <c r="J341" t="s">
        <v>15</v>
      </c>
      <c r="K341" t="s">
        <v>16</v>
      </c>
      <c r="L341">
        <v>1448690400</v>
      </c>
      <c r="M341">
        <v>1502859600</v>
      </c>
      <c r="N341" s="12">
        <f t="shared" si="17"/>
        <v>42336.25</v>
      </c>
      <c r="O341" s="12">
        <f t="shared" si="17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x14ac:dyDescent="0.3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t="s">
        <v>14</v>
      </c>
      <c r="G342" s="5">
        <f t="shared" si="15"/>
        <v>0.94242587601078165</v>
      </c>
      <c r="H342" s="8">
        <f t="shared" si="16"/>
        <v>88.966921119592882</v>
      </c>
      <c r="I342">
        <v>393</v>
      </c>
      <c r="J342" t="s">
        <v>21</v>
      </c>
      <c r="K342" t="s">
        <v>22</v>
      </c>
      <c r="L342">
        <v>1448690400</v>
      </c>
      <c r="M342">
        <v>1323756000</v>
      </c>
      <c r="N342" s="12">
        <f t="shared" si="17"/>
        <v>42336.25</v>
      </c>
      <c r="O342" s="12">
        <f t="shared" si="17"/>
        <v>40890.25</v>
      </c>
      <c r="P342" t="b">
        <v>0</v>
      </c>
      <c r="Q342" t="b">
        <v>0</v>
      </c>
      <c r="R342" t="s">
        <v>122</v>
      </c>
      <c r="S342" t="s">
        <v>2055</v>
      </c>
      <c r="T342" t="s">
        <v>2056</v>
      </c>
    </row>
    <row r="343" spans="1:20" ht="31.2" x14ac:dyDescent="0.3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t="s">
        <v>14</v>
      </c>
      <c r="G343" s="5">
        <f t="shared" si="15"/>
        <v>0.84669291338582675</v>
      </c>
      <c r="H343" s="8">
        <f t="shared" si="16"/>
        <v>76.990453460620529</v>
      </c>
      <c r="I343">
        <v>1257</v>
      </c>
      <c r="J343" t="s">
        <v>21</v>
      </c>
      <c r="K343" t="s">
        <v>22</v>
      </c>
      <c r="L343">
        <v>1448690400</v>
      </c>
      <c r="M343">
        <v>1441342800</v>
      </c>
      <c r="N343" s="12">
        <f t="shared" si="17"/>
        <v>42336.25</v>
      </c>
      <c r="O343" s="12">
        <f t="shared" si="17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2046</v>
      </c>
    </row>
    <row r="344" spans="1:20" x14ac:dyDescent="0.3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t="s">
        <v>14</v>
      </c>
      <c r="G344" s="5">
        <f t="shared" si="15"/>
        <v>0.66521920668058454</v>
      </c>
      <c r="H344" s="8">
        <f t="shared" si="16"/>
        <v>97.146341463414629</v>
      </c>
      <c r="I344">
        <v>328</v>
      </c>
      <c r="J344" t="s">
        <v>21</v>
      </c>
      <c r="K344" t="s">
        <v>22</v>
      </c>
      <c r="L344">
        <v>1448690400</v>
      </c>
      <c r="M344">
        <v>1375333200</v>
      </c>
      <c r="N344" s="12">
        <f t="shared" si="17"/>
        <v>42336.25</v>
      </c>
      <c r="O344" s="12">
        <f t="shared" si="17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2041</v>
      </c>
    </row>
    <row r="345" spans="1:20" x14ac:dyDescent="0.3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t="s">
        <v>14</v>
      </c>
      <c r="G345" s="5">
        <f t="shared" si="15"/>
        <v>0.53922222222222227</v>
      </c>
      <c r="H345" s="8">
        <f t="shared" si="16"/>
        <v>33.013605442176868</v>
      </c>
      <c r="I345">
        <v>147</v>
      </c>
      <c r="J345" t="s">
        <v>21</v>
      </c>
      <c r="K345" t="s">
        <v>22</v>
      </c>
      <c r="L345">
        <v>1448690400</v>
      </c>
      <c r="M345">
        <v>1389420000</v>
      </c>
      <c r="N345" s="12">
        <f t="shared" si="17"/>
        <v>42336.25</v>
      </c>
      <c r="O345" s="12">
        <f t="shared" si="17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x14ac:dyDescent="0.3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t="s">
        <v>14</v>
      </c>
      <c r="G346" s="5">
        <f t="shared" si="15"/>
        <v>0.41983299595141699</v>
      </c>
      <c r="H346" s="8">
        <f t="shared" si="16"/>
        <v>99.950602409638549</v>
      </c>
      <c r="I346">
        <v>830</v>
      </c>
      <c r="J346" t="s">
        <v>21</v>
      </c>
      <c r="K346" t="s">
        <v>22</v>
      </c>
      <c r="L346">
        <v>1448690400</v>
      </c>
      <c r="M346">
        <v>1520056800</v>
      </c>
      <c r="N346" s="12">
        <f t="shared" si="17"/>
        <v>42336.25</v>
      </c>
      <c r="O346" s="12">
        <f t="shared" si="17"/>
        <v>43162.25</v>
      </c>
      <c r="P346" t="b">
        <v>0</v>
      </c>
      <c r="Q346" t="b">
        <v>0</v>
      </c>
      <c r="R346" t="s">
        <v>89</v>
      </c>
      <c r="S346" t="s">
        <v>2051</v>
      </c>
      <c r="T346" t="s">
        <v>2052</v>
      </c>
    </row>
    <row r="347" spans="1:20" x14ac:dyDescent="0.3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t="s">
        <v>14</v>
      </c>
      <c r="G347" s="5">
        <f t="shared" si="15"/>
        <v>0.14694796954314721</v>
      </c>
      <c r="H347" s="8">
        <f t="shared" si="16"/>
        <v>69.966767371601208</v>
      </c>
      <c r="I347">
        <v>331</v>
      </c>
      <c r="J347" t="s">
        <v>40</v>
      </c>
      <c r="K347" t="s">
        <v>41</v>
      </c>
      <c r="L347">
        <v>1448690400</v>
      </c>
      <c r="M347">
        <v>1436504400</v>
      </c>
      <c r="N347" s="12">
        <f t="shared" si="17"/>
        <v>42336.25</v>
      </c>
      <c r="O347" s="12">
        <f t="shared" si="17"/>
        <v>42195.208333333328</v>
      </c>
      <c r="P347" t="b">
        <v>0</v>
      </c>
      <c r="Q347" t="b">
        <v>0</v>
      </c>
      <c r="R347" t="s">
        <v>53</v>
      </c>
      <c r="S347" t="s">
        <v>2042</v>
      </c>
      <c r="T347" t="s">
        <v>2045</v>
      </c>
    </row>
    <row r="348" spans="1:20" x14ac:dyDescent="0.3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t="s">
        <v>14</v>
      </c>
      <c r="G348" s="5">
        <f t="shared" si="15"/>
        <v>0.34475</v>
      </c>
      <c r="H348" s="8">
        <f t="shared" si="16"/>
        <v>110.32</v>
      </c>
      <c r="I348">
        <v>25</v>
      </c>
      <c r="J348" t="s">
        <v>21</v>
      </c>
      <c r="K348" t="s">
        <v>22</v>
      </c>
      <c r="L348">
        <v>1448690400</v>
      </c>
      <c r="M348">
        <v>1508302800</v>
      </c>
      <c r="N348" s="12">
        <f t="shared" si="17"/>
        <v>42336.25</v>
      </c>
      <c r="O348" s="12">
        <f t="shared" si="17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2046</v>
      </c>
    </row>
    <row r="349" spans="1:20" x14ac:dyDescent="0.3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t="s">
        <v>20</v>
      </c>
      <c r="G349" s="5">
        <f t="shared" si="15"/>
        <v>14.007777777777777</v>
      </c>
      <c r="H349" s="8">
        <f t="shared" si="16"/>
        <v>66.005235602094245</v>
      </c>
      <c r="I349">
        <v>191</v>
      </c>
      <c r="J349" t="s">
        <v>21</v>
      </c>
      <c r="K349" t="s">
        <v>22</v>
      </c>
      <c r="L349">
        <v>1448690400</v>
      </c>
      <c r="M349">
        <v>1425708000</v>
      </c>
      <c r="N349" s="12">
        <f t="shared" si="17"/>
        <v>42336.25</v>
      </c>
      <c r="O349" s="12">
        <f t="shared" si="17"/>
        <v>42070.25</v>
      </c>
      <c r="P349" t="b">
        <v>0</v>
      </c>
      <c r="Q349" t="b">
        <v>0</v>
      </c>
      <c r="R349" t="s">
        <v>28</v>
      </c>
      <c r="S349" t="s">
        <v>2038</v>
      </c>
      <c r="T349" t="s">
        <v>2039</v>
      </c>
    </row>
    <row r="350" spans="1:20" x14ac:dyDescent="0.3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t="s">
        <v>14</v>
      </c>
      <c r="G350" s="5">
        <f t="shared" si="15"/>
        <v>0.71770351758793971</v>
      </c>
      <c r="H350" s="8">
        <f t="shared" si="16"/>
        <v>41.005742176284812</v>
      </c>
      <c r="I350">
        <v>3483</v>
      </c>
      <c r="J350" t="s">
        <v>21</v>
      </c>
      <c r="K350" t="s">
        <v>22</v>
      </c>
      <c r="L350">
        <v>1448690400</v>
      </c>
      <c r="M350">
        <v>1488348000</v>
      </c>
      <c r="N350" s="12">
        <f t="shared" si="17"/>
        <v>42336.25</v>
      </c>
      <c r="O350" s="12">
        <f t="shared" si="17"/>
        <v>42795.25</v>
      </c>
      <c r="P350" t="b">
        <v>0</v>
      </c>
      <c r="Q350" t="b">
        <v>0</v>
      </c>
      <c r="R350" t="s">
        <v>17</v>
      </c>
      <c r="S350" t="s">
        <v>2034</v>
      </c>
      <c r="T350" t="s">
        <v>2035</v>
      </c>
    </row>
    <row r="351" spans="1:20" x14ac:dyDescent="0.3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t="s">
        <v>14</v>
      </c>
      <c r="G351" s="5">
        <f t="shared" si="15"/>
        <v>0.53074115044247783</v>
      </c>
      <c r="H351" s="8">
        <f t="shared" si="16"/>
        <v>103.96316359696641</v>
      </c>
      <c r="I351">
        <v>923</v>
      </c>
      <c r="J351" t="s">
        <v>21</v>
      </c>
      <c r="K351" t="s">
        <v>22</v>
      </c>
      <c r="L351">
        <v>1448690400</v>
      </c>
      <c r="M351">
        <v>1502600400</v>
      </c>
      <c r="N351" s="12">
        <f t="shared" si="17"/>
        <v>42336.25</v>
      </c>
      <c r="O351" s="12">
        <f t="shared" si="17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2041</v>
      </c>
    </row>
    <row r="352" spans="1:20" x14ac:dyDescent="0.3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t="s">
        <v>14</v>
      </c>
      <c r="G352" s="5">
        <f t="shared" si="15"/>
        <v>0.05</v>
      </c>
      <c r="H352" s="8">
        <f t="shared" si="16"/>
        <v>5</v>
      </c>
      <c r="I352">
        <v>1</v>
      </c>
      <c r="J352" t="s">
        <v>21</v>
      </c>
      <c r="K352" t="s">
        <v>22</v>
      </c>
      <c r="L352">
        <v>1448690400</v>
      </c>
      <c r="M352">
        <v>1433653200</v>
      </c>
      <c r="N352" s="12">
        <f t="shared" si="17"/>
        <v>42336.25</v>
      </c>
      <c r="O352" s="12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t="s">
        <v>20</v>
      </c>
      <c r="G353" s="5">
        <f t="shared" si="15"/>
        <v>1.2770715249662619</v>
      </c>
      <c r="H353" s="8">
        <f t="shared" si="16"/>
        <v>47.009935419771487</v>
      </c>
      <c r="I353">
        <v>2013</v>
      </c>
      <c r="J353" t="s">
        <v>21</v>
      </c>
      <c r="K353" t="s">
        <v>22</v>
      </c>
      <c r="L353">
        <v>1448690400</v>
      </c>
      <c r="M353">
        <v>1441602000</v>
      </c>
      <c r="N353" s="12">
        <f t="shared" si="17"/>
        <v>42336.25</v>
      </c>
      <c r="O353" s="12">
        <f t="shared" si="17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 x14ac:dyDescent="0.3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t="s">
        <v>14</v>
      </c>
      <c r="G354" s="5">
        <f t="shared" si="15"/>
        <v>0.34892857142857142</v>
      </c>
      <c r="H354" s="8">
        <f t="shared" si="16"/>
        <v>29.606060606060606</v>
      </c>
      <c r="I354">
        <v>33</v>
      </c>
      <c r="J354" t="s">
        <v>15</v>
      </c>
      <c r="K354" t="s">
        <v>16</v>
      </c>
      <c r="L354">
        <v>1448690400</v>
      </c>
      <c r="M354">
        <v>1447567200</v>
      </c>
      <c r="N354" s="12">
        <f t="shared" si="17"/>
        <v>42336.25</v>
      </c>
      <c r="O354" s="12">
        <f t="shared" si="17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2041</v>
      </c>
    </row>
    <row r="355" spans="1:20" x14ac:dyDescent="0.3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t="s">
        <v>20</v>
      </c>
      <c r="G355" s="5">
        <f t="shared" si="15"/>
        <v>4.105982142857143</v>
      </c>
      <c r="H355" s="8">
        <f t="shared" si="16"/>
        <v>81.010569583088667</v>
      </c>
      <c r="I355">
        <v>1703</v>
      </c>
      <c r="J355" t="s">
        <v>21</v>
      </c>
      <c r="K355" t="s">
        <v>22</v>
      </c>
      <c r="L355">
        <v>1448690400</v>
      </c>
      <c r="M355">
        <v>1562389200</v>
      </c>
      <c r="N355" s="12">
        <f t="shared" si="17"/>
        <v>42336.25</v>
      </c>
      <c r="O355" s="12">
        <f t="shared" si="17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x14ac:dyDescent="0.3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t="s">
        <v>20</v>
      </c>
      <c r="G356" s="5">
        <f t="shared" si="15"/>
        <v>1.2373770491803278</v>
      </c>
      <c r="H356" s="8">
        <f t="shared" si="16"/>
        <v>94.35</v>
      </c>
      <c r="I356">
        <v>80</v>
      </c>
      <c r="J356" t="s">
        <v>36</v>
      </c>
      <c r="K356" t="s">
        <v>37</v>
      </c>
      <c r="L356">
        <v>1448690400</v>
      </c>
      <c r="M356">
        <v>1378789200</v>
      </c>
      <c r="N356" s="12">
        <f t="shared" si="17"/>
        <v>42336.25</v>
      </c>
      <c r="O356" s="12">
        <f t="shared" si="17"/>
        <v>41527.208333333336</v>
      </c>
      <c r="P356" t="b">
        <v>0</v>
      </c>
      <c r="Q356" t="b">
        <v>0</v>
      </c>
      <c r="R356" t="s">
        <v>42</v>
      </c>
      <c r="S356" t="s">
        <v>2042</v>
      </c>
      <c r="T356" t="s">
        <v>2043</v>
      </c>
    </row>
    <row r="357" spans="1:20" x14ac:dyDescent="0.3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t="s">
        <v>47</v>
      </c>
      <c r="G357" s="5">
        <f t="shared" si="15"/>
        <v>0.58973684210526311</v>
      </c>
      <c r="H357" s="8">
        <f t="shared" si="16"/>
        <v>26.058139534883722</v>
      </c>
      <c r="I357">
        <v>86</v>
      </c>
      <c r="J357" t="s">
        <v>21</v>
      </c>
      <c r="K357" t="s">
        <v>22</v>
      </c>
      <c r="L357">
        <v>1448690400</v>
      </c>
      <c r="M357">
        <v>1488520800</v>
      </c>
      <c r="N357" s="12">
        <f t="shared" si="17"/>
        <v>42336.25</v>
      </c>
      <c r="O357" s="12">
        <f t="shared" si="17"/>
        <v>42797.25</v>
      </c>
      <c r="P357" t="b">
        <v>0</v>
      </c>
      <c r="Q357" t="b">
        <v>0</v>
      </c>
      <c r="R357" t="s">
        <v>65</v>
      </c>
      <c r="S357" t="s">
        <v>2038</v>
      </c>
      <c r="T357" t="s">
        <v>2047</v>
      </c>
    </row>
    <row r="358" spans="1:20" x14ac:dyDescent="0.3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t="s">
        <v>14</v>
      </c>
      <c r="G358" s="5">
        <f t="shared" si="15"/>
        <v>0.36892473118279567</v>
      </c>
      <c r="H358" s="8">
        <f t="shared" si="16"/>
        <v>85.775000000000006</v>
      </c>
      <c r="I358">
        <v>40</v>
      </c>
      <c r="J358" t="s">
        <v>107</v>
      </c>
      <c r="K358" t="s">
        <v>108</v>
      </c>
      <c r="L358">
        <v>1448690400</v>
      </c>
      <c r="M358">
        <v>1327298400</v>
      </c>
      <c r="N358" s="12">
        <f t="shared" si="17"/>
        <v>42336.25</v>
      </c>
      <c r="O358" s="12">
        <f t="shared" si="17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2041</v>
      </c>
    </row>
    <row r="359" spans="1:20" x14ac:dyDescent="0.3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t="s">
        <v>20</v>
      </c>
      <c r="G359" s="5">
        <f t="shared" si="15"/>
        <v>1.8491304347826087</v>
      </c>
      <c r="H359" s="8">
        <f t="shared" si="16"/>
        <v>103.73170731707317</v>
      </c>
      <c r="I359">
        <v>41</v>
      </c>
      <c r="J359" t="s">
        <v>21</v>
      </c>
      <c r="K359" t="s">
        <v>22</v>
      </c>
      <c r="L359">
        <v>1448690400</v>
      </c>
      <c r="M359">
        <v>1443416400</v>
      </c>
      <c r="N359" s="12">
        <f t="shared" si="17"/>
        <v>42336.25</v>
      </c>
      <c r="O359" s="12">
        <f t="shared" si="17"/>
        <v>42275.208333333328</v>
      </c>
      <c r="P359" t="b">
        <v>0</v>
      </c>
      <c r="Q359" t="b">
        <v>0</v>
      </c>
      <c r="R359" t="s">
        <v>89</v>
      </c>
      <c r="S359" t="s">
        <v>2051</v>
      </c>
      <c r="T359" t="s">
        <v>2052</v>
      </c>
    </row>
    <row r="360" spans="1:20" x14ac:dyDescent="0.3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t="s">
        <v>14</v>
      </c>
      <c r="G360" s="5">
        <f t="shared" si="15"/>
        <v>0.11814432989690722</v>
      </c>
      <c r="H360" s="8">
        <f t="shared" si="16"/>
        <v>49.826086956521742</v>
      </c>
      <c r="I360">
        <v>23</v>
      </c>
      <c r="J360" t="s">
        <v>15</v>
      </c>
      <c r="K360" t="s">
        <v>16</v>
      </c>
      <c r="L360">
        <v>1448690400</v>
      </c>
      <c r="M360">
        <v>1534136400</v>
      </c>
      <c r="N360" s="12">
        <f t="shared" si="17"/>
        <v>42336.25</v>
      </c>
      <c r="O360" s="12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2055</v>
      </c>
      <c r="T360" t="s">
        <v>2056</v>
      </c>
    </row>
    <row r="361" spans="1:20" x14ac:dyDescent="0.3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t="s">
        <v>20</v>
      </c>
      <c r="G361" s="5">
        <f t="shared" si="15"/>
        <v>2.9870000000000001</v>
      </c>
      <c r="H361" s="8">
        <f t="shared" si="16"/>
        <v>63.893048128342244</v>
      </c>
      <c r="I361">
        <v>187</v>
      </c>
      <c r="J361" t="s">
        <v>21</v>
      </c>
      <c r="K361" t="s">
        <v>22</v>
      </c>
      <c r="L361">
        <v>1448690400</v>
      </c>
      <c r="M361">
        <v>1315026000</v>
      </c>
      <c r="N361" s="12">
        <f t="shared" si="17"/>
        <v>42336.25</v>
      </c>
      <c r="O361" s="12">
        <f t="shared" si="17"/>
        <v>40789.208333333336</v>
      </c>
      <c r="P361" t="b">
        <v>0</v>
      </c>
      <c r="Q361" t="b">
        <v>0</v>
      </c>
      <c r="R361" t="s">
        <v>71</v>
      </c>
      <c r="S361" t="s">
        <v>2042</v>
      </c>
      <c r="T361" t="s">
        <v>2050</v>
      </c>
    </row>
    <row r="362" spans="1:20" x14ac:dyDescent="0.3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t="s">
        <v>20</v>
      </c>
      <c r="G362" s="5">
        <f t="shared" si="15"/>
        <v>2.2635175879396985</v>
      </c>
      <c r="H362" s="8">
        <f t="shared" si="16"/>
        <v>47.002434782608695</v>
      </c>
      <c r="I362">
        <v>2875</v>
      </c>
      <c r="J362" t="s">
        <v>40</v>
      </c>
      <c r="K362" t="s">
        <v>41</v>
      </c>
      <c r="L362">
        <v>1448690400</v>
      </c>
      <c r="M362">
        <v>1295071200</v>
      </c>
      <c r="N362" s="12">
        <f t="shared" si="17"/>
        <v>42336.25</v>
      </c>
      <c r="O362" s="12">
        <f t="shared" si="17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2041</v>
      </c>
    </row>
    <row r="363" spans="1:20" x14ac:dyDescent="0.3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t="s">
        <v>20</v>
      </c>
      <c r="G363" s="5">
        <f t="shared" si="15"/>
        <v>1.7356363636363636</v>
      </c>
      <c r="H363" s="8">
        <f t="shared" si="16"/>
        <v>108.47727272727273</v>
      </c>
      <c r="I363">
        <v>88</v>
      </c>
      <c r="J363" t="s">
        <v>21</v>
      </c>
      <c r="K363" t="s">
        <v>22</v>
      </c>
      <c r="L363">
        <v>1448690400</v>
      </c>
      <c r="M363">
        <v>1509426000</v>
      </c>
      <c r="N363" s="12">
        <f t="shared" si="17"/>
        <v>42336.25</v>
      </c>
      <c r="O363" s="12">
        <f t="shared" si="17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x14ac:dyDescent="0.3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t="s">
        <v>20</v>
      </c>
      <c r="G364" s="5">
        <f t="shared" si="15"/>
        <v>3.7175675675675675</v>
      </c>
      <c r="H364" s="8">
        <f t="shared" si="16"/>
        <v>72.015706806282722</v>
      </c>
      <c r="I364">
        <v>191</v>
      </c>
      <c r="J364" t="s">
        <v>21</v>
      </c>
      <c r="K364" t="s">
        <v>22</v>
      </c>
      <c r="L364">
        <v>1448690400</v>
      </c>
      <c r="M364">
        <v>1299391200</v>
      </c>
      <c r="N364" s="12">
        <f t="shared" si="17"/>
        <v>42336.25</v>
      </c>
      <c r="O364" s="12">
        <f t="shared" si="17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 x14ac:dyDescent="0.3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t="s">
        <v>20</v>
      </c>
      <c r="G365" s="5">
        <f t="shared" si="15"/>
        <v>1.601923076923077</v>
      </c>
      <c r="H365" s="8">
        <f t="shared" si="16"/>
        <v>59.928057553956833</v>
      </c>
      <c r="I365">
        <v>139</v>
      </c>
      <c r="J365" t="s">
        <v>21</v>
      </c>
      <c r="K365" t="s">
        <v>22</v>
      </c>
      <c r="L365">
        <v>1448690400</v>
      </c>
      <c r="M365">
        <v>1325052000</v>
      </c>
      <c r="N365" s="12">
        <f t="shared" si="17"/>
        <v>42336.25</v>
      </c>
      <c r="O365" s="12">
        <f t="shared" si="17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x14ac:dyDescent="0.3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t="s">
        <v>20</v>
      </c>
      <c r="G366" s="5">
        <f t="shared" si="15"/>
        <v>16.163333333333334</v>
      </c>
      <c r="H366" s="8">
        <f t="shared" si="16"/>
        <v>78.209677419354833</v>
      </c>
      <c r="I366">
        <v>186</v>
      </c>
      <c r="J366" t="s">
        <v>21</v>
      </c>
      <c r="K366" t="s">
        <v>22</v>
      </c>
      <c r="L366">
        <v>1448690400</v>
      </c>
      <c r="M366">
        <v>1522818000</v>
      </c>
      <c r="N366" s="12">
        <f t="shared" si="17"/>
        <v>42336.25</v>
      </c>
      <c r="O366" s="12">
        <f t="shared" si="17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2046</v>
      </c>
    </row>
    <row r="367" spans="1:20" x14ac:dyDescent="0.3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t="s">
        <v>20</v>
      </c>
      <c r="G367" s="5">
        <f t="shared" si="15"/>
        <v>7.3343749999999996</v>
      </c>
      <c r="H367" s="8">
        <f t="shared" si="16"/>
        <v>104.77678571428571</v>
      </c>
      <c r="I367">
        <v>112</v>
      </c>
      <c r="J367" t="s">
        <v>26</v>
      </c>
      <c r="K367" t="s">
        <v>27</v>
      </c>
      <c r="L367">
        <v>1448690400</v>
      </c>
      <c r="M367">
        <v>1485324000</v>
      </c>
      <c r="N367" s="12">
        <f t="shared" si="17"/>
        <v>42336.25</v>
      </c>
      <c r="O367" s="12">
        <f t="shared" si="17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2041</v>
      </c>
    </row>
    <row r="368" spans="1:20" x14ac:dyDescent="0.3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t="s">
        <v>20</v>
      </c>
      <c r="G368" s="5">
        <f t="shared" si="15"/>
        <v>5.9211111111111112</v>
      </c>
      <c r="H368" s="8">
        <f t="shared" si="16"/>
        <v>105.52475247524752</v>
      </c>
      <c r="I368">
        <v>101</v>
      </c>
      <c r="J368" t="s">
        <v>21</v>
      </c>
      <c r="K368" t="s">
        <v>22</v>
      </c>
      <c r="L368">
        <v>1448690400</v>
      </c>
      <c r="M368">
        <v>1294120800</v>
      </c>
      <c r="N368" s="12">
        <f t="shared" si="17"/>
        <v>42336.25</v>
      </c>
      <c r="O368" s="12">
        <f t="shared" si="17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x14ac:dyDescent="0.3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t="s">
        <v>14</v>
      </c>
      <c r="G369" s="5">
        <f t="shared" si="15"/>
        <v>0.18888888888888888</v>
      </c>
      <c r="H369" s="8">
        <f t="shared" si="16"/>
        <v>24.933333333333334</v>
      </c>
      <c r="I369">
        <v>75</v>
      </c>
      <c r="J369" t="s">
        <v>21</v>
      </c>
      <c r="K369" t="s">
        <v>22</v>
      </c>
      <c r="L369">
        <v>1448690400</v>
      </c>
      <c r="M369">
        <v>1415685600</v>
      </c>
      <c r="N369" s="12">
        <f t="shared" si="17"/>
        <v>42336.25</v>
      </c>
      <c r="O369" s="12">
        <f t="shared" si="17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x14ac:dyDescent="0.3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t="s">
        <v>20</v>
      </c>
      <c r="G370" s="5">
        <f t="shared" si="15"/>
        <v>2.7680769230769231</v>
      </c>
      <c r="H370" s="8">
        <f t="shared" si="16"/>
        <v>69.873786407766985</v>
      </c>
      <c r="I370">
        <v>206</v>
      </c>
      <c r="J370" t="s">
        <v>40</v>
      </c>
      <c r="K370" t="s">
        <v>41</v>
      </c>
      <c r="L370">
        <v>1448690400</v>
      </c>
      <c r="M370">
        <v>1288933200</v>
      </c>
      <c r="N370" s="12">
        <f t="shared" si="17"/>
        <v>42336.25</v>
      </c>
      <c r="O370" s="12">
        <f t="shared" si="17"/>
        <v>40487.208333333336</v>
      </c>
      <c r="P370" t="b">
        <v>0</v>
      </c>
      <c r="Q370" t="b">
        <v>1</v>
      </c>
      <c r="R370" t="s">
        <v>42</v>
      </c>
      <c r="S370" t="s">
        <v>2042</v>
      </c>
      <c r="T370" t="s">
        <v>2043</v>
      </c>
    </row>
    <row r="371" spans="1:20" x14ac:dyDescent="0.3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t="s">
        <v>20</v>
      </c>
      <c r="G371" s="5">
        <f t="shared" si="15"/>
        <v>2.730185185185185</v>
      </c>
      <c r="H371" s="8">
        <f t="shared" si="16"/>
        <v>95.733766233766232</v>
      </c>
      <c r="I371">
        <v>154</v>
      </c>
      <c r="J371" t="s">
        <v>21</v>
      </c>
      <c r="K371" t="s">
        <v>22</v>
      </c>
      <c r="L371">
        <v>1448690400</v>
      </c>
      <c r="M371">
        <v>1363237200</v>
      </c>
      <c r="N371" s="12">
        <f t="shared" si="17"/>
        <v>42336.25</v>
      </c>
      <c r="O371" s="12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2042</v>
      </c>
      <c r="T371" t="s">
        <v>2061</v>
      </c>
    </row>
    <row r="372" spans="1:20" x14ac:dyDescent="0.3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t="s">
        <v>20</v>
      </c>
      <c r="G372" s="5">
        <f t="shared" si="15"/>
        <v>1.593633125556545</v>
      </c>
      <c r="H372" s="8">
        <f t="shared" si="16"/>
        <v>29.997485752598056</v>
      </c>
      <c r="I372">
        <v>5966</v>
      </c>
      <c r="J372" t="s">
        <v>21</v>
      </c>
      <c r="K372" t="s">
        <v>22</v>
      </c>
      <c r="L372">
        <v>1448690400</v>
      </c>
      <c r="M372">
        <v>1555822800</v>
      </c>
      <c r="N372" s="12">
        <f t="shared" si="17"/>
        <v>42336.25</v>
      </c>
      <c r="O372" s="12">
        <f t="shared" si="17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2041</v>
      </c>
    </row>
    <row r="373" spans="1:20" x14ac:dyDescent="0.3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t="s">
        <v>14</v>
      </c>
      <c r="G373" s="5">
        <f t="shared" si="15"/>
        <v>0.67869978858350954</v>
      </c>
      <c r="H373" s="8">
        <f t="shared" si="16"/>
        <v>59.011948529411768</v>
      </c>
      <c r="I373">
        <v>2176</v>
      </c>
      <c r="J373" t="s">
        <v>21</v>
      </c>
      <c r="K373" t="s">
        <v>22</v>
      </c>
      <c r="L373">
        <v>1448690400</v>
      </c>
      <c r="M373">
        <v>1427778000</v>
      </c>
      <c r="N373" s="12">
        <f t="shared" si="17"/>
        <v>42336.25</v>
      </c>
      <c r="O373" s="12">
        <f t="shared" si="17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31.2" x14ac:dyDescent="0.3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t="s">
        <v>20</v>
      </c>
      <c r="G374" s="5">
        <f t="shared" si="15"/>
        <v>15.915555555555555</v>
      </c>
      <c r="H374" s="8">
        <f t="shared" si="16"/>
        <v>84.757396449704146</v>
      </c>
      <c r="I374">
        <v>169</v>
      </c>
      <c r="J374" t="s">
        <v>21</v>
      </c>
      <c r="K374" t="s">
        <v>22</v>
      </c>
      <c r="L374">
        <v>1448690400</v>
      </c>
      <c r="M374">
        <v>1422424800</v>
      </c>
      <c r="N374" s="12">
        <f t="shared" si="17"/>
        <v>42336.25</v>
      </c>
      <c r="O374" s="12">
        <f t="shared" si="17"/>
        <v>42032.25</v>
      </c>
      <c r="P374" t="b">
        <v>0</v>
      </c>
      <c r="Q374" t="b">
        <v>1</v>
      </c>
      <c r="R374" t="s">
        <v>42</v>
      </c>
      <c r="S374" t="s">
        <v>2042</v>
      </c>
      <c r="T374" t="s">
        <v>2043</v>
      </c>
    </row>
    <row r="375" spans="1:20" x14ac:dyDescent="0.3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t="s">
        <v>20</v>
      </c>
      <c r="G375" s="5">
        <f t="shared" si="15"/>
        <v>7.3018222222222224</v>
      </c>
      <c r="H375" s="8">
        <f t="shared" si="16"/>
        <v>78.010921177587846</v>
      </c>
      <c r="I375">
        <v>2106</v>
      </c>
      <c r="J375" t="s">
        <v>21</v>
      </c>
      <c r="K375" t="s">
        <v>22</v>
      </c>
      <c r="L375">
        <v>1448690400</v>
      </c>
      <c r="M375">
        <v>1503637200</v>
      </c>
      <c r="N375" s="12">
        <f t="shared" si="17"/>
        <v>42336.25</v>
      </c>
      <c r="O375" s="12">
        <f t="shared" si="17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t="s">
        <v>14</v>
      </c>
      <c r="G376" s="5">
        <f t="shared" si="15"/>
        <v>0.13185782556750297</v>
      </c>
      <c r="H376" s="8">
        <f t="shared" si="16"/>
        <v>50.05215419501134</v>
      </c>
      <c r="I376">
        <v>441</v>
      </c>
      <c r="J376" t="s">
        <v>21</v>
      </c>
      <c r="K376" t="s">
        <v>22</v>
      </c>
      <c r="L376">
        <v>1448690400</v>
      </c>
      <c r="M376">
        <v>1547618400</v>
      </c>
      <c r="N376" s="12">
        <f t="shared" si="17"/>
        <v>42336.25</v>
      </c>
      <c r="O376" s="12">
        <f t="shared" si="17"/>
        <v>43481.25</v>
      </c>
      <c r="P376" t="b">
        <v>0</v>
      </c>
      <c r="Q376" t="b">
        <v>1</v>
      </c>
      <c r="R376" t="s">
        <v>42</v>
      </c>
      <c r="S376" t="s">
        <v>2042</v>
      </c>
      <c r="T376" t="s">
        <v>2043</v>
      </c>
    </row>
    <row r="377" spans="1:20" ht="31.2" x14ac:dyDescent="0.3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t="s">
        <v>14</v>
      </c>
      <c r="G377" s="5">
        <f t="shared" si="15"/>
        <v>0.54777777777777781</v>
      </c>
      <c r="H377" s="8">
        <f t="shared" si="16"/>
        <v>59.16</v>
      </c>
      <c r="I377">
        <v>25</v>
      </c>
      <c r="J377" t="s">
        <v>21</v>
      </c>
      <c r="K377" t="s">
        <v>22</v>
      </c>
      <c r="L377">
        <v>1448690400</v>
      </c>
      <c r="M377">
        <v>1449900000</v>
      </c>
      <c r="N377" s="12">
        <f t="shared" si="17"/>
        <v>42336.25</v>
      </c>
      <c r="O377" s="12">
        <f t="shared" si="17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2046</v>
      </c>
    </row>
    <row r="378" spans="1:20" x14ac:dyDescent="0.3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t="s">
        <v>20</v>
      </c>
      <c r="G378" s="5">
        <f t="shared" si="15"/>
        <v>3.6102941176470589</v>
      </c>
      <c r="H378" s="8">
        <f t="shared" si="16"/>
        <v>93.702290076335885</v>
      </c>
      <c r="I378">
        <v>131</v>
      </c>
      <c r="J378" t="s">
        <v>21</v>
      </c>
      <c r="K378" t="s">
        <v>22</v>
      </c>
      <c r="L378">
        <v>1448690400</v>
      </c>
      <c r="M378">
        <v>1405141200</v>
      </c>
      <c r="N378" s="12">
        <f t="shared" si="17"/>
        <v>42336.25</v>
      </c>
      <c r="O378" s="12">
        <f t="shared" si="17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 x14ac:dyDescent="0.3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t="s">
        <v>14</v>
      </c>
      <c r="G379" s="5">
        <f t="shared" si="15"/>
        <v>0.10257545271629778</v>
      </c>
      <c r="H379" s="8">
        <f t="shared" si="16"/>
        <v>40.14173228346457</v>
      </c>
      <c r="I379">
        <v>127</v>
      </c>
      <c r="J379" t="s">
        <v>21</v>
      </c>
      <c r="K379" t="s">
        <v>22</v>
      </c>
      <c r="L379">
        <v>1448690400</v>
      </c>
      <c r="M379">
        <v>1572933600</v>
      </c>
      <c r="N379" s="12">
        <f t="shared" si="17"/>
        <v>42336.25</v>
      </c>
      <c r="O379" s="12">
        <f t="shared" si="17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2041</v>
      </c>
    </row>
    <row r="380" spans="1:20" x14ac:dyDescent="0.3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t="s">
        <v>14</v>
      </c>
      <c r="G380" s="5">
        <f t="shared" si="15"/>
        <v>0.13962962962962963</v>
      </c>
      <c r="H380" s="8">
        <f t="shared" si="16"/>
        <v>70.090140845070422</v>
      </c>
      <c r="I380">
        <v>355</v>
      </c>
      <c r="J380" t="s">
        <v>21</v>
      </c>
      <c r="K380" t="s">
        <v>22</v>
      </c>
      <c r="L380">
        <v>1448690400</v>
      </c>
      <c r="M380">
        <v>1530162000</v>
      </c>
      <c r="N380" s="12">
        <f t="shared" si="17"/>
        <v>42336.25</v>
      </c>
      <c r="O380" s="12">
        <f t="shared" si="17"/>
        <v>43279.208333333328</v>
      </c>
      <c r="P380" t="b">
        <v>0</v>
      </c>
      <c r="Q380" t="b">
        <v>0</v>
      </c>
      <c r="R380" t="s">
        <v>42</v>
      </c>
      <c r="S380" t="s">
        <v>2042</v>
      </c>
      <c r="T380" t="s">
        <v>2043</v>
      </c>
    </row>
    <row r="381" spans="1:20" x14ac:dyDescent="0.3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t="s">
        <v>14</v>
      </c>
      <c r="G381" s="5">
        <f t="shared" si="15"/>
        <v>0.40444444444444444</v>
      </c>
      <c r="H381" s="8">
        <f t="shared" si="16"/>
        <v>66.181818181818187</v>
      </c>
      <c r="I381">
        <v>44</v>
      </c>
      <c r="J381" t="s">
        <v>40</v>
      </c>
      <c r="K381" t="s">
        <v>41</v>
      </c>
      <c r="L381">
        <v>1448690400</v>
      </c>
      <c r="M381">
        <v>1320904800</v>
      </c>
      <c r="N381" s="12">
        <f t="shared" si="17"/>
        <v>42336.25</v>
      </c>
      <c r="O381" s="12">
        <f t="shared" si="17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t="s">
        <v>20</v>
      </c>
      <c r="G382" s="5">
        <f t="shared" si="15"/>
        <v>1.6032</v>
      </c>
      <c r="H382" s="8">
        <f t="shared" si="16"/>
        <v>47.714285714285715</v>
      </c>
      <c r="I382">
        <v>84</v>
      </c>
      <c r="J382" t="s">
        <v>21</v>
      </c>
      <c r="K382" t="s">
        <v>22</v>
      </c>
      <c r="L382">
        <v>1448690400</v>
      </c>
      <c r="M382">
        <v>1372395600</v>
      </c>
      <c r="N382" s="12">
        <f t="shared" si="17"/>
        <v>42336.25</v>
      </c>
      <c r="O382" s="12">
        <f t="shared" si="17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x14ac:dyDescent="0.3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t="s">
        <v>20</v>
      </c>
      <c r="G383" s="5">
        <f t="shared" si="15"/>
        <v>1.8394339622641509</v>
      </c>
      <c r="H383" s="8">
        <f t="shared" si="16"/>
        <v>62.896774193548389</v>
      </c>
      <c r="I383">
        <v>155</v>
      </c>
      <c r="J383" t="s">
        <v>21</v>
      </c>
      <c r="K383" t="s">
        <v>22</v>
      </c>
      <c r="L383">
        <v>1448690400</v>
      </c>
      <c r="M383">
        <v>1437714000</v>
      </c>
      <c r="N383" s="12">
        <f t="shared" si="17"/>
        <v>42336.25</v>
      </c>
      <c r="O383" s="12">
        <f t="shared" si="17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31.2" x14ac:dyDescent="0.3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t="s">
        <v>14</v>
      </c>
      <c r="G384" s="5">
        <f t="shared" si="15"/>
        <v>0.63769230769230767</v>
      </c>
      <c r="H384" s="8">
        <f t="shared" si="16"/>
        <v>86.611940298507463</v>
      </c>
      <c r="I384">
        <v>67</v>
      </c>
      <c r="J384" t="s">
        <v>21</v>
      </c>
      <c r="K384" t="s">
        <v>22</v>
      </c>
      <c r="L384">
        <v>1448690400</v>
      </c>
      <c r="M384">
        <v>1509771600</v>
      </c>
      <c r="N384" s="12">
        <f t="shared" si="17"/>
        <v>42336.25</v>
      </c>
      <c r="O384" s="12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2055</v>
      </c>
      <c r="T384" t="s">
        <v>2056</v>
      </c>
    </row>
    <row r="385" spans="1:20" x14ac:dyDescent="0.3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t="s">
        <v>20</v>
      </c>
      <c r="G385" s="5">
        <f t="shared" si="15"/>
        <v>2.2538095238095237</v>
      </c>
      <c r="H385" s="8">
        <f t="shared" si="16"/>
        <v>75.126984126984127</v>
      </c>
      <c r="I385">
        <v>189</v>
      </c>
      <c r="J385" t="s">
        <v>21</v>
      </c>
      <c r="K385" t="s">
        <v>22</v>
      </c>
      <c r="L385">
        <v>1448690400</v>
      </c>
      <c r="M385">
        <v>1550556000</v>
      </c>
      <c r="N385" s="12">
        <f t="shared" si="17"/>
        <v>42336.25</v>
      </c>
      <c r="O385" s="12">
        <f t="shared" si="17"/>
        <v>43515.25</v>
      </c>
      <c r="P385" t="b">
        <v>0</v>
      </c>
      <c r="Q385" t="b">
        <v>1</v>
      </c>
      <c r="R385" t="s">
        <v>17</v>
      </c>
      <c r="S385" t="s">
        <v>2034</v>
      </c>
      <c r="T385" t="s">
        <v>2035</v>
      </c>
    </row>
    <row r="386" spans="1:20" x14ac:dyDescent="0.3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t="s">
        <v>20</v>
      </c>
      <c r="G386" s="5">
        <f t="shared" si="15"/>
        <v>1.7200961538461539</v>
      </c>
      <c r="H386" s="8">
        <f t="shared" si="16"/>
        <v>41.004167534903104</v>
      </c>
      <c r="I386">
        <v>4799</v>
      </c>
      <c r="J386" t="s">
        <v>21</v>
      </c>
      <c r="K386" t="s">
        <v>22</v>
      </c>
      <c r="L386">
        <v>1448690400</v>
      </c>
      <c r="M386">
        <v>1489039200</v>
      </c>
      <c r="N386" s="12">
        <f t="shared" si="17"/>
        <v>42336.25</v>
      </c>
      <c r="O386" s="12">
        <f t="shared" si="17"/>
        <v>42803.25</v>
      </c>
      <c r="P386" t="b">
        <v>1</v>
      </c>
      <c r="Q386" t="b">
        <v>1</v>
      </c>
      <c r="R386" t="s">
        <v>42</v>
      </c>
      <c r="S386" t="s">
        <v>2042</v>
      </c>
      <c r="T386" t="s">
        <v>2043</v>
      </c>
    </row>
    <row r="387" spans="1:20" ht="31.2" x14ac:dyDescent="0.3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t="s">
        <v>20</v>
      </c>
      <c r="G387" s="5">
        <f t="shared" ref="G387:G450" si="18">IF(D387,E387/D387,0)</f>
        <v>1.4616709511568124</v>
      </c>
      <c r="H387" s="8">
        <f t="shared" ref="H387:H450" si="19">IF(I387,E387/I387,0)</f>
        <v>50.007915567282325</v>
      </c>
      <c r="I387">
        <v>1137</v>
      </c>
      <c r="J387" t="s">
        <v>21</v>
      </c>
      <c r="K387" t="s">
        <v>22</v>
      </c>
      <c r="L387">
        <v>1448690400</v>
      </c>
      <c r="M387">
        <v>1556600400</v>
      </c>
      <c r="N387" s="12">
        <f t="shared" ref="N387:O450" si="20">(((L387/60)/60)/24)+DATE(1970,1,1)</f>
        <v>42336.25</v>
      </c>
      <c r="O387" s="12">
        <f t="shared" si="20"/>
        <v>43585.208333333328</v>
      </c>
      <c r="P387" t="b">
        <v>0</v>
      </c>
      <c r="Q387" t="b">
        <v>0</v>
      </c>
      <c r="R387" t="s">
        <v>68</v>
      </c>
      <c r="S387" t="s">
        <v>2048</v>
      </c>
      <c r="T387" t="s">
        <v>2049</v>
      </c>
    </row>
    <row r="388" spans="1:20" ht="31.2" x14ac:dyDescent="0.3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t="s">
        <v>14</v>
      </c>
      <c r="G388" s="5">
        <f t="shared" si="18"/>
        <v>0.76423616236162362</v>
      </c>
      <c r="H388" s="8">
        <f t="shared" si="19"/>
        <v>96.960674157303373</v>
      </c>
      <c r="I388">
        <v>1068</v>
      </c>
      <c r="J388" t="s">
        <v>21</v>
      </c>
      <c r="K388" t="s">
        <v>22</v>
      </c>
      <c r="L388">
        <v>1448690400</v>
      </c>
      <c r="M388">
        <v>1278565200</v>
      </c>
      <c r="N388" s="12">
        <f t="shared" si="20"/>
        <v>42336.25</v>
      </c>
      <c r="O388" s="12">
        <f t="shared" si="20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2041</v>
      </c>
    </row>
    <row r="389" spans="1:20" x14ac:dyDescent="0.3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t="s">
        <v>14</v>
      </c>
      <c r="G389" s="5">
        <f t="shared" si="18"/>
        <v>0.39261467889908258</v>
      </c>
      <c r="H389" s="8">
        <f t="shared" si="19"/>
        <v>100.93160377358491</v>
      </c>
      <c r="I389">
        <v>424</v>
      </c>
      <c r="J389" t="s">
        <v>21</v>
      </c>
      <c r="K389" t="s">
        <v>22</v>
      </c>
      <c r="L389">
        <v>1448690400</v>
      </c>
      <c r="M389">
        <v>1339909200</v>
      </c>
      <c r="N389" s="12">
        <f t="shared" si="20"/>
        <v>42336.25</v>
      </c>
      <c r="O389" s="12">
        <f t="shared" si="20"/>
        <v>41077.208333333336</v>
      </c>
      <c r="P389" t="b">
        <v>0</v>
      </c>
      <c r="Q389" t="b">
        <v>0</v>
      </c>
      <c r="R389" t="s">
        <v>65</v>
      </c>
      <c r="S389" t="s">
        <v>2038</v>
      </c>
      <c r="T389" t="s">
        <v>2047</v>
      </c>
    </row>
    <row r="390" spans="1:20" x14ac:dyDescent="0.3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t="s">
        <v>74</v>
      </c>
      <c r="G390" s="5">
        <f t="shared" si="18"/>
        <v>0.11270034843205574</v>
      </c>
      <c r="H390" s="8">
        <f t="shared" si="19"/>
        <v>89.227586206896547</v>
      </c>
      <c r="I390">
        <v>145</v>
      </c>
      <c r="J390" t="s">
        <v>98</v>
      </c>
      <c r="K390" t="s">
        <v>99</v>
      </c>
      <c r="L390">
        <v>1448690400</v>
      </c>
      <c r="M390">
        <v>1325829600</v>
      </c>
      <c r="N390" s="12">
        <f t="shared" si="20"/>
        <v>42336.25</v>
      </c>
      <c r="O390" s="12">
        <f t="shared" si="20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2046</v>
      </c>
    </row>
    <row r="391" spans="1:20" x14ac:dyDescent="0.3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t="s">
        <v>20</v>
      </c>
      <c r="G391" s="5">
        <f t="shared" si="18"/>
        <v>1.2211084337349398</v>
      </c>
      <c r="H391" s="8">
        <f t="shared" si="19"/>
        <v>87.979166666666671</v>
      </c>
      <c r="I391">
        <v>1152</v>
      </c>
      <c r="J391" t="s">
        <v>21</v>
      </c>
      <c r="K391" t="s">
        <v>22</v>
      </c>
      <c r="L391">
        <v>1448690400</v>
      </c>
      <c r="M391">
        <v>1290578400</v>
      </c>
      <c r="N391" s="12">
        <f t="shared" si="20"/>
        <v>42336.25</v>
      </c>
      <c r="O391" s="12">
        <f t="shared" si="20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2041</v>
      </c>
    </row>
    <row r="392" spans="1:20" x14ac:dyDescent="0.3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t="s">
        <v>20</v>
      </c>
      <c r="G392" s="5">
        <f t="shared" si="18"/>
        <v>1.8654166666666667</v>
      </c>
      <c r="H392" s="8">
        <f t="shared" si="19"/>
        <v>89.54</v>
      </c>
      <c r="I392">
        <v>50</v>
      </c>
      <c r="J392" t="s">
        <v>21</v>
      </c>
      <c r="K392" t="s">
        <v>22</v>
      </c>
      <c r="L392">
        <v>1448690400</v>
      </c>
      <c r="M392">
        <v>1380344400</v>
      </c>
      <c r="N392" s="12">
        <f t="shared" si="20"/>
        <v>42336.25</v>
      </c>
      <c r="O392" s="12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2055</v>
      </c>
      <c r="T392" t="s">
        <v>2056</v>
      </c>
    </row>
    <row r="393" spans="1:20" x14ac:dyDescent="0.3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t="s">
        <v>14</v>
      </c>
      <c r="G393" s="5">
        <f t="shared" si="18"/>
        <v>7.27317880794702E-2</v>
      </c>
      <c r="H393" s="8">
        <f t="shared" si="19"/>
        <v>29.09271523178808</v>
      </c>
      <c r="I393">
        <v>151</v>
      </c>
      <c r="J393" t="s">
        <v>21</v>
      </c>
      <c r="K393" t="s">
        <v>22</v>
      </c>
      <c r="L393">
        <v>1448690400</v>
      </c>
      <c r="M393">
        <v>1389852000</v>
      </c>
      <c r="N393" s="12">
        <f t="shared" si="20"/>
        <v>42336.25</v>
      </c>
      <c r="O393" s="12">
        <f t="shared" si="20"/>
        <v>41655.25</v>
      </c>
      <c r="P393" t="b">
        <v>0</v>
      </c>
      <c r="Q393" t="b">
        <v>0</v>
      </c>
      <c r="R393" t="s">
        <v>68</v>
      </c>
      <c r="S393" t="s">
        <v>2048</v>
      </c>
      <c r="T393" t="s">
        <v>2049</v>
      </c>
    </row>
    <row r="394" spans="1:20" ht="31.2" x14ac:dyDescent="0.3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t="s">
        <v>14</v>
      </c>
      <c r="G394" s="5">
        <f t="shared" si="18"/>
        <v>0.65642371234207963</v>
      </c>
      <c r="H394" s="8">
        <f t="shared" si="19"/>
        <v>42.006218905472636</v>
      </c>
      <c r="I394">
        <v>1608</v>
      </c>
      <c r="J394" t="s">
        <v>21</v>
      </c>
      <c r="K394" t="s">
        <v>22</v>
      </c>
      <c r="L394">
        <v>1448690400</v>
      </c>
      <c r="M394">
        <v>1294466400</v>
      </c>
      <c r="N394" s="12">
        <f t="shared" si="20"/>
        <v>42336.25</v>
      </c>
      <c r="O394" s="12">
        <f t="shared" si="20"/>
        <v>40551.25</v>
      </c>
      <c r="P394" t="b">
        <v>0</v>
      </c>
      <c r="Q394" t="b">
        <v>0</v>
      </c>
      <c r="R394" t="s">
        <v>65</v>
      </c>
      <c r="S394" t="s">
        <v>2038</v>
      </c>
      <c r="T394" t="s">
        <v>2047</v>
      </c>
    </row>
    <row r="395" spans="1:20" x14ac:dyDescent="0.3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t="s">
        <v>20</v>
      </c>
      <c r="G395" s="5">
        <f t="shared" si="18"/>
        <v>2.2896178343949045</v>
      </c>
      <c r="H395" s="8">
        <f t="shared" si="19"/>
        <v>47.004903563255965</v>
      </c>
      <c r="I395">
        <v>3059</v>
      </c>
      <c r="J395" t="s">
        <v>15</v>
      </c>
      <c r="K395" t="s">
        <v>16</v>
      </c>
      <c r="L395">
        <v>1448690400</v>
      </c>
      <c r="M395">
        <v>1500354000</v>
      </c>
      <c r="N395" s="12">
        <f t="shared" si="20"/>
        <v>42336.25</v>
      </c>
      <c r="O395" s="12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2059</v>
      </c>
    </row>
    <row r="396" spans="1:20" x14ac:dyDescent="0.3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t="s">
        <v>20</v>
      </c>
      <c r="G396" s="5">
        <f t="shared" si="18"/>
        <v>4.6937499999999996</v>
      </c>
      <c r="H396" s="8">
        <f t="shared" si="19"/>
        <v>110.44117647058823</v>
      </c>
      <c r="I396">
        <v>34</v>
      </c>
      <c r="J396" t="s">
        <v>21</v>
      </c>
      <c r="K396" t="s">
        <v>22</v>
      </c>
      <c r="L396">
        <v>1448690400</v>
      </c>
      <c r="M396">
        <v>1375938000</v>
      </c>
      <c r="N396" s="12">
        <f t="shared" si="20"/>
        <v>42336.25</v>
      </c>
      <c r="O396" s="12">
        <f t="shared" si="20"/>
        <v>41494.208333333336</v>
      </c>
      <c r="P396" t="b">
        <v>0</v>
      </c>
      <c r="Q396" t="b">
        <v>1</v>
      </c>
      <c r="R396" t="s">
        <v>42</v>
      </c>
      <c r="S396" t="s">
        <v>2042</v>
      </c>
      <c r="T396" t="s">
        <v>2043</v>
      </c>
    </row>
    <row r="397" spans="1:20" ht="31.2" x14ac:dyDescent="0.3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t="s">
        <v>20</v>
      </c>
      <c r="G397" s="5">
        <f t="shared" si="18"/>
        <v>1.3011267605633803</v>
      </c>
      <c r="H397" s="8">
        <f t="shared" si="19"/>
        <v>41.990909090909092</v>
      </c>
      <c r="I397">
        <v>220</v>
      </c>
      <c r="J397" t="s">
        <v>21</v>
      </c>
      <c r="K397" t="s">
        <v>22</v>
      </c>
      <c r="L397">
        <v>1448690400</v>
      </c>
      <c r="M397">
        <v>1323410400</v>
      </c>
      <c r="N397" s="12">
        <f t="shared" si="20"/>
        <v>42336.25</v>
      </c>
      <c r="O397" s="12">
        <f t="shared" si="20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t="s">
        <v>20</v>
      </c>
      <c r="G398" s="5">
        <f t="shared" si="18"/>
        <v>1.6705422993492407</v>
      </c>
      <c r="H398" s="8">
        <f t="shared" si="19"/>
        <v>48.012468827930178</v>
      </c>
      <c r="I398">
        <v>1604</v>
      </c>
      <c r="J398" t="s">
        <v>26</v>
      </c>
      <c r="K398" t="s">
        <v>27</v>
      </c>
      <c r="L398">
        <v>1448690400</v>
      </c>
      <c r="M398">
        <v>1539406800</v>
      </c>
      <c r="N398" s="12">
        <f t="shared" si="20"/>
        <v>42336.25</v>
      </c>
      <c r="O398" s="12">
        <f t="shared" si="20"/>
        <v>43386.208333333328</v>
      </c>
      <c r="P398" t="b">
        <v>0</v>
      </c>
      <c r="Q398" t="b">
        <v>0</v>
      </c>
      <c r="R398" t="s">
        <v>53</v>
      </c>
      <c r="S398" t="s">
        <v>2042</v>
      </c>
      <c r="T398" t="s">
        <v>2045</v>
      </c>
    </row>
    <row r="399" spans="1:20" x14ac:dyDescent="0.3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t="s">
        <v>20</v>
      </c>
      <c r="G399" s="5">
        <f t="shared" si="18"/>
        <v>1.738641975308642</v>
      </c>
      <c r="H399" s="8">
        <f t="shared" si="19"/>
        <v>31.019823788546255</v>
      </c>
      <c r="I399">
        <v>454</v>
      </c>
      <c r="J399" t="s">
        <v>21</v>
      </c>
      <c r="K399" t="s">
        <v>22</v>
      </c>
      <c r="L399">
        <v>1448690400</v>
      </c>
      <c r="M399">
        <v>1369803600</v>
      </c>
      <c r="N399" s="12">
        <f t="shared" si="20"/>
        <v>42336.25</v>
      </c>
      <c r="O399" s="12">
        <f t="shared" si="20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ht="31.2" x14ac:dyDescent="0.3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t="s">
        <v>20</v>
      </c>
      <c r="G400" s="5">
        <f t="shared" si="18"/>
        <v>7.1776470588235295</v>
      </c>
      <c r="H400" s="8">
        <f t="shared" si="19"/>
        <v>99.203252032520325</v>
      </c>
      <c r="I400">
        <v>123</v>
      </c>
      <c r="J400" t="s">
        <v>107</v>
      </c>
      <c r="K400" t="s">
        <v>108</v>
      </c>
      <c r="L400">
        <v>1448690400</v>
      </c>
      <c r="M400">
        <v>1525928400</v>
      </c>
      <c r="N400" s="12">
        <f t="shared" si="20"/>
        <v>42336.25</v>
      </c>
      <c r="O400" s="12">
        <f t="shared" si="20"/>
        <v>43230.208333333328</v>
      </c>
      <c r="P400" t="b">
        <v>0</v>
      </c>
      <c r="Q400" t="b">
        <v>1</v>
      </c>
      <c r="R400" t="s">
        <v>71</v>
      </c>
      <c r="S400" t="s">
        <v>2042</v>
      </c>
      <c r="T400" t="s">
        <v>2050</v>
      </c>
    </row>
    <row r="401" spans="1:20" x14ac:dyDescent="0.3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t="s">
        <v>14</v>
      </c>
      <c r="G401" s="5">
        <f t="shared" si="18"/>
        <v>0.63850976361767731</v>
      </c>
      <c r="H401" s="8">
        <f t="shared" si="19"/>
        <v>66.022316684378325</v>
      </c>
      <c r="I401">
        <v>941</v>
      </c>
      <c r="J401" t="s">
        <v>21</v>
      </c>
      <c r="K401" t="s">
        <v>22</v>
      </c>
      <c r="L401">
        <v>1448690400</v>
      </c>
      <c r="M401">
        <v>1297231200</v>
      </c>
      <c r="N401" s="12">
        <f t="shared" si="20"/>
        <v>42336.25</v>
      </c>
      <c r="O401" s="12">
        <f t="shared" si="20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2046</v>
      </c>
    </row>
    <row r="402" spans="1:20" ht="31.2" x14ac:dyDescent="0.3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t="s">
        <v>14</v>
      </c>
      <c r="G402" s="5">
        <f t="shared" si="18"/>
        <v>0.02</v>
      </c>
      <c r="H402" s="8">
        <f t="shared" si="19"/>
        <v>2</v>
      </c>
      <c r="I402">
        <v>1</v>
      </c>
      <c r="J402" t="s">
        <v>21</v>
      </c>
      <c r="K402" t="s">
        <v>22</v>
      </c>
      <c r="L402">
        <v>1448690400</v>
      </c>
      <c r="M402">
        <v>1378530000</v>
      </c>
      <c r="N402" s="12">
        <f t="shared" si="20"/>
        <v>42336.25</v>
      </c>
      <c r="O402" s="12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2055</v>
      </c>
      <c r="T402" t="s">
        <v>2056</v>
      </c>
    </row>
    <row r="403" spans="1:20" x14ac:dyDescent="0.3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t="s">
        <v>20</v>
      </c>
      <c r="G403" s="5">
        <f t="shared" si="18"/>
        <v>15.302222222222222</v>
      </c>
      <c r="H403" s="8">
        <f t="shared" si="19"/>
        <v>46.060200668896321</v>
      </c>
      <c r="I403">
        <v>299</v>
      </c>
      <c r="J403" t="s">
        <v>21</v>
      </c>
      <c r="K403" t="s">
        <v>22</v>
      </c>
      <c r="L403">
        <v>1448690400</v>
      </c>
      <c r="M403">
        <v>1572152400</v>
      </c>
      <c r="N403" s="12">
        <f t="shared" si="20"/>
        <v>42336.25</v>
      </c>
      <c r="O403" s="12">
        <f t="shared" si="20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2041</v>
      </c>
    </row>
    <row r="404" spans="1:20" x14ac:dyDescent="0.3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t="s">
        <v>14</v>
      </c>
      <c r="G404" s="5">
        <f t="shared" si="18"/>
        <v>0.40356164383561643</v>
      </c>
      <c r="H404" s="8">
        <f t="shared" si="19"/>
        <v>73.650000000000006</v>
      </c>
      <c r="I404">
        <v>40</v>
      </c>
      <c r="J404" t="s">
        <v>21</v>
      </c>
      <c r="K404" t="s">
        <v>22</v>
      </c>
      <c r="L404">
        <v>1448690400</v>
      </c>
      <c r="M404">
        <v>1329890400</v>
      </c>
      <c r="N404" s="12">
        <f t="shared" si="20"/>
        <v>42336.25</v>
      </c>
      <c r="O404" s="12">
        <f t="shared" si="20"/>
        <v>40961.25</v>
      </c>
      <c r="P404" t="b">
        <v>0</v>
      </c>
      <c r="Q404" t="b">
        <v>1</v>
      </c>
      <c r="R404" t="s">
        <v>100</v>
      </c>
      <c r="S404" t="s">
        <v>2042</v>
      </c>
      <c r="T404" t="s">
        <v>2053</v>
      </c>
    </row>
    <row r="405" spans="1:20" x14ac:dyDescent="0.3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t="s">
        <v>14</v>
      </c>
      <c r="G405" s="5">
        <f t="shared" si="18"/>
        <v>0.86220633299284988</v>
      </c>
      <c r="H405" s="8">
        <f t="shared" si="19"/>
        <v>55.99336650082919</v>
      </c>
      <c r="I405">
        <v>3015</v>
      </c>
      <c r="J405" t="s">
        <v>15</v>
      </c>
      <c r="K405" t="s">
        <v>16</v>
      </c>
      <c r="L405">
        <v>1448690400</v>
      </c>
      <c r="M405">
        <v>1276750800</v>
      </c>
      <c r="N405" s="12">
        <f t="shared" si="20"/>
        <v>42336.25</v>
      </c>
      <c r="O405" s="12">
        <f t="shared" si="20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2041</v>
      </c>
    </row>
    <row r="406" spans="1:20" x14ac:dyDescent="0.3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t="s">
        <v>20</v>
      </c>
      <c r="G406" s="5">
        <f t="shared" si="18"/>
        <v>3.1558486707566464</v>
      </c>
      <c r="H406" s="8">
        <f t="shared" si="19"/>
        <v>68.985695127402778</v>
      </c>
      <c r="I406">
        <v>2237</v>
      </c>
      <c r="J406" t="s">
        <v>21</v>
      </c>
      <c r="K406" t="s">
        <v>22</v>
      </c>
      <c r="L406">
        <v>1448690400</v>
      </c>
      <c r="M406">
        <v>1510898400</v>
      </c>
      <c r="N406" s="12">
        <f t="shared" si="20"/>
        <v>42336.25</v>
      </c>
      <c r="O406" s="12">
        <f t="shared" si="20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x14ac:dyDescent="0.3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t="s">
        <v>14</v>
      </c>
      <c r="G407" s="5">
        <f t="shared" si="18"/>
        <v>0.89618243243243245</v>
      </c>
      <c r="H407" s="8">
        <f t="shared" si="19"/>
        <v>60.981609195402299</v>
      </c>
      <c r="I407">
        <v>435</v>
      </c>
      <c r="J407" t="s">
        <v>21</v>
      </c>
      <c r="K407" t="s">
        <v>22</v>
      </c>
      <c r="L407">
        <v>1448690400</v>
      </c>
      <c r="M407">
        <v>1532408400</v>
      </c>
      <c r="N407" s="12">
        <f t="shared" si="20"/>
        <v>42336.25</v>
      </c>
      <c r="O407" s="12">
        <f t="shared" si="20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ht="31.2" x14ac:dyDescent="0.3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t="s">
        <v>20</v>
      </c>
      <c r="G408" s="5">
        <f t="shared" si="18"/>
        <v>1.8214503816793892</v>
      </c>
      <c r="H408" s="8">
        <f t="shared" si="19"/>
        <v>110.98139534883721</v>
      </c>
      <c r="I408">
        <v>645</v>
      </c>
      <c r="J408" t="s">
        <v>21</v>
      </c>
      <c r="K408" t="s">
        <v>22</v>
      </c>
      <c r="L408">
        <v>1448690400</v>
      </c>
      <c r="M408">
        <v>1360562400</v>
      </c>
      <c r="N408" s="12">
        <f t="shared" si="20"/>
        <v>42336.25</v>
      </c>
      <c r="O408" s="12">
        <f t="shared" si="20"/>
        <v>41316.25</v>
      </c>
      <c r="P408" t="b">
        <v>1</v>
      </c>
      <c r="Q408" t="b">
        <v>0</v>
      </c>
      <c r="R408" t="s">
        <v>42</v>
      </c>
      <c r="S408" t="s">
        <v>2042</v>
      </c>
      <c r="T408" t="s">
        <v>2043</v>
      </c>
    </row>
    <row r="409" spans="1:20" x14ac:dyDescent="0.3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t="s">
        <v>20</v>
      </c>
      <c r="G409" s="5">
        <f t="shared" si="18"/>
        <v>3.5588235294117645</v>
      </c>
      <c r="H409" s="8">
        <f t="shared" si="19"/>
        <v>25</v>
      </c>
      <c r="I409">
        <v>484</v>
      </c>
      <c r="J409" t="s">
        <v>36</v>
      </c>
      <c r="K409" t="s">
        <v>37</v>
      </c>
      <c r="L409">
        <v>1448690400</v>
      </c>
      <c r="M409">
        <v>1571547600</v>
      </c>
      <c r="N409" s="12">
        <f t="shared" si="20"/>
        <v>42336.25</v>
      </c>
      <c r="O409" s="12">
        <f t="shared" si="20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t="s">
        <v>20</v>
      </c>
      <c r="G410" s="5">
        <f t="shared" si="18"/>
        <v>1.3183695652173912</v>
      </c>
      <c r="H410" s="8">
        <f t="shared" si="19"/>
        <v>78.759740259740255</v>
      </c>
      <c r="I410">
        <v>154</v>
      </c>
      <c r="J410" t="s">
        <v>15</v>
      </c>
      <c r="K410" t="s">
        <v>16</v>
      </c>
      <c r="L410">
        <v>1448690400</v>
      </c>
      <c r="M410">
        <v>1468126800</v>
      </c>
      <c r="N410" s="12">
        <f t="shared" si="20"/>
        <v>42336.25</v>
      </c>
      <c r="O410" s="12">
        <f t="shared" si="20"/>
        <v>42561.208333333328</v>
      </c>
      <c r="P410" t="b">
        <v>0</v>
      </c>
      <c r="Q410" t="b">
        <v>0</v>
      </c>
      <c r="R410" t="s">
        <v>42</v>
      </c>
      <c r="S410" t="s">
        <v>2042</v>
      </c>
      <c r="T410" t="s">
        <v>2043</v>
      </c>
    </row>
    <row r="411" spans="1:20" x14ac:dyDescent="0.3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t="s">
        <v>14</v>
      </c>
      <c r="G411" s="5">
        <f t="shared" si="18"/>
        <v>0.46315634218289087</v>
      </c>
      <c r="H411" s="8">
        <f t="shared" si="19"/>
        <v>87.960784313725483</v>
      </c>
      <c r="I411">
        <v>714</v>
      </c>
      <c r="J411" t="s">
        <v>21</v>
      </c>
      <c r="K411" t="s">
        <v>22</v>
      </c>
      <c r="L411">
        <v>1448690400</v>
      </c>
      <c r="M411">
        <v>1492837200</v>
      </c>
      <c r="N411" s="12">
        <f t="shared" si="20"/>
        <v>42336.25</v>
      </c>
      <c r="O411" s="12">
        <f t="shared" si="20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 x14ac:dyDescent="0.3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t="s">
        <v>47</v>
      </c>
      <c r="G412" s="5">
        <f t="shared" si="18"/>
        <v>0.36132726089785294</v>
      </c>
      <c r="H412" s="8">
        <f t="shared" si="19"/>
        <v>49.987398739873989</v>
      </c>
      <c r="I412">
        <v>1111</v>
      </c>
      <c r="J412" t="s">
        <v>21</v>
      </c>
      <c r="K412" t="s">
        <v>22</v>
      </c>
      <c r="L412">
        <v>1448690400</v>
      </c>
      <c r="M412">
        <v>1430197200</v>
      </c>
      <c r="N412" s="12">
        <f t="shared" si="20"/>
        <v>42336.25</v>
      </c>
      <c r="O412" s="12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2051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t="s">
        <v>20</v>
      </c>
      <c r="G413" s="5">
        <f t="shared" si="18"/>
        <v>1.0462820512820512</v>
      </c>
      <c r="H413" s="8">
        <f t="shared" si="19"/>
        <v>99.524390243902445</v>
      </c>
      <c r="I413">
        <v>82</v>
      </c>
      <c r="J413" t="s">
        <v>21</v>
      </c>
      <c r="K413" t="s">
        <v>22</v>
      </c>
      <c r="L413">
        <v>1448690400</v>
      </c>
      <c r="M413">
        <v>1496206800</v>
      </c>
      <c r="N413" s="12">
        <f t="shared" si="20"/>
        <v>42336.25</v>
      </c>
      <c r="O413" s="12">
        <f t="shared" si="20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2041</v>
      </c>
    </row>
    <row r="414" spans="1:20" x14ac:dyDescent="0.3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t="s">
        <v>20</v>
      </c>
      <c r="G414" s="5">
        <f t="shared" si="18"/>
        <v>6.6885714285714286</v>
      </c>
      <c r="H414" s="8">
        <f t="shared" si="19"/>
        <v>104.82089552238806</v>
      </c>
      <c r="I414">
        <v>134</v>
      </c>
      <c r="J414" t="s">
        <v>21</v>
      </c>
      <c r="K414" t="s">
        <v>22</v>
      </c>
      <c r="L414">
        <v>1448690400</v>
      </c>
      <c r="M414">
        <v>1389592800</v>
      </c>
      <c r="N414" s="12">
        <f t="shared" si="20"/>
        <v>42336.25</v>
      </c>
      <c r="O414" s="12">
        <f t="shared" si="20"/>
        <v>41652.25</v>
      </c>
      <c r="P414" t="b">
        <v>0</v>
      </c>
      <c r="Q414" t="b">
        <v>0</v>
      </c>
      <c r="R414" t="s">
        <v>119</v>
      </c>
      <c r="S414" t="s">
        <v>2048</v>
      </c>
      <c r="T414" t="s">
        <v>2054</v>
      </c>
    </row>
    <row r="415" spans="1:20" x14ac:dyDescent="0.3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t="s">
        <v>47</v>
      </c>
      <c r="G415" s="5">
        <f t="shared" si="18"/>
        <v>0.62072823218997364</v>
      </c>
      <c r="H415" s="8">
        <f t="shared" si="19"/>
        <v>108.01469237832875</v>
      </c>
      <c r="I415">
        <v>1089</v>
      </c>
      <c r="J415" t="s">
        <v>21</v>
      </c>
      <c r="K415" t="s">
        <v>22</v>
      </c>
      <c r="L415">
        <v>1448690400</v>
      </c>
      <c r="M415">
        <v>1545631200</v>
      </c>
      <c r="N415" s="12">
        <f t="shared" si="20"/>
        <v>42336.25</v>
      </c>
      <c r="O415" s="12">
        <f t="shared" si="20"/>
        <v>43458.25</v>
      </c>
      <c r="P415" t="b">
        <v>0</v>
      </c>
      <c r="Q415" t="b">
        <v>0</v>
      </c>
      <c r="R415" t="s">
        <v>71</v>
      </c>
      <c r="S415" t="s">
        <v>2042</v>
      </c>
      <c r="T415" t="s">
        <v>2050</v>
      </c>
    </row>
    <row r="416" spans="1:20" x14ac:dyDescent="0.3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t="s">
        <v>14</v>
      </c>
      <c r="G416" s="5">
        <f t="shared" si="18"/>
        <v>0.84699787460148779</v>
      </c>
      <c r="H416" s="8">
        <f t="shared" si="19"/>
        <v>28.998544660724033</v>
      </c>
      <c r="I416">
        <v>5497</v>
      </c>
      <c r="J416" t="s">
        <v>21</v>
      </c>
      <c r="K416" t="s">
        <v>22</v>
      </c>
      <c r="L416">
        <v>1448690400</v>
      </c>
      <c r="M416">
        <v>1272430800</v>
      </c>
      <c r="N416" s="12">
        <f t="shared" si="20"/>
        <v>42336.25</v>
      </c>
      <c r="O416" s="12">
        <f t="shared" si="20"/>
        <v>40296.208333333336</v>
      </c>
      <c r="P416" t="b">
        <v>0</v>
      </c>
      <c r="Q416" t="b">
        <v>1</v>
      </c>
      <c r="R416" t="s">
        <v>17</v>
      </c>
      <c r="S416" t="s">
        <v>2034</v>
      </c>
      <c r="T416" t="s">
        <v>2035</v>
      </c>
    </row>
    <row r="417" spans="1:20" x14ac:dyDescent="0.3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t="s">
        <v>14</v>
      </c>
      <c r="G417" s="5">
        <f t="shared" si="18"/>
        <v>0.11059030837004405</v>
      </c>
      <c r="H417" s="8">
        <f t="shared" si="19"/>
        <v>30.028708133971293</v>
      </c>
      <c r="I417">
        <v>418</v>
      </c>
      <c r="J417" t="s">
        <v>21</v>
      </c>
      <c r="K417" t="s">
        <v>22</v>
      </c>
      <c r="L417">
        <v>1448690400</v>
      </c>
      <c r="M417">
        <v>1327903200</v>
      </c>
      <c r="N417" s="12">
        <f t="shared" si="20"/>
        <v>42336.25</v>
      </c>
      <c r="O417" s="12">
        <f t="shared" si="20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2041</v>
      </c>
    </row>
    <row r="418" spans="1:20" ht="31.2" x14ac:dyDescent="0.3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t="s">
        <v>14</v>
      </c>
      <c r="G418" s="5">
        <f t="shared" si="18"/>
        <v>0.43838781575037145</v>
      </c>
      <c r="H418" s="8">
        <f t="shared" si="19"/>
        <v>41.005559416261292</v>
      </c>
      <c r="I418">
        <v>1439</v>
      </c>
      <c r="J418" t="s">
        <v>21</v>
      </c>
      <c r="K418" t="s">
        <v>22</v>
      </c>
      <c r="L418">
        <v>1448690400</v>
      </c>
      <c r="M418">
        <v>1296021600</v>
      </c>
      <c r="N418" s="12">
        <f t="shared" si="20"/>
        <v>42336.25</v>
      </c>
      <c r="O418" s="12">
        <f t="shared" si="20"/>
        <v>40569.25</v>
      </c>
      <c r="P418" t="b">
        <v>0</v>
      </c>
      <c r="Q418" t="b">
        <v>1</v>
      </c>
      <c r="R418" t="s">
        <v>42</v>
      </c>
      <c r="S418" t="s">
        <v>2042</v>
      </c>
      <c r="T418" t="s">
        <v>2043</v>
      </c>
    </row>
    <row r="419" spans="1:20" x14ac:dyDescent="0.3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t="s">
        <v>14</v>
      </c>
      <c r="G419" s="5">
        <f t="shared" si="18"/>
        <v>0.55470588235294116</v>
      </c>
      <c r="H419" s="8">
        <f t="shared" si="19"/>
        <v>62.866666666666667</v>
      </c>
      <c r="I419">
        <v>15</v>
      </c>
      <c r="J419" t="s">
        <v>21</v>
      </c>
      <c r="K419" t="s">
        <v>22</v>
      </c>
      <c r="L419">
        <v>1448690400</v>
      </c>
      <c r="M419">
        <v>1543298400</v>
      </c>
      <c r="N419" s="12">
        <f t="shared" si="20"/>
        <v>42336.25</v>
      </c>
      <c r="O419" s="12">
        <f t="shared" si="20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t="s">
        <v>14</v>
      </c>
      <c r="G420" s="5">
        <f t="shared" si="18"/>
        <v>0.57399511301160655</v>
      </c>
      <c r="H420" s="8">
        <f t="shared" si="19"/>
        <v>47.005002501250623</v>
      </c>
      <c r="I420">
        <v>1999</v>
      </c>
      <c r="J420" t="s">
        <v>15</v>
      </c>
      <c r="K420" t="s">
        <v>16</v>
      </c>
      <c r="L420">
        <v>1448690400</v>
      </c>
      <c r="M420">
        <v>1336366800</v>
      </c>
      <c r="N420" s="12">
        <f t="shared" si="20"/>
        <v>42336.25</v>
      </c>
      <c r="O420" s="12">
        <f t="shared" si="20"/>
        <v>41036.208333333336</v>
      </c>
      <c r="P420" t="b">
        <v>0</v>
      </c>
      <c r="Q420" t="b">
        <v>0</v>
      </c>
      <c r="R420" t="s">
        <v>42</v>
      </c>
      <c r="S420" t="s">
        <v>2042</v>
      </c>
      <c r="T420" t="s">
        <v>2043</v>
      </c>
    </row>
    <row r="421" spans="1:20" x14ac:dyDescent="0.3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t="s">
        <v>20</v>
      </c>
      <c r="G421" s="5">
        <f t="shared" si="18"/>
        <v>1.2343497363796134</v>
      </c>
      <c r="H421" s="8">
        <f t="shared" si="19"/>
        <v>26.997693638285604</v>
      </c>
      <c r="I421">
        <v>5203</v>
      </c>
      <c r="J421" t="s">
        <v>21</v>
      </c>
      <c r="K421" t="s">
        <v>22</v>
      </c>
      <c r="L421">
        <v>1448690400</v>
      </c>
      <c r="M421">
        <v>1325052000</v>
      </c>
      <c r="N421" s="12">
        <f t="shared" si="20"/>
        <v>42336.25</v>
      </c>
      <c r="O421" s="12">
        <f t="shared" si="20"/>
        <v>40905.25</v>
      </c>
      <c r="P421" t="b">
        <v>0</v>
      </c>
      <c r="Q421" t="b">
        <v>0</v>
      </c>
      <c r="R421" t="s">
        <v>28</v>
      </c>
      <c r="S421" t="s">
        <v>2038</v>
      </c>
      <c r="T421" t="s">
        <v>2039</v>
      </c>
    </row>
    <row r="422" spans="1:20" x14ac:dyDescent="0.3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t="s">
        <v>20</v>
      </c>
      <c r="G422" s="5">
        <f t="shared" si="18"/>
        <v>1.2846</v>
      </c>
      <c r="H422" s="8">
        <f t="shared" si="19"/>
        <v>68.329787234042556</v>
      </c>
      <c r="I422">
        <v>94</v>
      </c>
      <c r="J422" t="s">
        <v>21</v>
      </c>
      <c r="K422" t="s">
        <v>22</v>
      </c>
      <c r="L422">
        <v>1448690400</v>
      </c>
      <c r="M422">
        <v>1499576400</v>
      </c>
      <c r="N422" s="12">
        <f t="shared" si="20"/>
        <v>42336.25</v>
      </c>
      <c r="O422" s="12">
        <f t="shared" si="20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2041</v>
      </c>
    </row>
    <row r="423" spans="1:20" x14ac:dyDescent="0.3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t="s">
        <v>14</v>
      </c>
      <c r="G423" s="5">
        <f t="shared" si="18"/>
        <v>0.63989361702127656</v>
      </c>
      <c r="H423" s="8">
        <f t="shared" si="19"/>
        <v>50.974576271186443</v>
      </c>
      <c r="I423">
        <v>118</v>
      </c>
      <c r="J423" t="s">
        <v>21</v>
      </c>
      <c r="K423" t="s">
        <v>22</v>
      </c>
      <c r="L423">
        <v>1448690400</v>
      </c>
      <c r="M423">
        <v>1501304400</v>
      </c>
      <c r="N423" s="12">
        <f t="shared" si="20"/>
        <v>42336.25</v>
      </c>
      <c r="O423" s="12">
        <f t="shared" si="20"/>
        <v>42945.208333333328</v>
      </c>
      <c r="P423" t="b">
        <v>0</v>
      </c>
      <c r="Q423" t="b">
        <v>1</v>
      </c>
      <c r="R423" t="s">
        <v>65</v>
      </c>
      <c r="S423" t="s">
        <v>2038</v>
      </c>
      <c r="T423" t="s">
        <v>2047</v>
      </c>
    </row>
    <row r="424" spans="1:20" ht="31.2" x14ac:dyDescent="0.3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t="s">
        <v>20</v>
      </c>
      <c r="G424" s="5">
        <f t="shared" si="18"/>
        <v>1.2729885057471264</v>
      </c>
      <c r="H424" s="8">
        <f t="shared" si="19"/>
        <v>54.024390243902438</v>
      </c>
      <c r="I424">
        <v>205</v>
      </c>
      <c r="J424" t="s">
        <v>21</v>
      </c>
      <c r="K424" t="s">
        <v>22</v>
      </c>
      <c r="L424">
        <v>1448690400</v>
      </c>
      <c r="M424">
        <v>1273208400</v>
      </c>
      <c r="N424" s="12">
        <f t="shared" si="20"/>
        <v>42336.25</v>
      </c>
      <c r="O424" s="12">
        <f t="shared" si="20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2041</v>
      </c>
    </row>
    <row r="425" spans="1:20" x14ac:dyDescent="0.3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t="s">
        <v>14</v>
      </c>
      <c r="G425" s="5">
        <f t="shared" si="18"/>
        <v>0.10638024357239513</v>
      </c>
      <c r="H425" s="8">
        <f t="shared" si="19"/>
        <v>97.055555555555557</v>
      </c>
      <c r="I425">
        <v>162</v>
      </c>
      <c r="J425" t="s">
        <v>21</v>
      </c>
      <c r="K425" t="s">
        <v>22</v>
      </c>
      <c r="L425">
        <v>1448690400</v>
      </c>
      <c r="M425">
        <v>1316840400</v>
      </c>
      <c r="N425" s="12">
        <f t="shared" si="20"/>
        <v>42336.25</v>
      </c>
      <c r="O425" s="12">
        <f t="shared" si="20"/>
        <v>40810.208333333336</v>
      </c>
      <c r="P425" t="b">
        <v>0</v>
      </c>
      <c r="Q425" t="b">
        <v>1</v>
      </c>
      <c r="R425" t="s">
        <v>17</v>
      </c>
      <c r="S425" t="s">
        <v>2034</v>
      </c>
      <c r="T425" t="s">
        <v>2035</v>
      </c>
    </row>
    <row r="426" spans="1:20" x14ac:dyDescent="0.3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t="s">
        <v>14</v>
      </c>
      <c r="G426" s="5">
        <f t="shared" si="18"/>
        <v>0.40470588235294119</v>
      </c>
      <c r="H426" s="8">
        <f t="shared" si="19"/>
        <v>24.867469879518072</v>
      </c>
      <c r="I426">
        <v>83</v>
      </c>
      <c r="J426" t="s">
        <v>21</v>
      </c>
      <c r="K426" t="s">
        <v>22</v>
      </c>
      <c r="L426">
        <v>1448690400</v>
      </c>
      <c r="M426">
        <v>1524546000</v>
      </c>
      <c r="N426" s="12">
        <f t="shared" si="20"/>
        <v>42336.25</v>
      </c>
      <c r="O426" s="12">
        <f t="shared" si="20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2046</v>
      </c>
    </row>
    <row r="427" spans="1:20" x14ac:dyDescent="0.3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t="s">
        <v>20</v>
      </c>
      <c r="G427" s="5">
        <f t="shared" si="18"/>
        <v>2.8766666666666665</v>
      </c>
      <c r="H427" s="8">
        <f t="shared" si="19"/>
        <v>84.423913043478265</v>
      </c>
      <c r="I427">
        <v>92</v>
      </c>
      <c r="J427" t="s">
        <v>21</v>
      </c>
      <c r="K427" t="s">
        <v>22</v>
      </c>
      <c r="L427">
        <v>1448690400</v>
      </c>
      <c r="M427">
        <v>1438578000</v>
      </c>
      <c r="N427" s="12">
        <f t="shared" si="20"/>
        <v>42336.25</v>
      </c>
      <c r="O427" s="12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2055</v>
      </c>
      <c r="T427" t="s">
        <v>2056</v>
      </c>
    </row>
    <row r="428" spans="1:20" x14ac:dyDescent="0.3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t="s">
        <v>20</v>
      </c>
      <c r="G428" s="5">
        <f t="shared" si="18"/>
        <v>5.7294444444444448</v>
      </c>
      <c r="H428" s="8">
        <f t="shared" si="19"/>
        <v>47.091324200913242</v>
      </c>
      <c r="I428">
        <v>219</v>
      </c>
      <c r="J428" t="s">
        <v>21</v>
      </c>
      <c r="K428" t="s">
        <v>22</v>
      </c>
      <c r="L428">
        <v>1448690400</v>
      </c>
      <c r="M428">
        <v>1362549600</v>
      </c>
      <c r="N428" s="12">
        <f t="shared" si="20"/>
        <v>42336.25</v>
      </c>
      <c r="O428" s="12">
        <f t="shared" si="20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2041</v>
      </c>
    </row>
    <row r="429" spans="1:20" x14ac:dyDescent="0.3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t="s">
        <v>20</v>
      </c>
      <c r="G429" s="5">
        <f t="shared" si="18"/>
        <v>1.1290429799426933</v>
      </c>
      <c r="H429" s="8">
        <f t="shared" si="19"/>
        <v>77.996041171813147</v>
      </c>
      <c r="I429">
        <v>2526</v>
      </c>
      <c r="J429" t="s">
        <v>21</v>
      </c>
      <c r="K429" t="s">
        <v>22</v>
      </c>
      <c r="L429">
        <v>1448690400</v>
      </c>
      <c r="M429">
        <v>1413349200</v>
      </c>
      <c r="N429" s="12">
        <f t="shared" si="20"/>
        <v>42336.25</v>
      </c>
      <c r="O429" s="12">
        <f t="shared" si="20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x14ac:dyDescent="0.3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t="s">
        <v>14</v>
      </c>
      <c r="G430" s="5">
        <f t="shared" si="18"/>
        <v>0.46387573964497042</v>
      </c>
      <c r="H430" s="8">
        <f t="shared" si="19"/>
        <v>62.967871485943775</v>
      </c>
      <c r="I430">
        <v>747</v>
      </c>
      <c r="J430" t="s">
        <v>21</v>
      </c>
      <c r="K430" t="s">
        <v>22</v>
      </c>
      <c r="L430">
        <v>1448690400</v>
      </c>
      <c r="M430">
        <v>1298008800</v>
      </c>
      <c r="N430" s="12">
        <f t="shared" si="20"/>
        <v>42336.25</v>
      </c>
      <c r="O430" s="12">
        <f t="shared" si="20"/>
        <v>40592.25</v>
      </c>
      <c r="P430" t="b">
        <v>0</v>
      </c>
      <c r="Q430" t="b">
        <v>0</v>
      </c>
      <c r="R430" t="s">
        <v>71</v>
      </c>
      <c r="S430" t="s">
        <v>2042</v>
      </c>
      <c r="T430" t="s">
        <v>2050</v>
      </c>
    </row>
    <row r="431" spans="1:20" x14ac:dyDescent="0.3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t="s">
        <v>74</v>
      </c>
      <c r="G431" s="5">
        <f t="shared" si="18"/>
        <v>0.90675916230366493</v>
      </c>
      <c r="H431" s="8">
        <f t="shared" si="19"/>
        <v>81.006080449017773</v>
      </c>
      <c r="I431">
        <v>2138</v>
      </c>
      <c r="J431" t="s">
        <v>21</v>
      </c>
      <c r="K431" t="s">
        <v>22</v>
      </c>
      <c r="L431">
        <v>1448690400</v>
      </c>
      <c r="M431">
        <v>1394427600</v>
      </c>
      <c r="N431" s="12">
        <f t="shared" si="20"/>
        <v>42336.25</v>
      </c>
      <c r="O431" s="12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2055</v>
      </c>
      <c r="T431" t="s">
        <v>2056</v>
      </c>
    </row>
    <row r="432" spans="1:20" ht="31.2" x14ac:dyDescent="0.3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t="s">
        <v>14</v>
      </c>
      <c r="G432" s="5">
        <f t="shared" si="18"/>
        <v>0.67740740740740746</v>
      </c>
      <c r="H432" s="8">
        <f t="shared" si="19"/>
        <v>65.321428571428569</v>
      </c>
      <c r="I432">
        <v>84</v>
      </c>
      <c r="J432" t="s">
        <v>21</v>
      </c>
      <c r="K432" t="s">
        <v>22</v>
      </c>
      <c r="L432">
        <v>1448690400</v>
      </c>
      <c r="M432">
        <v>1572670800</v>
      </c>
      <c r="N432" s="12">
        <f t="shared" si="20"/>
        <v>42336.25</v>
      </c>
      <c r="O432" s="12">
        <f t="shared" si="20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2041</v>
      </c>
    </row>
    <row r="433" spans="1:20" x14ac:dyDescent="0.3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t="s">
        <v>20</v>
      </c>
      <c r="G433" s="5">
        <f t="shared" si="18"/>
        <v>1.9249019607843136</v>
      </c>
      <c r="H433" s="8">
        <f t="shared" si="19"/>
        <v>104.43617021276596</v>
      </c>
      <c r="I433">
        <v>94</v>
      </c>
      <c r="J433" t="s">
        <v>21</v>
      </c>
      <c r="K433" t="s">
        <v>22</v>
      </c>
      <c r="L433">
        <v>1448690400</v>
      </c>
      <c r="M433">
        <v>1531112400</v>
      </c>
      <c r="N433" s="12">
        <f t="shared" si="20"/>
        <v>42336.25</v>
      </c>
      <c r="O433" s="12">
        <f t="shared" si="20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ht="31.2" x14ac:dyDescent="0.3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t="s">
        <v>14</v>
      </c>
      <c r="G434" s="5">
        <f t="shared" si="18"/>
        <v>0.82714285714285718</v>
      </c>
      <c r="H434" s="8">
        <f t="shared" si="19"/>
        <v>69.989010989010993</v>
      </c>
      <c r="I434">
        <v>91</v>
      </c>
      <c r="J434" t="s">
        <v>21</v>
      </c>
      <c r="K434" t="s">
        <v>22</v>
      </c>
      <c r="L434">
        <v>1448690400</v>
      </c>
      <c r="M434">
        <v>1400734800</v>
      </c>
      <c r="N434" s="12">
        <f t="shared" si="20"/>
        <v>42336.25</v>
      </c>
      <c r="O434" s="12">
        <f t="shared" si="20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x14ac:dyDescent="0.3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t="s">
        <v>14</v>
      </c>
      <c r="G435" s="5">
        <f t="shared" si="18"/>
        <v>0.54163920922570019</v>
      </c>
      <c r="H435" s="8">
        <f t="shared" si="19"/>
        <v>83.023989898989896</v>
      </c>
      <c r="I435">
        <v>792</v>
      </c>
      <c r="J435" t="s">
        <v>21</v>
      </c>
      <c r="K435" t="s">
        <v>22</v>
      </c>
      <c r="L435">
        <v>1448690400</v>
      </c>
      <c r="M435">
        <v>1386741600</v>
      </c>
      <c r="N435" s="12">
        <f t="shared" si="20"/>
        <v>42336.25</v>
      </c>
      <c r="O435" s="12">
        <f t="shared" si="20"/>
        <v>41619.25</v>
      </c>
      <c r="P435" t="b">
        <v>0</v>
      </c>
      <c r="Q435" t="b">
        <v>1</v>
      </c>
      <c r="R435" t="s">
        <v>42</v>
      </c>
      <c r="S435" t="s">
        <v>2042</v>
      </c>
      <c r="T435" t="s">
        <v>2043</v>
      </c>
    </row>
    <row r="436" spans="1:20" x14ac:dyDescent="0.3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t="s">
        <v>74</v>
      </c>
      <c r="G436" s="5">
        <f t="shared" si="18"/>
        <v>0.16722222222222222</v>
      </c>
      <c r="H436" s="8">
        <f t="shared" si="19"/>
        <v>90.3</v>
      </c>
      <c r="I436">
        <v>10</v>
      </c>
      <c r="J436" t="s">
        <v>15</v>
      </c>
      <c r="K436" t="s">
        <v>16</v>
      </c>
      <c r="L436">
        <v>1448690400</v>
      </c>
      <c r="M436">
        <v>1481781600</v>
      </c>
      <c r="N436" s="12">
        <f t="shared" si="20"/>
        <v>42336.25</v>
      </c>
      <c r="O436" s="12">
        <f t="shared" si="20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t="s">
        <v>20</v>
      </c>
      <c r="G437" s="5">
        <f t="shared" si="18"/>
        <v>1.168766404199475</v>
      </c>
      <c r="H437" s="8">
        <f t="shared" si="19"/>
        <v>103.98131932282546</v>
      </c>
      <c r="I437">
        <v>1713</v>
      </c>
      <c r="J437" t="s">
        <v>107</v>
      </c>
      <c r="K437" t="s">
        <v>108</v>
      </c>
      <c r="L437">
        <v>1448690400</v>
      </c>
      <c r="M437">
        <v>1419660000</v>
      </c>
      <c r="N437" s="12">
        <f t="shared" si="20"/>
        <v>42336.25</v>
      </c>
      <c r="O437" s="12">
        <f t="shared" si="20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x14ac:dyDescent="0.3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t="s">
        <v>20</v>
      </c>
      <c r="G438" s="5">
        <f t="shared" si="18"/>
        <v>10.521538461538462</v>
      </c>
      <c r="H438" s="8">
        <f t="shared" si="19"/>
        <v>54.931726907630519</v>
      </c>
      <c r="I438">
        <v>249</v>
      </c>
      <c r="J438" t="s">
        <v>21</v>
      </c>
      <c r="K438" t="s">
        <v>22</v>
      </c>
      <c r="L438">
        <v>1448690400</v>
      </c>
      <c r="M438">
        <v>1555822800</v>
      </c>
      <c r="N438" s="12">
        <f t="shared" si="20"/>
        <v>42336.25</v>
      </c>
      <c r="O438" s="12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t="s">
        <v>20</v>
      </c>
      <c r="G439" s="5">
        <f t="shared" si="18"/>
        <v>1.2307407407407407</v>
      </c>
      <c r="H439" s="8">
        <f t="shared" si="19"/>
        <v>51.921875</v>
      </c>
      <c r="I439">
        <v>192</v>
      </c>
      <c r="J439" t="s">
        <v>21</v>
      </c>
      <c r="K439" t="s">
        <v>22</v>
      </c>
      <c r="L439">
        <v>1448690400</v>
      </c>
      <c r="M439">
        <v>1442379600</v>
      </c>
      <c r="N439" s="12">
        <f t="shared" si="20"/>
        <v>42336.25</v>
      </c>
      <c r="O439" s="12">
        <f t="shared" si="20"/>
        <v>42263.208333333328</v>
      </c>
      <c r="P439" t="b">
        <v>0</v>
      </c>
      <c r="Q439" t="b">
        <v>1</v>
      </c>
      <c r="R439" t="s">
        <v>71</v>
      </c>
      <c r="S439" t="s">
        <v>2042</v>
      </c>
      <c r="T439" t="s">
        <v>2050</v>
      </c>
    </row>
    <row r="440" spans="1:20" ht="31.2" x14ac:dyDescent="0.3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t="s">
        <v>20</v>
      </c>
      <c r="G440" s="5">
        <f t="shared" si="18"/>
        <v>1.7863855421686747</v>
      </c>
      <c r="H440" s="8">
        <f t="shared" si="19"/>
        <v>60.02834008097166</v>
      </c>
      <c r="I440">
        <v>247</v>
      </c>
      <c r="J440" t="s">
        <v>21</v>
      </c>
      <c r="K440" t="s">
        <v>22</v>
      </c>
      <c r="L440">
        <v>1448690400</v>
      </c>
      <c r="M440">
        <v>1364965200</v>
      </c>
      <c r="N440" s="12">
        <f t="shared" si="20"/>
        <v>42336.25</v>
      </c>
      <c r="O440" s="12">
        <f t="shared" si="20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2041</v>
      </c>
    </row>
    <row r="441" spans="1:20" x14ac:dyDescent="0.3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t="s">
        <v>20</v>
      </c>
      <c r="G441" s="5">
        <f t="shared" si="18"/>
        <v>3.5528169014084505</v>
      </c>
      <c r="H441" s="8">
        <f t="shared" si="19"/>
        <v>44.003488879197555</v>
      </c>
      <c r="I441">
        <v>2293</v>
      </c>
      <c r="J441" t="s">
        <v>21</v>
      </c>
      <c r="K441" t="s">
        <v>22</v>
      </c>
      <c r="L441">
        <v>1448690400</v>
      </c>
      <c r="M441">
        <v>1479016800</v>
      </c>
      <c r="N441" s="12">
        <f t="shared" si="20"/>
        <v>42336.25</v>
      </c>
      <c r="O441" s="12">
        <f t="shared" si="20"/>
        <v>42687.25</v>
      </c>
      <c r="P441" t="b">
        <v>0</v>
      </c>
      <c r="Q441" t="b">
        <v>0</v>
      </c>
      <c r="R441" t="s">
        <v>474</v>
      </c>
      <c r="S441" t="s">
        <v>2042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t="s">
        <v>20</v>
      </c>
      <c r="G442" s="5">
        <f t="shared" si="18"/>
        <v>1.6190634146341463</v>
      </c>
      <c r="H442" s="8">
        <f t="shared" si="19"/>
        <v>53.003513254551258</v>
      </c>
      <c r="I442">
        <v>3131</v>
      </c>
      <c r="J442" t="s">
        <v>21</v>
      </c>
      <c r="K442" t="s">
        <v>22</v>
      </c>
      <c r="L442">
        <v>1448690400</v>
      </c>
      <c r="M442">
        <v>1499662800</v>
      </c>
      <c r="N442" s="12">
        <f t="shared" si="20"/>
        <v>42336.25</v>
      </c>
      <c r="O442" s="12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2042</v>
      </c>
      <c r="T442" t="s">
        <v>2061</v>
      </c>
    </row>
    <row r="443" spans="1:20" x14ac:dyDescent="0.3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t="s">
        <v>14</v>
      </c>
      <c r="G443" s="5">
        <f t="shared" si="18"/>
        <v>0.24914285714285714</v>
      </c>
      <c r="H443" s="8">
        <f t="shared" si="19"/>
        <v>54.5</v>
      </c>
      <c r="I443">
        <v>32</v>
      </c>
      <c r="J443" t="s">
        <v>21</v>
      </c>
      <c r="K443" t="s">
        <v>22</v>
      </c>
      <c r="L443">
        <v>1448690400</v>
      </c>
      <c r="M443">
        <v>1337835600</v>
      </c>
      <c r="N443" s="12">
        <f t="shared" si="20"/>
        <v>42336.25</v>
      </c>
      <c r="O443" s="12">
        <f t="shared" si="20"/>
        <v>41053.208333333336</v>
      </c>
      <c r="P443" t="b">
        <v>0</v>
      </c>
      <c r="Q443" t="b">
        <v>0</v>
      </c>
      <c r="R443" t="s">
        <v>65</v>
      </c>
      <c r="S443" t="s">
        <v>2038</v>
      </c>
      <c r="T443" t="s">
        <v>2047</v>
      </c>
    </row>
    <row r="444" spans="1:20" x14ac:dyDescent="0.3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t="s">
        <v>20</v>
      </c>
      <c r="G444" s="5">
        <f t="shared" si="18"/>
        <v>1.9872222222222222</v>
      </c>
      <c r="H444" s="8">
        <f t="shared" si="19"/>
        <v>75.04195804195804</v>
      </c>
      <c r="I444">
        <v>143</v>
      </c>
      <c r="J444" t="s">
        <v>107</v>
      </c>
      <c r="K444" t="s">
        <v>108</v>
      </c>
      <c r="L444">
        <v>1448690400</v>
      </c>
      <c r="M444">
        <v>1505710800</v>
      </c>
      <c r="N444" s="12">
        <f t="shared" si="20"/>
        <v>42336.25</v>
      </c>
      <c r="O444" s="12">
        <f t="shared" si="20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2041</v>
      </c>
    </row>
    <row r="445" spans="1:20" x14ac:dyDescent="0.3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t="s">
        <v>74</v>
      </c>
      <c r="G445" s="5">
        <f t="shared" si="18"/>
        <v>0.34752688172043011</v>
      </c>
      <c r="H445" s="8">
        <f t="shared" si="19"/>
        <v>35.911111111111111</v>
      </c>
      <c r="I445">
        <v>90</v>
      </c>
      <c r="J445" t="s">
        <v>21</v>
      </c>
      <c r="K445" t="s">
        <v>22</v>
      </c>
      <c r="L445">
        <v>1448690400</v>
      </c>
      <c r="M445">
        <v>1287464400</v>
      </c>
      <c r="N445" s="12">
        <f t="shared" si="20"/>
        <v>42336.25</v>
      </c>
      <c r="O445" s="12">
        <f t="shared" si="20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x14ac:dyDescent="0.3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t="s">
        <v>20</v>
      </c>
      <c r="G446" s="5">
        <f t="shared" si="18"/>
        <v>1.7641935483870967</v>
      </c>
      <c r="H446" s="8">
        <f t="shared" si="19"/>
        <v>36.952702702702702</v>
      </c>
      <c r="I446">
        <v>296</v>
      </c>
      <c r="J446" t="s">
        <v>21</v>
      </c>
      <c r="K446" t="s">
        <v>22</v>
      </c>
      <c r="L446">
        <v>1448690400</v>
      </c>
      <c r="M446">
        <v>1311656400</v>
      </c>
      <c r="N446" s="12">
        <f t="shared" si="20"/>
        <v>42336.25</v>
      </c>
      <c r="O446" s="12">
        <f t="shared" si="20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2046</v>
      </c>
    </row>
    <row r="447" spans="1:20" ht="31.2" x14ac:dyDescent="0.3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t="s">
        <v>20</v>
      </c>
      <c r="G447" s="5">
        <f t="shared" si="18"/>
        <v>5.1138095238095236</v>
      </c>
      <c r="H447" s="8">
        <f t="shared" si="19"/>
        <v>63.170588235294119</v>
      </c>
      <c r="I447">
        <v>170</v>
      </c>
      <c r="J447" t="s">
        <v>21</v>
      </c>
      <c r="K447" t="s">
        <v>22</v>
      </c>
      <c r="L447">
        <v>1448690400</v>
      </c>
      <c r="M447">
        <v>1293170400</v>
      </c>
      <c r="N447" s="12">
        <f t="shared" si="20"/>
        <v>42336.25</v>
      </c>
      <c r="O447" s="12">
        <f t="shared" si="20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2041</v>
      </c>
    </row>
    <row r="448" spans="1:20" x14ac:dyDescent="0.3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t="s">
        <v>14</v>
      </c>
      <c r="G448" s="5">
        <f t="shared" si="18"/>
        <v>0.82044117647058823</v>
      </c>
      <c r="H448" s="8">
        <f t="shared" si="19"/>
        <v>29.99462365591398</v>
      </c>
      <c r="I448">
        <v>186</v>
      </c>
      <c r="J448" t="s">
        <v>21</v>
      </c>
      <c r="K448" t="s">
        <v>22</v>
      </c>
      <c r="L448">
        <v>1448690400</v>
      </c>
      <c r="M448">
        <v>1355983200</v>
      </c>
      <c r="N448" s="12">
        <f t="shared" si="20"/>
        <v>42336.25</v>
      </c>
      <c r="O448" s="12">
        <f t="shared" si="20"/>
        <v>41263.25</v>
      </c>
      <c r="P448" t="b">
        <v>0</v>
      </c>
      <c r="Q448" t="b">
        <v>0</v>
      </c>
      <c r="R448" t="s">
        <v>65</v>
      </c>
      <c r="S448" t="s">
        <v>2038</v>
      </c>
      <c r="T448" t="s">
        <v>2047</v>
      </c>
    </row>
    <row r="449" spans="1:20" ht="31.2" x14ac:dyDescent="0.3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t="s">
        <v>74</v>
      </c>
      <c r="G449" s="5">
        <f t="shared" si="18"/>
        <v>0.24326030927835052</v>
      </c>
      <c r="H449" s="8">
        <f t="shared" si="19"/>
        <v>86</v>
      </c>
      <c r="I449">
        <v>439</v>
      </c>
      <c r="J449" t="s">
        <v>40</v>
      </c>
      <c r="K449" t="s">
        <v>41</v>
      </c>
      <c r="L449">
        <v>1448690400</v>
      </c>
      <c r="M449">
        <v>1515045600</v>
      </c>
      <c r="N449" s="12">
        <f t="shared" si="20"/>
        <v>42336.25</v>
      </c>
      <c r="O449" s="12">
        <f t="shared" si="20"/>
        <v>43104.25</v>
      </c>
      <c r="P449" t="b">
        <v>0</v>
      </c>
      <c r="Q449" t="b">
        <v>0</v>
      </c>
      <c r="R449" t="s">
        <v>269</v>
      </c>
      <c r="S449" t="s">
        <v>2042</v>
      </c>
      <c r="T449" t="s">
        <v>2061</v>
      </c>
    </row>
    <row r="450" spans="1:20" x14ac:dyDescent="0.3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t="s">
        <v>14</v>
      </c>
      <c r="G450" s="5">
        <f t="shared" si="18"/>
        <v>0.50482758620689661</v>
      </c>
      <c r="H450" s="8">
        <f t="shared" si="19"/>
        <v>75.014876033057845</v>
      </c>
      <c r="I450">
        <v>605</v>
      </c>
      <c r="J450" t="s">
        <v>21</v>
      </c>
      <c r="K450" t="s">
        <v>22</v>
      </c>
      <c r="L450">
        <v>1448690400</v>
      </c>
      <c r="M450">
        <v>1366088400</v>
      </c>
      <c r="N450" s="12">
        <f t="shared" si="20"/>
        <v>42336.25</v>
      </c>
      <c r="O450" s="12">
        <f t="shared" si="20"/>
        <v>41380.208333333336</v>
      </c>
      <c r="P450" t="b">
        <v>0</v>
      </c>
      <c r="Q450" t="b">
        <v>1</v>
      </c>
      <c r="R450" t="s">
        <v>89</v>
      </c>
      <c r="S450" t="s">
        <v>2051</v>
      </c>
      <c r="T450" t="s">
        <v>2052</v>
      </c>
    </row>
    <row r="451" spans="1:20" x14ac:dyDescent="0.3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t="s">
        <v>20</v>
      </c>
      <c r="G451" s="5">
        <f t="shared" ref="G451:G514" si="21">IF(D451,E451/D451,0)</f>
        <v>9.67</v>
      </c>
      <c r="H451" s="8">
        <f t="shared" ref="H451:H514" si="22">IF(I451,E451/I451,0)</f>
        <v>101.19767441860465</v>
      </c>
      <c r="I451">
        <v>86</v>
      </c>
      <c r="J451" t="s">
        <v>36</v>
      </c>
      <c r="K451" t="s">
        <v>37</v>
      </c>
      <c r="L451">
        <v>1448690400</v>
      </c>
      <c r="M451">
        <v>1553317200</v>
      </c>
      <c r="N451" s="12">
        <f t="shared" ref="N451:O514" si="23">(((L451/60)/60)/24)+DATE(1970,1,1)</f>
        <v>42336.25</v>
      </c>
      <c r="O451" s="12">
        <f t="shared" si="23"/>
        <v>43547.208333333328</v>
      </c>
      <c r="P451" t="b">
        <v>0</v>
      </c>
      <c r="Q451" t="b">
        <v>0</v>
      </c>
      <c r="R451" t="s">
        <v>89</v>
      </c>
      <c r="S451" t="s">
        <v>2051</v>
      </c>
      <c r="T451" t="s">
        <v>2052</v>
      </c>
    </row>
    <row r="452" spans="1:20" x14ac:dyDescent="0.3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t="s">
        <v>14</v>
      </c>
      <c r="G452" s="5">
        <f t="shared" si="21"/>
        <v>0.04</v>
      </c>
      <c r="H452" s="8">
        <f t="shared" si="22"/>
        <v>4</v>
      </c>
      <c r="I452">
        <v>1</v>
      </c>
      <c r="J452" t="s">
        <v>15</v>
      </c>
      <c r="K452" t="s">
        <v>16</v>
      </c>
      <c r="L452">
        <v>1448690400</v>
      </c>
      <c r="M452">
        <v>1542088800</v>
      </c>
      <c r="N452" s="12">
        <f t="shared" si="23"/>
        <v>42336.25</v>
      </c>
      <c r="O452" s="12">
        <f t="shared" si="23"/>
        <v>43417.25</v>
      </c>
      <c r="P452" t="b">
        <v>0</v>
      </c>
      <c r="Q452" t="b">
        <v>0</v>
      </c>
      <c r="R452" t="s">
        <v>71</v>
      </c>
      <c r="S452" t="s">
        <v>2042</v>
      </c>
      <c r="T452" t="s">
        <v>2050</v>
      </c>
    </row>
    <row r="453" spans="1:20" x14ac:dyDescent="0.3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t="s">
        <v>20</v>
      </c>
      <c r="G453" s="5">
        <f t="shared" si="21"/>
        <v>1.2284501347708894</v>
      </c>
      <c r="H453" s="8">
        <f t="shared" si="22"/>
        <v>29.001272669424118</v>
      </c>
      <c r="I453">
        <v>6286</v>
      </c>
      <c r="J453" t="s">
        <v>21</v>
      </c>
      <c r="K453" t="s">
        <v>22</v>
      </c>
      <c r="L453">
        <v>1448690400</v>
      </c>
      <c r="M453">
        <v>1503118800</v>
      </c>
      <c r="N453" s="12">
        <f t="shared" si="23"/>
        <v>42336.25</v>
      </c>
      <c r="O453" s="12">
        <f t="shared" si="23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ht="31.2" x14ac:dyDescent="0.3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t="s">
        <v>14</v>
      </c>
      <c r="G454" s="5">
        <f t="shared" si="21"/>
        <v>0.63437500000000002</v>
      </c>
      <c r="H454" s="8">
        <f t="shared" si="22"/>
        <v>98.225806451612897</v>
      </c>
      <c r="I454">
        <v>31</v>
      </c>
      <c r="J454" t="s">
        <v>21</v>
      </c>
      <c r="K454" t="s">
        <v>22</v>
      </c>
      <c r="L454">
        <v>1448690400</v>
      </c>
      <c r="M454">
        <v>1278478800</v>
      </c>
      <c r="N454" s="12">
        <f t="shared" si="23"/>
        <v>42336.25</v>
      </c>
      <c r="O454" s="12">
        <f t="shared" si="23"/>
        <v>40366.208333333336</v>
      </c>
      <c r="P454" t="b">
        <v>0</v>
      </c>
      <c r="Q454" t="b">
        <v>0</v>
      </c>
      <c r="R454" t="s">
        <v>53</v>
      </c>
      <c r="S454" t="s">
        <v>2042</v>
      </c>
      <c r="T454" t="s">
        <v>2045</v>
      </c>
    </row>
    <row r="455" spans="1:20" ht="31.2" x14ac:dyDescent="0.3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t="s">
        <v>14</v>
      </c>
      <c r="G455" s="5">
        <f t="shared" si="21"/>
        <v>0.56331688596491225</v>
      </c>
      <c r="H455" s="8">
        <f t="shared" si="22"/>
        <v>87.001693480101608</v>
      </c>
      <c r="I455">
        <v>1181</v>
      </c>
      <c r="J455" t="s">
        <v>21</v>
      </c>
      <c r="K455" t="s">
        <v>22</v>
      </c>
      <c r="L455">
        <v>1448690400</v>
      </c>
      <c r="M455">
        <v>1484114400</v>
      </c>
      <c r="N455" s="12">
        <f t="shared" si="23"/>
        <v>42336.25</v>
      </c>
      <c r="O455" s="12">
        <f t="shared" si="23"/>
        <v>42746.25</v>
      </c>
      <c r="P455" t="b">
        <v>0</v>
      </c>
      <c r="Q455" t="b">
        <v>0</v>
      </c>
      <c r="R455" t="s">
        <v>474</v>
      </c>
      <c r="S455" t="s">
        <v>2042</v>
      </c>
      <c r="T455" t="s">
        <v>2064</v>
      </c>
    </row>
    <row r="456" spans="1:20" x14ac:dyDescent="0.3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t="s">
        <v>14</v>
      </c>
      <c r="G456" s="5">
        <f t="shared" si="21"/>
        <v>0.44074999999999998</v>
      </c>
      <c r="H456" s="8">
        <f t="shared" si="22"/>
        <v>45.205128205128204</v>
      </c>
      <c r="I456">
        <v>39</v>
      </c>
      <c r="J456" t="s">
        <v>21</v>
      </c>
      <c r="K456" t="s">
        <v>22</v>
      </c>
      <c r="L456">
        <v>1448690400</v>
      </c>
      <c r="M456">
        <v>1385445600</v>
      </c>
      <c r="N456" s="12">
        <f t="shared" si="23"/>
        <v>42336.25</v>
      </c>
      <c r="O456" s="12">
        <f t="shared" si="23"/>
        <v>41604.25</v>
      </c>
      <c r="P456" t="b">
        <v>0</v>
      </c>
      <c r="Q456" t="b">
        <v>1</v>
      </c>
      <c r="R456" t="s">
        <v>53</v>
      </c>
      <c r="S456" t="s">
        <v>2042</v>
      </c>
      <c r="T456" t="s">
        <v>2045</v>
      </c>
    </row>
    <row r="457" spans="1:20" x14ac:dyDescent="0.3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t="s">
        <v>20</v>
      </c>
      <c r="G457" s="5">
        <f t="shared" si="21"/>
        <v>1.1837253218884121</v>
      </c>
      <c r="H457" s="8">
        <f t="shared" si="22"/>
        <v>37.001341561577675</v>
      </c>
      <c r="I457">
        <v>3727</v>
      </c>
      <c r="J457" t="s">
        <v>21</v>
      </c>
      <c r="K457" t="s">
        <v>22</v>
      </c>
      <c r="L457">
        <v>1448690400</v>
      </c>
      <c r="M457">
        <v>1318741200</v>
      </c>
      <c r="N457" s="12">
        <f t="shared" si="23"/>
        <v>42336.25</v>
      </c>
      <c r="O457" s="12">
        <f t="shared" si="23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2041</v>
      </c>
    </row>
    <row r="458" spans="1:20" ht="31.2" x14ac:dyDescent="0.3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t="s">
        <v>20</v>
      </c>
      <c r="G458" s="5">
        <f t="shared" si="21"/>
        <v>1.041243169398907</v>
      </c>
      <c r="H458" s="8">
        <f t="shared" si="22"/>
        <v>94.976947040498445</v>
      </c>
      <c r="I458">
        <v>1605</v>
      </c>
      <c r="J458" t="s">
        <v>21</v>
      </c>
      <c r="K458" t="s">
        <v>22</v>
      </c>
      <c r="L458">
        <v>1448690400</v>
      </c>
      <c r="M458">
        <v>1518242400</v>
      </c>
      <c r="N458" s="12">
        <f t="shared" si="23"/>
        <v>42336.25</v>
      </c>
      <c r="O458" s="12">
        <f t="shared" si="23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2046</v>
      </c>
    </row>
    <row r="459" spans="1:20" x14ac:dyDescent="0.3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t="s">
        <v>14</v>
      </c>
      <c r="G459" s="5">
        <f t="shared" si="21"/>
        <v>0.26640000000000003</v>
      </c>
      <c r="H459" s="8">
        <f t="shared" si="22"/>
        <v>28.956521739130434</v>
      </c>
      <c r="I459">
        <v>46</v>
      </c>
      <c r="J459" t="s">
        <v>21</v>
      </c>
      <c r="K459" t="s">
        <v>22</v>
      </c>
      <c r="L459">
        <v>1448690400</v>
      </c>
      <c r="M459">
        <v>1476594000</v>
      </c>
      <c r="N459" s="12">
        <f t="shared" si="23"/>
        <v>42336.25</v>
      </c>
      <c r="O459" s="12">
        <f t="shared" si="23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2041</v>
      </c>
    </row>
    <row r="460" spans="1:20" x14ac:dyDescent="0.3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t="s">
        <v>20</v>
      </c>
      <c r="G460" s="5">
        <f t="shared" si="21"/>
        <v>3.5120118343195266</v>
      </c>
      <c r="H460" s="8">
        <f t="shared" si="22"/>
        <v>55.993396226415094</v>
      </c>
      <c r="I460">
        <v>2120</v>
      </c>
      <c r="J460" t="s">
        <v>21</v>
      </c>
      <c r="K460" t="s">
        <v>22</v>
      </c>
      <c r="L460">
        <v>1448690400</v>
      </c>
      <c r="M460">
        <v>1273554000</v>
      </c>
      <c r="N460" s="12">
        <f t="shared" si="23"/>
        <v>42336.25</v>
      </c>
      <c r="O460" s="12">
        <f t="shared" si="23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x14ac:dyDescent="0.3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t="s">
        <v>14</v>
      </c>
      <c r="G461" s="5">
        <f t="shared" si="21"/>
        <v>0.90063492063492068</v>
      </c>
      <c r="H461" s="8">
        <f t="shared" si="22"/>
        <v>54.038095238095238</v>
      </c>
      <c r="I461">
        <v>105</v>
      </c>
      <c r="J461" t="s">
        <v>21</v>
      </c>
      <c r="K461" t="s">
        <v>22</v>
      </c>
      <c r="L461">
        <v>1448690400</v>
      </c>
      <c r="M461">
        <v>1421906400</v>
      </c>
      <c r="N461" s="12">
        <f t="shared" si="23"/>
        <v>42336.25</v>
      </c>
      <c r="O461" s="12">
        <f t="shared" si="23"/>
        <v>42026.25</v>
      </c>
      <c r="P461" t="b">
        <v>0</v>
      </c>
      <c r="Q461" t="b">
        <v>0</v>
      </c>
      <c r="R461" t="s">
        <v>42</v>
      </c>
      <c r="S461" t="s">
        <v>2042</v>
      </c>
      <c r="T461" t="s">
        <v>2043</v>
      </c>
    </row>
    <row r="462" spans="1:20" x14ac:dyDescent="0.3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t="s">
        <v>20</v>
      </c>
      <c r="G462" s="5">
        <f t="shared" si="21"/>
        <v>1.7162500000000001</v>
      </c>
      <c r="H462" s="8">
        <f t="shared" si="22"/>
        <v>82.38</v>
      </c>
      <c r="I462">
        <v>50</v>
      </c>
      <c r="J462" t="s">
        <v>21</v>
      </c>
      <c r="K462" t="s">
        <v>22</v>
      </c>
      <c r="L462">
        <v>1448690400</v>
      </c>
      <c r="M462">
        <v>1281589200</v>
      </c>
      <c r="N462" s="12">
        <f t="shared" si="23"/>
        <v>42336.25</v>
      </c>
      <c r="O462" s="12">
        <f t="shared" si="23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t="s">
        <v>20</v>
      </c>
      <c r="G463" s="5">
        <f t="shared" si="21"/>
        <v>1.4104655870445344</v>
      </c>
      <c r="H463" s="8">
        <f t="shared" si="22"/>
        <v>66.997115384615384</v>
      </c>
      <c r="I463">
        <v>2080</v>
      </c>
      <c r="J463" t="s">
        <v>21</v>
      </c>
      <c r="K463" t="s">
        <v>22</v>
      </c>
      <c r="L463">
        <v>1448690400</v>
      </c>
      <c r="M463">
        <v>1400389200</v>
      </c>
      <c r="N463" s="12">
        <f t="shared" si="23"/>
        <v>42336.25</v>
      </c>
      <c r="O463" s="12">
        <f t="shared" si="23"/>
        <v>41777.208333333336</v>
      </c>
      <c r="P463" t="b">
        <v>0</v>
      </c>
      <c r="Q463" t="b">
        <v>0</v>
      </c>
      <c r="R463" t="s">
        <v>53</v>
      </c>
      <c r="S463" t="s">
        <v>2042</v>
      </c>
      <c r="T463" t="s">
        <v>2045</v>
      </c>
    </row>
    <row r="464" spans="1:20" x14ac:dyDescent="0.3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t="s">
        <v>14</v>
      </c>
      <c r="G464" s="5">
        <f t="shared" si="21"/>
        <v>0.30579449152542371</v>
      </c>
      <c r="H464" s="8">
        <f t="shared" si="22"/>
        <v>107.91401869158878</v>
      </c>
      <c r="I464">
        <v>535</v>
      </c>
      <c r="J464" t="s">
        <v>21</v>
      </c>
      <c r="K464" t="s">
        <v>22</v>
      </c>
      <c r="L464">
        <v>1448690400</v>
      </c>
      <c r="M464">
        <v>1362808800</v>
      </c>
      <c r="N464" s="12">
        <f t="shared" si="23"/>
        <v>42336.25</v>
      </c>
      <c r="O464" s="12">
        <f t="shared" si="23"/>
        <v>41342.25</v>
      </c>
      <c r="P464" t="b">
        <v>0</v>
      </c>
      <c r="Q464" t="b">
        <v>0</v>
      </c>
      <c r="R464" t="s">
        <v>292</v>
      </c>
      <c r="S464" t="s">
        <v>2051</v>
      </c>
      <c r="T464" t="s">
        <v>2062</v>
      </c>
    </row>
    <row r="465" spans="1:20" ht="31.2" x14ac:dyDescent="0.3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t="s">
        <v>20</v>
      </c>
      <c r="G465" s="5">
        <f t="shared" si="21"/>
        <v>1.0816455696202532</v>
      </c>
      <c r="H465" s="8">
        <f t="shared" si="22"/>
        <v>69.009501187648453</v>
      </c>
      <c r="I465">
        <v>2105</v>
      </c>
      <c r="J465" t="s">
        <v>21</v>
      </c>
      <c r="K465" t="s">
        <v>22</v>
      </c>
      <c r="L465">
        <v>1448690400</v>
      </c>
      <c r="M465">
        <v>1388815200</v>
      </c>
      <c r="N465" s="12">
        <f t="shared" si="23"/>
        <v>42336.25</v>
      </c>
      <c r="O465" s="12">
        <f t="shared" si="23"/>
        <v>41643.25</v>
      </c>
      <c r="P465" t="b">
        <v>0</v>
      </c>
      <c r="Q465" t="b">
        <v>0</v>
      </c>
      <c r="R465" t="s">
        <v>71</v>
      </c>
      <c r="S465" t="s">
        <v>2042</v>
      </c>
      <c r="T465" t="s">
        <v>2050</v>
      </c>
    </row>
    <row r="466" spans="1:20" x14ac:dyDescent="0.3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t="s">
        <v>20</v>
      </c>
      <c r="G466" s="5">
        <f t="shared" si="21"/>
        <v>1.3345505617977529</v>
      </c>
      <c r="H466" s="8">
        <f t="shared" si="22"/>
        <v>39.006568144499177</v>
      </c>
      <c r="I466">
        <v>2436</v>
      </c>
      <c r="J466" t="s">
        <v>21</v>
      </c>
      <c r="K466" t="s">
        <v>22</v>
      </c>
      <c r="L466">
        <v>1448690400</v>
      </c>
      <c r="M466">
        <v>1519538400</v>
      </c>
      <c r="N466" s="12">
        <f t="shared" si="23"/>
        <v>42336.25</v>
      </c>
      <c r="O466" s="12">
        <f t="shared" si="23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2041</v>
      </c>
    </row>
    <row r="467" spans="1:20" x14ac:dyDescent="0.3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t="s">
        <v>20</v>
      </c>
      <c r="G467" s="5">
        <f t="shared" si="21"/>
        <v>1.8785106382978722</v>
      </c>
      <c r="H467" s="8">
        <f t="shared" si="22"/>
        <v>110.3625</v>
      </c>
      <c r="I467">
        <v>80</v>
      </c>
      <c r="J467" t="s">
        <v>21</v>
      </c>
      <c r="K467" t="s">
        <v>22</v>
      </c>
      <c r="L467">
        <v>1448690400</v>
      </c>
      <c r="M467">
        <v>1517810400</v>
      </c>
      <c r="N467" s="12">
        <f t="shared" si="23"/>
        <v>42336.25</v>
      </c>
      <c r="O467" s="12">
        <f t="shared" si="23"/>
        <v>43136.25</v>
      </c>
      <c r="P467" t="b">
        <v>0</v>
      </c>
      <c r="Q467" t="b">
        <v>0</v>
      </c>
      <c r="R467" t="s">
        <v>206</v>
      </c>
      <c r="S467" t="s">
        <v>2048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t="s">
        <v>20</v>
      </c>
      <c r="G468" s="5">
        <f t="shared" si="21"/>
        <v>3.32</v>
      </c>
      <c r="H468" s="8">
        <f t="shared" si="22"/>
        <v>94.857142857142861</v>
      </c>
      <c r="I468">
        <v>42</v>
      </c>
      <c r="J468" t="s">
        <v>21</v>
      </c>
      <c r="K468" t="s">
        <v>22</v>
      </c>
      <c r="L468">
        <v>1448690400</v>
      </c>
      <c r="M468">
        <v>1370581200</v>
      </c>
      <c r="N468" s="12">
        <f t="shared" si="23"/>
        <v>42336.25</v>
      </c>
      <c r="O468" s="12">
        <f t="shared" si="23"/>
        <v>41432.208333333336</v>
      </c>
      <c r="P468" t="b">
        <v>0</v>
      </c>
      <c r="Q468" t="b">
        <v>1</v>
      </c>
      <c r="R468" t="s">
        <v>65</v>
      </c>
      <c r="S468" t="s">
        <v>2038</v>
      </c>
      <c r="T468" t="s">
        <v>2047</v>
      </c>
    </row>
    <row r="469" spans="1:20" ht="31.2" x14ac:dyDescent="0.3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t="s">
        <v>20</v>
      </c>
      <c r="G469" s="5">
        <f t="shared" si="21"/>
        <v>5.7521428571428572</v>
      </c>
      <c r="H469" s="8">
        <f t="shared" si="22"/>
        <v>57.935251798561154</v>
      </c>
      <c r="I469">
        <v>139</v>
      </c>
      <c r="J469" t="s">
        <v>15</v>
      </c>
      <c r="K469" t="s">
        <v>16</v>
      </c>
      <c r="L469">
        <v>1448690400</v>
      </c>
      <c r="M469">
        <v>1448863200</v>
      </c>
      <c r="N469" s="12">
        <f t="shared" si="23"/>
        <v>42336.25</v>
      </c>
      <c r="O469" s="12">
        <f t="shared" si="23"/>
        <v>42338.25</v>
      </c>
      <c r="P469" t="b">
        <v>0</v>
      </c>
      <c r="Q469" t="b">
        <v>1</v>
      </c>
      <c r="R469" t="s">
        <v>28</v>
      </c>
      <c r="S469" t="s">
        <v>2038</v>
      </c>
      <c r="T469" t="s">
        <v>2039</v>
      </c>
    </row>
    <row r="470" spans="1:20" x14ac:dyDescent="0.3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t="s">
        <v>14</v>
      </c>
      <c r="G470" s="5">
        <f t="shared" si="21"/>
        <v>0.40500000000000003</v>
      </c>
      <c r="H470" s="8">
        <f t="shared" si="22"/>
        <v>101.25</v>
      </c>
      <c r="I470">
        <v>16</v>
      </c>
      <c r="J470" t="s">
        <v>21</v>
      </c>
      <c r="K470" t="s">
        <v>22</v>
      </c>
      <c r="L470">
        <v>1448690400</v>
      </c>
      <c r="M470">
        <v>1556600400</v>
      </c>
      <c r="N470" s="12">
        <f t="shared" si="23"/>
        <v>42336.25</v>
      </c>
      <c r="O470" s="12">
        <f t="shared" si="23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2041</v>
      </c>
    </row>
    <row r="471" spans="1:20" x14ac:dyDescent="0.3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t="s">
        <v>20</v>
      </c>
      <c r="G471" s="5">
        <f t="shared" si="21"/>
        <v>1.8442857142857143</v>
      </c>
      <c r="H471" s="8">
        <f t="shared" si="22"/>
        <v>64.95597484276729</v>
      </c>
      <c r="I471">
        <v>159</v>
      </c>
      <c r="J471" t="s">
        <v>21</v>
      </c>
      <c r="K471" t="s">
        <v>22</v>
      </c>
      <c r="L471">
        <v>1448690400</v>
      </c>
      <c r="M471">
        <v>1432098000</v>
      </c>
      <c r="N471" s="12">
        <f t="shared" si="23"/>
        <v>42336.25</v>
      </c>
      <c r="O471" s="12">
        <f t="shared" si="23"/>
        <v>42144.208333333328</v>
      </c>
      <c r="P471" t="b">
        <v>0</v>
      </c>
      <c r="Q471" t="b">
        <v>0</v>
      </c>
      <c r="R471" t="s">
        <v>53</v>
      </c>
      <c r="S471" t="s">
        <v>2042</v>
      </c>
      <c r="T471" t="s">
        <v>2045</v>
      </c>
    </row>
    <row r="472" spans="1:20" x14ac:dyDescent="0.3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t="s">
        <v>20</v>
      </c>
      <c r="G472" s="5">
        <f t="shared" si="21"/>
        <v>2.8580555555555556</v>
      </c>
      <c r="H472" s="8">
        <f t="shared" si="22"/>
        <v>27.00524934383202</v>
      </c>
      <c r="I472">
        <v>381</v>
      </c>
      <c r="J472" t="s">
        <v>21</v>
      </c>
      <c r="K472" t="s">
        <v>22</v>
      </c>
      <c r="L472">
        <v>1448690400</v>
      </c>
      <c r="M472">
        <v>1482127200</v>
      </c>
      <c r="N472" s="12">
        <f t="shared" si="23"/>
        <v>42336.25</v>
      </c>
      <c r="O472" s="12">
        <f t="shared" si="23"/>
        <v>42723.25</v>
      </c>
      <c r="P472" t="b">
        <v>0</v>
      </c>
      <c r="Q472" t="b">
        <v>0</v>
      </c>
      <c r="R472" t="s">
        <v>65</v>
      </c>
      <c r="S472" t="s">
        <v>2038</v>
      </c>
      <c r="T472" t="s">
        <v>2047</v>
      </c>
    </row>
    <row r="473" spans="1:20" x14ac:dyDescent="0.3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t="s">
        <v>20</v>
      </c>
      <c r="G473" s="5">
        <f t="shared" si="21"/>
        <v>3.19</v>
      </c>
      <c r="H473" s="8">
        <f t="shared" si="22"/>
        <v>50.97422680412371</v>
      </c>
      <c r="I473">
        <v>194</v>
      </c>
      <c r="J473" t="s">
        <v>40</v>
      </c>
      <c r="K473" t="s">
        <v>41</v>
      </c>
      <c r="L473">
        <v>1448690400</v>
      </c>
      <c r="M473">
        <v>1335934800</v>
      </c>
      <c r="N473" s="12">
        <f t="shared" si="23"/>
        <v>42336.25</v>
      </c>
      <c r="O473" s="12">
        <f t="shared" si="23"/>
        <v>41031.208333333336</v>
      </c>
      <c r="P473" t="b">
        <v>0</v>
      </c>
      <c r="Q473" t="b">
        <v>1</v>
      </c>
      <c r="R473" t="s">
        <v>17</v>
      </c>
      <c r="S473" t="s">
        <v>2034</v>
      </c>
      <c r="T473" t="s">
        <v>2035</v>
      </c>
    </row>
    <row r="474" spans="1:20" ht="31.2" x14ac:dyDescent="0.3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t="s">
        <v>14</v>
      </c>
      <c r="G474" s="5">
        <f t="shared" si="21"/>
        <v>0.39234070221066319</v>
      </c>
      <c r="H474" s="8">
        <f t="shared" si="22"/>
        <v>104.94260869565217</v>
      </c>
      <c r="I474">
        <v>575</v>
      </c>
      <c r="J474" t="s">
        <v>21</v>
      </c>
      <c r="K474" t="s">
        <v>22</v>
      </c>
      <c r="L474">
        <v>1448690400</v>
      </c>
      <c r="M474">
        <v>1556946000</v>
      </c>
      <c r="N474" s="12">
        <f t="shared" si="23"/>
        <v>42336.25</v>
      </c>
      <c r="O474" s="12">
        <f t="shared" si="23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 x14ac:dyDescent="0.3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t="s">
        <v>20</v>
      </c>
      <c r="G475" s="5">
        <f t="shared" si="21"/>
        <v>1.7814000000000001</v>
      </c>
      <c r="H475" s="8">
        <f t="shared" si="22"/>
        <v>84.028301886792448</v>
      </c>
      <c r="I475">
        <v>106</v>
      </c>
      <c r="J475" t="s">
        <v>21</v>
      </c>
      <c r="K475" t="s">
        <v>22</v>
      </c>
      <c r="L475">
        <v>1448690400</v>
      </c>
      <c r="M475">
        <v>1530075600</v>
      </c>
      <c r="N475" s="12">
        <f t="shared" si="23"/>
        <v>42336.25</v>
      </c>
      <c r="O475" s="12">
        <f t="shared" si="23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2044</v>
      </c>
    </row>
    <row r="476" spans="1:20" x14ac:dyDescent="0.3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t="s">
        <v>20</v>
      </c>
      <c r="G476" s="5">
        <f t="shared" si="21"/>
        <v>3.6515</v>
      </c>
      <c r="H476" s="8">
        <f t="shared" si="22"/>
        <v>102.85915492957747</v>
      </c>
      <c r="I476">
        <v>142</v>
      </c>
      <c r="J476" t="s">
        <v>21</v>
      </c>
      <c r="K476" t="s">
        <v>22</v>
      </c>
      <c r="L476">
        <v>1448690400</v>
      </c>
      <c r="M476">
        <v>1418796000</v>
      </c>
      <c r="N476" s="12">
        <f t="shared" si="23"/>
        <v>42336.25</v>
      </c>
      <c r="O476" s="12">
        <f t="shared" si="23"/>
        <v>41990.25</v>
      </c>
      <c r="P476" t="b">
        <v>0</v>
      </c>
      <c r="Q476" t="b">
        <v>0</v>
      </c>
      <c r="R476" t="s">
        <v>269</v>
      </c>
      <c r="S476" t="s">
        <v>2042</v>
      </c>
      <c r="T476" t="s">
        <v>2061</v>
      </c>
    </row>
    <row r="477" spans="1:20" ht="31.2" x14ac:dyDescent="0.3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t="s">
        <v>20</v>
      </c>
      <c r="G477" s="5">
        <f t="shared" si="21"/>
        <v>1.1394594594594594</v>
      </c>
      <c r="H477" s="8">
        <f t="shared" si="22"/>
        <v>39.962085308056871</v>
      </c>
      <c r="I477">
        <v>211</v>
      </c>
      <c r="J477" t="s">
        <v>21</v>
      </c>
      <c r="K477" t="s">
        <v>22</v>
      </c>
      <c r="L477">
        <v>1448690400</v>
      </c>
      <c r="M477">
        <v>1372482000</v>
      </c>
      <c r="N477" s="12">
        <f t="shared" si="23"/>
        <v>42336.25</v>
      </c>
      <c r="O477" s="12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2048</v>
      </c>
      <c r="T477" t="s">
        <v>2060</v>
      </c>
    </row>
    <row r="478" spans="1:20" ht="31.2" x14ac:dyDescent="0.3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t="s">
        <v>14</v>
      </c>
      <c r="G478" s="5">
        <f t="shared" si="21"/>
        <v>0.29828720626631855</v>
      </c>
      <c r="H478" s="8">
        <f t="shared" si="22"/>
        <v>51.001785714285717</v>
      </c>
      <c r="I478">
        <v>1120</v>
      </c>
      <c r="J478" t="s">
        <v>21</v>
      </c>
      <c r="K478" t="s">
        <v>22</v>
      </c>
      <c r="L478">
        <v>1448690400</v>
      </c>
      <c r="M478">
        <v>1534395600</v>
      </c>
      <c r="N478" s="12">
        <f t="shared" si="23"/>
        <v>42336.25</v>
      </c>
      <c r="O478" s="12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2048</v>
      </c>
      <c r="T478" t="s">
        <v>2054</v>
      </c>
    </row>
    <row r="479" spans="1:20" x14ac:dyDescent="0.3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t="s">
        <v>14</v>
      </c>
      <c r="G479" s="5">
        <f t="shared" si="21"/>
        <v>0.54270588235294115</v>
      </c>
      <c r="H479" s="8">
        <f t="shared" si="22"/>
        <v>40.823008849557525</v>
      </c>
      <c r="I479">
        <v>113</v>
      </c>
      <c r="J479" t="s">
        <v>21</v>
      </c>
      <c r="K479" t="s">
        <v>22</v>
      </c>
      <c r="L479">
        <v>1448690400</v>
      </c>
      <c r="M479">
        <v>1311397200</v>
      </c>
      <c r="N479" s="12">
        <f t="shared" si="23"/>
        <v>42336.25</v>
      </c>
      <c r="O479" s="12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2042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t="s">
        <v>20</v>
      </c>
      <c r="G480" s="5">
        <f t="shared" si="21"/>
        <v>2.3634156976744185</v>
      </c>
      <c r="H480" s="8">
        <f t="shared" si="22"/>
        <v>58.999637155297535</v>
      </c>
      <c r="I480">
        <v>2756</v>
      </c>
      <c r="J480" t="s">
        <v>21</v>
      </c>
      <c r="K480" t="s">
        <v>22</v>
      </c>
      <c r="L480">
        <v>1448690400</v>
      </c>
      <c r="M480">
        <v>1426914000</v>
      </c>
      <c r="N480" s="12">
        <f t="shared" si="23"/>
        <v>42336.25</v>
      </c>
      <c r="O480" s="12">
        <f t="shared" si="23"/>
        <v>42084.208333333328</v>
      </c>
      <c r="P480" t="b">
        <v>0</v>
      </c>
      <c r="Q480" t="b">
        <v>0</v>
      </c>
      <c r="R480" t="s">
        <v>65</v>
      </c>
      <c r="S480" t="s">
        <v>2038</v>
      </c>
      <c r="T480" t="s">
        <v>2047</v>
      </c>
    </row>
    <row r="481" spans="1:20" x14ac:dyDescent="0.3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t="s">
        <v>20</v>
      </c>
      <c r="G481" s="5">
        <f t="shared" si="21"/>
        <v>5.1291666666666664</v>
      </c>
      <c r="H481" s="8">
        <f t="shared" si="22"/>
        <v>71.156069364161851</v>
      </c>
      <c r="I481">
        <v>173</v>
      </c>
      <c r="J481" t="s">
        <v>40</v>
      </c>
      <c r="K481" t="s">
        <v>41</v>
      </c>
      <c r="L481">
        <v>1448690400</v>
      </c>
      <c r="M481">
        <v>1501477200</v>
      </c>
      <c r="N481" s="12">
        <f t="shared" si="23"/>
        <v>42336.25</v>
      </c>
      <c r="O481" s="12">
        <f t="shared" si="23"/>
        <v>42947.208333333328</v>
      </c>
      <c r="P481" t="b">
        <v>0</v>
      </c>
      <c r="Q481" t="b">
        <v>0</v>
      </c>
      <c r="R481" t="s">
        <v>17</v>
      </c>
      <c r="S481" t="s">
        <v>2034</v>
      </c>
      <c r="T481" t="s">
        <v>2035</v>
      </c>
    </row>
    <row r="482" spans="1:20" x14ac:dyDescent="0.3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t="s">
        <v>20</v>
      </c>
      <c r="G482" s="5">
        <f t="shared" si="21"/>
        <v>1.0065116279069768</v>
      </c>
      <c r="H482" s="8">
        <f t="shared" si="22"/>
        <v>99.494252873563212</v>
      </c>
      <c r="I482">
        <v>87</v>
      </c>
      <c r="J482" t="s">
        <v>21</v>
      </c>
      <c r="K482" t="s">
        <v>22</v>
      </c>
      <c r="L482">
        <v>1448690400</v>
      </c>
      <c r="M482">
        <v>1269061200</v>
      </c>
      <c r="N482" s="12">
        <f t="shared" si="23"/>
        <v>42336.25</v>
      </c>
      <c r="O482" s="12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2055</v>
      </c>
      <c r="T482" t="s">
        <v>2056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t="s">
        <v>14</v>
      </c>
      <c r="G483" s="5">
        <f t="shared" si="21"/>
        <v>0.81348423194303154</v>
      </c>
      <c r="H483" s="8">
        <f t="shared" si="22"/>
        <v>103.98634590377114</v>
      </c>
      <c r="I483">
        <v>1538</v>
      </c>
      <c r="J483" t="s">
        <v>21</v>
      </c>
      <c r="K483" t="s">
        <v>22</v>
      </c>
      <c r="L483">
        <v>1448690400</v>
      </c>
      <c r="M483">
        <v>1415772000</v>
      </c>
      <c r="N483" s="12">
        <f t="shared" si="23"/>
        <v>42336.25</v>
      </c>
      <c r="O483" s="12">
        <f t="shared" si="23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2041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t="s">
        <v>14</v>
      </c>
      <c r="G484" s="5">
        <f t="shared" si="21"/>
        <v>0.16404761904761905</v>
      </c>
      <c r="H484" s="8">
        <f t="shared" si="22"/>
        <v>76.555555555555557</v>
      </c>
      <c r="I484">
        <v>9</v>
      </c>
      <c r="J484" t="s">
        <v>21</v>
      </c>
      <c r="K484" t="s">
        <v>22</v>
      </c>
      <c r="L484">
        <v>1448690400</v>
      </c>
      <c r="M484">
        <v>1331013600</v>
      </c>
      <c r="N484" s="12">
        <f t="shared" si="23"/>
        <v>42336.25</v>
      </c>
      <c r="O484" s="12">
        <f t="shared" si="23"/>
        <v>40974.25</v>
      </c>
      <c r="P484" t="b">
        <v>0</v>
      </c>
      <c r="Q484" t="b">
        <v>1</v>
      </c>
      <c r="R484" t="s">
        <v>119</v>
      </c>
      <c r="S484" t="s">
        <v>2048</v>
      </c>
      <c r="T484" t="s">
        <v>2054</v>
      </c>
    </row>
    <row r="485" spans="1:20" x14ac:dyDescent="0.3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t="s">
        <v>14</v>
      </c>
      <c r="G485" s="5">
        <f t="shared" si="21"/>
        <v>0.52774617067833696</v>
      </c>
      <c r="H485" s="8">
        <f t="shared" si="22"/>
        <v>87.068592057761734</v>
      </c>
      <c r="I485">
        <v>554</v>
      </c>
      <c r="J485" t="s">
        <v>21</v>
      </c>
      <c r="K485" t="s">
        <v>22</v>
      </c>
      <c r="L485">
        <v>1448690400</v>
      </c>
      <c r="M485">
        <v>1576735200</v>
      </c>
      <c r="N485" s="12">
        <f t="shared" si="23"/>
        <v>42336.25</v>
      </c>
      <c r="O485" s="12">
        <f t="shared" si="23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2041</v>
      </c>
    </row>
    <row r="486" spans="1:20" x14ac:dyDescent="0.3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t="s">
        <v>20</v>
      </c>
      <c r="G486" s="5">
        <f t="shared" si="21"/>
        <v>2.6020608108108108</v>
      </c>
      <c r="H486" s="8">
        <f t="shared" si="22"/>
        <v>48.99554707379135</v>
      </c>
      <c r="I486">
        <v>1572</v>
      </c>
      <c r="J486" t="s">
        <v>40</v>
      </c>
      <c r="K486" t="s">
        <v>41</v>
      </c>
      <c r="L486">
        <v>1448690400</v>
      </c>
      <c r="M486">
        <v>1411362000</v>
      </c>
      <c r="N486" s="12">
        <f t="shared" si="23"/>
        <v>42336.25</v>
      </c>
      <c r="O486" s="12">
        <f t="shared" si="23"/>
        <v>41904.208333333336</v>
      </c>
      <c r="P486" t="b">
        <v>0</v>
      </c>
      <c r="Q486" t="b">
        <v>1</v>
      </c>
      <c r="R486" t="s">
        <v>17</v>
      </c>
      <c r="S486" t="s">
        <v>2034</v>
      </c>
      <c r="T486" t="s">
        <v>2035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t="s">
        <v>14</v>
      </c>
      <c r="G487" s="5">
        <f t="shared" si="21"/>
        <v>0.30732891832229581</v>
      </c>
      <c r="H487" s="8">
        <f t="shared" si="22"/>
        <v>42.969135802469133</v>
      </c>
      <c r="I487">
        <v>648</v>
      </c>
      <c r="J487" t="s">
        <v>40</v>
      </c>
      <c r="K487" t="s">
        <v>41</v>
      </c>
      <c r="L487">
        <v>1448690400</v>
      </c>
      <c r="M487">
        <v>1563685200</v>
      </c>
      <c r="N487" s="12">
        <f t="shared" si="23"/>
        <v>42336.25</v>
      </c>
      <c r="O487" s="12">
        <f t="shared" si="23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2041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t="s">
        <v>14</v>
      </c>
      <c r="G488" s="5">
        <f t="shared" si="21"/>
        <v>0.13500000000000001</v>
      </c>
      <c r="H488" s="8">
        <f t="shared" si="22"/>
        <v>33.428571428571431</v>
      </c>
      <c r="I488">
        <v>21</v>
      </c>
      <c r="J488" t="s">
        <v>40</v>
      </c>
      <c r="K488" t="s">
        <v>41</v>
      </c>
      <c r="L488">
        <v>1448690400</v>
      </c>
      <c r="M488">
        <v>1521867600</v>
      </c>
      <c r="N488" s="12">
        <f t="shared" si="23"/>
        <v>42336.25</v>
      </c>
      <c r="O488" s="12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t="s">
        <v>20</v>
      </c>
      <c r="G489" s="5">
        <f t="shared" si="21"/>
        <v>1.7862556663644606</v>
      </c>
      <c r="H489" s="8">
        <f t="shared" si="22"/>
        <v>83.982949701619773</v>
      </c>
      <c r="I489">
        <v>2346</v>
      </c>
      <c r="J489" t="s">
        <v>21</v>
      </c>
      <c r="K489" t="s">
        <v>22</v>
      </c>
      <c r="L489">
        <v>1448690400</v>
      </c>
      <c r="M489">
        <v>1495515600</v>
      </c>
      <c r="N489" s="12">
        <f t="shared" si="23"/>
        <v>42336.25</v>
      </c>
      <c r="O489" s="12">
        <f t="shared" si="23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2041</v>
      </c>
    </row>
    <row r="490" spans="1:20" x14ac:dyDescent="0.3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t="s">
        <v>20</v>
      </c>
      <c r="G490" s="5">
        <f t="shared" si="21"/>
        <v>2.2005660377358489</v>
      </c>
      <c r="H490" s="8">
        <f t="shared" si="22"/>
        <v>101.41739130434783</v>
      </c>
      <c r="I490">
        <v>115</v>
      </c>
      <c r="J490" t="s">
        <v>21</v>
      </c>
      <c r="K490" t="s">
        <v>22</v>
      </c>
      <c r="L490">
        <v>1448690400</v>
      </c>
      <c r="M490">
        <v>1455948000</v>
      </c>
      <c r="N490" s="12">
        <f t="shared" si="23"/>
        <v>42336.25</v>
      </c>
      <c r="O490" s="12">
        <f t="shared" si="23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x14ac:dyDescent="0.3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t="s">
        <v>20</v>
      </c>
      <c r="G491" s="5">
        <f t="shared" si="21"/>
        <v>1.015108695652174</v>
      </c>
      <c r="H491" s="8">
        <f t="shared" si="22"/>
        <v>109.87058823529412</v>
      </c>
      <c r="I491">
        <v>85</v>
      </c>
      <c r="J491" t="s">
        <v>107</v>
      </c>
      <c r="K491" t="s">
        <v>108</v>
      </c>
      <c r="L491">
        <v>1448690400</v>
      </c>
      <c r="M491">
        <v>1282366800</v>
      </c>
      <c r="N491" s="12">
        <f t="shared" si="23"/>
        <v>42336.25</v>
      </c>
      <c r="O491" s="12">
        <f t="shared" si="23"/>
        <v>40411.208333333336</v>
      </c>
      <c r="P491" t="b">
        <v>0</v>
      </c>
      <c r="Q491" t="b">
        <v>0</v>
      </c>
      <c r="R491" t="s">
        <v>65</v>
      </c>
      <c r="S491" t="s">
        <v>2038</v>
      </c>
      <c r="T491" t="s">
        <v>2047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t="s">
        <v>20</v>
      </c>
      <c r="G492" s="5">
        <f t="shared" si="21"/>
        <v>1.915</v>
      </c>
      <c r="H492" s="8">
        <f t="shared" si="22"/>
        <v>31.916666666666668</v>
      </c>
      <c r="I492">
        <v>144</v>
      </c>
      <c r="J492" t="s">
        <v>21</v>
      </c>
      <c r="K492" t="s">
        <v>22</v>
      </c>
      <c r="L492">
        <v>1448690400</v>
      </c>
      <c r="M492">
        <v>1574575200</v>
      </c>
      <c r="N492" s="12">
        <f t="shared" si="23"/>
        <v>42336.25</v>
      </c>
      <c r="O492" s="12">
        <f t="shared" si="23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t="s">
        <v>20</v>
      </c>
      <c r="G493" s="5">
        <f t="shared" si="21"/>
        <v>3.0534683098591549</v>
      </c>
      <c r="H493" s="8">
        <f t="shared" si="22"/>
        <v>70.993450675399103</v>
      </c>
      <c r="I493">
        <v>2443</v>
      </c>
      <c r="J493" t="s">
        <v>21</v>
      </c>
      <c r="K493" t="s">
        <v>22</v>
      </c>
      <c r="L493">
        <v>1448690400</v>
      </c>
      <c r="M493">
        <v>1374901200</v>
      </c>
      <c r="N493" s="12">
        <f t="shared" si="23"/>
        <v>42336.25</v>
      </c>
      <c r="O493" s="12">
        <f t="shared" si="23"/>
        <v>41482.208333333336</v>
      </c>
      <c r="P493" t="b">
        <v>0</v>
      </c>
      <c r="Q493" t="b">
        <v>1</v>
      </c>
      <c r="R493" t="s">
        <v>17</v>
      </c>
      <c r="S493" t="s">
        <v>2034</v>
      </c>
      <c r="T493" t="s">
        <v>2035</v>
      </c>
    </row>
    <row r="494" spans="1:20" x14ac:dyDescent="0.3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t="s">
        <v>74</v>
      </c>
      <c r="G494" s="5">
        <f t="shared" si="21"/>
        <v>0.23995287958115183</v>
      </c>
      <c r="H494" s="8">
        <f t="shared" si="22"/>
        <v>77.026890756302521</v>
      </c>
      <c r="I494">
        <v>595</v>
      </c>
      <c r="J494" t="s">
        <v>21</v>
      </c>
      <c r="K494" t="s">
        <v>22</v>
      </c>
      <c r="L494">
        <v>1448690400</v>
      </c>
      <c r="M494">
        <v>1278910800</v>
      </c>
      <c r="N494" s="12">
        <f t="shared" si="23"/>
        <v>42336.25</v>
      </c>
      <c r="O494" s="12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2042</v>
      </c>
      <c r="T494" t="s">
        <v>2053</v>
      </c>
    </row>
    <row r="495" spans="1:20" x14ac:dyDescent="0.3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t="s">
        <v>20</v>
      </c>
      <c r="G495" s="5">
        <f t="shared" si="21"/>
        <v>7.2377777777777776</v>
      </c>
      <c r="H495" s="8">
        <f t="shared" si="22"/>
        <v>101.78125</v>
      </c>
      <c r="I495">
        <v>64</v>
      </c>
      <c r="J495" t="s">
        <v>21</v>
      </c>
      <c r="K495" t="s">
        <v>22</v>
      </c>
      <c r="L495">
        <v>1448690400</v>
      </c>
      <c r="M495">
        <v>1562907600</v>
      </c>
      <c r="N495" s="12">
        <f t="shared" si="23"/>
        <v>42336.25</v>
      </c>
      <c r="O495" s="12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2055</v>
      </c>
      <c r="T495" t="s">
        <v>2056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t="s">
        <v>20</v>
      </c>
      <c r="G496" s="5">
        <f t="shared" si="21"/>
        <v>5.4736000000000002</v>
      </c>
      <c r="H496" s="8">
        <f t="shared" si="22"/>
        <v>51.059701492537314</v>
      </c>
      <c r="I496">
        <v>268</v>
      </c>
      <c r="J496" t="s">
        <v>21</v>
      </c>
      <c r="K496" t="s">
        <v>22</v>
      </c>
      <c r="L496">
        <v>1448690400</v>
      </c>
      <c r="M496">
        <v>1332478800</v>
      </c>
      <c r="N496" s="12">
        <f t="shared" si="23"/>
        <v>42336.25</v>
      </c>
      <c r="O496" s="12">
        <f t="shared" si="23"/>
        <v>40991.208333333336</v>
      </c>
      <c r="P496" t="b">
        <v>0</v>
      </c>
      <c r="Q496" t="b">
        <v>0</v>
      </c>
      <c r="R496" t="s">
        <v>65</v>
      </c>
      <c r="S496" t="s">
        <v>2038</v>
      </c>
      <c r="T496" t="s">
        <v>2047</v>
      </c>
    </row>
    <row r="497" spans="1:20" x14ac:dyDescent="0.3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t="s">
        <v>20</v>
      </c>
      <c r="G497" s="5">
        <f t="shared" si="21"/>
        <v>4.1449999999999996</v>
      </c>
      <c r="H497" s="8">
        <f t="shared" si="22"/>
        <v>68.02051282051282</v>
      </c>
      <c r="I497">
        <v>195</v>
      </c>
      <c r="J497" t="s">
        <v>36</v>
      </c>
      <c r="K497" t="s">
        <v>37</v>
      </c>
      <c r="L497">
        <v>1448690400</v>
      </c>
      <c r="M497">
        <v>1402722000</v>
      </c>
      <c r="N497" s="12">
        <f t="shared" si="23"/>
        <v>42336.25</v>
      </c>
      <c r="O497" s="12">
        <f t="shared" si="23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2041</v>
      </c>
    </row>
    <row r="498" spans="1:20" x14ac:dyDescent="0.3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t="s">
        <v>14</v>
      </c>
      <c r="G498" s="5">
        <f t="shared" si="21"/>
        <v>9.0696409140369975E-3</v>
      </c>
      <c r="H498" s="8">
        <f t="shared" si="22"/>
        <v>30.87037037037037</v>
      </c>
      <c r="I498">
        <v>54</v>
      </c>
      <c r="J498" t="s">
        <v>21</v>
      </c>
      <c r="K498" t="s">
        <v>22</v>
      </c>
      <c r="L498">
        <v>1448690400</v>
      </c>
      <c r="M498">
        <v>1496811600</v>
      </c>
      <c r="N498" s="12">
        <f t="shared" si="23"/>
        <v>42336.25</v>
      </c>
      <c r="O498" s="12">
        <f t="shared" si="23"/>
        <v>42893.208333333328</v>
      </c>
      <c r="P498" t="b">
        <v>0</v>
      </c>
      <c r="Q498" t="b">
        <v>0</v>
      </c>
      <c r="R498" t="s">
        <v>71</v>
      </c>
      <c r="S498" t="s">
        <v>2042</v>
      </c>
      <c r="T498" t="s">
        <v>2050</v>
      </c>
    </row>
    <row r="499" spans="1:20" x14ac:dyDescent="0.3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t="s">
        <v>14</v>
      </c>
      <c r="G499" s="5">
        <f t="shared" si="21"/>
        <v>0.34173469387755101</v>
      </c>
      <c r="H499" s="8">
        <f t="shared" si="22"/>
        <v>27.908333333333335</v>
      </c>
      <c r="I499">
        <v>120</v>
      </c>
      <c r="J499" t="s">
        <v>21</v>
      </c>
      <c r="K499" t="s">
        <v>22</v>
      </c>
      <c r="L499">
        <v>1448690400</v>
      </c>
      <c r="M499">
        <v>1482213600</v>
      </c>
      <c r="N499" s="12">
        <f t="shared" si="23"/>
        <v>42336.25</v>
      </c>
      <c r="O499" s="12">
        <f t="shared" si="23"/>
        <v>42724.25</v>
      </c>
      <c r="P499" t="b">
        <v>0</v>
      </c>
      <c r="Q499" t="b">
        <v>1</v>
      </c>
      <c r="R499" t="s">
        <v>65</v>
      </c>
      <c r="S499" t="s">
        <v>2038</v>
      </c>
      <c r="T499" t="s">
        <v>2047</v>
      </c>
    </row>
    <row r="500" spans="1:20" x14ac:dyDescent="0.3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t="s">
        <v>14</v>
      </c>
      <c r="G500" s="5">
        <f t="shared" si="21"/>
        <v>0.239488107549121</v>
      </c>
      <c r="H500" s="8">
        <f t="shared" si="22"/>
        <v>79.994818652849744</v>
      </c>
      <c r="I500">
        <v>579</v>
      </c>
      <c r="J500" t="s">
        <v>36</v>
      </c>
      <c r="K500" t="s">
        <v>37</v>
      </c>
      <c r="L500">
        <v>1448690400</v>
      </c>
      <c r="M500">
        <v>1420264800</v>
      </c>
      <c r="N500" s="12">
        <f t="shared" si="23"/>
        <v>42336.25</v>
      </c>
      <c r="O500" s="12">
        <f t="shared" si="23"/>
        <v>42007.25</v>
      </c>
      <c r="P500" t="b">
        <v>0</v>
      </c>
      <c r="Q500" t="b">
        <v>0</v>
      </c>
      <c r="R500" t="s">
        <v>28</v>
      </c>
      <c r="S500" t="s">
        <v>2038</v>
      </c>
      <c r="T500" t="s">
        <v>2039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t="s">
        <v>14</v>
      </c>
      <c r="G501" s="5">
        <f t="shared" si="21"/>
        <v>0.48072649572649573</v>
      </c>
      <c r="H501" s="8">
        <f t="shared" si="22"/>
        <v>38.003378378378379</v>
      </c>
      <c r="I501">
        <v>2072</v>
      </c>
      <c r="J501" t="s">
        <v>21</v>
      </c>
      <c r="K501" t="s">
        <v>22</v>
      </c>
      <c r="L501">
        <v>1448690400</v>
      </c>
      <c r="M501">
        <v>1458450000</v>
      </c>
      <c r="N501" s="12">
        <f t="shared" si="23"/>
        <v>42336.25</v>
      </c>
      <c r="O501" s="12">
        <f t="shared" si="23"/>
        <v>42449.208333333328</v>
      </c>
      <c r="P501" t="b">
        <v>0</v>
      </c>
      <c r="Q501" t="b">
        <v>1</v>
      </c>
      <c r="R501" t="s">
        <v>42</v>
      </c>
      <c r="S501" t="s">
        <v>2042</v>
      </c>
      <c r="T501" t="s">
        <v>2043</v>
      </c>
    </row>
    <row r="502" spans="1:20" x14ac:dyDescent="0.3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t="s">
        <v>14</v>
      </c>
      <c r="G502" s="5">
        <f t="shared" si="21"/>
        <v>0</v>
      </c>
      <c r="H502" s="8">
        <f t="shared" si="22"/>
        <v>0</v>
      </c>
      <c r="I502">
        <v>0</v>
      </c>
      <c r="J502" t="s">
        <v>21</v>
      </c>
      <c r="K502" t="s">
        <v>22</v>
      </c>
      <c r="L502">
        <v>1448690400</v>
      </c>
      <c r="M502">
        <v>1369803600</v>
      </c>
      <c r="N502" s="12">
        <f t="shared" si="23"/>
        <v>42336.25</v>
      </c>
      <c r="O502" s="12">
        <f t="shared" si="23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t="s">
        <v>14</v>
      </c>
      <c r="G503" s="5">
        <f t="shared" si="21"/>
        <v>0.70145182291666663</v>
      </c>
      <c r="H503" s="8">
        <f t="shared" si="22"/>
        <v>59.990534521158132</v>
      </c>
      <c r="I503">
        <v>1796</v>
      </c>
      <c r="J503" t="s">
        <v>21</v>
      </c>
      <c r="K503" t="s">
        <v>22</v>
      </c>
      <c r="L503">
        <v>1448690400</v>
      </c>
      <c r="M503">
        <v>1363237200</v>
      </c>
      <c r="N503" s="12">
        <f t="shared" si="23"/>
        <v>42336.25</v>
      </c>
      <c r="O503" s="12">
        <f t="shared" si="23"/>
        <v>41347.208333333336</v>
      </c>
      <c r="P503" t="b">
        <v>0</v>
      </c>
      <c r="Q503" t="b">
        <v>0</v>
      </c>
      <c r="R503" t="s">
        <v>42</v>
      </c>
      <c r="S503" t="s">
        <v>2042</v>
      </c>
      <c r="T503" t="s">
        <v>2043</v>
      </c>
    </row>
    <row r="504" spans="1:20" x14ac:dyDescent="0.3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t="s">
        <v>20</v>
      </c>
      <c r="G504" s="5">
        <f t="shared" si="21"/>
        <v>5.2992307692307694</v>
      </c>
      <c r="H504" s="8">
        <f t="shared" si="22"/>
        <v>37.037634408602152</v>
      </c>
      <c r="I504">
        <v>186</v>
      </c>
      <c r="J504" t="s">
        <v>26</v>
      </c>
      <c r="K504" t="s">
        <v>27</v>
      </c>
      <c r="L504">
        <v>1448690400</v>
      </c>
      <c r="M504">
        <v>1345870800</v>
      </c>
      <c r="N504" s="12">
        <f t="shared" si="23"/>
        <v>42336.25</v>
      </c>
      <c r="O504" s="12">
        <f t="shared" si="23"/>
        <v>41146.208333333336</v>
      </c>
      <c r="P504" t="b">
        <v>0</v>
      </c>
      <c r="Q504" t="b">
        <v>1</v>
      </c>
      <c r="R504" t="s">
        <v>89</v>
      </c>
      <c r="S504" t="s">
        <v>2051</v>
      </c>
      <c r="T504" t="s">
        <v>2052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t="s">
        <v>20</v>
      </c>
      <c r="G505" s="5">
        <f t="shared" si="21"/>
        <v>1.8032549019607844</v>
      </c>
      <c r="H505" s="8">
        <f t="shared" si="22"/>
        <v>99.963043478260872</v>
      </c>
      <c r="I505">
        <v>460</v>
      </c>
      <c r="J505" t="s">
        <v>21</v>
      </c>
      <c r="K505" t="s">
        <v>22</v>
      </c>
      <c r="L505">
        <v>1448690400</v>
      </c>
      <c r="M505">
        <v>1437454800</v>
      </c>
      <c r="N505" s="12">
        <f t="shared" si="23"/>
        <v>42336.25</v>
      </c>
      <c r="O505" s="12">
        <f t="shared" si="23"/>
        <v>42206.208333333328</v>
      </c>
      <c r="P505" t="b">
        <v>0</v>
      </c>
      <c r="Q505" t="b">
        <v>0</v>
      </c>
      <c r="R505" t="s">
        <v>53</v>
      </c>
      <c r="S505" t="s">
        <v>2042</v>
      </c>
      <c r="T505" t="s">
        <v>2045</v>
      </c>
    </row>
    <row r="506" spans="1:20" x14ac:dyDescent="0.3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t="s">
        <v>14</v>
      </c>
      <c r="G506" s="5">
        <f t="shared" si="21"/>
        <v>0.92320000000000002</v>
      </c>
      <c r="H506" s="8">
        <f t="shared" si="22"/>
        <v>111.6774193548387</v>
      </c>
      <c r="I506">
        <v>62</v>
      </c>
      <c r="J506" t="s">
        <v>107</v>
      </c>
      <c r="K506" t="s">
        <v>108</v>
      </c>
      <c r="L506">
        <v>1448690400</v>
      </c>
      <c r="M506">
        <v>1432011600</v>
      </c>
      <c r="N506" s="12">
        <f t="shared" si="23"/>
        <v>42336.25</v>
      </c>
      <c r="O506" s="12">
        <f t="shared" si="23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 x14ac:dyDescent="0.3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t="s">
        <v>14</v>
      </c>
      <c r="G507" s="5">
        <f t="shared" si="21"/>
        <v>0.13901001112347053</v>
      </c>
      <c r="H507" s="8">
        <f t="shared" si="22"/>
        <v>36.014409221902014</v>
      </c>
      <c r="I507">
        <v>347</v>
      </c>
      <c r="J507" t="s">
        <v>21</v>
      </c>
      <c r="K507" t="s">
        <v>22</v>
      </c>
      <c r="L507">
        <v>1448690400</v>
      </c>
      <c r="M507">
        <v>1366347600</v>
      </c>
      <c r="N507" s="12">
        <f t="shared" si="23"/>
        <v>42336.25</v>
      </c>
      <c r="O507" s="12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2048</v>
      </c>
      <c r="T507" t="s">
        <v>2057</v>
      </c>
    </row>
    <row r="508" spans="1:20" x14ac:dyDescent="0.3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t="s">
        <v>20</v>
      </c>
      <c r="G508" s="5">
        <f t="shared" si="21"/>
        <v>9.2707777777777771</v>
      </c>
      <c r="H508" s="8">
        <f t="shared" si="22"/>
        <v>66.010284810126578</v>
      </c>
      <c r="I508">
        <v>2528</v>
      </c>
      <c r="J508" t="s">
        <v>21</v>
      </c>
      <c r="K508" t="s">
        <v>22</v>
      </c>
      <c r="L508">
        <v>1448690400</v>
      </c>
      <c r="M508">
        <v>1512885600</v>
      </c>
      <c r="N508" s="12">
        <f t="shared" si="23"/>
        <v>42336.25</v>
      </c>
      <c r="O508" s="12">
        <f t="shared" si="23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2041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t="s">
        <v>14</v>
      </c>
      <c r="G509" s="5">
        <f t="shared" si="21"/>
        <v>0.39857142857142858</v>
      </c>
      <c r="H509" s="8">
        <f t="shared" si="22"/>
        <v>44.05263157894737</v>
      </c>
      <c r="I509">
        <v>19</v>
      </c>
      <c r="J509" t="s">
        <v>21</v>
      </c>
      <c r="K509" t="s">
        <v>22</v>
      </c>
      <c r="L509">
        <v>1448690400</v>
      </c>
      <c r="M509">
        <v>1369717200</v>
      </c>
      <c r="N509" s="12">
        <f t="shared" si="23"/>
        <v>42336.25</v>
      </c>
      <c r="O509" s="12">
        <f t="shared" si="23"/>
        <v>41422.208333333336</v>
      </c>
      <c r="P509" t="b">
        <v>0</v>
      </c>
      <c r="Q509" t="b">
        <v>1</v>
      </c>
      <c r="R509" t="s">
        <v>28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t="s">
        <v>20</v>
      </c>
      <c r="G510" s="5">
        <f t="shared" si="21"/>
        <v>1.1222929936305732</v>
      </c>
      <c r="H510" s="8">
        <f t="shared" si="22"/>
        <v>52.999726551818434</v>
      </c>
      <c r="I510">
        <v>3657</v>
      </c>
      <c r="J510" t="s">
        <v>21</v>
      </c>
      <c r="K510" t="s">
        <v>22</v>
      </c>
      <c r="L510">
        <v>1448690400</v>
      </c>
      <c r="M510">
        <v>1534654800</v>
      </c>
      <c r="N510" s="12">
        <f t="shared" si="23"/>
        <v>42336.25</v>
      </c>
      <c r="O510" s="12">
        <f t="shared" si="23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2041</v>
      </c>
    </row>
    <row r="511" spans="1:20" x14ac:dyDescent="0.3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t="s">
        <v>14</v>
      </c>
      <c r="G511" s="5">
        <f t="shared" si="21"/>
        <v>0.70925816023738875</v>
      </c>
      <c r="H511" s="8">
        <f t="shared" si="22"/>
        <v>95</v>
      </c>
      <c r="I511">
        <v>1258</v>
      </c>
      <c r="J511" t="s">
        <v>21</v>
      </c>
      <c r="K511" t="s">
        <v>22</v>
      </c>
      <c r="L511">
        <v>1448690400</v>
      </c>
      <c r="M511">
        <v>1337058000</v>
      </c>
      <c r="N511" s="12">
        <f t="shared" si="23"/>
        <v>42336.25</v>
      </c>
      <c r="O511" s="12">
        <f t="shared" si="23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x14ac:dyDescent="0.3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t="s">
        <v>20</v>
      </c>
      <c r="G512" s="5">
        <f t="shared" si="21"/>
        <v>1.1908974358974358</v>
      </c>
      <c r="H512" s="8">
        <f t="shared" si="22"/>
        <v>70.908396946564892</v>
      </c>
      <c r="I512">
        <v>131</v>
      </c>
      <c r="J512" t="s">
        <v>26</v>
      </c>
      <c r="K512" t="s">
        <v>27</v>
      </c>
      <c r="L512">
        <v>1448690400</v>
      </c>
      <c r="M512">
        <v>1529816400</v>
      </c>
      <c r="N512" s="12">
        <f t="shared" si="23"/>
        <v>42336.25</v>
      </c>
      <c r="O512" s="12">
        <f t="shared" si="23"/>
        <v>43275.208333333328</v>
      </c>
      <c r="P512" t="b">
        <v>0</v>
      </c>
      <c r="Q512" t="b">
        <v>0</v>
      </c>
      <c r="R512" t="s">
        <v>53</v>
      </c>
      <c r="S512" t="s">
        <v>2042</v>
      </c>
      <c r="T512" t="s">
        <v>2045</v>
      </c>
    </row>
    <row r="513" spans="1:20" x14ac:dyDescent="0.3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t="s">
        <v>14</v>
      </c>
      <c r="G513" s="5">
        <f t="shared" si="21"/>
        <v>0.24017591339648173</v>
      </c>
      <c r="H513" s="8">
        <f t="shared" si="22"/>
        <v>98.060773480662988</v>
      </c>
      <c r="I513">
        <v>362</v>
      </c>
      <c r="J513" t="s">
        <v>21</v>
      </c>
      <c r="K513" t="s">
        <v>22</v>
      </c>
      <c r="L513">
        <v>1448690400</v>
      </c>
      <c r="M513">
        <v>1564894800</v>
      </c>
      <c r="N513" s="12">
        <f t="shared" si="23"/>
        <v>42336.25</v>
      </c>
      <c r="O513" s="12">
        <f t="shared" si="23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2041</v>
      </c>
    </row>
    <row r="514" spans="1:20" x14ac:dyDescent="0.3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t="s">
        <v>20</v>
      </c>
      <c r="G514" s="5">
        <f t="shared" si="21"/>
        <v>1.3931868131868133</v>
      </c>
      <c r="H514" s="8">
        <f t="shared" si="22"/>
        <v>53.046025104602514</v>
      </c>
      <c r="I514">
        <v>239</v>
      </c>
      <c r="J514" t="s">
        <v>21</v>
      </c>
      <c r="K514" t="s">
        <v>22</v>
      </c>
      <c r="L514">
        <v>1448690400</v>
      </c>
      <c r="M514">
        <v>1404622800</v>
      </c>
      <c r="N514" s="12">
        <f t="shared" si="23"/>
        <v>42336.25</v>
      </c>
      <c r="O514" s="12">
        <f t="shared" si="23"/>
        <v>41826.208333333336</v>
      </c>
      <c r="P514" t="b">
        <v>0</v>
      </c>
      <c r="Q514" t="b">
        <v>1</v>
      </c>
      <c r="R514" t="s">
        <v>89</v>
      </c>
      <c r="S514" t="s">
        <v>2051</v>
      </c>
      <c r="T514" t="s">
        <v>2052</v>
      </c>
    </row>
    <row r="515" spans="1:20" x14ac:dyDescent="0.3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t="s">
        <v>74</v>
      </c>
      <c r="G515" s="5">
        <f t="shared" ref="G515:G578" si="24">IF(D515,E515/D515,0)</f>
        <v>0.39277108433734942</v>
      </c>
      <c r="H515" s="8">
        <f t="shared" ref="H515:H578" si="25">IF(I515,E515/I515,0)</f>
        <v>93.142857142857139</v>
      </c>
      <c r="I515">
        <v>35</v>
      </c>
      <c r="J515" t="s">
        <v>21</v>
      </c>
      <c r="K515" t="s">
        <v>22</v>
      </c>
      <c r="L515">
        <v>1448690400</v>
      </c>
      <c r="M515">
        <v>1284181200</v>
      </c>
      <c r="N515" s="12">
        <f t="shared" ref="N515:O578" si="26">(((L515/60)/60)/24)+DATE(1970,1,1)</f>
        <v>42336.25</v>
      </c>
      <c r="O515" s="12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2042</v>
      </c>
      <c r="T515" t="s">
        <v>2061</v>
      </c>
    </row>
    <row r="516" spans="1:20" x14ac:dyDescent="0.3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t="s">
        <v>74</v>
      </c>
      <c r="G516" s="5">
        <f t="shared" si="24"/>
        <v>0.22439077144917088</v>
      </c>
      <c r="H516" s="8">
        <f t="shared" si="25"/>
        <v>58.945075757575758</v>
      </c>
      <c r="I516">
        <v>528</v>
      </c>
      <c r="J516" t="s">
        <v>98</v>
      </c>
      <c r="K516" t="s">
        <v>99</v>
      </c>
      <c r="L516">
        <v>1448690400</v>
      </c>
      <c r="M516">
        <v>1386741600</v>
      </c>
      <c r="N516" s="12">
        <f t="shared" si="26"/>
        <v>42336.25</v>
      </c>
      <c r="O516" s="12">
        <f t="shared" si="26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 x14ac:dyDescent="0.3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t="s">
        <v>14</v>
      </c>
      <c r="G517" s="5">
        <f t="shared" si="24"/>
        <v>0.55779069767441858</v>
      </c>
      <c r="H517" s="8">
        <f t="shared" si="25"/>
        <v>36.067669172932334</v>
      </c>
      <c r="I517">
        <v>133</v>
      </c>
      <c r="J517" t="s">
        <v>15</v>
      </c>
      <c r="K517" t="s">
        <v>16</v>
      </c>
      <c r="L517">
        <v>1448690400</v>
      </c>
      <c r="M517">
        <v>1324792800</v>
      </c>
      <c r="N517" s="12">
        <f t="shared" si="26"/>
        <v>42336.25</v>
      </c>
      <c r="O517" s="12">
        <f t="shared" si="26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2041</v>
      </c>
    </row>
    <row r="518" spans="1:20" x14ac:dyDescent="0.3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t="s">
        <v>14</v>
      </c>
      <c r="G518" s="5">
        <f t="shared" si="24"/>
        <v>0.42523125996810207</v>
      </c>
      <c r="H518" s="8">
        <f t="shared" si="25"/>
        <v>63.030732860520096</v>
      </c>
      <c r="I518">
        <v>846</v>
      </c>
      <c r="J518" t="s">
        <v>21</v>
      </c>
      <c r="K518" t="s">
        <v>22</v>
      </c>
      <c r="L518">
        <v>1448690400</v>
      </c>
      <c r="M518">
        <v>1284354000</v>
      </c>
      <c r="N518" s="12">
        <f t="shared" si="26"/>
        <v>42336.25</v>
      </c>
      <c r="O518" s="12">
        <f t="shared" si="26"/>
        <v>40434.208333333336</v>
      </c>
      <c r="P518" t="b">
        <v>0</v>
      </c>
      <c r="Q518" t="b">
        <v>0</v>
      </c>
      <c r="R518" t="s">
        <v>68</v>
      </c>
      <c r="S518" t="s">
        <v>2048</v>
      </c>
      <c r="T518" t="s">
        <v>2049</v>
      </c>
    </row>
    <row r="519" spans="1:20" x14ac:dyDescent="0.3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t="s">
        <v>20</v>
      </c>
      <c r="G519" s="5">
        <f t="shared" si="24"/>
        <v>1.1200000000000001</v>
      </c>
      <c r="H519" s="8">
        <f t="shared" si="25"/>
        <v>84.717948717948715</v>
      </c>
      <c r="I519">
        <v>78</v>
      </c>
      <c r="J519" t="s">
        <v>21</v>
      </c>
      <c r="K519" t="s">
        <v>22</v>
      </c>
      <c r="L519">
        <v>1448690400</v>
      </c>
      <c r="M519">
        <v>1494392400</v>
      </c>
      <c r="N519" s="12">
        <f t="shared" si="26"/>
        <v>42336.25</v>
      </c>
      <c r="O519" s="12">
        <f t="shared" si="26"/>
        <v>42865.208333333328</v>
      </c>
      <c r="P519" t="b">
        <v>0</v>
      </c>
      <c r="Q519" t="b">
        <v>0</v>
      </c>
      <c r="R519" t="s">
        <v>17</v>
      </c>
      <c r="S519" t="s">
        <v>2034</v>
      </c>
      <c r="T519" t="s">
        <v>2035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t="s">
        <v>14</v>
      </c>
      <c r="G520" s="5">
        <f t="shared" si="24"/>
        <v>7.0681818181818179E-2</v>
      </c>
      <c r="H520" s="8">
        <f t="shared" si="25"/>
        <v>62.2</v>
      </c>
      <c r="I520">
        <v>10</v>
      </c>
      <c r="J520" t="s">
        <v>21</v>
      </c>
      <c r="K520" t="s">
        <v>22</v>
      </c>
      <c r="L520">
        <v>1448690400</v>
      </c>
      <c r="M520">
        <v>1519538400</v>
      </c>
      <c r="N520" s="12">
        <f t="shared" si="26"/>
        <v>42336.25</v>
      </c>
      <c r="O520" s="12">
        <f t="shared" si="26"/>
        <v>43156.25</v>
      </c>
      <c r="P520" t="b">
        <v>0</v>
      </c>
      <c r="Q520" t="b">
        <v>1</v>
      </c>
      <c r="R520" t="s">
        <v>71</v>
      </c>
      <c r="S520" t="s">
        <v>2042</v>
      </c>
      <c r="T520" t="s">
        <v>2050</v>
      </c>
    </row>
    <row r="521" spans="1:20" x14ac:dyDescent="0.3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t="s">
        <v>20</v>
      </c>
      <c r="G521" s="5">
        <f t="shared" si="24"/>
        <v>1.0174563871693867</v>
      </c>
      <c r="H521" s="8">
        <f t="shared" si="25"/>
        <v>101.97518330513255</v>
      </c>
      <c r="I521">
        <v>1773</v>
      </c>
      <c r="J521" t="s">
        <v>21</v>
      </c>
      <c r="K521" t="s">
        <v>22</v>
      </c>
      <c r="L521">
        <v>1448690400</v>
      </c>
      <c r="M521">
        <v>1421906400</v>
      </c>
      <c r="N521" s="12">
        <f t="shared" si="26"/>
        <v>42336.25</v>
      </c>
      <c r="O521" s="12">
        <f t="shared" si="26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 x14ac:dyDescent="0.3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t="s">
        <v>20</v>
      </c>
      <c r="G522" s="5">
        <f t="shared" si="24"/>
        <v>4.2575000000000003</v>
      </c>
      <c r="H522" s="8">
        <f t="shared" si="25"/>
        <v>106.4375</v>
      </c>
      <c r="I522">
        <v>32</v>
      </c>
      <c r="J522" t="s">
        <v>21</v>
      </c>
      <c r="K522" t="s">
        <v>22</v>
      </c>
      <c r="L522">
        <v>1448690400</v>
      </c>
      <c r="M522">
        <v>1555909200</v>
      </c>
      <c r="N522" s="12">
        <f t="shared" si="26"/>
        <v>42336.25</v>
      </c>
      <c r="O522" s="12">
        <f t="shared" si="26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2041</v>
      </c>
    </row>
    <row r="523" spans="1:20" x14ac:dyDescent="0.3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t="s">
        <v>20</v>
      </c>
      <c r="G523" s="5">
        <f t="shared" si="24"/>
        <v>1.4553947368421052</v>
      </c>
      <c r="H523" s="8">
        <f t="shared" si="25"/>
        <v>29.975609756097562</v>
      </c>
      <c r="I523">
        <v>369</v>
      </c>
      <c r="J523" t="s">
        <v>21</v>
      </c>
      <c r="K523" t="s">
        <v>22</v>
      </c>
      <c r="L523">
        <v>1448690400</v>
      </c>
      <c r="M523">
        <v>1472446800</v>
      </c>
      <c r="N523" s="12">
        <f t="shared" si="26"/>
        <v>42336.25</v>
      </c>
      <c r="O523" s="12">
        <f t="shared" si="26"/>
        <v>42611.208333333328</v>
      </c>
      <c r="P523" t="b">
        <v>0</v>
      </c>
      <c r="Q523" t="b">
        <v>1</v>
      </c>
      <c r="R523" t="s">
        <v>53</v>
      </c>
      <c r="S523" t="s">
        <v>2042</v>
      </c>
      <c r="T523" t="s">
        <v>2045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t="s">
        <v>14</v>
      </c>
      <c r="G524" s="5">
        <f t="shared" si="24"/>
        <v>0.32453465346534655</v>
      </c>
      <c r="H524" s="8">
        <f t="shared" si="25"/>
        <v>85.806282722513089</v>
      </c>
      <c r="I524">
        <v>191</v>
      </c>
      <c r="J524" t="s">
        <v>21</v>
      </c>
      <c r="K524" t="s">
        <v>22</v>
      </c>
      <c r="L524">
        <v>1448690400</v>
      </c>
      <c r="M524">
        <v>1342328400</v>
      </c>
      <c r="N524" s="12">
        <f t="shared" si="26"/>
        <v>42336.25</v>
      </c>
      <c r="O524" s="12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2042</v>
      </c>
      <c r="T524" t="s">
        <v>2053</v>
      </c>
    </row>
    <row r="525" spans="1:20" x14ac:dyDescent="0.3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t="s">
        <v>20</v>
      </c>
      <c r="G525" s="5">
        <f t="shared" si="24"/>
        <v>7.003333333333333</v>
      </c>
      <c r="H525" s="8">
        <f t="shared" si="25"/>
        <v>70.82022471910112</v>
      </c>
      <c r="I525">
        <v>89</v>
      </c>
      <c r="J525" t="s">
        <v>21</v>
      </c>
      <c r="K525" t="s">
        <v>22</v>
      </c>
      <c r="L525">
        <v>1448690400</v>
      </c>
      <c r="M525">
        <v>1268114400</v>
      </c>
      <c r="N525" s="12">
        <f t="shared" si="26"/>
        <v>42336.25</v>
      </c>
      <c r="O525" s="12">
        <f t="shared" si="26"/>
        <v>40246.25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x14ac:dyDescent="0.3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t="s">
        <v>14</v>
      </c>
      <c r="G526" s="5">
        <f t="shared" si="24"/>
        <v>0.83904860392967939</v>
      </c>
      <c r="H526" s="8">
        <f t="shared" si="25"/>
        <v>40.998484082870135</v>
      </c>
      <c r="I526">
        <v>1979</v>
      </c>
      <c r="J526" t="s">
        <v>21</v>
      </c>
      <c r="K526" t="s">
        <v>22</v>
      </c>
      <c r="L526">
        <v>1448690400</v>
      </c>
      <c r="M526">
        <v>1273381200</v>
      </c>
      <c r="N526" s="12">
        <f t="shared" si="26"/>
        <v>42336.25</v>
      </c>
      <c r="O526" s="12">
        <f t="shared" si="26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2041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t="s">
        <v>14</v>
      </c>
      <c r="G527" s="5">
        <f t="shared" si="24"/>
        <v>0.84190476190476193</v>
      </c>
      <c r="H527" s="8">
        <f t="shared" si="25"/>
        <v>28.063492063492063</v>
      </c>
      <c r="I527">
        <v>63</v>
      </c>
      <c r="J527" t="s">
        <v>21</v>
      </c>
      <c r="K527" t="s">
        <v>22</v>
      </c>
      <c r="L527">
        <v>1448690400</v>
      </c>
      <c r="M527">
        <v>1290837600</v>
      </c>
      <c r="N527" s="12">
        <f t="shared" si="26"/>
        <v>42336.25</v>
      </c>
      <c r="O527" s="12">
        <f t="shared" si="26"/>
        <v>40509.25</v>
      </c>
      <c r="P527" t="b">
        <v>0</v>
      </c>
      <c r="Q527" t="b">
        <v>0</v>
      </c>
      <c r="R527" t="s">
        <v>65</v>
      </c>
      <c r="S527" t="s">
        <v>2038</v>
      </c>
      <c r="T527" t="s">
        <v>2047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t="s">
        <v>20</v>
      </c>
      <c r="G528" s="5">
        <f t="shared" si="24"/>
        <v>1.5595180722891566</v>
      </c>
      <c r="H528" s="8">
        <f t="shared" si="25"/>
        <v>88.054421768707485</v>
      </c>
      <c r="I528">
        <v>147</v>
      </c>
      <c r="J528" t="s">
        <v>21</v>
      </c>
      <c r="K528" t="s">
        <v>22</v>
      </c>
      <c r="L528">
        <v>1448690400</v>
      </c>
      <c r="M528">
        <v>1454306400</v>
      </c>
      <c r="N528" s="12">
        <f t="shared" si="26"/>
        <v>42336.25</v>
      </c>
      <c r="O528" s="12">
        <f t="shared" si="26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2041</v>
      </c>
    </row>
    <row r="529" spans="1:20" x14ac:dyDescent="0.3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t="s">
        <v>14</v>
      </c>
      <c r="G529" s="5">
        <f t="shared" si="24"/>
        <v>0.99619450317124736</v>
      </c>
      <c r="H529" s="8">
        <f t="shared" si="25"/>
        <v>31</v>
      </c>
      <c r="I529">
        <v>6080</v>
      </c>
      <c r="J529" t="s">
        <v>15</v>
      </c>
      <c r="K529" t="s">
        <v>16</v>
      </c>
      <c r="L529">
        <v>1448690400</v>
      </c>
      <c r="M529">
        <v>1457762400</v>
      </c>
      <c r="N529" s="12">
        <f t="shared" si="26"/>
        <v>42336.25</v>
      </c>
      <c r="O529" s="12">
        <f t="shared" si="26"/>
        <v>42441.25</v>
      </c>
      <c r="P529" t="b">
        <v>0</v>
      </c>
      <c r="Q529" t="b">
        <v>0</v>
      </c>
      <c r="R529" t="s">
        <v>71</v>
      </c>
      <c r="S529" t="s">
        <v>2042</v>
      </c>
      <c r="T529" t="s">
        <v>2050</v>
      </c>
    </row>
    <row r="530" spans="1:20" x14ac:dyDescent="0.3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t="s">
        <v>14</v>
      </c>
      <c r="G530" s="5">
        <f t="shared" si="24"/>
        <v>0.80300000000000005</v>
      </c>
      <c r="H530" s="8">
        <f t="shared" si="25"/>
        <v>90.337500000000006</v>
      </c>
      <c r="I530">
        <v>80</v>
      </c>
      <c r="J530" t="s">
        <v>40</v>
      </c>
      <c r="K530" t="s">
        <v>41</v>
      </c>
      <c r="L530">
        <v>1448690400</v>
      </c>
      <c r="M530">
        <v>1389074400</v>
      </c>
      <c r="N530" s="12">
        <f t="shared" si="26"/>
        <v>42336.25</v>
      </c>
      <c r="O530" s="12">
        <f t="shared" si="26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2046</v>
      </c>
    </row>
    <row r="531" spans="1:20" x14ac:dyDescent="0.3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t="s">
        <v>14</v>
      </c>
      <c r="G531" s="5">
        <f t="shared" si="24"/>
        <v>0.11254901960784314</v>
      </c>
      <c r="H531" s="8">
        <f t="shared" si="25"/>
        <v>63.777777777777779</v>
      </c>
      <c r="I531">
        <v>9</v>
      </c>
      <c r="J531" t="s">
        <v>21</v>
      </c>
      <c r="K531" t="s">
        <v>22</v>
      </c>
      <c r="L531">
        <v>1448690400</v>
      </c>
      <c r="M531">
        <v>1402117200</v>
      </c>
      <c r="N531" s="12">
        <f t="shared" si="26"/>
        <v>42336.25</v>
      </c>
      <c r="O531" s="12">
        <f t="shared" si="26"/>
        <v>41797.208333333336</v>
      </c>
      <c r="P531" t="b">
        <v>0</v>
      </c>
      <c r="Q531" t="b">
        <v>0</v>
      </c>
      <c r="R531" t="s">
        <v>89</v>
      </c>
      <c r="S531" t="s">
        <v>2051</v>
      </c>
      <c r="T531" t="s">
        <v>2052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t="s">
        <v>14</v>
      </c>
      <c r="G532" s="5">
        <f t="shared" si="24"/>
        <v>0.91740952380952379</v>
      </c>
      <c r="H532" s="8">
        <f t="shared" si="25"/>
        <v>53.995515695067262</v>
      </c>
      <c r="I532">
        <v>1784</v>
      </c>
      <c r="J532" t="s">
        <v>21</v>
      </c>
      <c r="K532" t="s">
        <v>22</v>
      </c>
      <c r="L532">
        <v>1448690400</v>
      </c>
      <c r="M532">
        <v>1284440400</v>
      </c>
      <c r="N532" s="12">
        <f t="shared" si="26"/>
        <v>42336.25</v>
      </c>
      <c r="O532" s="12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2048</v>
      </c>
      <c r="T532" t="s">
        <v>2054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t="s">
        <v>47</v>
      </c>
      <c r="G533" s="5">
        <f t="shared" si="24"/>
        <v>0.95521156936261387</v>
      </c>
      <c r="H533" s="8">
        <f t="shared" si="25"/>
        <v>48.993956043956047</v>
      </c>
      <c r="I533">
        <v>3640</v>
      </c>
      <c r="J533" t="s">
        <v>98</v>
      </c>
      <c r="K533" t="s">
        <v>99</v>
      </c>
      <c r="L533">
        <v>1448690400</v>
      </c>
      <c r="M533">
        <v>1388988000</v>
      </c>
      <c r="N533" s="12">
        <f t="shared" si="26"/>
        <v>42336.25</v>
      </c>
      <c r="O533" s="12">
        <f t="shared" si="26"/>
        <v>41645.25</v>
      </c>
      <c r="P533" t="b">
        <v>0</v>
      </c>
      <c r="Q533" t="b">
        <v>0</v>
      </c>
      <c r="R533" t="s">
        <v>89</v>
      </c>
      <c r="S533" t="s">
        <v>2051</v>
      </c>
      <c r="T533" t="s">
        <v>2052</v>
      </c>
    </row>
    <row r="534" spans="1:20" x14ac:dyDescent="0.3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t="s">
        <v>20</v>
      </c>
      <c r="G534" s="5">
        <f t="shared" si="24"/>
        <v>5.0287499999999996</v>
      </c>
      <c r="H534" s="8">
        <f t="shared" si="25"/>
        <v>63.857142857142854</v>
      </c>
      <c r="I534">
        <v>126</v>
      </c>
      <c r="J534" t="s">
        <v>15</v>
      </c>
      <c r="K534" t="s">
        <v>16</v>
      </c>
      <c r="L534">
        <v>1448690400</v>
      </c>
      <c r="M534">
        <v>1516946400</v>
      </c>
      <c r="N534" s="12">
        <f t="shared" si="26"/>
        <v>42336.25</v>
      </c>
      <c r="O534" s="12">
        <f t="shared" si="26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2041</v>
      </c>
    </row>
    <row r="535" spans="1:20" x14ac:dyDescent="0.3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t="s">
        <v>20</v>
      </c>
      <c r="G535" s="5">
        <f t="shared" si="24"/>
        <v>1.5924394463667819</v>
      </c>
      <c r="H535" s="8">
        <f t="shared" si="25"/>
        <v>82.996393146979258</v>
      </c>
      <c r="I535">
        <v>2218</v>
      </c>
      <c r="J535" t="s">
        <v>40</v>
      </c>
      <c r="K535" t="s">
        <v>41</v>
      </c>
      <c r="L535">
        <v>1448690400</v>
      </c>
      <c r="M535">
        <v>1377752400</v>
      </c>
      <c r="N535" s="12">
        <f t="shared" si="26"/>
        <v>42336.25</v>
      </c>
      <c r="O535" s="12">
        <f t="shared" si="26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2046</v>
      </c>
    </row>
    <row r="536" spans="1:20" x14ac:dyDescent="0.3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t="s">
        <v>14</v>
      </c>
      <c r="G536" s="5">
        <f t="shared" si="24"/>
        <v>0.15022446689113356</v>
      </c>
      <c r="H536" s="8">
        <f t="shared" si="25"/>
        <v>55.08230452674897</v>
      </c>
      <c r="I536">
        <v>243</v>
      </c>
      <c r="J536" t="s">
        <v>21</v>
      </c>
      <c r="K536" t="s">
        <v>22</v>
      </c>
      <c r="L536">
        <v>1448690400</v>
      </c>
      <c r="M536">
        <v>1534568400</v>
      </c>
      <c r="N536" s="12">
        <f t="shared" si="26"/>
        <v>42336.25</v>
      </c>
      <c r="O536" s="12">
        <f t="shared" si="26"/>
        <v>43330.208333333328</v>
      </c>
      <c r="P536" t="b">
        <v>0</v>
      </c>
      <c r="Q536" t="b">
        <v>1</v>
      </c>
      <c r="R536" t="s">
        <v>53</v>
      </c>
      <c r="S536" t="s">
        <v>2042</v>
      </c>
      <c r="T536" t="s">
        <v>2045</v>
      </c>
    </row>
    <row r="537" spans="1:20" x14ac:dyDescent="0.3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t="s">
        <v>20</v>
      </c>
      <c r="G537" s="5">
        <f t="shared" si="24"/>
        <v>4.820384615384615</v>
      </c>
      <c r="H537" s="8">
        <f t="shared" si="25"/>
        <v>62.044554455445542</v>
      </c>
      <c r="I537">
        <v>202</v>
      </c>
      <c r="J537" t="s">
        <v>107</v>
      </c>
      <c r="K537" t="s">
        <v>108</v>
      </c>
      <c r="L537">
        <v>1448690400</v>
      </c>
      <c r="M537">
        <v>1528606800</v>
      </c>
      <c r="N537" s="12">
        <f t="shared" si="26"/>
        <v>42336.25</v>
      </c>
      <c r="O537" s="12">
        <f t="shared" si="26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2041</v>
      </c>
    </row>
    <row r="538" spans="1:20" x14ac:dyDescent="0.3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t="s">
        <v>20</v>
      </c>
      <c r="G538" s="5">
        <f t="shared" si="24"/>
        <v>1.4996938775510205</v>
      </c>
      <c r="H538" s="8">
        <f t="shared" si="25"/>
        <v>104.97857142857143</v>
      </c>
      <c r="I538">
        <v>140</v>
      </c>
      <c r="J538" t="s">
        <v>107</v>
      </c>
      <c r="K538" t="s">
        <v>108</v>
      </c>
      <c r="L538">
        <v>1448690400</v>
      </c>
      <c r="M538">
        <v>1284872400</v>
      </c>
      <c r="N538" s="12">
        <f t="shared" si="26"/>
        <v>42336.25</v>
      </c>
      <c r="O538" s="12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2048</v>
      </c>
      <c r="T538" t="s">
        <v>2054</v>
      </c>
    </row>
    <row r="539" spans="1:20" x14ac:dyDescent="0.3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t="s">
        <v>20</v>
      </c>
      <c r="G539" s="5">
        <f t="shared" si="24"/>
        <v>1.1722156398104266</v>
      </c>
      <c r="H539" s="8">
        <f t="shared" si="25"/>
        <v>94.044676806083643</v>
      </c>
      <c r="I539">
        <v>1052</v>
      </c>
      <c r="J539" t="s">
        <v>36</v>
      </c>
      <c r="K539" t="s">
        <v>37</v>
      </c>
      <c r="L539">
        <v>1448690400</v>
      </c>
      <c r="M539">
        <v>1537592400</v>
      </c>
      <c r="N539" s="12">
        <f t="shared" si="26"/>
        <v>42336.25</v>
      </c>
      <c r="O539" s="12">
        <f t="shared" si="26"/>
        <v>43365.208333333328</v>
      </c>
      <c r="P539" t="b">
        <v>1</v>
      </c>
      <c r="Q539" t="b">
        <v>1</v>
      </c>
      <c r="R539" t="s">
        <v>42</v>
      </c>
      <c r="S539" t="s">
        <v>2042</v>
      </c>
      <c r="T539" t="s">
        <v>2043</v>
      </c>
    </row>
    <row r="540" spans="1:20" x14ac:dyDescent="0.3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t="s">
        <v>14</v>
      </c>
      <c r="G540" s="5">
        <f t="shared" si="24"/>
        <v>0.37695968274950431</v>
      </c>
      <c r="H540" s="8">
        <f t="shared" si="25"/>
        <v>44.007716049382715</v>
      </c>
      <c r="I540">
        <v>1296</v>
      </c>
      <c r="J540" t="s">
        <v>21</v>
      </c>
      <c r="K540" t="s">
        <v>22</v>
      </c>
      <c r="L540">
        <v>1448690400</v>
      </c>
      <c r="M540">
        <v>1381208400</v>
      </c>
      <c r="N540" s="12">
        <f t="shared" si="26"/>
        <v>42336.25</v>
      </c>
      <c r="O540" s="12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2051</v>
      </c>
      <c r="T540" t="s">
        <v>2062</v>
      </c>
    </row>
    <row r="541" spans="1:20" x14ac:dyDescent="0.3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t="s">
        <v>14</v>
      </c>
      <c r="G541" s="5">
        <f t="shared" si="24"/>
        <v>0.72653061224489801</v>
      </c>
      <c r="H541" s="8">
        <f t="shared" si="25"/>
        <v>92.467532467532465</v>
      </c>
      <c r="I541">
        <v>77</v>
      </c>
      <c r="J541" t="s">
        <v>21</v>
      </c>
      <c r="K541" t="s">
        <v>22</v>
      </c>
      <c r="L541">
        <v>1448690400</v>
      </c>
      <c r="M541">
        <v>1562475600</v>
      </c>
      <c r="N541" s="12">
        <f t="shared" si="26"/>
        <v>42336.25</v>
      </c>
      <c r="O541" s="12">
        <f t="shared" si="26"/>
        <v>43653.208333333328</v>
      </c>
      <c r="P541" t="b">
        <v>0</v>
      </c>
      <c r="Q541" t="b">
        <v>1</v>
      </c>
      <c r="R541" t="s">
        <v>17</v>
      </c>
      <c r="S541" t="s">
        <v>2034</v>
      </c>
      <c r="T541" t="s">
        <v>2035</v>
      </c>
    </row>
    <row r="542" spans="1:20" x14ac:dyDescent="0.3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t="s">
        <v>20</v>
      </c>
      <c r="G542" s="5">
        <f t="shared" si="24"/>
        <v>2.6598113207547169</v>
      </c>
      <c r="H542" s="8">
        <f t="shared" si="25"/>
        <v>57.072874493927124</v>
      </c>
      <c r="I542">
        <v>247</v>
      </c>
      <c r="J542" t="s">
        <v>21</v>
      </c>
      <c r="K542" t="s">
        <v>22</v>
      </c>
      <c r="L542">
        <v>1448690400</v>
      </c>
      <c r="M542">
        <v>1527397200</v>
      </c>
      <c r="N542" s="12">
        <f t="shared" si="26"/>
        <v>42336.25</v>
      </c>
      <c r="O542" s="12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2055</v>
      </c>
      <c r="T542" t="s">
        <v>2056</v>
      </c>
    </row>
    <row r="543" spans="1:20" x14ac:dyDescent="0.3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t="s">
        <v>14</v>
      </c>
      <c r="G543" s="5">
        <f t="shared" si="24"/>
        <v>0.24205617977528091</v>
      </c>
      <c r="H543" s="8">
        <f t="shared" si="25"/>
        <v>109.07848101265823</v>
      </c>
      <c r="I543">
        <v>395</v>
      </c>
      <c r="J543" t="s">
        <v>107</v>
      </c>
      <c r="K543" t="s">
        <v>108</v>
      </c>
      <c r="L543">
        <v>1448690400</v>
      </c>
      <c r="M543">
        <v>1436158800</v>
      </c>
      <c r="N543" s="12">
        <f t="shared" si="26"/>
        <v>42336.25</v>
      </c>
      <c r="O543" s="12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2051</v>
      </c>
      <c r="T543" t="s">
        <v>2062</v>
      </c>
    </row>
    <row r="544" spans="1:20" x14ac:dyDescent="0.3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t="s">
        <v>14</v>
      </c>
      <c r="G544" s="5">
        <f t="shared" si="24"/>
        <v>2.5064935064935064E-2</v>
      </c>
      <c r="H544" s="8">
        <f t="shared" si="25"/>
        <v>39.387755102040813</v>
      </c>
      <c r="I544">
        <v>49</v>
      </c>
      <c r="J544" t="s">
        <v>40</v>
      </c>
      <c r="K544" t="s">
        <v>41</v>
      </c>
      <c r="L544">
        <v>1448690400</v>
      </c>
      <c r="M544">
        <v>1456034400</v>
      </c>
      <c r="N544" s="12">
        <f t="shared" si="26"/>
        <v>42336.25</v>
      </c>
      <c r="O544" s="12">
        <f t="shared" si="26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2046</v>
      </c>
    </row>
    <row r="545" spans="1:20" x14ac:dyDescent="0.3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t="s">
        <v>14</v>
      </c>
      <c r="G545" s="5">
        <f t="shared" si="24"/>
        <v>0.1632979976442874</v>
      </c>
      <c r="H545" s="8">
        <f t="shared" si="25"/>
        <v>77.022222222222226</v>
      </c>
      <c r="I545">
        <v>180</v>
      </c>
      <c r="J545" t="s">
        <v>21</v>
      </c>
      <c r="K545" t="s">
        <v>22</v>
      </c>
      <c r="L545">
        <v>1448690400</v>
      </c>
      <c r="M545">
        <v>1380171600</v>
      </c>
      <c r="N545" s="12">
        <f t="shared" si="26"/>
        <v>42336.25</v>
      </c>
      <c r="O545" s="12">
        <f t="shared" si="26"/>
        <v>41543.208333333336</v>
      </c>
      <c r="P545" t="b">
        <v>0</v>
      </c>
      <c r="Q545" t="b">
        <v>0</v>
      </c>
      <c r="R545" t="s">
        <v>89</v>
      </c>
      <c r="S545" t="s">
        <v>2051</v>
      </c>
      <c r="T545" t="s">
        <v>2052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t="s">
        <v>20</v>
      </c>
      <c r="G546" s="5">
        <f t="shared" si="24"/>
        <v>2.7650000000000001</v>
      </c>
      <c r="H546" s="8">
        <f t="shared" si="25"/>
        <v>92.166666666666671</v>
      </c>
      <c r="I546">
        <v>84</v>
      </c>
      <c r="J546" t="s">
        <v>21</v>
      </c>
      <c r="K546" t="s">
        <v>22</v>
      </c>
      <c r="L546">
        <v>1448690400</v>
      </c>
      <c r="M546">
        <v>1453356000</v>
      </c>
      <c r="N546" s="12">
        <f t="shared" si="26"/>
        <v>42336.25</v>
      </c>
      <c r="O546" s="12">
        <f t="shared" si="26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 x14ac:dyDescent="0.3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t="s">
        <v>14</v>
      </c>
      <c r="G547" s="5">
        <f t="shared" si="24"/>
        <v>0.88803571428571426</v>
      </c>
      <c r="H547" s="8">
        <f t="shared" si="25"/>
        <v>61.007063197026021</v>
      </c>
      <c r="I547">
        <v>2690</v>
      </c>
      <c r="J547" t="s">
        <v>21</v>
      </c>
      <c r="K547" t="s">
        <v>22</v>
      </c>
      <c r="L547">
        <v>1448690400</v>
      </c>
      <c r="M547">
        <v>1578981600</v>
      </c>
      <c r="N547" s="12">
        <f t="shared" si="26"/>
        <v>42336.25</v>
      </c>
      <c r="O547" s="12">
        <f t="shared" si="26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2041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t="s">
        <v>20</v>
      </c>
      <c r="G548" s="5">
        <f t="shared" si="24"/>
        <v>1.6357142857142857</v>
      </c>
      <c r="H548" s="8">
        <f t="shared" si="25"/>
        <v>78.068181818181813</v>
      </c>
      <c r="I548">
        <v>88</v>
      </c>
      <c r="J548" t="s">
        <v>21</v>
      </c>
      <c r="K548" t="s">
        <v>22</v>
      </c>
      <c r="L548">
        <v>1448690400</v>
      </c>
      <c r="M548">
        <v>1537419600</v>
      </c>
      <c r="N548" s="12">
        <f t="shared" si="26"/>
        <v>42336.25</v>
      </c>
      <c r="O548" s="12">
        <f t="shared" si="26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x14ac:dyDescent="0.3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t="s">
        <v>20</v>
      </c>
      <c r="G549" s="5">
        <f t="shared" si="24"/>
        <v>9.69</v>
      </c>
      <c r="H549" s="8">
        <f t="shared" si="25"/>
        <v>80.75</v>
      </c>
      <c r="I549">
        <v>156</v>
      </c>
      <c r="J549" t="s">
        <v>21</v>
      </c>
      <c r="K549" t="s">
        <v>22</v>
      </c>
      <c r="L549">
        <v>1448690400</v>
      </c>
      <c r="M549">
        <v>1423202400</v>
      </c>
      <c r="N549" s="12">
        <f t="shared" si="26"/>
        <v>42336.25</v>
      </c>
      <c r="O549" s="12">
        <f t="shared" si="26"/>
        <v>42041.25</v>
      </c>
      <c r="P549" t="b">
        <v>0</v>
      </c>
      <c r="Q549" t="b">
        <v>0</v>
      </c>
      <c r="R549" t="s">
        <v>53</v>
      </c>
      <c r="S549" t="s">
        <v>2042</v>
      </c>
      <c r="T549" t="s">
        <v>2045</v>
      </c>
    </row>
    <row r="550" spans="1:20" x14ac:dyDescent="0.3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t="s">
        <v>20</v>
      </c>
      <c r="G550" s="5">
        <f t="shared" si="24"/>
        <v>2.7091376701966716</v>
      </c>
      <c r="H550" s="8">
        <f t="shared" si="25"/>
        <v>59.991289782244557</v>
      </c>
      <c r="I550">
        <v>2985</v>
      </c>
      <c r="J550" t="s">
        <v>21</v>
      </c>
      <c r="K550" t="s">
        <v>22</v>
      </c>
      <c r="L550">
        <v>1448690400</v>
      </c>
      <c r="M550">
        <v>1460610000</v>
      </c>
      <c r="N550" s="12">
        <f t="shared" si="26"/>
        <v>42336.25</v>
      </c>
      <c r="O550" s="12">
        <f t="shared" si="26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2041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t="s">
        <v>20</v>
      </c>
      <c r="G551" s="5">
        <f t="shared" si="24"/>
        <v>2.8421355932203389</v>
      </c>
      <c r="H551" s="8">
        <f t="shared" si="25"/>
        <v>110.03018372703411</v>
      </c>
      <c r="I551">
        <v>762</v>
      </c>
      <c r="J551" t="s">
        <v>21</v>
      </c>
      <c r="K551" t="s">
        <v>22</v>
      </c>
      <c r="L551">
        <v>1448690400</v>
      </c>
      <c r="M551">
        <v>1370494800</v>
      </c>
      <c r="N551" s="12">
        <f t="shared" si="26"/>
        <v>42336.25</v>
      </c>
      <c r="O551" s="12">
        <f t="shared" si="26"/>
        <v>41431.208333333336</v>
      </c>
      <c r="P551" t="b">
        <v>0</v>
      </c>
      <c r="Q551" t="b">
        <v>0</v>
      </c>
      <c r="R551" t="s">
        <v>65</v>
      </c>
      <c r="S551" t="s">
        <v>2038</v>
      </c>
      <c r="T551" t="s">
        <v>2047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t="s">
        <v>74</v>
      </c>
      <c r="G552" s="5">
        <f t="shared" si="24"/>
        <v>0.04</v>
      </c>
      <c r="H552" s="8">
        <f t="shared" si="25"/>
        <v>4</v>
      </c>
      <c r="I552">
        <v>1</v>
      </c>
      <c r="J552" t="s">
        <v>98</v>
      </c>
      <c r="K552" t="s">
        <v>99</v>
      </c>
      <c r="L552">
        <v>1448690400</v>
      </c>
      <c r="M552">
        <v>1332306000</v>
      </c>
      <c r="N552" s="12">
        <f t="shared" si="26"/>
        <v>42336.25</v>
      </c>
      <c r="O552" s="12">
        <f t="shared" si="26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t="s">
        <v>14</v>
      </c>
      <c r="G553" s="5">
        <f t="shared" si="24"/>
        <v>0.58632981676846196</v>
      </c>
      <c r="H553" s="8">
        <f t="shared" si="25"/>
        <v>37.99856063332134</v>
      </c>
      <c r="I553">
        <v>2779</v>
      </c>
      <c r="J553" t="s">
        <v>26</v>
      </c>
      <c r="K553" t="s">
        <v>27</v>
      </c>
      <c r="L553">
        <v>1448690400</v>
      </c>
      <c r="M553">
        <v>1422511200</v>
      </c>
      <c r="N553" s="12">
        <f t="shared" si="26"/>
        <v>42336.25</v>
      </c>
      <c r="O553" s="12">
        <f t="shared" si="26"/>
        <v>42033.25</v>
      </c>
      <c r="P553" t="b">
        <v>0</v>
      </c>
      <c r="Q553" t="b">
        <v>1</v>
      </c>
      <c r="R553" t="s">
        <v>28</v>
      </c>
      <c r="S553" t="s">
        <v>2038</v>
      </c>
      <c r="T553" t="s">
        <v>2039</v>
      </c>
    </row>
    <row r="554" spans="1:20" x14ac:dyDescent="0.3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t="s">
        <v>14</v>
      </c>
      <c r="G554" s="5">
        <f t="shared" si="24"/>
        <v>0.98511111111111116</v>
      </c>
      <c r="H554" s="8">
        <f t="shared" si="25"/>
        <v>96.369565217391298</v>
      </c>
      <c r="I554">
        <v>92</v>
      </c>
      <c r="J554" t="s">
        <v>21</v>
      </c>
      <c r="K554" t="s">
        <v>22</v>
      </c>
      <c r="L554">
        <v>1448690400</v>
      </c>
      <c r="M554">
        <v>1480312800</v>
      </c>
      <c r="N554" s="12">
        <f t="shared" si="26"/>
        <v>42336.25</v>
      </c>
      <c r="O554" s="12">
        <f t="shared" si="26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2041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t="s">
        <v>14</v>
      </c>
      <c r="G555" s="5">
        <f t="shared" si="24"/>
        <v>0.43975381008206332</v>
      </c>
      <c r="H555" s="8">
        <f t="shared" si="25"/>
        <v>72.978599221789878</v>
      </c>
      <c r="I555">
        <v>1028</v>
      </c>
      <c r="J555" t="s">
        <v>21</v>
      </c>
      <c r="K555" t="s">
        <v>22</v>
      </c>
      <c r="L555">
        <v>1448690400</v>
      </c>
      <c r="M555">
        <v>1294034400</v>
      </c>
      <c r="N555" s="12">
        <f t="shared" si="26"/>
        <v>42336.25</v>
      </c>
      <c r="O555" s="12">
        <f t="shared" si="26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t="s">
        <v>20</v>
      </c>
      <c r="G556" s="5">
        <f t="shared" si="24"/>
        <v>1.5166315789473683</v>
      </c>
      <c r="H556" s="8">
        <f t="shared" si="25"/>
        <v>26.007220216606498</v>
      </c>
      <c r="I556">
        <v>554</v>
      </c>
      <c r="J556" t="s">
        <v>15</v>
      </c>
      <c r="K556" t="s">
        <v>16</v>
      </c>
      <c r="L556">
        <v>1448690400</v>
      </c>
      <c r="M556">
        <v>1482645600</v>
      </c>
      <c r="N556" s="12">
        <f t="shared" si="26"/>
        <v>42336.25</v>
      </c>
      <c r="O556" s="12">
        <f t="shared" si="26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2046</v>
      </c>
    </row>
    <row r="557" spans="1:20" x14ac:dyDescent="0.3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t="s">
        <v>20</v>
      </c>
      <c r="G557" s="5">
        <f t="shared" si="24"/>
        <v>2.2363492063492063</v>
      </c>
      <c r="H557" s="8">
        <f t="shared" si="25"/>
        <v>104.36296296296297</v>
      </c>
      <c r="I557">
        <v>135</v>
      </c>
      <c r="J557" t="s">
        <v>36</v>
      </c>
      <c r="K557" t="s">
        <v>37</v>
      </c>
      <c r="L557">
        <v>1448690400</v>
      </c>
      <c r="M557">
        <v>1399093200</v>
      </c>
      <c r="N557" s="12">
        <f t="shared" si="26"/>
        <v>42336.25</v>
      </c>
      <c r="O557" s="12">
        <f t="shared" si="26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 x14ac:dyDescent="0.3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t="s">
        <v>20</v>
      </c>
      <c r="G558" s="5">
        <f t="shared" si="24"/>
        <v>2.3975</v>
      </c>
      <c r="H558" s="8">
        <f t="shared" si="25"/>
        <v>102.18852459016394</v>
      </c>
      <c r="I558">
        <v>122</v>
      </c>
      <c r="J558" t="s">
        <v>21</v>
      </c>
      <c r="K558" t="s">
        <v>22</v>
      </c>
      <c r="L558">
        <v>1448690400</v>
      </c>
      <c r="M558">
        <v>1315890000</v>
      </c>
      <c r="N558" s="12">
        <f t="shared" si="26"/>
        <v>42336.25</v>
      </c>
      <c r="O558" s="12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t="s">
        <v>20</v>
      </c>
      <c r="G559" s="5">
        <f t="shared" si="24"/>
        <v>1.9933333333333334</v>
      </c>
      <c r="H559" s="8">
        <f t="shared" si="25"/>
        <v>54.117647058823529</v>
      </c>
      <c r="I559">
        <v>221</v>
      </c>
      <c r="J559" t="s">
        <v>21</v>
      </c>
      <c r="K559" t="s">
        <v>22</v>
      </c>
      <c r="L559">
        <v>1448690400</v>
      </c>
      <c r="M559">
        <v>1444021200</v>
      </c>
      <c r="N559" s="12">
        <f t="shared" si="26"/>
        <v>42336.25</v>
      </c>
      <c r="O559" s="12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2042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t="s">
        <v>20</v>
      </c>
      <c r="G560" s="5">
        <f t="shared" si="24"/>
        <v>1.373448275862069</v>
      </c>
      <c r="H560" s="8">
        <f t="shared" si="25"/>
        <v>63.222222222222221</v>
      </c>
      <c r="I560">
        <v>126</v>
      </c>
      <c r="J560" t="s">
        <v>21</v>
      </c>
      <c r="K560" t="s">
        <v>22</v>
      </c>
      <c r="L560">
        <v>1448690400</v>
      </c>
      <c r="M560">
        <v>1460005200</v>
      </c>
      <c r="N560" s="12">
        <f t="shared" si="26"/>
        <v>42336.25</v>
      </c>
      <c r="O560" s="12">
        <f t="shared" si="26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2041</v>
      </c>
    </row>
    <row r="561" spans="1:20" x14ac:dyDescent="0.3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t="s">
        <v>20</v>
      </c>
      <c r="G561" s="5">
        <f t="shared" si="24"/>
        <v>1.009696106362773</v>
      </c>
      <c r="H561" s="8">
        <f t="shared" si="25"/>
        <v>104.03228962818004</v>
      </c>
      <c r="I561">
        <v>1022</v>
      </c>
      <c r="J561" t="s">
        <v>21</v>
      </c>
      <c r="K561" t="s">
        <v>22</v>
      </c>
      <c r="L561">
        <v>1448690400</v>
      </c>
      <c r="M561">
        <v>1470718800</v>
      </c>
      <c r="N561" s="12">
        <f t="shared" si="26"/>
        <v>42336.25</v>
      </c>
      <c r="O561" s="12">
        <f t="shared" si="26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x14ac:dyDescent="0.3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t="s">
        <v>20</v>
      </c>
      <c r="G562" s="5">
        <f t="shared" si="24"/>
        <v>7.9416000000000002</v>
      </c>
      <c r="H562" s="8">
        <f t="shared" si="25"/>
        <v>49.994334277620396</v>
      </c>
      <c r="I562">
        <v>3177</v>
      </c>
      <c r="J562" t="s">
        <v>21</v>
      </c>
      <c r="K562" t="s">
        <v>22</v>
      </c>
      <c r="L562">
        <v>1448690400</v>
      </c>
      <c r="M562">
        <v>1325052000</v>
      </c>
      <c r="N562" s="12">
        <f t="shared" si="26"/>
        <v>42336.25</v>
      </c>
      <c r="O562" s="12">
        <f t="shared" si="26"/>
        <v>40905.25</v>
      </c>
      <c r="P562" t="b">
        <v>0</v>
      </c>
      <c r="Q562" t="b">
        <v>0</v>
      </c>
      <c r="R562" t="s">
        <v>71</v>
      </c>
      <c r="S562" t="s">
        <v>2042</v>
      </c>
      <c r="T562" t="s">
        <v>2050</v>
      </c>
    </row>
    <row r="563" spans="1:20" x14ac:dyDescent="0.3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t="s">
        <v>20</v>
      </c>
      <c r="G563" s="5">
        <f t="shared" si="24"/>
        <v>3.6970000000000001</v>
      </c>
      <c r="H563" s="8">
        <f t="shared" si="25"/>
        <v>56.015151515151516</v>
      </c>
      <c r="I563">
        <v>198</v>
      </c>
      <c r="J563" t="s">
        <v>98</v>
      </c>
      <c r="K563" t="s">
        <v>99</v>
      </c>
      <c r="L563">
        <v>1448690400</v>
      </c>
      <c r="M563">
        <v>1319000400</v>
      </c>
      <c r="N563" s="12">
        <f t="shared" si="26"/>
        <v>42336.25</v>
      </c>
      <c r="O563" s="12">
        <f t="shared" si="26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2041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t="s">
        <v>14</v>
      </c>
      <c r="G564" s="5">
        <f t="shared" si="24"/>
        <v>0.12818181818181817</v>
      </c>
      <c r="H564" s="8">
        <f t="shared" si="25"/>
        <v>48.807692307692307</v>
      </c>
      <c r="I564">
        <v>26</v>
      </c>
      <c r="J564" t="s">
        <v>98</v>
      </c>
      <c r="K564" t="s">
        <v>99</v>
      </c>
      <c r="L564">
        <v>1448690400</v>
      </c>
      <c r="M564">
        <v>1552539600</v>
      </c>
      <c r="N564" s="12">
        <f t="shared" si="26"/>
        <v>42336.25</v>
      </c>
      <c r="O564" s="12">
        <f t="shared" si="26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 x14ac:dyDescent="0.3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t="s">
        <v>20</v>
      </c>
      <c r="G565" s="5">
        <f t="shared" si="24"/>
        <v>1.3802702702702703</v>
      </c>
      <c r="H565" s="8">
        <f t="shared" si="25"/>
        <v>60.082352941176474</v>
      </c>
      <c r="I565">
        <v>85</v>
      </c>
      <c r="J565" t="s">
        <v>26</v>
      </c>
      <c r="K565" t="s">
        <v>27</v>
      </c>
      <c r="L565">
        <v>1448690400</v>
      </c>
      <c r="M565">
        <v>1543816800</v>
      </c>
      <c r="N565" s="12">
        <f t="shared" si="26"/>
        <v>42336.25</v>
      </c>
      <c r="O565" s="12">
        <f t="shared" si="26"/>
        <v>43437.25</v>
      </c>
      <c r="P565" t="b">
        <v>0</v>
      </c>
      <c r="Q565" t="b">
        <v>0</v>
      </c>
      <c r="R565" t="s">
        <v>42</v>
      </c>
      <c r="S565" t="s">
        <v>2042</v>
      </c>
      <c r="T565" t="s">
        <v>2043</v>
      </c>
    </row>
    <row r="566" spans="1:20" x14ac:dyDescent="0.3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t="s">
        <v>14</v>
      </c>
      <c r="G566" s="5">
        <f t="shared" si="24"/>
        <v>0.83813278008298753</v>
      </c>
      <c r="H566" s="8">
        <f t="shared" si="25"/>
        <v>78.990502793296088</v>
      </c>
      <c r="I566">
        <v>1790</v>
      </c>
      <c r="J566" t="s">
        <v>21</v>
      </c>
      <c r="K566" t="s">
        <v>22</v>
      </c>
      <c r="L566">
        <v>1448690400</v>
      </c>
      <c r="M566">
        <v>1427086800</v>
      </c>
      <c r="N566" s="12">
        <f t="shared" si="26"/>
        <v>42336.25</v>
      </c>
      <c r="O566" s="12">
        <f t="shared" si="26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t="s">
        <v>20</v>
      </c>
      <c r="G567" s="5">
        <f t="shared" si="24"/>
        <v>2.0460063224446787</v>
      </c>
      <c r="H567" s="8">
        <f t="shared" si="25"/>
        <v>53.99499443826474</v>
      </c>
      <c r="I567">
        <v>3596</v>
      </c>
      <c r="J567" t="s">
        <v>21</v>
      </c>
      <c r="K567" t="s">
        <v>22</v>
      </c>
      <c r="L567">
        <v>1448690400</v>
      </c>
      <c r="M567">
        <v>1323064800</v>
      </c>
      <c r="N567" s="12">
        <f t="shared" si="26"/>
        <v>42336.25</v>
      </c>
      <c r="O567" s="12">
        <f t="shared" si="26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x14ac:dyDescent="0.3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t="s">
        <v>14</v>
      </c>
      <c r="G568" s="5">
        <f t="shared" si="24"/>
        <v>0.44344086021505374</v>
      </c>
      <c r="H568" s="8">
        <f t="shared" si="25"/>
        <v>111.45945945945945</v>
      </c>
      <c r="I568">
        <v>37</v>
      </c>
      <c r="J568" t="s">
        <v>21</v>
      </c>
      <c r="K568" t="s">
        <v>22</v>
      </c>
      <c r="L568">
        <v>1448690400</v>
      </c>
      <c r="M568">
        <v>1458277200</v>
      </c>
      <c r="N568" s="12">
        <f t="shared" si="26"/>
        <v>42336.25</v>
      </c>
      <c r="O568" s="12">
        <f t="shared" si="26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2044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t="s">
        <v>20</v>
      </c>
      <c r="G569" s="5">
        <f t="shared" si="24"/>
        <v>2.1860294117647059</v>
      </c>
      <c r="H569" s="8">
        <f t="shared" si="25"/>
        <v>60.922131147540981</v>
      </c>
      <c r="I569">
        <v>244</v>
      </c>
      <c r="J569" t="s">
        <v>21</v>
      </c>
      <c r="K569" t="s">
        <v>22</v>
      </c>
      <c r="L569">
        <v>1448690400</v>
      </c>
      <c r="M569">
        <v>1405141200</v>
      </c>
      <c r="N569" s="12">
        <f t="shared" si="26"/>
        <v>42336.25</v>
      </c>
      <c r="O569" s="12">
        <f t="shared" si="26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 x14ac:dyDescent="0.3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t="s">
        <v>20</v>
      </c>
      <c r="G570" s="5">
        <f t="shared" si="24"/>
        <v>1.8603314917127072</v>
      </c>
      <c r="H570" s="8">
        <f t="shared" si="25"/>
        <v>26.0015444015444</v>
      </c>
      <c r="I570">
        <v>5180</v>
      </c>
      <c r="J570" t="s">
        <v>21</v>
      </c>
      <c r="K570" t="s">
        <v>22</v>
      </c>
      <c r="L570">
        <v>1448690400</v>
      </c>
      <c r="M570">
        <v>1283058000</v>
      </c>
      <c r="N570" s="12">
        <f t="shared" si="26"/>
        <v>42336.25</v>
      </c>
      <c r="O570" s="12">
        <f t="shared" si="26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2041</v>
      </c>
    </row>
    <row r="571" spans="1:20" x14ac:dyDescent="0.3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t="s">
        <v>20</v>
      </c>
      <c r="G571" s="5">
        <f t="shared" si="24"/>
        <v>2.3733830845771142</v>
      </c>
      <c r="H571" s="8">
        <f t="shared" si="25"/>
        <v>80.993208828522924</v>
      </c>
      <c r="I571">
        <v>589</v>
      </c>
      <c r="J571" t="s">
        <v>107</v>
      </c>
      <c r="K571" t="s">
        <v>108</v>
      </c>
      <c r="L571">
        <v>1448690400</v>
      </c>
      <c r="M571">
        <v>1295762400</v>
      </c>
      <c r="N571" s="12">
        <f t="shared" si="26"/>
        <v>42336.25</v>
      </c>
      <c r="O571" s="12">
        <f t="shared" si="26"/>
        <v>40566.25</v>
      </c>
      <c r="P571" t="b">
        <v>0</v>
      </c>
      <c r="Q571" t="b">
        <v>0</v>
      </c>
      <c r="R571" t="s">
        <v>71</v>
      </c>
      <c r="S571" t="s">
        <v>2042</v>
      </c>
      <c r="T571" t="s">
        <v>2050</v>
      </c>
    </row>
    <row r="572" spans="1:20" x14ac:dyDescent="0.3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t="s">
        <v>20</v>
      </c>
      <c r="G572" s="5">
        <f t="shared" si="24"/>
        <v>3.0565384615384614</v>
      </c>
      <c r="H572" s="8">
        <f t="shared" si="25"/>
        <v>34.995963302752294</v>
      </c>
      <c r="I572">
        <v>2725</v>
      </c>
      <c r="J572" t="s">
        <v>21</v>
      </c>
      <c r="K572" t="s">
        <v>22</v>
      </c>
      <c r="L572">
        <v>1448690400</v>
      </c>
      <c r="M572">
        <v>1419573600</v>
      </c>
      <c r="N572" s="12">
        <f t="shared" si="26"/>
        <v>42336.25</v>
      </c>
      <c r="O572" s="12">
        <f t="shared" si="26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 x14ac:dyDescent="0.3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t="s">
        <v>14</v>
      </c>
      <c r="G573" s="5">
        <f t="shared" si="24"/>
        <v>0.94142857142857139</v>
      </c>
      <c r="H573" s="8">
        <f t="shared" si="25"/>
        <v>94.142857142857139</v>
      </c>
      <c r="I573">
        <v>35</v>
      </c>
      <c r="J573" t="s">
        <v>107</v>
      </c>
      <c r="K573" t="s">
        <v>108</v>
      </c>
      <c r="L573">
        <v>1448690400</v>
      </c>
      <c r="M573">
        <v>1438750800</v>
      </c>
      <c r="N573" s="12">
        <f t="shared" si="26"/>
        <v>42336.25</v>
      </c>
      <c r="O573" s="12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2042</v>
      </c>
      <c r="T573" t="s">
        <v>2053</v>
      </c>
    </row>
    <row r="574" spans="1:20" x14ac:dyDescent="0.3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t="s">
        <v>74</v>
      </c>
      <c r="G574" s="5">
        <f t="shared" si="24"/>
        <v>0.54400000000000004</v>
      </c>
      <c r="H574" s="8">
        <f t="shared" si="25"/>
        <v>52.085106382978722</v>
      </c>
      <c r="I574">
        <v>94</v>
      </c>
      <c r="J574" t="s">
        <v>21</v>
      </c>
      <c r="K574" t="s">
        <v>22</v>
      </c>
      <c r="L574">
        <v>1448690400</v>
      </c>
      <c r="M574">
        <v>1444798800</v>
      </c>
      <c r="N574" s="12">
        <f t="shared" si="26"/>
        <v>42336.25</v>
      </c>
      <c r="O574" s="12">
        <f t="shared" si="26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 x14ac:dyDescent="0.3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t="s">
        <v>20</v>
      </c>
      <c r="G575" s="5">
        <f t="shared" si="24"/>
        <v>1.1188059701492536</v>
      </c>
      <c r="H575" s="8">
        <f t="shared" si="25"/>
        <v>24.986666666666668</v>
      </c>
      <c r="I575">
        <v>300</v>
      </c>
      <c r="J575" t="s">
        <v>21</v>
      </c>
      <c r="K575" t="s">
        <v>22</v>
      </c>
      <c r="L575">
        <v>1448690400</v>
      </c>
      <c r="M575">
        <v>1399179600</v>
      </c>
      <c r="N575" s="12">
        <f t="shared" si="26"/>
        <v>42336.25</v>
      </c>
      <c r="O575" s="12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x14ac:dyDescent="0.3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t="s">
        <v>20</v>
      </c>
      <c r="G576" s="5">
        <f t="shared" si="24"/>
        <v>3.6914814814814814</v>
      </c>
      <c r="H576" s="8">
        <f t="shared" si="25"/>
        <v>69.215277777777771</v>
      </c>
      <c r="I576">
        <v>144</v>
      </c>
      <c r="J576" t="s">
        <v>21</v>
      </c>
      <c r="K576" t="s">
        <v>22</v>
      </c>
      <c r="L576">
        <v>1448690400</v>
      </c>
      <c r="M576">
        <v>1576562400</v>
      </c>
      <c r="N576" s="12">
        <f t="shared" si="26"/>
        <v>42336.25</v>
      </c>
      <c r="O576" s="12">
        <f t="shared" si="26"/>
        <v>43816.25</v>
      </c>
      <c r="P576" t="b">
        <v>0</v>
      </c>
      <c r="Q576" t="b">
        <v>1</v>
      </c>
      <c r="R576" t="s">
        <v>17</v>
      </c>
      <c r="S576" t="s">
        <v>2034</v>
      </c>
      <c r="T576" t="s">
        <v>2035</v>
      </c>
    </row>
    <row r="577" spans="1:20" x14ac:dyDescent="0.3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t="s">
        <v>14</v>
      </c>
      <c r="G577" s="5">
        <f t="shared" si="24"/>
        <v>0.62930372148859548</v>
      </c>
      <c r="H577" s="8">
        <f t="shared" si="25"/>
        <v>93.944444444444443</v>
      </c>
      <c r="I577">
        <v>558</v>
      </c>
      <c r="J577" t="s">
        <v>21</v>
      </c>
      <c r="K577" t="s">
        <v>22</v>
      </c>
      <c r="L577">
        <v>1448690400</v>
      </c>
      <c r="M577">
        <v>1400821200</v>
      </c>
      <c r="N577" s="12">
        <f t="shared" si="26"/>
        <v>42336.25</v>
      </c>
      <c r="O577" s="12">
        <f t="shared" si="26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2041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t="s">
        <v>14</v>
      </c>
      <c r="G578" s="5">
        <f t="shared" si="24"/>
        <v>0.6492783505154639</v>
      </c>
      <c r="H578" s="8">
        <f t="shared" si="25"/>
        <v>98.40625</v>
      </c>
      <c r="I578">
        <v>64</v>
      </c>
      <c r="J578" t="s">
        <v>21</v>
      </c>
      <c r="K578" t="s">
        <v>22</v>
      </c>
      <c r="L578">
        <v>1448690400</v>
      </c>
      <c r="M578">
        <v>1510984800</v>
      </c>
      <c r="N578" s="12">
        <f t="shared" si="26"/>
        <v>42336.25</v>
      </c>
      <c r="O578" s="12">
        <f t="shared" si="26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x14ac:dyDescent="0.3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t="s">
        <v>74</v>
      </c>
      <c r="G579" s="5">
        <f t="shared" ref="G579:G642" si="27">IF(D579,E579/D579,0)</f>
        <v>0.18853658536585366</v>
      </c>
      <c r="H579" s="8">
        <f t="shared" ref="H579:H642" si="28">IF(I579,E579/I579,0)</f>
        <v>41.783783783783782</v>
      </c>
      <c r="I579">
        <v>37</v>
      </c>
      <c r="J579" t="s">
        <v>21</v>
      </c>
      <c r="K579" t="s">
        <v>22</v>
      </c>
      <c r="L579">
        <v>1448690400</v>
      </c>
      <c r="M579">
        <v>1302066000</v>
      </c>
      <c r="N579" s="12">
        <f t="shared" ref="N579:O642" si="29">(((L579/60)/60)/24)+DATE(1970,1,1)</f>
        <v>42336.25</v>
      </c>
      <c r="O579" s="12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2059</v>
      </c>
    </row>
    <row r="580" spans="1:20" x14ac:dyDescent="0.3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t="s">
        <v>14</v>
      </c>
      <c r="G580" s="5">
        <f t="shared" si="27"/>
        <v>0.1675440414507772</v>
      </c>
      <c r="H580" s="8">
        <f t="shared" si="28"/>
        <v>65.991836734693877</v>
      </c>
      <c r="I580">
        <v>245</v>
      </c>
      <c r="J580" t="s">
        <v>21</v>
      </c>
      <c r="K580" t="s">
        <v>22</v>
      </c>
      <c r="L580">
        <v>1448690400</v>
      </c>
      <c r="M580">
        <v>1322978400</v>
      </c>
      <c r="N580" s="12">
        <f t="shared" si="29"/>
        <v>42336.25</v>
      </c>
      <c r="O580" s="12">
        <f t="shared" si="29"/>
        <v>40881.25</v>
      </c>
      <c r="P580" t="b">
        <v>0</v>
      </c>
      <c r="Q580" t="b">
        <v>0</v>
      </c>
      <c r="R580" t="s">
        <v>474</v>
      </c>
      <c r="S580" t="s">
        <v>2042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t="s">
        <v>20</v>
      </c>
      <c r="G581" s="5">
        <f t="shared" si="27"/>
        <v>1.0111290322580646</v>
      </c>
      <c r="H581" s="8">
        <f t="shared" si="28"/>
        <v>72.05747126436782</v>
      </c>
      <c r="I581">
        <v>87</v>
      </c>
      <c r="J581" t="s">
        <v>21</v>
      </c>
      <c r="K581" t="s">
        <v>22</v>
      </c>
      <c r="L581">
        <v>1448690400</v>
      </c>
      <c r="M581">
        <v>1313730000</v>
      </c>
      <c r="N581" s="12">
        <f t="shared" si="29"/>
        <v>42336.25</v>
      </c>
      <c r="O581" s="12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t="s">
        <v>20</v>
      </c>
      <c r="G582" s="5">
        <f t="shared" si="27"/>
        <v>3.4150228310502282</v>
      </c>
      <c r="H582" s="8">
        <f t="shared" si="28"/>
        <v>48.003209242618745</v>
      </c>
      <c r="I582">
        <v>3116</v>
      </c>
      <c r="J582" t="s">
        <v>21</v>
      </c>
      <c r="K582" t="s">
        <v>22</v>
      </c>
      <c r="L582">
        <v>1448690400</v>
      </c>
      <c r="M582">
        <v>1394085600</v>
      </c>
      <c r="N582" s="12">
        <f t="shared" si="29"/>
        <v>42336.25</v>
      </c>
      <c r="O582" s="12">
        <f t="shared" si="29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2041</v>
      </c>
    </row>
    <row r="583" spans="1:20" x14ac:dyDescent="0.3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t="s">
        <v>14</v>
      </c>
      <c r="G583" s="5">
        <f t="shared" si="27"/>
        <v>0.64016666666666666</v>
      </c>
      <c r="H583" s="8">
        <f t="shared" si="28"/>
        <v>54.098591549295776</v>
      </c>
      <c r="I583">
        <v>71</v>
      </c>
      <c r="J583" t="s">
        <v>21</v>
      </c>
      <c r="K583" t="s">
        <v>22</v>
      </c>
      <c r="L583">
        <v>1448690400</v>
      </c>
      <c r="M583">
        <v>1305349200</v>
      </c>
      <c r="N583" s="12">
        <f t="shared" si="29"/>
        <v>42336.25</v>
      </c>
      <c r="O583" s="12">
        <f t="shared" si="29"/>
        <v>40677.208333333336</v>
      </c>
      <c r="P583" t="b">
        <v>0</v>
      </c>
      <c r="Q583" t="b">
        <v>0</v>
      </c>
      <c r="R583" t="s">
        <v>28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t="s">
        <v>14</v>
      </c>
      <c r="G584" s="5">
        <f t="shared" si="27"/>
        <v>0.5208045977011494</v>
      </c>
      <c r="H584" s="8">
        <f t="shared" si="28"/>
        <v>107.88095238095238</v>
      </c>
      <c r="I584">
        <v>42</v>
      </c>
      <c r="J584" t="s">
        <v>21</v>
      </c>
      <c r="K584" t="s">
        <v>22</v>
      </c>
      <c r="L584">
        <v>1448690400</v>
      </c>
      <c r="M584">
        <v>1434344400</v>
      </c>
      <c r="N584" s="12">
        <f t="shared" si="29"/>
        <v>42336.25</v>
      </c>
      <c r="O584" s="12">
        <f t="shared" si="29"/>
        <v>42170.208333333328</v>
      </c>
      <c r="P584" t="b">
        <v>0</v>
      </c>
      <c r="Q584" t="b">
        <v>1</v>
      </c>
      <c r="R584" t="s">
        <v>89</v>
      </c>
      <c r="S584" t="s">
        <v>2051</v>
      </c>
      <c r="T584" t="s">
        <v>2052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t="s">
        <v>20</v>
      </c>
      <c r="G585" s="5">
        <f t="shared" si="27"/>
        <v>3.2240211640211642</v>
      </c>
      <c r="H585" s="8">
        <f t="shared" si="28"/>
        <v>67.034103410341032</v>
      </c>
      <c r="I585">
        <v>909</v>
      </c>
      <c r="J585" t="s">
        <v>21</v>
      </c>
      <c r="K585" t="s">
        <v>22</v>
      </c>
      <c r="L585">
        <v>1448690400</v>
      </c>
      <c r="M585">
        <v>1331186400</v>
      </c>
      <c r="N585" s="12">
        <f t="shared" si="29"/>
        <v>42336.25</v>
      </c>
      <c r="O585" s="12">
        <f t="shared" si="29"/>
        <v>40976.25</v>
      </c>
      <c r="P585" t="b">
        <v>0</v>
      </c>
      <c r="Q585" t="b">
        <v>0</v>
      </c>
      <c r="R585" t="s">
        <v>42</v>
      </c>
      <c r="S585" t="s">
        <v>2042</v>
      </c>
      <c r="T585" t="s">
        <v>2043</v>
      </c>
    </row>
    <row r="586" spans="1:20" ht="31.2" x14ac:dyDescent="0.3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t="s">
        <v>20</v>
      </c>
      <c r="G586" s="5">
        <f t="shared" si="27"/>
        <v>1.1950810185185186</v>
      </c>
      <c r="H586" s="8">
        <f t="shared" si="28"/>
        <v>64.01425914445133</v>
      </c>
      <c r="I586">
        <v>1613</v>
      </c>
      <c r="J586" t="s">
        <v>21</v>
      </c>
      <c r="K586" t="s">
        <v>22</v>
      </c>
      <c r="L586">
        <v>1448690400</v>
      </c>
      <c r="M586">
        <v>1336539600</v>
      </c>
      <c r="N586" s="12">
        <f t="shared" si="29"/>
        <v>42336.25</v>
      </c>
      <c r="O586" s="12">
        <f t="shared" si="29"/>
        <v>41038.208333333336</v>
      </c>
      <c r="P586" t="b">
        <v>0</v>
      </c>
      <c r="Q586" t="b">
        <v>0</v>
      </c>
      <c r="R586" t="s">
        <v>28</v>
      </c>
      <c r="S586" t="s">
        <v>2038</v>
      </c>
      <c r="T586" t="s">
        <v>2039</v>
      </c>
    </row>
    <row r="587" spans="1:20" x14ac:dyDescent="0.3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t="s">
        <v>20</v>
      </c>
      <c r="G587" s="5">
        <f t="shared" si="27"/>
        <v>1.4679775280898877</v>
      </c>
      <c r="H587" s="8">
        <f t="shared" si="28"/>
        <v>96.066176470588232</v>
      </c>
      <c r="I587">
        <v>136</v>
      </c>
      <c r="J587" t="s">
        <v>21</v>
      </c>
      <c r="K587" t="s">
        <v>22</v>
      </c>
      <c r="L587">
        <v>1448690400</v>
      </c>
      <c r="M587">
        <v>1269752400</v>
      </c>
      <c r="N587" s="12">
        <f t="shared" si="29"/>
        <v>42336.25</v>
      </c>
      <c r="O587" s="12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2048</v>
      </c>
      <c r="T587" t="s">
        <v>2060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t="s">
        <v>20</v>
      </c>
      <c r="G588" s="5">
        <f t="shared" si="27"/>
        <v>9.5057142857142853</v>
      </c>
      <c r="H588" s="8">
        <f t="shared" si="28"/>
        <v>51.184615384615384</v>
      </c>
      <c r="I588">
        <v>130</v>
      </c>
      <c r="J588" t="s">
        <v>21</v>
      </c>
      <c r="K588" t="s">
        <v>22</v>
      </c>
      <c r="L588">
        <v>1448690400</v>
      </c>
      <c r="M588">
        <v>1291615200</v>
      </c>
      <c r="N588" s="12">
        <f t="shared" si="29"/>
        <v>42336.25</v>
      </c>
      <c r="O588" s="12">
        <f t="shared" si="2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 x14ac:dyDescent="0.3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t="s">
        <v>14</v>
      </c>
      <c r="G589" s="5">
        <f t="shared" si="27"/>
        <v>0.72893617021276591</v>
      </c>
      <c r="H589" s="8">
        <f t="shared" si="28"/>
        <v>43.92307692307692</v>
      </c>
      <c r="I589">
        <v>156</v>
      </c>
      <c r="J589" t="s">
        <v>15</v>
      </c>
      <c r="K589" t="s">
        <v>16</v>
      </c>
      <c r="L589">
        <v>1448690400</v>
      </c>
      <c r="M589">
        <v>1552366800</v>
      </c>
      <c r="N589" s="12">
        <f t="shared" si="29"/>
        <v>42336.25</v>
      </c>
      <c r="O589" s="12">
        <f t="shared" si="29"/>
        <v>43536.208333333328</v>
      </c>
      <c r="P589" t="b">
        <v>0</v>
      </c>
      <c r="Q589" t="b">
        <v>1</v>
      </c>
      <c r="R589" t="s">
        <v>17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t="s">
        <v>14</v>
      </c>
      <c r="G590" s="5">
        <f t="shared" si="27"/>
        <v>0.7900824873096447</v>
      </c>
      <c r="H590" s="8">
        <f t="shared" si="28"/>
        <v>91.021198830409361</v>
      </c>
      <c r="I590">
        <v>1368</v>
      </c>
      <c r="J590" t="s">
        <v>40</v>
      </c>
      <c r="K590" t="s">
        <v>41</v>
      </c>
      <c r="L590">
        <v>1448690400</v>
      </c>
      <c r="M590">
        <v>1272171600</v>
      </c>
      <c r="N590" s="12">
        <f t="shared" si="29"/>
        <v>42336.25</v>
      </c>
      <c r="O590" s="12">
        <f t="shared" si="29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2041</v>
      </c>
    </row>
    <row r="591" spans="1:20" x14ac:dyDescent="0.3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t="s">
        <v>14</v>
      </c>
      <c r="G591" s="5">
        <f t="shared" si="27"/>
        <v>0.64721518987341775</v>
      </c>
      <c r="H591" s="8">
        <f t="shared" si="28"/>
        <v>50.127450980392155</v>
      </c>
      <c r="I591">
        <v>102</v>
      </c>
      <c r="J591" t="s">
        <v>21</v>
      </c>
      <c r="K591" t="s">
        <v>22</v>
      </c>
      <c r="L591">
        <v>1448690400</v>
      </c>
      <c r="M591">
        <v>1436677200</v>
      </c>
      <c r="N591" s="12">
        <f t="shared" si="29"/>
        <v>42336.25</v>
      </c>
      <c r="O591" s="12">
        <f t="shared" si="29"/>
        <v>42197.208333333328</v>
      </c>
      <c r="P591" t="b">
        <v>0</v>
      </c>
      <c r="Q591" t="b">
        <v>0</v>
      </c>
      <c r="R591" t="s">
        <v>42</v>
      </c>
      <c r="S591" t="s">
        <v>2042</v>
      </c>
      <c r="T591" t="s">
        <v>2043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t="s">
        <v>14</v>
      </c>
      <c r="G592" s="5">
        <f t="shared" si="27"/>
        <v>0.82028169014084507</v>
      </c>
      <c r="H592" s="8">
        <f t="shared" si="28"/>
        <v>67.720930232558146</v>
      </c>
      <c r="I592">
        <v>86</v>
      </c>
      <c r="J592" t="s">
        <v>26</v>
      </c>
      <c r="K592" t="s">
        <v>27</v>
      </c>
      <c r="L592">
        <v>1448690400</v>
      </c>
      <c r="M592">
        <v>1420092000</v>
      </c>
      <c r="N592" s="12">
        <f t="shared" si="29"/>
        <v>42336.25</v>
      </c>
      <c r="O592" s="12">
        <f t="shared" si="29"/>
        <v>42005.25</v>
      </c>
      <c r="P592" t="b">
        <v>0</v>
      </c>
      <c r="Q592" t="b">
        <v>0</v>
      </c>
      <c r="R592" t="s">
        <v>133</v>
      </c>
      <c r="S592" t="s">
        <v>2048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t="s">
        <v>20</v>
      </c>
      <c r="G593" s="5">
        <f t="shared" si="27"/>
        <v>10.376666666666667</v>
      </c>
      <c r="H593" s="8">
        <f t="shared" si="28"/>
        <v>61.03921568627451</v>
      </c>
      <c r="I593">
        <v>102</v>
      </c>
      <c r="J593" t="s">
        <v>21</v>
      </c>
      <c r="K593" t="s">
        <v>22</v>
      </c>
      <c r="L593">
        <v>1448690400</v>
      </c>
      <c r="M593">
        <v>1279947600</v>
      </c>
      <c r="N593" s="12">
        <f t="shared" si="29"/>
        <v>42336.25</v>
      </c>
      <c r="O593" s="12">
        <f t="shared" si="29"/>
        <v>40383.208333333336</v>
      </c>
      <c r="P593" t="b">
        <v>0</v>
      </c>
      <c r="Q593" t="b">
        <v>0</v>
      </c>
      <c r="R593" t="s">
        <v>89</v>
      </c>
      <c r="S593" t="s">
        <v>2051</v>
      </c>
      <c r="T593" t="s">
        <v>2052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t="s">
        <v>14</v>
      </c>
      <c r="G594" s="5">
        <f t="shared" si="27"/>
        <v>0.12910076530612244</v>
      </c>
      <c r="H594" s="8">
        <f t="shared" si="28"/>
        <v>80.011857707509876</v>
      </c>
      <c r="I594">
        <v>253</v>
      </c>
      <c r="J594" t="s">
        <v>21</v>
      </c>
      <c r="K594" t="s">
        <v>22</v>
      </c>
      <c r="L594">
        <v>1448690400</v>
      </c>
      <c r="M594">
        <v>1402203600</v>
      </c>
      <c r="N594" s="12">
        <f t="shared" si="29"/>
        <v>42336.25</v>
      </c>
      <c r="O594" s="12">
        <f t="shared" si="29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2041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t="s">
        <v>20</v>
      </c>
      <c r="G595" s="5">
        <f t="shared" si="27"/>
        <v>1.5484210526315789</v>
      </c>
      <c r="H595" s="8">
        <f t="shared" si="28"/>
        <v>47.001497753369947</v>
      </c>
      <c r="I595">
        <v>4006</v>
      </c>
      <c r="J595" t="s">
        <v>21</v>
      </c>
      <c r="K595" t="s">
        <v>22</v>
      </c>
      <c r="L595">
        <v>1448690400</v>
      </c>
      <c r="M595">
        <v>1396933200</v>
      </c>
      <c r="N595" s="12">
        <f t="shared" si="29"/>
        <v>42336.25</v>
      </c>
      <c r="O595" s="12">
        <f t="shared" si="29"/>
        <v>41737.208333333336</v>
      </c>
      <c r="P595" t="b">
        <v>0</v>
      </c>
      <c r="Q595" t="b">
        <v>0</v>
      </c>
      <c r="R595" t="s">
        <v>71</v>
      </c>
      <c r="S595" t="s">
        <v>2042</v>
      </c>
      <c r="T595" t="s">
        <v>2050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t="s">
        <v>14</v>
      </c>
      <c r="G596" s="5">
        <f t="shared" si="27"/>
        <v>7.0991735537190084E-2</v>
      </c>
      <c r="H596" s="8">
        <f t="shared" si="28"/>
        <v>71.127388535031841</v>
      </c>
      <c r="I596">
        <v>157</v>
      </c>
      <c r="J596" t="s">
        <v>21</v>
      </c>
      <c r="K596" t="s">
        <v>22</v>
      </c>
      <c r="L596">
        <v>1448690400</v>
      </c>
      <c r="M596">
        <v>1467262800</v>
      </c>
      <c r="N596" s="12">
        <f t="shared" si="29"/>
        <v>42336.25</v>
      </c>
      <c r="O596" s="12">
        <f t="shared" si="29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2041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t="s">
        <v>20</v>
      </c>
      <c r="G597" s="5">
        <f t="shared" si="27"/>
        <v>2.0852773826458035</v>
      </c>
      <c r="H597" s="8">
        <f t="shared" si="28"/>
        <v>89.99079189686924</v>
      </c>
      <c r="I597">
        <v>1629</v>
      </c>
      <c r="J597" t="s">
        <v>21</v>
      </c>
      <c r="K597" t="s">
        <v>22</v>
      </c>
      <c r="L597">
        <v>1448690400</v>
      </c>
      <c r="M597">
        <v>1270530000</v>
      </c>
      <c r="N597" s="12">
        <f t="shared" si="29"/>
        <v>42336.25</v>
      </c>
      <c r="O597" s="12">
        <f t="shared" si="29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x14ac:dyDescent="0.3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t="s">
        <v>14</v>
      </c>
      <c r="G598" s="5">
        <f t="shared" si="27"/>
        <v>0.99683544303797467</v>
      </c>
      <c r="H598" s="8">
        <f t="shared" si="28"/>
        <v>43.032786885245905</v>
      </c>
      <c r="I598">
        <v>183</v>
      </c>
      <c r="J598" t="s">
        <v>21</v>
      </c>
      <c r="K598" t="s">
        <v>22</v>
      </c>
      <c r="L598">
        <v>1448690400</v>
      </c>
      <c r="M598">
        <v>1457762400</v>
      </c>
      <c r="N598" s="12">
        <f t="shared" si="29"/>
        <v>42336.25</v>
      </c>
      <c r="O598" s="12">
        <f t="shared" si="29"/>
        <v>42441.25</v>
      </c>
      <c r="P598" t="b">
        <v>0</v>
      </c>
      <c r="Q598" t="b">
        <v>1</v>
      </c>
      <c r="R598" t="s">
        <v>53</v>
      </c>
      <c r="S598" t="s">
        <v>2042</v>
      </c>
      <c r="T598" t="s">
        <v>2045</v>
      </c>
    </row>
    <row r="599" spans="1:20" x14ac:dyDescent="0.3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t="s">
        <v>20</v>
      </c>
      <c r="G599" s="5">
        <f t="shared" si="27"/>
        <v>2.0159756097560977</v>
      </c>
      <c r="H599" s="8">
        <f t="shared" si="28"/>
        <v>67.997714808043881</v>
      </c>
      <c r="I599">
        <v>2188</v>
      </c>
      <c r="J599" t="s">
        <v>21</v>
      </c>
      <c r="K599" t="s">
        <v>22</v>
      </c>
      <c r="L599">
        <v>1448690400</v>
      </c>
      <c r="M599">
        <v>1575525600</v>
      </c>
      <c r="N599" s="12">
        <f t="shared" si="29"/>
        <v>42336.25</v>
      </c>
      <c r="O599" s="12">
        <f t="shared" si="29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2041</v>
      </c>
    </row>
    <row r="600" spans="1:20" x14ac:dyDescent="0.3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t="s">
        <v>20</v>
      </c>
      <c r="G600" s="5">
        <f t="shared" si="27"/>
        <v>1.6209032258064515</v>
      </c>
      <c r="H600" s="8">
        <f t="shared" si="28"/>
        <v>73.004566210045667</v>
      </c>
      <c r="I600">
        <v>2409</v>
      </c>
      <c r="J600" t="s">
        <v>107</v>
      </c>
      <c r="K600" t="s">
        <v>108</v>
      </c>
      <c r="L600">
        <v>1448690400</v>
      </c>
      <c r="M600">
        <v>1279083600</v>
      </c>
      <c r="N600" s="12">
        <f t="shared" si="29"/>
        <v>42336.25</v>
      </c>
      <c r="O600" s="12">
        <f t="shared" si="2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t="s">
        <v>14</v>
      </c>
      <c r="G601" s="5">
        <f t="shared" si="27"/>
        <v>3.6436208125445471E-2</v>
      </c>
      <c r="H601" s="8">
        <f t="shared" si="28"/>
        <v>62.341463414634148</v>
      </c>
      <c r="I601">
        <v>82</v>
      </c>
      <c r="J601" t="s">
        <v>36</v>
      </c>
      <c r="K601" t="s">
        <v>37</v>
      </c>
      <c r="L601">
        <v>1448690400</v>
      </c>
      <c r="M601">
        <v>1424412000</v>
      </c>
      <c r="N601" s="12">
        <f t="shared" si="29"/>
        <v>42336.25</v>
      </c>
      <c r="O601" s="12">
        <f t="shared" si="29"/>
        <v>42055.25</v>
      </c>
      <c r="P601" t="b">
        <v>0</v>
      </c>
      <c r="Q601" t="b">
        <v>0</v>
      </c>
      <c r="R601" t="s">
        <v>42</v>
      </c>
      <c r="S601" t="s">
        <v>2042</v>
      </c>
      <c r="T601" t="s">
        <v>2043</v>
      </c>
    </row>
    <row r="602" spans="1:20" x14ac:dyDescent="0.3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t="s">
        <v>14</v>
      </c>
      <c r="G602" s="5">
        <f t="shared" si="27"/>
        <v>0.05</v>
      </c>
      <c r="H602" s="8">
        <f t="shared" si="28"/>
        <v>5</v>
      </c>
      <c r="I602">
        <v>1</v>
      </c>
      <c r="J602" t="s">
        <v>40</v>
      </c>
      <c r="K602" t="s">
        <v>41</v>
      </c>
      <c r="L602">
        <v>1448690400</v>
      </c>
      <c r="M602">
        <v>1376197200</v>
      </c>
      <c r="N602" s="12">
        <f t="shared" si="29"/>
        <v>42336.25</v>
      </c>
      <c r="O602" s="12">
        <f t="shared" si="29"/>
        <v>41497.208333333336</v>
      </c>
      <c r="P602" t="b">
        <v>0</v>
      </c>
      <c r="Q602" t="b">
        <v>0</v>
      </c>
      <c r="R602" t="s">
        <v>17</v>
      </c>
      <c r="S602" t="s">
        <v>2034</v>
      </c>
      <c r="T602" t="s">
        <v>2035</v>
      </c>
    </row>
    <row r="603" spans="1:20" x14ac:dyDescent="0.3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t="s">
        <v>20</v>
      </c>
      <c r="G603" s="5">
        <f t="shared" si="27"/>
        <v>2.0663492063492064</v>
      </c>
      <c r="H603" s="8">
        <f t="shared" si="28"/>
        <v>67.103092783505161</v>
      </c>
      <c r="I603">
        <v>194</v>
      </c>
      <c r="J603" t="s">
        <v>21</v>
      </c>
      <c r="K603" t="s">
        <v>22</v>
      </c>
      <c r="L603">
        <v>1448690400</v>
      </c>
      <c r="M603">
        <v>1402894800</v>
      </c>
      <c r="N603" s="12">
        <f t="shared" si="29"/>
        <v>42336.25</v>
      </c>
      <c r="O603" s="12">
        <f t="shared" si="29"/>
        <v>41806.208333333336</v>
      </c>
      <c r="P603" t="b">
        <v>1</v>
      </c>
      <c r="Q603" t="b">
        <v>0</v>
      </c>
      <c r="R603" t="s">
        <v>65</v>
      </c>
      <c r="S603" t="s">
        <v>2038</v>
      </c>
      <c r="T603" t="s">
        <v>2047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t="s">
        <v>20</v>
      </c>
      <c r="G604" s="5">
        <f t="shared" si="27"/>
        <v>1.2823628691983122</v>
      </c>
      <c r="H604" s="8">
        <f t="shared" si="28"/>
        <v>79.978947368421046</v>
      </c>
      <c r="I604">
        <v>1140</v>
      </c>
      <c r="J604" t="s">
        <v>21</v>
      </c>
      <c r="K604" t="s">
        <v>22</v>
      </c>
      <c r="L604">
        <v>1448690400</v>
      </c>
      <c r="M604">
        <v>1434430800</v>
      </c>
      <c r="N604" s="12">
        <f t="shared" si="29"/>
        <v>42336.25</v>
      </c>
      <c r="O604" s="12">
        <f t="shared" si="29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2041</v>
      </c>
    </row>
    <row r="605" spans="1:20" x14ac:dyDescent="0.3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t="s">
        <v>20</v>
      </c>
      <c r="G605" s="5">
        <f t="shared" si="27"/>
        <v>1.1966037735849056</v>
      </c>
      <c r="H605" s="8">
        <f t="shared" si="28"/>
        <v>62.176470588235297</v>
      </c>
      <c r="I605">
        <v>102</v>
      </c>
      <c r="J605" t="s">
        <v>21</v>
      </c>
      <c r="K605" t="s">
        <v>22</v>
      </c>
      <c r="L605">
        <v>1448690400</v>
      </c>
      <c r="M605">
        <v>1557896400</v>
      </c>
      <c r="N605" s="12">
        <f t="shared" si="29"/>
        <v>42336.25</v>
      </c>
      <c r="O605" s="12">
        <f t="shared" si="29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x14ac:dyDescent="0.3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t="s">
        <v>20</v>
      </c>
      <c r="G606" s="5">
        <f t="shared" si="27"/>
        <v>1.7073055242390078</v>
      </c>
      <c r="H606" s="8">
        <f t="shared" si="28"/>
        <v>53.005950297514879</v>
      </c>
      <c r="I606">
        <v>2857</v>
      </c>
      <c r="J606" t="s">
        <v>21</v>
      </c>
      <c r="K606" t="s">
        <v>22</v>
      </c>
      <c r="L606">
        <v>1448690400</v>
      </c>
      <c r="M606">
        <v>1297490400</v>
      </c>
      <c r="N606" s="12">
        <f t="shared" si="29"/>
        <v>42336.25</v>
      </c>
      <c r="O606" s="12">
        <f t="shared" si="29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x14ac:dyDescent="0.3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t="s">
        <v>20</v>
      </c>
      <c r="G607" s="5">
        <f t="shared" si="27"/>
        <v>1.8721212121212121</v>
      </c>
      <c r="H607" s="8">
        <f t="shared" si="28"/>
        <v>57.738317757009348</v>
      </c>
      <c r="I607">
        <v>107</v>
      </c>
      <c r="J607" t="s">
        <v>21</v>
      </c>
      <c r="K607" t="s">
        <v>22</v>
      </c>
      <c r="L607">
        <v>1448690400</v>
      </c>
      <c r="M607">
        <v>1447394400</v>
      </c>
      <c r="N607" s="12">
        <f t="shared" si="29"/>
        <v>42336.25</v>
      </c>
      <c r="O607" s="12">
        <f t="shared" si="29"/>
        <v>42321.25</v>
      </c>
      <c r="P607" t="b">
        <v>0</v>
      </c>
      <c r="Q607" t="b">
        <v>0</v>
      </c>
      <c r="R607" t="s">
        <v>68</v>
      </c>
      <c r="S607" t="s">
        <v>2048</v>
      </c>
      <c r="T607" t="s">
        <v>2049</v>
      </c>
    </row>
    <row r="608" spans="1:20" x14ac:dyDescent="0.3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t="s">
        <v>20</v>
      </c>
      <c r="G608" s="5">
        <f t="shared" si="27"/>
        <v>1.8838235294117647</v>
      </c>
      <c r="H608" s="8">
        <f t="shared" si="28"/>
        <v>40.03125</v>
      </c>
      <c r="I608">
        <v>160</v>
      </c>
      <c r="J608" t="s">
        <v>40</v>
      </c>
      <c r="K608" t="s">
        <v>41</v>
      </c>
      <c r="L608">
        <v>1448690400</v>
      </c>
      <c r="M608">
        <v>1458277200</v>
      </c>
      <c r="N608" s="12">
        <f t="shared" si="29"/>
        <v>42336.25</v>
      </c>
      <c r="O608" s="12">
        <f t="shared" si="2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 x14ac:dyDescent="0.3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t="s">
        <v>20</v>
      </c>
      <c r="G609" s="5">
        <f t="shared" si="27"/>
        <v>1.3129869186046512</v>
      </c>
      <c r="H609" s="8">
        <f t="shared" si="28"/>
        <v>81.016591928251117</v>
      </c>
      <c r="I609">
        <v>2230</v>
      </c>
      <c r="J609" t="s">
        <v>21</v>
      </c>
      <c r="K609" t="s">
        <v>22</v>
      </c>
      <c r="L609">
        <v>1448690400</v>
      </c>
      <c r="M609">
        <v>1395723600</v>
      </c>
      <c r="N609" s="12">
        <f t="shared" si="29"/>
        <v>42336.25</v>
      </c>
      <c r="O609" s="12">
        <f t="shared" si="29"/>
        <v>41723.208333333336</v>
      </c>
      <c r="P609" t="b">
        <v>0</v>
      </c>
      <c r="Q609" t="b">
        <v>0</v>
      </c>
      <c r="R609" t="s">
        <v>17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t="s">
        <v>20</v>
      </c>
      <c r="G610" s="5">
        <f t="shared" si="27"/>
        <v>2.8397435897435899</v>
      </c>
      <c r="H610" s="8">
        <f t="shared" si="28"/>
        <v>35.047468354430379</v>
      </c>
      <c r="I610">
        <v>316</v>
      </c>
      <c r="J610" t="s">
        <v>21</v>
      </c>
      <c r="K610" t="s">
        <v>22</v>
      </c>
      <c r="L610">
        <v>1448690400</v>
      </c>
      <c r="M610">
        <v>1552197600</v>
      </c>
      <c r="N610" s="12">
        <f t="shared" si="29"/>
        <v>42336.25</v>
      </c>
      <c r="O610" s="12">
        <f t="shared" si="2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t="s">
        <v>20</v>
      </c>
      <c r="G611" s="5">
        <f t="shared" si="27"/>
        <v>1.2041999999999999</v>
      </c>
      <c r="H611" s="8">
        <f t="shared" si="28"/>
        <v>102.92307692307692</v>
      </c>
      <c r="I611">
        <v>117</v>
      </c>
      <c r="J611" t="s">
        <v>21</v>
      </c>
      <c r="K611" t="s">
        <v>22</v>
      </c>
      <c r="L611">
        <v>1448690400</v>
      </c>
      <c r="M611">
        <v>1549087200</v>
      </c>
      <c r="N611" s="12">
        <f t="shared" si="29"/>
        <v>42336.25</v>
      </c>
      <c r="O611" s="12">
        <f t="shared" si="29"/>
        <v>43498.25</v>
      </c>
      <c r="P611" t="b">
        <v>0</v>
      </c>
      <c r="Q611" t="b">
        <v>0</v>
      </c>
      <c r="R611" t="s">
        <v>474</v>
      </c>
      <c r="S611" t="s">
        <v>2042</v>
      </c>
      <c r="T611" t="s">
        <v>2064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t="s">
        <v>20</v>
      </c>
      <c r="G612" s="5">
        <f t="shared" si="27"/>
        <v>4.1905607476635511</v>
      </c>
      <c r="H612" s="8">
        <f t="shared" si="28"/>
        <v>27.998126756166094</v>
      </c>
      <c r="I612">
        <v>6406</v>
      </c>
      <c r="J612" t="s">
        <v>21</v>
      </c>
      <c r="K612" t="s">
        <v>22</v>
      </c>
      <c r="L612">
        <v>1448690400</v>
      </c>
      <c r="M612">
        <v>1356847200</v>
      </c>
      <c r="N612" s="12">
        <f t="shared" si="29"/>
        <v>42336.25</v>
      </c>
      <c r="O612" s="12">
        <f t="shared" si="29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2041</v>
      </c>
    </row>
    <row r="613" spans="1:20" x14ac:dyDescent="0.3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t="s">
        <v>74</v>
      </c>
      <c r="G613" s="5">
        <f t="shared" si="27"/>
        <v>0.13853658536585367</v>
      </c>
      <c r="H613" s="8">
        <f t="shared" si="28"/>
        <v>75.733333333333334</v>
      </c>
      <c r="I613">
        <v>15</v>
      </c>
      <c r="J613" t="s">
        <v>21</v>
      </c>
      <c r="K613" t="s">
        <v>22</v>
      </c>
      <c r="L613">
        <v>1448690400</v>
      </c>
      <c r="M613">
        <v>1375765200</v>
      </c>
      <c r="N613" s="12">
        <f t="shared" si="29"/>
        <v>42336.25</v>
      </c>
      <c r="O613" s="12">
        <f t="shared" si="29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x14ac:dyDescent="0.3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t="s">
        <v>20</v>
      </c>
      <c r="G614" s="5">
        <f t="shared" si="27"/>
        <v>1.3943548387096774</v>
      </c>
      <c r="H614" s="8">
        <f t="shared" si="28"/>
        <v>45.026041666666664</v>
      </c>
      <c r="I614">
        <v>192</v>
      </c>
      <c r="J614" t="s">
        <v>21</v>
      </c>
      <c r="K614" t="s">
        <v>22</v>
      </c>
      <c r="L614">
        <v>1448690400</v>
      </c>
      <c r="M614">
        <v>1289800800</v>
      </c>
      <c r="N614" s="12">
        <f t="shared" si="29"/>
        <v>42336.25</v>
      </c>
      <c r="O614" s="12">
        <f t="shared" si="2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2044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t="s">
        <v>20</v>
      </c>
      <c r="G615" s="5">
        <f t="shared" si="27"/>
        <v>1.74</v>
      </c>
      <c r="H615" s="8">
        <f t="shared" si="28"/>
        <v>73.615384615384613</v>
      </c>
      <c r="I615">
        <v>26</v>
      </c>
      <c r="J615" t="s">
        <v>15</v>
      </c>
      <c r="K615" t="s">
        <v>16</v>
      </c>
      <c r="L615">
        <v>1448690400</v>
      </c>
      <c r="M615">
        <v>1504501200</v>
      </c>
      <c r="N615" s="12">
        <f t="shared" si="29"/>
        <v>42336.25</v>
      </c>
      <c r="O615" s="12">
        <f t="shared" si="29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2041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t="s">
        <v>20</v>
      </c>
      <c r="G616" s="5">
        <f t="shared" si="27"/>
        <v>1.5549056603773586</v>
      </c>
      <c r="H616" s="8">
        <f t="shared" si="28"/>
        <v>56.991701244813278</v>
      </c>
      <c r="I616">
        <v>723</v>
      </c>
      <c r="J616" t="s">
        <v>21</v>
      </c>
      <c r="K616" t="s">
        <v>22</v>
      </c>
      <c r="L616">
        <v>1448690400</v>
      </c>
      <c r="M616">
        <v>1485669600</v>
      </c>
      <c r="N616" s="12">
        <f t="shared" si="29"/>
        <v>42336.25</v>
      </c>
      <c r="O616" s="12">
        <f t="shared" si="29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x14ac:dyDescent="0.3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t="s">
        <v>20</v>
      </c>
      <c r="G617" s="5">
        <f t="shared" si="27"/>
        <v>1.7044705882352942</v>
      </c>
      <c r="H617" s="8">
        <f t="shared" si="28"/>
        <v>85.223529411764702</v>
      </c>
      <c r="I617">
        <v>170</v>
      </c>
      <c r="J617" t="s">
        <v>107</v>
      </c>
      <c r="K617" t="s">
        <v>108</v>
      </c>
      <c r="L617">
        <v>1448690400</v>
      </c>
      <c r="M617">
        <v>1462770000</v>
      </c>
      <c r="N617" s="12">
        <f t="shared" si="29"/>
        <v>42336.25</v>
      </c>
      <c r="O617" s="12">
        <f t="shared" si="29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x14ac:dyDescent="0.3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t="s">
        <v>20</v>
      </c>
      <c r="G618" s="5">
        <f t="shared" si="27"/>
        <v>1.8951562500000001</v>
      </c>
      <c r="H618" s="8">
        <f t="shared" si="28"/>
        <v>50.962184873949582</v>
      </c>
      <c r="I618">
        <v>238</v>
      </c>
      <c r="J618" t="s">
        <v>40</v>
      </c>
      <c r="K618" t="s">
        <v>41</v>
      </c>
      <c r="L618">
        <v>1448690400</v>
      </c>
      <c r="M618">
        <v>1379739600</v>
      </c>
      <c r="N618" s="12">
        <f t="shared" si="29"/>
        <v>42336.25</v>
      </c>
      <c r="O618" s="12">
        <f t="shared" si="2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2046</v>
      </c>
    </row>
    <row r="619" spans="1:20" x14ac:dyDescent="0.3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t="s">
        <v>20</v>
      </c>
      <c r="G619" s="5">
        <f t="shared" si="27"/>
        <v>2.4971428571428573</v>
      </c>
      <c r="H619" s="8">
        <f t="shared" si="28"/>
        <v>63.563636363636363</v>
      </c>
      <c r="I619">
        <v>55</v>
      </c>
      <c r="J619" t="s">
        <v>21</v>
      </c>
      <c r="K619" t="s">
        <v>22</v>
      </c>
      <c r="L619">
        <v>1448690400</v>
      </c>
      <c r="M619">
        <v>1402722000</v>
      </c>
      <c r="N619" s="12">
        <f t="shared" si="29"/>
        <v>42336.25</v>
      </c>
      <c r="O619" s="12">
        <f t="shared" si="29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2041</v>
      </c>
    </row>
    <row r="620" spans="1:20" x14ac:dyDescent="0.3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t="s">
        <v>14</v>
      </c>
      <c r="G620" s="5">
        <f t="shared" si="27"/>
        <v>0.48860523665659616</v>
      </c>
      <c r="H620" s="8">
        <f t="shared" si="28"/>
        <v>80.999165275459092</v>
      </c>
      <c r="I620">
        <v>1198</v>
      </c>
      <c r="J620" t="s">
        <v>21</v>
      </c>
      <c r="K620" t="s">
        <v>22</v>
      </c>
      <c r="L620">
        <v>1448690400</v>
      </c>
      <c r="M620">
        <v>1369285200</v>
      </c>
      <c r="N620" s="12">
        <f t="shared" si="29"/>
        <v>42336.25</v>
      </c>
      <c r="O620" s="12">
        <f t="shared" si="29"/>
        <v>41417.208333333336</v>
      </c>
      <c r="P620" t="b">
        <v>0</v>
      </c>
      <c r="Q620" t="b">
        <v>0</v>
      </c>
      <c r="R620" t="s">
        <v>68</v>
      </c>
      <c r="S620" t="s">
        <v>2048</v>
      </c>
      <c r="T620" t="s">
        <v>2049</v>
      </c>
    </row>
    <row r="621" spans="1:20" x14ac:dyDescent="0.3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t="s">
        <v>14</v>
      </c>
      <c r="G621" s="5">
        <f t="shared" si="27"/>
        <v>0.28461970393057684</v>
      </c>
      <c r="H621" s="8">
        <f t="shared" si="28"/>
        <v>86.044753086419746</v>
      </c>
      <c r="I621">
        <v>648</v>
      </c>
      <c r="J621" t="s">
        <v>21</v>
      </c>
      <c r="K621" t="s">
        <v>22</v>
      </c>
      <c r="L621">
        <v>1448690400</v>
      </c>
      <c r="M621">
        <v>1304744400</v>
      </c>
      <c r="N621" s="12">
        <f t="shared" si="29"/>
        <v>42336.25</v>
      </c>
      <c r="O621" s="12">
        <f t="shared" si="29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2041</v>
      </c>
    </row>
    <row r="622" spans="1:20" x14ac:dyDescent="0.3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t="s">
        <v>20</v>
      </c>
      <c r="G622" s="5">
        <f t="shared" si="27"/>
        <v>2.6802325581395348</v>
      </c>
      <c r="H622" s="8">
        <f t="shared" si="28"/>
        <v>90.0390625</v>
      </c>
      <c r="I622">
        <v>128</v>
      </c>
      <c r="J622" t="s">
        <v>26</v>
      </c>
      <c r="K622" t="s">
        <v>27</v>
      </c>
      <c r="L622">
        <v>1448690400</v>
      </c>
      <c r="M622">
        <v>1468299600</v>
      </c>
      <c r="N622" s="12">
        <f t="shared" si="29"/>
        <v>42336.25</v>
      </c>
      <c r="O622" s="12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2055</v>
      </c>
      <c r="T622" t="s">
        <v>2056</v>
      </c>
    </row>
    <row r="623" spans="1:20" x14ac:dyDescent="0.3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t="s">
        <v>20</v>
      </c>
      <c r="G623" s="5">
        <f t="shared" si="27"/>
        <v>6.1980078125000002</v>
      </c>
      <c r="H623" s="8">
        <f t="shared" si="28"/>
        <v>74.006063432835816</v>
      </c>
      <c r="I623">
        <v>2144</v>
      </c>
      <c r="J623" t="s">
        <v>21</v>
      </c>
      <c r="K623" t="s">
        <v>22</v>
      </c>
      <c r="L623">
        <v>1448690400</v>
      </c>
      <c r="M623">
        <v>1474174800</v>
      </c>
      <c r="N623" s="12">
        <f t="shared" si="29"/>
        <v>42336.25</v>
      </c>
      <c r="O623" s="12">
        <f t="shared" si="29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2041</v>
      </c>
    </row>
    <row r="624" spans="1:20" x14ac:dyDescent="0.3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t="s">
        <v>14</v>
      </c>
      <c r="G624" s="5">
        <f t="shared" si="27"/>
        <v>3.1301587301587303E-2</v>
      </c>
      <c r="H624" s="8">
        <f t="shared" si="28"/>
        <v>92.4375</v>
      </c>
      <c r="I624">
        <v>64</v>
      </c>
      <c r="J624" t="s">
        <v>21</v>
      </c>
      <c r="K624" t="s">
        <v>22</v>
      </c>
      <c r="L624">
        <v>1448690400</v>
      </c>
      <c r="M624">
        <v>1526014800</v>
      </c>
      <c r="N624" s="12">
        <f t="shared" si="29"/>
        <v>42336.25</v>
      </c>
      <c r="O624" s="12">
        <f t="shared" si="2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2046</v>
      </c>
    </row>
    <row r="625" spans="1:20" x14ac:dyDescent="0.3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t="s">
        <v>20</v>
      </c>
      <c r="G625" s="5">
        <f t="shared" si="27"/>
        <v>1.5992152704135738</v>
      </c>
      <c r="H625" s="8">
        <f t="shared" si="28"/>
        <v>55.999257333828446</v>
      </c>
      <c r="I625">
        <v>2693</v>
      </c>
      <c r="J625" t="s">
        <v>40</v>
      </c>
      <c r="K625" t="s">
        <v>41</v>
      </c>
      <c r="L625">
        <v>1448690400</v>
      </c>
      <c r="M625">
        <v>1437454800</v>
      </c>
      <c r="N625" s="12">
        <f t="shared" si="29"/>
        <v>42336.25</v>
      </c>
      <c r="O625" s="12">
        <f t="shared" si="29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2041</v>
      </c>
    </row>
    <row r="626" spans="1:20" x14ac:dyDescent="0.3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t="s">
        <v>20</v>
      </c>
      <c r="G626" s="5">
        <f t="shared" si="27"/>
        <v>2.793921568627451</v>
      </c>
      <c r="H626" s="8">
        <f t="shared" si="28"/>
        <v>32.983796296296298</v>
      </c>
      <c r="I626">
        <v>432</v>
      </c>
      <c r="J626" t="s">
        <v>21</v>
      </c>
      <c r="K626" t="s">
        <v>22</v>
      </c>
      <c r="L626">
        <v>1448690400</v>
      </c>
      <c r="M626">
        <v>1422684000</v>
      </c>
      <c r="N626" s="12">
        <f t="shared" si="29"/>
        <v>42336.25</v>
      </c>
      <c r="O626" s="12">
        <f t="shared" si="29"/>
        <v>42035.25</v>
      </c>
      <c r="P626" t="b">
        <v>0</v>
      </c>
      <c r="Q626" t="b">
        <v>0</v>
      </c>
      <c r="R626" t="s">
        <v>122</v>
      </c>
      <c r="S626" t="s">
        <v>2055</v>
      </c>
      <c r="T626" t="s">
        <v>2056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t="s">
        <v>14</v>
      </c>
      <c r="G627" s="5">
        <f t="shared" si="27"/>
        <v>0.77373333333333338</v>
      </c>
      <c r="H627" s="8">
        <f t="shared" si="28"/>
        <v>93.596774193548384</v>
      </c>
      <c r="I627">
        <v>62</v>
      </c>
      <c r="J627" t="s">
        <v>21</v>
      </c>
      <c r="K627" t="s">
        <v>22</v>
      </c>
      <c r="L627">
        <v>1448690400</v>
      </c>
      <c r="M627">
        <v>1581314400</v>
      </c>
      <c r="N627" s="12">
        <f t="shared" si="29"/>
        <v>42336.25</v>
      </c>
      <c r="O627" s="12">
        <f t="shared" si="29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2041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t="s">
        <v>20</v>
      </c>
      <c r="G628" s="5">
        <f t="shared" si="27"/>
        <v>2.0632812500000002</v>
      </c>
      <c r="H628" s="8">
        <f t="shared" si="28"/>
        <v>69.867724867724874</v>
      </c>
      <c r="I628">
        <v>189</v>
      </c>
      <c r="J628" t="s">
        <v>21</v>
      </c>
      <c r="K628" t="s">
        <v>22</v>
      </c>
      <c r="L628">
        <v>1448690400</v>
      </c>
      <c r="M628">
        <v>1286427600</v>
      </c>
      <c r="N628" s="12">
        <f t="shared" si="29"/>
        <v>42336.25</v>
      </c>
      <c r="O628" s="12">
        <f t="shared" si="29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x14ac:dyDescent="0.3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t="s">
        <v>20</v>
      </c>
      <c r="G629" s="5">
        <f t="shared" si="27"/>
        <v>6.9424999999999999</v>
      </c>
      <c r="H629" s="8">
        <f t="shared" si="28"/>
        <v>72.129870129870127</v>
      </c>
      <c r="I629">
        <v>154</v>
      </c>
      <c r="J629" t="s">
        <v>40</v>
      </c>
      <c r="K629" t="s">
        <v>41</v>
      </c>
      <c r="L629">
        <v>1448690400</v>
      </c>
      <c r="M629">
        <v>1278738000</v>
      </c>
      <c r="N629" s="12">
        <f t="shared" si="29"/>
        <v>42336.25</v>
      </c>
      <c r="O629" s="12">
        <f t="shared" si="29"/>
        <v>40369.208333333336</v>
      </c>
      <c r="P629" t="b">
        <v>1</v>
      </c>
      <c r="Q629" t="b">
        <v>0</v>
      </c>
      <c r="R629" t="s">
        <v>17</v>
      </c>
      <c r="S629" t="s">
        <v>2034</v>
      </c>
      <c r="T629" t="s">
        <v>2035</v>
      </c>
    </row>
    <row r="630" spans="1:20" x14ac:dyDescent="0.3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t="s">
        <v>20</v>
      </c>
      <c r="G630" s="5">
        <f t="shared" si="27"/>
        <v>1.5178947368421052</v>
      </c>
      <c r="H630" s="8">
        <f t="shared" si="28"/>
        <v>30.041666666666668</v>
      </c>
      <c r="I630">
        <v>96</v>
      </c>
      <c r="J630" t="s">
        <v>21</v>
      </c>
      <c r="K630" t="s">
        <v>22</v>
      </c>
      <c r="L630">
        <v>1448690400</v>
      </c>
      <c r="M630">
        <v>1286427600</v>
      </c>
      <c r="N630" s="12">
        <f t="shared" si="29"/>
        <v>42336.25</v>
      </c>
      <c r="O630" s="12">
        <f t="shared" si="2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2046</v>
      </c>
    </row>
    <row r="631" spans="1:20" x14ac:dyDescent="0.3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t="s">
        <v>14</v>
      </c>
      <c r="G631" s="5">
        <f t="shared" si="27"/>
        <v>0.64582072176949945</v>
      </c>
      <c r="H631" s="8">
        <f t="shared" si="28"/>
        <v>73.968000000000004</v>
      </c>
      <c r="I631">
        <v>750</v>
      </c>
      <c r="J631" t="s">
        <v>21</v>
      </c>
      <c r="K631" t="s">
        <v>22</v>
      </c>
      <c r="L631">
        <v>1448690400</v>
      </c>
      <c r="M631">
        <v>1467954000</v>
      </c>
      <c r="N631" s="12">
        <f t="shared" si="29"/>
        <v>42336.25</v>
      </c>
      <c r="O631" s="12">
        <f t="shared" si="29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2041</v>
      </c>
    </row>
    <row r="632" spans="1:20" x14ac:dyDescent="0.3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t="s">
        <v>74</v>
      </c>
      <c r="G632" s="5">
        <f t="shared" si="27"/>
        <v>0.62873684210526315</v>
      </c>
      <c r="H632" s="8">
        <f t="shared" si="28"/>
        <v>68.65517241379311</v>
      </c>
      <c r="I632">
        <v>87</v>
      </c>
      <c r="J632" t="s">
        <v>21</v>
      </c>
      <c r="K632" t="s">
        <v>22</v>
      </c>
      <c r="L632">
        <v>1448690400</v>
      </c>
      <c r="M632">
        <v>1557637200</v>
      </c>
      <c r="N632" s="12">
        <f t="shared" si="29"/>
        <v>42336.25</v>
      </c>
      <c r="O632" s="12">
        <f t="shared" si="29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x14ac:dyDescent="0.3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t="s">
        <v>20</v>
      </c>
      <c r="G633" s="5">
        <f t="shared" si="27"/>
        <v>3.1039864864864866</v>
      </c>
      <c r="H633" s="8">
        <f t="shared" si="28"/>
        <v>59.992164544564154</v>
      </c>
      <c r="I633">
        <v>3063</v>
      </c>
      <c r="J633" t="s">
        <v>21</v>
      </c>
      <c r="K633" t="s">
        <v>22</v>
      </c>
      <c r="L633">
        <v>1448690400</v>
      </c>
      <c r="M633">
        <v>1553922000</v>
      </c>
      <c r="N633" s="12">
        <f t="shared" si="29"/>
        <v>42336.25</v>
      </c>
      <c r="O633" s="12">
        <f t="shared" si="29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x14ac:dyDescent="0.3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t="s">
        <v>47</v>
      </c>
      <c r="G634" s="5">
        <f t="shared" si="27"/>
        <v>0.42859916782246882</v>
      </c>
      <c r="H634" s="8">
        <f t="shared" si="28"/>
        <v>111.15827338129496</v>
      </c>
      <c r="I634">
        <v>278</v>
      </c>
      <c r="J634" t="s">
        <v>21</v>
      </c>
      <c r="K634" t="s">
        <v>22</v>
      </c>
      <c r="L634">
        <v>1448690400</v>
      </c>
      <c r="M634">
        <v>1416463200</v>
      </c>
      <c r="N634" s="12">
        <f t="shared" si="29"/>
        <v>42336.25</v>
      </c>
      <c r="O634" s="12">
        <f t="shared" si="29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t="s">
        <v>14</v>
      </c>
      <c r="G635" s="5">
        <f t="shared" si="27"/>
        <v>0.83119402985074631</v>
      </c>
      <c r="H635" s="8">
        <f t="shared" si="28"/>
        <v>53.038095238095238</v>
      </c>
      <c r="I635">
        <v>105</v>
      </c>
      <c r="J635" t="s">
        <v>21</v>
      </c>
      <c r="K635" t="s">
        <v>22</v>
      </c>
      <c r="L635">
        <v>1448690400</v>
      </c>
      <c r="M635">
        <v>1447221600</v>
      </c>
      <c r="N635" s="12">
        <f t="shared" si="29"/>
        <v>42336.25</v>
      </c>
      <c r="O635" s="12">
        <f t="shared" si="29"/>
        <v>42319.25</v>
      </c>
      <c r="P635" t="b">
        <v>0</v>
      </c>
      <c r="Q635" t="b">
        <v>0</v>
      </c>
      <c r="R635" t="s">
        <v>71</v>
      </c>
      <c r="S635" t="s">
        <v>2042</v>
      </c>
      <c r="T635" t="s">
        <v>2050</v>
      </c>
    </row>
    <row r="636" spans="1:20" x14ac:dyDescent="0.3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t="s">
        <v>74</v>
      </c>
      <c r="G636" s="5">
        <f t="shared" si="27"/>
        <v>0.78531302876480547</v>
      </c>
      <c r="H636" s="8">
        <f t="shared" si="28"/>
        <v>55.985524728588658</v>
      </c>
      <c r="I636">
        <v>1658</v>
      </c>
      <c r="J636" t="s">
        <v>21</v>
      </c>
      <c r="K636" t="s">
        <v>22</v>
      </c>
      <c r="L636">
        <v>1448690400</v>
      </c>
      <c r="M636">
        <v>1491627600</v>
      </c>
      <c r="N636" s="12">
        <f t="shared" si="29"/>
        <v>42336.25</v>
      </c>
      <c r="O636" s="12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2042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t="s">
        <v>20</v>
      </c>
      <c r="G637" s="5">
        <f t="shared" si="27"/>
        <v>1.1409352517985611</v>
      </c>
      <c r="H637" s="8">
        <f t="shared" si="28"/>
        <v>69.986760812003524</v>
      </c>
      <c r="I637">
        <v>2266</v>
      </c>
      <c r="J637" t="s">
        <v>21</v>
      </c>
      <c r="K637" t="s">
        <v>22</v>
      </c>
      <c r="L637">
        <v>1448690400</v>
      </c>
      <c r="M637">
        <v>1363150800</v>
      </c>
      <c r="N637" s="12">
        <f t="shared" si="29"/>
        <v>42336.25</v>
      </c>
      <c r="O637" s="12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x14ac:dyDescent="0.3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t="s">
        <v>14</v>
      </c>
      <c r="G638" s="5">
        <f t="shared" si="27"/>
        <v>0.64537683358624176</v>
      </c>
      <c r="H638" s="8">
        <f t="shared" si="28"/>
        <v>48.998079877112133</v>
      </c>
      <c r="I638">
        <v>2604</v>
      </c>
      <c r="J638" t="s">
        <v>36</v>
      </c>
      <c r="K638" t="s">
        <v>37</v>
      </c>
      <c r="L638">
        <v>1448690400</v>
      </c>
      <c r="M638">
        <v>1330754400</v>
      </c>
      <c r="N638" s="12">
        <f t="shared" si="29"/>
        <v>42336.25</v>
      </c>
      <c r="O638" s="12">
        <f t="shared" si="29"/>
        <v>40971.25</v>
      </c>
      <c r="P638" t="b">
        <v>0</v>
      </c>
      <c r="Q638" t="b">
        <v>1</v>
      </c>
      <c r="R638" t="s">
        <v>71</v>
      </c>
      <c r="S638" t="s">
        <v>2042</v>
      </c>
      <c r="T638" t="s">
        <v>2050</v>
      </c>
    </row>
    <row r="639" spans="1:20" x14ac:dyDescent="0.3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t="s">
        <v>14</v>
      </c>
      <c r="G639" s="5">
        <f t="shared" si="27"/>
        <v>0.79411764705882348</v>
      </c>
      <c r="H639" s="8">
        <f t="shared" si="28"/>
        <v>103.84615384615384</v>
      </c>
      <c r="I639">
        <v>65</v>
      </c>
      <c r="J639" t="s">
        <v>21</v>
      </c>
      <c r="K639" t="s">
        <v>22</v>
      </c>
      <c r="L639">
        <v>1448690400</v>
      </c>
      <c r="M639">
        <v>1479794400</v>
      </c>
      <c r="N639" s="12">
        <f t="shared" si="29"/>
        <v>42336.25</v>
      </c>
      <c r="O639" s="12">
        <f t="shared" si="29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2041</v>
      </c>
    </row>
    <row r="640" spans="1:20" x14ac:dyDescent="0.3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t="s">
        <v>14</v>
      </c>
      <c r="G640" s="5">
        <f t="shared" si="27"/>
        <v>0.11419117647058824</v>
      </c>
      <c r="H640" s="8">
        <f t="shared" si="28"/>
        <v>99.127659574468083</v>
      </c>
      <c r="I640">
        <v>94</v>
      </c>
      <c r="J640" t="s">
        <v>21</v>
      </c>
      <c r="K640" t="s">
        <v>22</v>
      </c>
      <c r="L640">
        <v>1448690400</v>
      </c>
      <c r="M640">
        <v>1281243600</v>
      </c>
      <c r="N640" s="12">
        <f t="shared" si="29"/>
        <v>42336.25</v>
      </c>
      <c r="O640" s="12">
        <f t="shared" si="29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x14ac:dyDescent="0.3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t="s">
        <v>47</v>
      </c>
      <c r="G641" s="5">
        <f t="shared" si="27"/>
        <v>0.56186046511627907</v>
      </c>
      <c r="H641" s="8">
        <f t="shared" si="28"/>
        <v>107.37777777777778</v>
      </c>
      <c r="I641">
        <v>45</v>
      </c>
      <c r="J641" t="s">
        <v>21</v>
      </c>
      <c r="K641" t="s">
        <v>22</v>
      </c>
      <c r="L641">
        <v>1448690400</v>
      </c>
      <c r="M641">
        <v>1532754000</v>
      </c>
      <c r="N641" s="12">
        <f t="shared" si="29"/>
        <v>42336.25</v>
      </c>
      <c r="O641" s="12">
        <f t="shared" si="29"/>
        <v>43309.208333333328</v>
      </c>
      <c r="P641" t="b">
        <v>0</v>
      </c>
      <c r="Q641" t="b">
        <v>1</v>
      </c>
      <c r="R641" t="s">
        <v>53</v>
      </c>
      <c r="S641" t="s">
        <v>2042</v>
      </c>
      <c r="T641" t="s">
        <v>2045</v>
      </c>
    </row>
    <row r="642" spans="1:20" x14ac:dyDescent="0.3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t="s">
        <v>14</v>
      </c>
      <c r="G642" s="5">
        <f t="shared" si="27"/>
        <v>0.16501669449081802</v>
      </c>
      <c r="H642" s="8">
        <f t="shared" si="28"/>
        <v>76.922178988326849</v>
      </c>
      <c r="I642">
        <v>257</v>
      </c>
      <c r="J642" t="s">
        <v>21</v>
      </c>
      <c r="K642" t="s">
        <v>22</v>
      </c>
      <c r="L642">
        <v>1448690400</v>
      </c>
      <c r="M642">
        <v>1453356000</v>
      </c>
      <c r="N642" s="12">
        <f t="shared" si="29"/>
        <v>42336.25</v>
      </c>
      <c r="O642" s="12">
        <f t="shared" si="29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2041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t="s">
        <v>20</v>
      </c>
      <c r="G643" s="5">
        <f t="shared" ref="G643:G706" si="30">IF(D643,E643/D643,0)</f>
        <v>1.1996808510638297</v>
      </c>
      <c r="H643" s="8">
        <f t="shared" ref="H643:H706" si="31">IF(I643,E643/I643,0)</f>
        <v>58.128865979381445</v>
      </c>
      <c r="I643">
        <v>194</v>
      </c>
      <c r="J643" t="s">
        <v>98</v>
      </c>
      <c r="K643" t="s">
        <v>99</v>
      </c>
      <c r="L643">
        <v>1448690400</v>
      </c>
      <c r="M643">
        <v>1489986000</v>
      </c>
      <c r="N643" s="12">
        <f t="shared" ref="N643:O706" si="32">(((L643/60)/60)/24)+DATE(1970,1,1)</f>
        <v>42336.25</v>
      </c>
      <c r="O643" s="12">
        <f t="shared" si="32"/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x14ac:dyDescent="0.3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t="s">
        <v>20</v>
      </c>
      <c r="G644" s="5">
        <f t="shared" si="30"/>
        <v>1.4545652173913044</v>
      </c>
      <c r="H644" s="8">
        <f t="shared" si="31"/>
        <v>103.73643410852713</v>
      </c>
      <c r="I644">
        <v>129</v>
      </c>
      <c r="J644" t="s">
        <v>15</v>
      </c>
      <c r="K644" t="s">
        <v>16</v>
      </c>
      <c r="L644">
        <v>1448690400</v>
      </c>
      <c r="M644">
        <v>1545804000</v>
      </c>
      <c r="N644" s="12">
        <f t="shared" si="32"/>
        <v>42336.25</v>
      </c>
      <c r="O644" s="12">
        <f t="shared" si="32"/>
        <v>43460.25</v>
      </c>
      <c r="P644" t="b">
        <v>0</v>
      </c>
      <c r="Q644" t="b">
        <v>0</v>
      </c>
      <c r="R644" t="s">
        <v>65</v>
      </c>
      <c r="S644" t="s">
        <v>2038</v>
      </c>
      <c r="T644" t="s">
        <v>2047</v>
      </c>
    </row>
    <row r="645" spans="1:20" x14ac:dyDescent="0.3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t="s">
        <v>20</v>
      </c>
      <c r="G645" s="5">
        <f t="shared" si="30"/>
        <v>2.2138255033557046</v>
      </c>
      <c r="H645" s="8">
        <f t="shared" si="31"/>
        <v>87.962666666666664</v>
      </c>
      <c r="I645">
        <v>375</v>
      </c>
      <c r="J645" t="s">
        <v>21</v>
      </c>
      <c r="K645" t="s">
        <v>22</v>
      </c>
      <c r="L645">
        <v>1448690400</v>
      </c>
      <c r="M645">
        <v>1489899600</v>
      </c>
      <c r="N645" s="12">
        <f t="shared" si="32"/>
        <v>42336.25</v>
      </c>
      <c r="O645" s="12">
        <f t="shared" si="32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2041</v>
      </c>
    </row>
    <row r="646" spans="1:20" x14ac:dyDescent="0.3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t="s">
        <v>14</v>
      </c>
      <c r="G646" s="5">
        <f t="shared" si="30"/>
        <v>0.48396694214876035</v>
      </c>
      <c r="H646" s="8">
        <f t="shared" si="31"/>
        <v>28</v>
      </c>
      <c r="I646">
        <v>2928</v>
      </c>
      <c r="J646" t="s">
        <v>15</v>
      </c>
      <c r="K646" t="s">
        <v>16</v>
      </c>
      <c r="L646">
        <v>1448690400</v>
      </c>
      <c r="M646">
        <v>1546495200</v>
      </c>
      <c r="N646" s="12">
        <f t="shared" si="32"/>
        <v>42336.25</v>
      </c>
      <c r="O646" s="12">
        <f t="shared" si="32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x14ac:dyDescent="0.3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t="s">
        <v>14</v>
      </c>
      <c r="G647" s="5">
        <f t="shared" si="30"/>
        <v>0.92911504424778757</v>
      </c>
      <c r="H647" s="8">
        <f t="shared" si="31"/>
        <v>37.999361294443261</v>
      </c>
      <c r="I647">
        <v>4697</v>
      </c>
      <c r="J647" t="s">
        <v>21</v>
      </c>
      <c r="K647" t="s">
        <v>22</v>
      </c>
      <c r="L647">
        <v>1448690400</v>
      </c>
      <c r="M647">
        <v>1539752400</v>
      </c>
      <c r="N647" s="12">
        <f t="shared" si="32"/>
        <v>42336.25</v>
      </c>
      <c r="O647" s="12">
        <f t="shared" si="32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 x14ac:dyDescent="0.3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t="s">
        <v>14</v>
      </c>
      <c r="G648" s="5">
        <f t="shared" si="30"/>
        <v>0.88599797365754818</v>
      </c>
      <c r="H648" s="8">
        <f t="shared" si="31"/>
        <v>29.999313893653515</v>
      </c>
      <c r="I648">
        <v>2915</v>
      </c>
      <c r="J648" t="s">
        <v>21</v>
      </c>
      <c r="K648" t="s">
        <v>22</v>
      </c>
      <c r="L648">
        <v>1448690400</v>
      </c>
      <c r="M648">
        <v>1364101200</v>
      </c>
      <c r="N648" s="12">
        <f t="shared" si="32"/>
        <v>42336.25</v>
      </c>
      <c r="O648" s="12">
        <f t="shared" si="32"/>
        <v>41357.208333333336</v>
      </c>
      <c r="P648" t="b">
        <v>0</v>
      </c>
      <c r="Q648" t="b">
        <v>0</v>
      </c>
      <c r="R648" t="s">
        <v>89</v>
      </c>
      <c r="S648" t="s">
        <v>2051</v>
      </c>
      <c r="T648" t="s">
        <v>2052</v>
      </c>
    </row>
    <row r="649" spans="1:20" x14ac:dyDescent="0.3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t="s">
        <v>14</v>
      </c>
      <c r="G649" s="5">
        <f t="shared" si="30"/>
        <v>0.41399999999999998</v>
      </c>
      <c r="H649" s="8">
        <f t="shared" si="31"/>
        <v>103.5</v>
      </c>
      <c r="I649">
        <v>18</v>
      </c>
      <c r="J649" t="s">
        <v>21</v>
      </c>
      <c r="K649" t="s">
        <v>22</v>
      </c>
      <c r="L649">
        <v>1448690400</v>
      </c>
      <c r="M649">
        <v>1525323600</v>
      </c>
      <c r="N649" s="12">
        <f t="shared" si="32"/>
        <v>42336.25</v>
      </c>
      <c r="O649" s="12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2048</v>
      </c>
      <c r="T649" t="s">
        <v>2060</v>
      </c>
    </row>
    <row r="650" spans="1:20" x14ac:dyDescent="0.3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t="s">
        <v>74</v>
      </c>
      <c r="G650" s="5">
        <f t="shared" si="30"/>
        <v>0.63056795131845844</v>
      </c>
      <c r="H650" s="8">
        <f t="shared" si="31"/>
        <v>85.994467496542185</v>
      </c>
      <c r="I650">
        <v>723</v>
      </c>
      <c r="J650" t="s">
        <v>21</v>
      </c>
      <c r="K650" t="s">
        <v>22</v>
      </c>
      <c r="L650">
        <v>1448690400</v>
      </c>
      <c r="M650">
        <v>1500872400</v>
      </c>
      <c r="N650" s="12">
        <f t="shared" si="32"/>
        <v>42336.25</v>
      </c>
      <c r="O650" s="12">
        <f t="shared" si="32"/>
        <v>42940.208333333328</v>
      </c>
      <c r="P650" t="b">
        <v>1</v>
      </c>
      <c r="Q650" t="b">
        <v>0</v>
      </c>
      <c r="R650" t="s">
        <v>17</v>
      </c>
      <c r="S650" t="s">
        <v>2034</v>
      </c>
      <c r="T650" t="s">
        <v>2035</v>
      </c>
    </row>
    <row r="651" spans="1:20" x14ac:dyDescent="0.3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t="s">
        <v>14</v>
      </c>
      <c r="G651" s="5">
        <f t="shared" si="30"/>
        <v>0.48482333607230893</v>
      </c>
      <c r="H651" s="8">
        <f t="shared" si="31"/>
        <v>98.011627906976742</v>
      </c>
      <c r="I651">
        <v>602</v>
      </c>
      <c r="J651" t="s">
        <v>98</v>
      </c>
      <c r="K651" t="s">
        <v>99</v>
      </c>
      <c r="L651">
        <v>1448690400</v>
      </c>
      <c r="M651">
        <v>1288501200</v>
      </c>
      <c r="N651" s="12">
        <f t="shared" si="32"/>
        <v>42336.25</v>
      </c>
      <c r="O651" s="12">
        <f t="shared" si="32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2041</v>
      </c>
    </row>
    <row r="652" spans="1:20" x14ac:dyDescent="0.3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t="s">
        <v>14</v>
      </c>
      <c r="G652" s="5">
        <f t="shared" si="30"/>
        <v>0.02</v>
      </c>
      <c r="H652" s="8">
        <f t="shared" si="31"/>
        <v>2</v>
      </c>
      <c r="I652">
        <v>1</v>
      </c>
      <c r="J652" t="s">
        <v>21</v>
      </c>
      <c r="K652" t="s">
        <v>22</v>
      </c>
      <c r="L652">
        <v>1448690400</v>
      </c>
      <c r="M652">
        <v>1407128400</v>
      </c>
      <c r="N652" s="12">
        <f t="shared" si="32"/>
        <v>42336.25</v>
      </c>
      <c r="O652" s="12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2059</v>
      </c>
    </row>
    <row r="653" spans="1:20" x14ac:dyDescent="0.3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t="s">
        <v>14</v>
      </c>
      <c r="G653" s="5">
        <f t="shared" si="30"/>
        <v>0.88479410269445857</v>
      </c>
      <c r="H653" s="8">
        <f t="shared" si="31"/>
        <v>44.994570837642193</v>
      </c>
      <c r="I653">
        <v>3868</v>
      </c>
      <c r="J653" t="s">
        <v>107</v>
      </c>
      <c r="K653" t="s">
        <v>108</v>
      </c>
      <c r="L653">
        <v>1448690400</v>
      </c>
      <c r="M653">
        <v>1394344800</v>
      </c>
      <c r="N653" s="12">
        <f t="shared" si="32"/>
        <v>42336.25</v>
      </c>
      <c r="O653" s="12">
        <f t="shared" si="32"/>
        <v>41707.25</v>
      </c>
      <c r="P653" t="b">
        <v>0</v>
      </c>
      <c r="Q653" t="b">
        <v>0</v>
      </c>
      <c r="R653" t="s">
        <v>100</v>
      </c>
      <c r="S653" t="s">
        <v>2042</v>
      </c>
      <c r="T653" t="s">
        <v>2053</v>
      </c>
    </row>
    <row r="654" spans="1:20" x14ac:dyDescent="0.3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t="s">
        <v>20</v>
      </c>
      <c r="G654" s="5">
        <f t="shared" si="30"/>
        <v>1.2684</v>
      </c>
      <c r="H654" s="8">
        <f t="shared" si="31"/>
        <v>31.012224938875306</v>
      </c>
      <c r="I654">
        <v>409</v>
      </c>
      <c r="J654" t="s">
        <v>21</v>
      </c>
      <c r="K654" t="s">
        <v>22</v>
      </c>
      <c r="L654">
        <v>1448690400</v>
      </c>
      <c r="M654">
        <v>1474088400</v>
      </c>
      <c r="N654" s="12">
        <f t="shared" si="32"/>
        <v>42336.25</v>
      </c>
      <c r="O654" s="12">
        <f t="shared" si="32"/>
        <v>42630.208333333328</v>
      </c>
      <c r="P654" t="b">
        <v>0</v>
      </c>
      <c r="Q654" t="b">
        <v>0</v>
      </c>
      <c r="R654" t="s">
        <v>28</v>
      </c>
      <c r="S654" t="s">
        <v>2038</v>
      </c>
      <c r="T654" t="s">
        <v>2039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t="s">
        <v>20</v>
      </c>
      <c r="G655" s="5">
        <f t="shared" si="30"/>
        <v>23.388333333333332</v>
      </c>
      <c r="H655" s="8">
        <f t="shared" si="31"/>
        <v>59.970085470085472</v>
      </c>
      <c r="I655">
        <v>234</v>
      </c>
      <c r="J655" t="s">
        <v>21</v>
      </c>
      <c r="K655" t="s">
        <v>22</v>
      </c>
      <c r="L655">
        <v>1448690400</v>
      </c>
      <c r="M655">
        <v>1460264400</v>
      </c>
      <c r="N655" s="12">
        <f t="shared" si="32"/>
        <v>42336.25</v>
      </c>
      <c r="O655" s="12">
        <f t="shared" si="32"/>
        <v>42470.208333333328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x14ac:dyDescent="0.3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t="s">
        <v>20</v>
      </c>
      <c r="G656" s="5">
        <f t="shared" si="30"/>
        <v>5.0838857142857146</v>
      </c>
      <c r="H656" s="8">
        <f t="shared" si="31"/>
        <v>58.9973474801061</v>
      </c>
      <c r="I656">
        <v>3016</v>
      </c>
      <c r="J656" t="s">
        <v>21</v>
      </c>
      <c r="K656" t="s">
        <v>22</v>
      </c>
      <c r="L656">
        <v>1448690400</v>
      </c>
      <c r="M656">
        <v>1440824400</v>
      </c>
      <c r="N656" s="12">
        <f t="shared" si="32"/>
        <v>42336.25</v>
      </c>
      <c r="O656" s="12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2058</v>
      </c>
    </row>
    <row r="657" spans="1:20" x14ac:dyDescent="0.3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t="s">
        <v>20</v>
      </c>
      <c r="G657" s="5">
        <f t="shared" si="30"/>
        <v>1.9147826086956521</v>
      </c>
      <c r="H657" s="8">
        <f t="shared" si="31"/>
        <v>50.045454545454547</v>
      </c>
      <c r="I657">
        <v>264</v>
      </c>
      <c r="J657" t="s">
        <v>21</v>
      </c>
      <c r="K657" t="s">
        <v>22</v>
      </c>
      <c r="L657">
        <v>1448690400</v>
      </c>
      <c r="M657">
        <v>1489554000</v>
      </c>
      <c r="N657" s="12">
        <f t="shared" si="32"/>
        <v>42336.25</v>
      </c>
      <c r="O657" s="12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2055</v>
      </c>
      <c r="T657" t="s">
        <v>2056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t="s">
        <v>14</v>
      </c>
      <c r="G658" s="5">
        <f t="shared" si="30"/>
        <v>0.42127533783783783</v>
      </c>
      <c r="H658" s="8">
        <f t="shared" si="31"/>
        <v>98.966269841269835</v>
      </c>
      <c r="I658">
        <v>504</v>
      </c>
      <c r="J658" t="s">
        <v>26</v>
      </c>
      <c r="K658" t="s">
        <v>27</v>
      </c>
      <c r="L658">
        <v>1448690400</v>
      </c>
      <c r="M658">
        <v>1514872800</v>
      </c>
      <c r="N658" s="12">
        <f t="shared" si="32"/>
        <v>42336.25</v>
      </c>
      <c r="O658" s="12">
        <f t="shared" si="32"/>
        <v>43102.25</v>
      </c>
      <c r="P658" t="b">
        <v>0</v>
      </c>
      <c r="Q658" t="b">
        <v>0</v>
      </c>
      <c r="R658" t="s">
        <v>17</v>
      </c>
      <c r="S658" t="s">
        <v>2034</v>
      </c>
      <c r="T658" t="s">
        <v>2035</v>
      </c>
    </row>
    <row r="659" spans="1:20" x14ac:dyDescent="0.3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t="s">
        <v>14</v>
      </c>
      <c r="G659" s="5">
        <f t="shared" si="30"/>
        <v>8.2400000000000001E-2</v>
      </c>
      <c r="H659" s="8">
        <f t="shared" si="31"/>
        <v>58.857142857142854</v>
      </c>
      <c r="I659">
        <v>14</v>
      </c>
      <c r="J659" t="s">
        <v>21</v>
      </c>
      <c r="K659" t="s">
        <v>22</v>
      </c>
      <c r="L659">
        <v>1448690400</v>
      </c>
      <c r="M659">
        <v>1515736800</v>
      </c>
      <c r="N659" s="12">
        <f t="shared" si="32"/>
        <v>42336.25</v>
      </c>
      <c r="O659" s="12">
        <f t="shared" si="32"/>
        <v>43112.25</v>
      </c>
      <c r="P659" t="b">
        <v>0</v>
      </c>
      <c r="Q659" t="b">
        <v>0</v>
      </c>
      <c r="R659" t="s">
        <v>474</v>
      </c>
      <c r="S659" t="s">
        <v>2042</v>
      </c>
      <c r="T659" t="s">
        <v>2064</v>
      </c>
    </row>
    <row r="660" spans="1:20" x14ac:dyDescent="0.3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t="s">
        <v>74</v>
      </c>
      <c r="G660" s="5">
        <f t="shared" si="30"/>
        <v>0.60064638783269964</v>
      </c>
      <c r="H660" s="8">
        <f t="shared" si="31"/>
        <v>81.010256410256417</v>
      </c>
      <c r="I660">
        <v>390</v>
      </c>
      <c r="J660" t="s">
        <v>21</v>
      </c>
      <c r="K660" t="s">
        <v>22</v>
      </c>
      <c r="L660">
        <v>1448690400</v>
      </c>
      <c r="M660">
        <v>1442898000</v>
      </c>
      <c r="N660" s="12">
        <f t="shared" si="32"/>
        <v>42336.25</v>
      </c>
      <c r="O660" s="12">
        <f t="shared" si="32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 x14ac:dyDescent="0.3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t="s">
        <v>14</v>
      </c>
      <c r="G661" s="5">
        <f t="shared" si="30"/>
        <v>0.47232808616404309</v>
      </c>
      <c r="H661" s="8">
        <f t="shared" si="31"/>
        <v>76.013333333333335</v>
      </c>
      <c r="I661">
        <v>750</v>
      </c>
      <c r="J661" t="s">
        <v>40</v>
      </c>
      <c r="K661" t="s">
        <v>41</v>
      </c>
      <c r="L661">
        <v>1448690400</v>
      </c>
      <c r="M661">
        <v>1296194400</v>
      </c>
      <c r="N661" s="12">
        <f t="shared" si="32"/>
        <v>42336.25</v>
      </c>
      <c r="O661" s="12">
        <f t="shared" si="32"/>
        <v>40571.25</v>
      </c>
      <c r="P661" t="b">
        <v>0</v>
      </c>
      <c r="Q661" t="b">
        <v>0</v>
      </c>
      <c r="R661" t="s">
        <v>42</v>
      </c>
      <c r="S661" t="s">
        <v>2042</v>
      </c>
      <c r="T661" t="s">
        <v>2043</v>
      </c>
    </row>
    <row r="662" spans="1:20" x14ac:dyDescent="0.3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t="s">
        <v>14</v>
      </c>
      <c r="G662" s="5">
        <f t="shared" si="30"/>
        <v>0.81736263736263737</v>
      </c>
      <c r="H662" s="8">
        <f t="shared" si="31"/>
        <v>96.597402597402592</v>
      </c>
      <c r="I662">
        <v>77</v>
      </c>
      <c r="J662" t="s">
        <v>21</v>
      </c>
      <c r="K662" t="s">
        <v>22</v>
      </c>
      <c r="L662">
        <v>1448690400</v>
      </c>
      <c r="M662">
        <v>1440910800</v>
      </c>
      <c r="N662" s="12">
        <f t="shared" si="32"/>
        <v>42336.25</v>
      </c>
      <c r="O662" s="12">
        <f t="shared" si="32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t="s">
        <v>14</v>
      </c>
      <c r="G663" s="5">
        <f t="shared" si="30"/>
        <v>0.54187265917603</v>
      </c>
      <c r="H663" s="8">
        <f t="shared" si="31"/>
        <v>76.957446808510639</v>
      </c>
      <c r="I663">
        <v>752</v>
      </c>
      <c r="J663" t="s">
        <v>36</v>
      </c>
      <c r="K663" t="s">
        <v>37</v>
      </c>
      <c r="L663">
        <v>1448690400</v>
      </c>
      <c r="M663">
        <v>1335502800</v>
      </c>
      <c r="N663" s="12">
        <f t="shared" si="32"/>
        <v>42336.25</v>
      </c>
      <c r="O663" s="12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2059</v>
      </c>
    </row>
    <row r="664" spans="1:20" x14ac:dyDescent="0.3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t="s">
        <v>14</v>
      </c>
      <c r="G664" s="5">
        <f t="shared" si="30"/>
        <v>0.97868131868131869</v>
      </c>
      <c r="H664" s="8">
        <f t="shared" si="31"/>
        <v>67.984732824427482</v>
      </c>
      <c r="I664">
        <v>131</v>
      </c>
      <c r="J664" t="s">
        <v>21</v>
      </c>
      <c r="K664" t="s">
        <v>22</v>
      </c>
      <c r="L664">
        <v>1448690400</v>
      </c>
      <c r="M664">
        <v>1544680800</v>
      </c>
      <c r="N664" s="12">
        <f t="shared" si="32"/>
        <v>42336.25</v>
      </c>
      <c r="O664" s="12">
        <f t="shared" si="32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2041</v>
      </c>
    </row>
    <row r="665" spans="1:20" x14ac:dyDescent="0.3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t="s">
        <v>14</v>
      </c>
      <c r="G665" s="5">
        <f t="shared" si="30"/>
        <v>0.77239999999999998</v>
      </c>
      <c r="H665" s="8">
        <f t="shared" si="31"/>
        <v>88.781609195402297</v>
      </c>
      <c r="I665">
        <v>87</v>
      </c>
      <c r="J665" t="s">
        <v>21</v>
      </c>
      <c r="K665" t="s">
        <v>22</v>
      </c>
      <c r="L665">
        <v>1448690400</v>
      </c>
      <c r="M665">
        <v>1288414800</v>
      </c>
      <c r="N665" s="12">
        <f t="shared" si="32"/>
        <v>42336.25</v>
      </c>
      <c r="O665" s="12">
        <f t="shared" si="32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x14ac:dyDescent="0.3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t="s">
        <v>14</v>
      </c>
      <c r="G666" s="5">
        <f t="shared" si="30"/>
        <v>0.33464735516372796</v>
      </c>
      <c r="H666" s="8">
        <f t="shared" si="31"/>
        <v>24.99623706491063</v>
      </c>
      <c r="I666">
        <v>1063</v>
      </c>
      <c r="J666" t="s">
        <v>21</v>
      </c>
      <c r="K666" t="s">
        <v>22</v>
      </c>
      <c r="L666">
        <v>1448690400</v>
      </c>
      <c r="M666">
        <v>1330581600</v>
      </c>
      <c r="N666" s="12">
        <f t="shared" si="32"/>
        <v>42336.25</v>
      </c>
      <c r="O666" s="12">
        <f t="shared" si="32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2059</v>
      </c>
    </row>
    <row r="667" spans="1:20" x14ac:dyDescent="0.3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t="s">
        <v>20</v>
      </c>
      <c r="G667" s="5">
        <f t="shared" si="30"/>
        <v>2.3958823529411766</v>
      </c>
      <c r="H667" s="8">
        <f t="shared" si="31"/>
        <v>44.922794117647058</v>
      </c>
      <c r="I667">
        <v>272</v>
      </c>
      <c r="J667" t="s">
        <v>21</v>
      </c>
      <c r="K667" t="s">
        <v>22</v>
      </c>
      <c r="L667">
        <v>1448690400</v>
      </c>
      <c r="M667">
        <v>1311397200</v>
      </c>
      <c r="N667" s="12">
        <f t="shared" si="32"/>
        <v>42336.25</v>
      </c>
      <c r="O667" s="12">
        <f t="shared" si="32"/>
        <v>40747.208333333336</v>
      </c>
      <c r="P667" t="b">
        <v>0</v>
      </c>
      <c r="Q667" t="b">
        <v>1</v>
      </c>
      <c r="R667" t="s">
        <v>42</v>
      </c>
      <c r="S667" t="s">
        <v>2042</v>
      </c>
      <c r="T667" t="s">
        <v>2043</v>
      </c>
    </row>
    <row r="668" spans="1:20" x14ac:dyDescent="0.3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t="s">
        <v>74</v>
      </c>
      <c r="G668" s="5">
        <f t="shared" si="30"/>
        <v>0.64032258064516134</v>
      </c>
      <c r="H668" s="8">
        <f t="shared" si="31"/>
        <v>79.400000000000006</v>
      </c>
      <c r="I668">
        <v>25</v>
      </c>
      <c r="J668" t="s">
        <v>21</v>
      </c>
      <c r="K668" t="s">
        <v>22</v>
      </c>
      <c r="L668">
        <v>1448690400</v>
      </c>
      <c r="M668">
        <v>1378357200</v>
      </c>
      <c r="N668" s="12">
        <f t="shared" si="32"/>
        <v>42336.25</v>
      </c>
      <c r="O668" s="12">
        <f t="shared" si="32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t="s">
        <v>20</v>
      </c>
      <c r="G669" s="5">
        <f t="shared" si="30"/>
        <v>1.7615942028985507</v>
      </c>
      <c r="H669" s="8">
        <f t="shared" si="31"/>
        <v>29.009546539379475</v>
      </c>
      <c r="I669">
        <v>419</v>
      </c>
      <c r="J669" t="s">
        <v>21</v>
      </c>
      <c r="K669" t="s">
        <v>22</v>
      </c>
      <c r="L669">
        <v>1448690400</v>
      </c>
      <c r="M669">
        <v>1411102800</v>
      </c>
      <c r="N669" s="12">
        <f t="shared" si="32"/>
        <v>42336.25</v>
      </c>
      <c r="O669" s="12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t="s">
        <v>14</v>
      </c>
      <c r="G670" s="5">
        <f t="shared" si="30"/>
        <v>0.20338181818181819</v>
      </c>
      <c r="H670" s="8">
        <f t="shared" si="31"/>
        <v>73.59210526315789</v>
      </c>
      <c r="I670">
        <v>76</v>
      </c>
      <c r="J670" t="s">
        <v>21</v>
      </c>
      <c r="K670" t="s">
        <v>22</v>
      </c>
      <c r="L670">
        <v>1448690400</v>
      </c>
      <c r="M670">
        <v>1344834000</v>
      </c>
      <c r="N670" s="12">
        <f t="shared" si="32"/>
        <v>42336.25</v>
      </c>
      <c r="O670" s="12">
        <f t="shared" si="32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2041</v>
      </c>
    </row>
    <row r="671" spans="1:20" x14ac:dyDescent="0.3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t="s">
        <v>20</v>
      </c>
      <c r="G671" s="5">
        <f t="shared" si="30"/>
        <v>3.5864754098360656</v>
      </c>
      <c r="H671" s="8">
        <f t="shared" si="31"/>
        <v>107.97038864898211</v>
      </c>
      <c r="I671">
        <v>1621</v>
      </c>
      <c r="J671" t="s">
        <v>107</v>
      </c>
      <c r="K671" t="s">
        <v>108</v>
      </c>
      <c r="L671">
        <v>1448690400</v>
      </c>
      <c r="M671">
        <v>1499230800</v>
      </c>
      <c r="N671" s="12">
        <f t="shared" si="32"/>
        <v>42336.25</v>
      </c>
      <c r="O671" s="12">
        <f t="shared" si="32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t="s">
        <v>20</v>
      </c>
      <c r="G672" s="5">
        <f t="shared" si="30"/>
        <v>4.6885802469135802</v>
      </c>
      <c r="H672" s="8">
        <f t="shared" si="31"/>
        <v>68.987284287011803</v>
      </c>
      <c r="I672">
        <v>1101</v>
      </c>
      <c r="J672" t="s">
        <v>21</v>
      </c>
      <c r="K672" t="s">
        <v>22</v>
      </c>
      <c r="L672">
        <v>1448690400</v>
      </c>
      <c r="M672">
        <v>1457416800</v>
      </c>
      <c r="N672" s="12">
        <f t="shared" si="32"/>
        <v>42336.25</v>
      </c>
      <c r="O672" s="12">
        <f t="shared" si="32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2046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t="s">
        <v>20</v>
      </c>
      <c r="G673" s="5">
        <f t="shared" si="30"/>
        <v>1.220563524590164</v>
      </c>
      <c r="H673" s="8">
        <f t="shared" si="31"/>
        <v>111.02236719478098</v>
      </c>
      <c r="I673">
        <v>1073</v>
      </c>
      <c r="J673" t="s">
        <v>21</v>
      </c>
      <c r="K673" t="s">
        <v>22</v>
      </c>
      <c r="L673">
        <v>1448690400</v>
      </c>
      <c r="M673">
        <v>1280898000</v>
      </c>
      <c r="N673" s="12">
        <f t="shared" si="32"/>
        <v>42336.25</v>
      </c>
      <c r="O673" s="12">
        <f t="shared" si="32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2041</v>
      </c>
    </row>
    <row r="674" spans="1:20" x14ac:dyDescent="0.3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t="s">
        <v>14</v>
      </c>
      <c r="G674" s="5">
        <f t="shared" si="30"/>
        <v>0.55931783729156137</v>
      </c>
      <c r="H674" s="8">
        <f t="shared" si="31"/>
        <v>24.997515808491418</v>
      </c>
      <c r="I674">
        <v>4428</v>
      </c>
      <c r="J674" t="s">
        <v>26</v>
      </c>
      <c r="K674" t="s">
        <v>27</v>
      </c>
      <c r="L674">
        <v>1448690400</v>
      </c>
      <c r="M674">
        <v>1522472400</v>
      </c>
      <c r="N674" s="12">
        <f t="shared" si="32"/>
        <v>42336.25</v>
      </c>
      <c r="O674" s="12">
        <f t="shared" si="32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x14ac:dyDescent="0.3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t="s">
        <v>14</v>
      </c>
      <c r="G675" s="5">
        <f t="shared" si="30"/>
        <v>0.43660714285714286</v>
      </c>
      <c r="H675" s="8">
        <f t="shared" si="31"/>
        <v>42.155172413793103</v>
      </c>
      <c r="I675">
        <v>58</v>
      </c>
      <c r="J675" t="s">
        <v>107</v>
      </c>
      <c r="K675" t="s">
        <v>108</v>
      </c>
      <c r="L675">
        <v>1448690400</v>
      </c>
      <c r="M675">
        <v>1462510800</v>
      </c>
      <c r="N675" s="12">
        <f t="shared" si="32"/>
        <v>42336.25</v>
      </c>
      <c r="O675" s="12">
        <f t="shared" si="32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2046</v>
      </c>
    </row>
    <row r="676" spans="1:20" x14ac:dyDescent="0.3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t="s">
        <v>74</v>
      </c>
      <c r="G676" s="5">
        <f t="shared" si="30"/>
        <v>0.33538371411833628</v>
      </c>
      <c r="H676" s="8">
        <f t="shared" si="31"/>
        <v>47.003284072249592</v>
      </c>
      <c r="I676">
        <v>1218</v>
      </c>
      <c r="J676" t="s">
        <v>21</v>
      </c>
      <c r="K676" t="s">
        <v>22</v>
      </c>
      <c r="L676">
        <v>1448690400</v>
      </c>
      <c r="M676">
        <v>1317790800</v>
      </c>
      <c r="N676" s="12">
        <f t="shared" si="32"/>
        <v>42336.25</v>
      </c>
      <c r="O676" s="12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2055</v>
      </c>
      <c r="T676" t="s">
        <v>2056</v>
      </c>
    </row>
    <row r="677" spans="1:20" x14ac:dyDescent="0.3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t="s">
        <v>20</v>
      </c>
      <c r="G677" s="5">
        <f t="shared" si="30"/>
        <v>1.2297938144329896</v>
      </c>
      <c r="H677" s="8">
        <f t="shared" si="31"/>
        <v>36.0392749244713</v>
      </c>
      <c r="I677">
        <v>331</v>
      </c>
      <c r="J677" t="s">
        <v>21</v>
      </c>
      <c r="K677" t="s">
        <v>22</v>
      </c>
      <c r="L677">
        <v>1448690400</v>
      </c>
      <c r="M677">
        <v>1568782800</v>
      </c>
      <c r="N677" s="12">
        <f t="shared" si="32"/>
        <v>42336.25</v>
      </c>
      <c r="O677" s="12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x14ac:dyDescent="0.3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t="s">
        <v>20</v>
      </c>
      <c r="G678" s="5">
        <f t="shared" si="30"/>
        <v>1.8974959871589085</v>
      </c>
      <c r="H678" s="8">
        <f t="shared" si="31"/>
        <v>101.03760683760684</v>
      </c>
      <c r="I678">
        <v>1170</v>
      </c>
      <c r="J678" t="s">
        <v>21</v>
      </c>
      <c r="K678" t="s">
        <v>22</v>
      </c>
      <c r="L678">
        <v>1448690400</v>
      </c>
      <c r="M678">
        <v>1349413200</v>
      </c>
      <c r="N678" s="12">
        <f t="shared" si="32"/>
        <v>42336.25</v>
      </c>
      <c r="O678" s="12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2055</v>
      </c>
      <c r="T678" t="s">
        <v>2056</v>
      </c>
    </row>
    <row r="679" spans="1:20" x14ac:dyDescent="0.3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t="s">
        <v>14</v>
      </c>
      <c r="G679" s="5">
        <f t="shared" si="30"/>
        <v>0.83622641509433959</v>
      </c>
      <c r="H679" s="8">
        <f t="shared" si="31"/>
        <v>39.927927927927925</v>
      </c>
      <c r="I679">
        <v>111</v>
      </c>
      <c r="J679" t="s">
        <v>21</v>
      </c>
      <c r="K679" t="s">
        <v>22</v>
      </c>
      <c r="L679">
        <v>1448690400</v>
      </c>
      <c r="M679">
        <v>1472446800</v>
      </c>
      <c r="N679" s="12">
        <f t="shared" si="32"/>
        <v>42336.25</v>
      </c>
      <c r="O679" s="12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2048</v>
      </c>
      <c r="T679" t="s">
        <v>2054</v>
      </c>
    </row>
    <row r="680" spans="1:20" x14ac:dyDescent="0.3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t="s">
        <v>74</v>
      </c>
      <c r="G680" s="5">
        <f t="shared" si="30"/>
        <v>0.17968844221105529</v>
      </c>
      <c r="H680" s="8">
        <f t="shared" si="31"/>
        <v>83.158139534883716</v>
      </c>
      <c r="I680">
        <v>215</v>
      </c>
      <c r="J680" t="s">
        <v>21</v>
      </c>
      <c r="K680" t="s">
        <v>22</v>
      </c>
      <c r="L680">
        <v>1448690400</v>
      </c>
      <c r="M680">
        <v>1548050400</v>
      </c>
      <c r="N680" s="12">
        <f t="shared" si="32"/>
        <v>42336.25</v>
      </c>
      <c r="O680" s="12">
        <f t="shared" si="32"/>
        <v>43486.25</v>
      </c>
      <c r="P680" t="b">
        <v>0</v>
      </c>
      <c r="Q680" t="b">
        <v>0</v>
      </c>
      <c r="R680" t="s">
        <v>53</v>
      </c>
      <c r="S680" t="s">
        <v>2042</v>
      </c>
      <c r="T680" t="s">
        <v>2045</v>
      </c>
    </row>
    <row r="681" spans="1:20" x14ac:dyDescent="0.3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t="s">
        <v>20</v>
      </c>
      <c r="G681" s="5">
        <f t="shared" si="30"/>
        <v>10.365</v>
      </c>
      <c r="H681" s="8">
        <f t="shared" si="31"/>
        <v>39.97520661157025</v>
      </c>
      <c r="I681">
        <v>363</v>
      </c>
      <c r="J681" t="s">
        <v>21</v>
      </c>
      <c r="K681" t="s">
        <v>22</v>
      </c>
      <c r="L681">
        <v>1448690400</v>
      </c>
      <c r="M681">
        <v>1571806800</v>
      </c>
      <c r="N681" s="12">
        <f t="shared" si="32"/>
        <v>42336.25</v>
      </c>
      <c r="O681" s="12">
        <f t="shared" si="32"/>
        <v>43761.208333333328</v>
      </c>
      <c r="P681" t="b">
        <v>0</v>
      </c>
      <c r="Q681" t="b">
        <v>1</v>
      </c>
      <c r="R681" t="s">
        <v>17</v>
      </c>
      <c r="S681" t="s">
        <v>2034</v>
      </c>
      <c r="T681" t="s">
        <v>2035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t="s">
        <v>14</v>
      </c>
      <c r="G682" s="5">
        <f t="shared" si="30"/>
        <v>0.97405219780219776</v>
      </c>
      <c r="H682" s="8">
        <f t="shared" si="31"/>
        <v>47.993908629441627</v>
      </c>
      <c r="I682">
        <v>2955</v>
      </c>
      <c r="J682" t="s">
        <v>21</v>
      </c>
      <c r="K682" t="s">
        <v>22</v>
      </c>
      <c r="L682">
        <v>1448690400</v>
      </c>
      <c r="M682">
        <v>1576476000</v>
      </c>
      <c r="N682" s="12">
        <f t="shared" si="32"/>
        <v>42336.25</v>
      </c>
      <c r="O682" s="12">
        <f t="shared" si="32"/>
        <v>43815.25</v>
      </c>
      <c r="P682" t="b">
        <v>0</v>
      </c>
      <c r="Q682" t="b">
        <v>1</v>
      </c>
      <c r="R682" t="s">
        <v>292</v>
      </c>
      <c r="S682" t="s">
        <v>2051</v>
      </c>
      <c r="T682" t="s">
        <v>2062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t="s">
        <v>14</v>
      </c>
      <c r="G683" s="5">
        <f t="shared" si="30"/>
        <v>0.86386203150461705</v>
      </c>
      <c r="H683" s="8">
        <f t="shared" si="31"/>
        <v>95.978877489438744</v>
      </c>
      <c r="I683">
        <v>1657</v>
      </c>
      <c r="J683" t="s">
        <v>21</v>
      </c>
      <c r="K683" t="s">
        <v>22</v>
      </c>
      <c r="L683">
        <v>1448690400</v>
      </c>
      <c r="M683">
        <v>1324965600</v>
      </c>
      <c r="N683" s="12">
        <f t="shared" si="32"/>
        <v>42336.25</v>
      </c>
      <c r="O683" s="12">
        <f t="shared" si="32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2041</v>
      </c>
    </row>
    <row r="684" spans="1:20" x14ac:dyDescent="0.3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t="s">
        <v>20</v>
      </c>
      <c r="G684" s="5">
        <f t="shared" si="30"/>
        <v>1.5016666666666667</v>
      </c>
      <c r="H684" s="8">
        <f t="shared" si="31"/>
        <v>78.728155339805824</v>
      </c>
      <c r="I684">
        <v>103</v>
      </c>
      <c r="J684" t="s">
        <v>21</v>
      </c>
      <c r="K684" t="s">
        <v>22</v>
      </c>
      <c r="L684">
        <v>1448690400</v>
      </c>
      <c r="M684">
        <v>1387519200</v>
      </c>
      <c r="N684" s="12">
        <f t="shared" si="32"/>
        <v>42336.25</v>
      </c>
      <c r="O684" s="12">
        <f t="shared" si="32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x14ac:dyDescent="0.3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t="s">
        <v>20</v>
      </c>
      <c r="G685" s="5">
        <f t="shared" si="30"/>
        <v>3.5843478260869563</v>
      </c>
      <c r="H685" s="8">
        <f t="shared" si="31"/>
        <v>56.081632653061227</v>
      </c>
      <c r="I685">
        <v>147</v>
      </c>
      <c r="J685" t="s">
        <v>21</v>
      </c>
      <c r="K685" t="s">
        <v>22</v>
      </c>
      <c r="L685">
        <v>1448690400</v>
      </c>
      <c r="M685">
        <v>1537246800</v>
      </c>
      <c r="N685" s="12">
        <f t="shared" si="32"/>
        <v>42336.25</v>
      </c>
      <c r="O685" s="12">
        <f t="shared" si="32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x14ac:dyDescent="0.3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t="s">
        <v>20</v>
      </c>
      <c r="G686" s="5">
        <f t="shared" si="30"/>
        <v>5.4285714285714288</v>
      </c>
      <c r="H686" s="8">
        <f t="shared" si="31"/>
        <v>69.090909090909093</v>
      </c>
      <c r="I686">
        <v>110</v>
      </c>
      <c r="J686" t="s">
        <v>15</v>
      </c>
      <c r="K686" t="s">
        <v>16</v>
      </c>
      <c r="L686">
        <v>1448690400</v>
      </c>
      <c r="M686">
        <v>1279515600</v>
      </c>
      <c r="N686" s="12">
        <f t="shared" si="32"/>
        <v>42336.25</v>
      </c>
      <c r="O686" s="12">
        <f t="shared" si="32"/>
        <v>40378.208333333336</v>
      </c>
      <c r="P686" t="b">
        <v>0</v>
      </c>
      <c r="Q686" t="b">
        <v>0</v>
      </c>
      <c r="R686" t="s">
        <v>68</v>
      </c>
      <c r="S686" t="s">
        <v>2048</v>
      </c>
      <c r="T686" t="s">
        <v>2049</v>
      </c>
    </row>
    <row r="687" spans="1:20" x14ac:dyDescent="0.3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t="s">
        <v>14</v>
      </c>
      <c r="G687" s="5">
        <f t="shared" si="30"/>
        <v>0.67500714285714281</v>
      </c>
      <c r="H687" s="8">
        <f t="shared" si="31"/>
        <v>102.05291576673866</v>
      </c>
      <c r="I687">
        <v>926</v>
      </c>
      <c r="J687" t="s">
        <v>15</v>
      </c>
      <c r="K687" t="s">
        <v>16</v>
      </c>
      <c r="L687">
        <v>1448690400</v>
      </c>
      <c r="M687">
        <v>1442379600</v>
      </c>
      <c r="N687" s="12">
        <f t="shared" si="32"/>
        <v>42336.25</v>
      </c>
      <c r="O687" s="12">
        <f t="shared" si="32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2041</v>
      </c>
    </row>
    <row r="688" spans="1:20" x14ac:dyDescent="0.3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t="s">
        <v>20</v>
      </c>
      <c r="G688" s="5">
        <f t="shared" si="30"/>
        <v>1.9174666666666667</v>
      </c>
      <c r="H688" s="8">
        <f t="shared" si="31"/>
        <v>107.32089552238806</v>
      </c>
      <c r="I688">
        <v>134</v>
      </c>
      <c r="J688" t="s">
        <v>21</v>
      </c>
      <c r="K688" t="s">
        <v>22</v>
      </c>
      <c r="L688">
        <v>1448690400</v>
      </c>
      <c r="M688">
        <v>1523077200</v>
      </c>
      <c r="N688" s="12">
        <f t="shared" si="32"/>
        <v>42336.25</v>
      </c>
      <c r="O688" s="12">
        <f t="shared" si="32"/>
        <v>43197.208333333328</v>
      </c>
      <c r="P688" t="b">
        <v>0</v>
      </c>
      <c r="Q688" t="b">
        <v>0</v>
      </c>
      <c r="R688" t="s">
        <v>65</v>
      </c>
      <c r="S688" t="s">
        <v>2038</v>
      </c>
      <c r="T688" t="s">
        <v>2047</v>
      </c>
    </row>
    <row r="689" spans="1:20" x14ac:dyDescent="0.3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t="s">
        <v>20</v>
      </c>
      <c r="G689" s="5">
        <f t="shared" si="30"/>
        <v>9.32</v>
      </c>
      <c r="H689" s="8">
        <f t="shared" si="31"/>
        <v>51.970260223048328</v>
      </c>
      <c r="I689">
        <v>269</v>
      </c>
      <c r="J689" t="s">
        <v>21</v>
      </c>
      <c r="K689" t="s">
        <v>22</v>
      </c>
      <c r="L689">
        <v>1448690400</v>
      </c>
      <c r="M689">
        <v>1489554000</v>
      </c>
      <c r="N689" s="12">
        <f t="shared" si="32"/>
        <v>42336.25</v>
      </c>
      <c r="O689" s="12">
        <f t="shared" si="32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2041</v>
      </c>
    </row>
    <row r="690" spans="1:20" x14ac:dyDescent="0.3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t="s">
        <v>20</v>
      </c>
      <c r="G690" s="5">
        <f t="shared" si="30"/>
        <v>4.2927586206896553</v>
      </c>
      <c r="H690" s="8">
        <f t="shared" si="31"/>
        <v>71.137142857142862</v>
      </c>
      <c r="I690">
        <v>175</v>
      </c>
      <c r="J690" t="s">
        <v>21</v>
      </c>
      <c r="K690" t="s">
        <v>22</v>
      </c>
      <c r="L690">
        <v>1448690400</v>
      </c>
      <c r="M690">
        <v>1548482400</v>
      </c>
      <c r="N690" s="12">
        <f t="shared" si="32"/>
        <v>42336.25</v>
      </c>
      <c r="O690" s="12">
        <f t="shared" si="32"/>
        <v>43491.25</v>
      </c>
      <c r="P690" t="b">
        <v>0</v>
      </c>
      <c r="Q690" t="b">
        <v>1</v>
      </c>
      <c r="R690" t="s">
        <v>269</v>
      </c>
      <c r="S690" t="s">
        <v>2042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t="s">
        <v>20</v>
      </c>
      <c r="G691" s="5">
        <f t="shared" si="30"/>
        <v>1.0065753424657535</v>
      </c>
      <c r="H691" s="8">
        <f t="shared" si="31"/>
        <v>106.49275362318841</v>
      </c>
      <c r="I691">
        <v>69</v>
      </c>
      <c r="J691" t="s">
        <v>21</v>
      </c>
      <c r="K691" t="s">
        <v>22</v>
      </c>
      <c r="L691">
        <v>1448690400</v>
      </c>
      <c r="M691">
        <v>1384063200</v>
      </c>
      <c r="N691" s="12">
        <f t="shared" si="32"/>
        <v>42336.25</v>
      </c>
      <c r="O691" s="12">
        <f t="shared" si="32"/>
        <v>41588.25</v>
      </c>
      <c r="P691" t="b">
        <v>0</v>
      </c>
      <c r="Q691" t="b">
        <v>0</v>
      </c>
      <c r="R691" t="s">
        <v>28</v>
      </c>
      <c r="S691" t="s">
        <v>2038</v>
      </c>
      <c r="T691" t="s">
        <v>2039</v>
      </c>
    </row>
    <row r="692" spans="1:20" x14ac:dyDescent="0.3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t="s">
        <v>20</v>
      </c>
      <c r="G692" s="5">
        <f t="shared" si="30"/>
        <v>2.266111111111111</v>
      </c>
      <c r="H692" s="8">
        <f t="shared" si="31"/>
        <v>42.93684210526316</v>
      </c>
      <c r="I692">
        <v>190</v>
      </c>
      <c r="J692" t="s">
        <v>21</v>
      </c>
      <c r="K692" t="s">
        <v>22</v>
      </c>
      <c r="L692">
        <v>1448690400</v>
      </c>
      <c r="M692">
        <v>1322892000</v>
      </c>
      <c r="N692" s="12">
        <f t="shared" si="32"/>
        <v>42336.25</v>
      </c>
      <c r="O692" s="12">
        <f t="shared" si="32"/>
        <v>40880.25</v>
      </c>
      <c r="P692" t="b">
        <v>0</v>
      </c>
      <c r="Q692" t="b">
        <v>1</v>
      </c>
      <c r="R692" t="s">
        <v>42</v>
      </c>
      <c r="S692" t="s">
        <v>2042</v>
      </c>
      <c r="T692" t="s">
        <v>2043</v>
      </c>
    </row>
    <row r="693" spans="1:20" x14ac:dyDescent="0.3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t="s">
        <v>20</v>
      </c>
      <c r="G693" s="5">
        <f t="shared" si="30"/>
        <v>1.4238</v>
      </c>
      <c r="H693" s="8">
        <f t="shared" si="31"/>
        <v>30.037974683544302</v>
      </c>
      <c r="I693">
        <v>237</v>
      </c>
      <c r="J693" t="s">
        <v>21</v>
      </c>
      <c r="K693" t="s">
        <v>22</v>
      </c>
      <c r="L693">
        <v>1448690400</v>
      </c>
      <c r="M693">
        <v>1350709200</v>
      </c>
      <c r="N693" s="12">
        <f t="shared" si="32"/>
        <v>42336.25</v>
      </c>
      <c r="O693" s="12">
        <f t="shared" si="32"/>
        <v>41202.208333333336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t="s">
        <v>14</v>
      </c>
      <c r="G694" s="5">
        <f t="shared" si="30"/>
        <v>0.90633333333333332</v>
      </c>
      <c r="H694" s="8">
        <f t="shared" si="31"/>
        <v>70.623376623376629</v>
      </c>
      <c r="I694">
        <v>77</v>
      </c>
      <c r="J694" t="s">
        <v>40</v>
      </c>
      <c r="K694" t="s">
        <v>41</v>
      </c>
      <c r="L694">
        <v>1448690400</v>
      </c>
      <c r="M694">
        <v>1564203600</v>
      </c>
      <c r="N694" s="12">
        <f t="shared" si="32"/>
        <v>42336.25</v>
      </c>
      <c r="O694" s="12">
        <f t="shared" si="32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t="s">
        <v>14</v>
      </c>
      <c r="G695" s="5">
        <f t="shared" si="30"/>
        <v>0.63966740576496672</v>
      </c>
      <c r="H695" s="8">
        <f t="shared" si="31"/>
        <v>66.016018306636155</v>
      </c>
      <c r="I695">
        <v>1748</v>
      </c>
      <c r="J695" t="s">
        <v>21</v>
      </c>
      <c r="K695" t="s">
        <v>22</v>
      </c>
      <c r="L695">
        <v>1448690400</v>
      </c>
      <c r="M695">
        <v>1509685200</v>
      </c>
      <c r="N695" s="12">
        <f t="shared" si="32"/>
        <v>42336.25</v>
      </c>
      <c r="O695" s="12">
        <f t="shared" si="32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2041</v>
      </c>
    </row>
    <row r="696" spans="1:20" x14ac:dyDescent="0.3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t="s">
        <v>14</v>
      </c>
      <c r="G696" s="5">
        <f t="shared" si="30"/>
        <v>0.84131868131868137</v>
      </c>
      <c r="H696" s="8">
        <f t="shared" si="31"/>
        <v>96.911392405063296</v>
      </c>
      <c r="I696">
        <v>79</v>
      </c>
      <c r="J696" t="s">
        <v>21</v>
      </c>
      <c r="K696" t="s">
        <v>22</v>
      </c>
      <c r="L696">
        <v>1448690400</v>
      </c>
      <c r="M696">
        <v>1514959200</v>
      </c>
      <c r="N696" s="12">
        <f t="shared" si="32"/>
        <v>42336.25</v>
      </c>
      <c r="O696" s="12">
        <f t="shared" si="32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x14ac:dyDescent="0.3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t="s">
        <v>20</v>
      </c>
      <c r="G697" s="5">
        <f t="shared" si="30"/>
        <v>1.3393478260869565</v>
      </c>
      <c r="H697" s="8">
        <f t="shared" si="31"/>
        <v>62.867346938775512</v>
      </c>
      <c r="I697">
        <v>196</v>
      </c>
      <c r="J697" t="s">
        <v>107</v>
      </c>
      <c r="K697" t="s">
        <v>108</v>
      </c>
      <c r="L697">
        <v>1448690400</v>
      </c>
      <c r="M697">
        <v>1448863200</v>
      </c>
      <c r="N697" s="12">
        <f t="shared" si="32"/>
        <v>42336.25</v>
      </c>
      <c r="O697" s="12">
        <f t="shared" si="32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 x14ac:dyDescent="0.3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t="s">
        <v>14</v>
      </c>
      <c r="G698" s="5">
        <f t="shared" si="30"/>
        <v>0.59042047531992692</v>
      </c>
      <c r="H698" s="8">
        <f t="shared" si="31"/>
        <v>108.98537682789652</v>
      </c>
      <c r="I698">
        <v>889</v>
      </c>
      <c r="J698" t="s">
        <v>21</v>
      </c>
      <c r="K698" t="s">
        <v>22</v>
      </c>
      <c r="L698">
        <v>1448690400</v>
      </c>
      <c r="M698">
        <v>1429592400</v>
      </c>
      <c r="N698" s="12">
        <f t="shared" si="32"/>
        <v>42336.25</v>
      </c>
      <c r="O698" s="12">
        <f t="shared" si="32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2041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t="s">
        <v>20</v>
      </c>
      <c r="G699" s="5">
        <f t="shared" si="30"/>
        <v>1.5280062063615205</v>
      </c>
      <c r="H699" s="8">
        <f t="shared" si="31"/>
        <v>26.999314599040439</v>
      </c>
      <c r="I699">
        <v>7295</v>
      </c>
      <c r="J699" t="s">
        <v>21</v>
      </c>
      <c r="K699" t="s">
        <v>22</v>
      </c>
      <c r="L699">
        <v>1448690400</v>
      </c>
      <c r="M699">
        <v>1522645200</v>
      </c>
      <c r="N699" s="12">
        <f t="shared" si="32"/>
        <v>42336.25</v>
      </c>
      <c r="O699" s="12">
        <f t="shared" si="32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2044</v>
      </c>
    </row>
    <row r="700" spans="1:20" x14ac:dyDescent="0.3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t="s">
        <v>20</v>
      </c>
      <c r="G700" s="5">
        <f t="shared" si="30"/>
        <v>4.466912114014252</v>
      </c>
      <c r="H700" s="8">
        <f t="shared" si="31"/>
        <v>65.004147943311438</v>
      </c>
      <c r="I700">
        <v>2893</v>
      </c>
      <c r="J700" t="s">
        <v>15</v>
      </c>
      <c r="K700" t="s">
        <v>16</v>
      </c>
      <c r="L700">
        <v>1448690400</v>
      </c>
      <c r="M700">
        <v>1323324000</v>
      </c>
      <c r="N700" s="12">
        <f t="shared" si="32"/>
        <v>42336.25</v>
      </c>
      <c r="O700" s="12">
        <f t="shared" si="32"/>
        <v>40885.25</v>
      </c>
      <c r="P700" t="b">
        <v>0</v>
      </c>
      <c r="Q700" t="b">
        <v>0</v>
      </c>
      <c r="R700" t="s">
        <v>65</v>
      </c>
      <c r="S700" t="s">
        <v>2038</v>
      </c>
      <c r="T700" t="s">
        <v>2047</v>
      </c>
    </row>
    <row r="701" spans="1:20" x14ac:dyDescent="0.3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t="s">
        <v>14</v>
      </c>
      <c r="G701" s="5">
        <f t="shared" si="30"/>
        <v>0.8439189189189189</v>
      </c>
      <c r="H701" s="8">
        <f t="shared" si="31"/>
        <v>111.51785714285714</v>
      </c>
      <c r="I701">
        <v>56</v>
      </c>
      <c r="J701" t="s">
        <v>21</v>
      </c>
      <c r="K701" t="s">
        <v>22</v>
      </c>
      <c r="L701">
        <v>1448690400</v>
      </c>
      <c r="M701">
        <v>1561525200</v>
      </c>
      <c r="N701" s="12">
        <f t="shared" si="32"/>
        <v>42336.25</v>
      </c>
      <c r="O701" s="12">
        <f t="shared" si="32"/>
        <v>43642.208333333328</v>
      </c>
      <c r="P701" t="b">
        <v>0</v>
      </c>
      <c r="Q701" t="b">
        <v>0</v>
      </c>
      <c r="R701" t="s">
        <v>53</v>
      </c>
      <c r="S701" t="s">
        <v>2042</v>
      </c>
      <c r="T701" t="s">
        <v>2045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t="s">
        <v>14</v>
      </c>
      <c r="G702" s="5">
        <f t="shared" si="30"/>
        <v>0.03</v>
      </c>
      <c r="H702" s="8">
        <f t="shared" si="31"/>
        <v>3</v>
      </c>
      <c r="I702">
        <v>1</v>
      </c>
      <c r="J702" t="s">
        <v>21</v>
      </c>
      <c r="K702" t="s">
        <v>22</v>
      </c>
      <c r="L702">
        <v>1448690400</v>
      </c>
      <c r="M702">
        <v>1265695200</v>
      </c>
      <c r="N702" s="12">
        <f t="shared" si="32"/>
        <v>42336.25</v>
      </c>
      <c r="O702" s="12">
        <f t="shared" si="32"/>
        <v>40218.25</v>
      </c>
      <c r="P702" t="b">
        <v>0</v>
      </c>
      <c r="Q702" t="b">
        <v>0</v>
      </c>
      <c r="R702" t="s">
        <v>65</v>
      </c>
      <c r="S702" t="s">
        <v>2038</v>
      </c>
      <c r="T702" t="s">
        <v>2047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t="s">
        <v>20</v>
      </c>
      <c r="G703" s="5">
        <f t="shared" si="30"/>
        <v>1.7502692307692307</v>
      </c>
      <c r="H703" s="8">
        <f t="shared" si="31"/>
        <v>110.99268292682927</v>
      </c>
      <c r="I703">
        <v>820</v>
      </c>
      <c r="J703" t="s">
        <v>21</v>
      </c>
      <c r="K703" t="s">
        <v>22</v>
      </c>
      <c r="L703">
        <v>1448690400</v>
      </c>
      <c r="M703">
        <v>1301806800</v>
      </c>
      <c r="N703" s="12">
        <f t="shared" si="32"/>
        <v>42336.25</v>
      </c>
      <c r="O703" s="12">
        <f t="shared" si="32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2041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t="s">
        <v>14</v>
      </c>
      <c r="G704" s="5">
        <f t="shared" si="30"/>
        <v>0.54137931034482756</v>
      </c>
      <c r="H704" s="8">
        <f t="shared" si="31"/>
        <v>56.746987951807228</v>
      </c>
      <c r="I704">
        <v>83</v>
      </c>
      <c r="J704" t="s">
        <v>21</v>
      </c>
      <c r="K704" t="s">
        <v>22</v>
      </c>
      <c r="L704">
        <v>1448690400</v>
      </c>
      <c r="M704">
        <v>1374901200</v>
      </c>
      <c r="N704" s="12">
        <f t="shared" si="32"/>
        <v>42336.25</v>
      </c>
      <c r="O704" s="12">
        <f t="shared" si="32"/>
        <v>41482.208333333336</v>
      </c>
      <c r="P704" t="b">
        <v>0</v>
      </c>
      <c r="Q704" t="b">
        <v>0</v>
      </c>
      <c r="R704" t="s">
        <v>65</v>
      </c>
      <c r="S704" t="s">
        <v>2038</v>
      </c>
      <c r="T704" t="s">
        <v>2047</v>
      </c>
    </row>
    <row r="705" spans="1:20" x14ac:dyDescent="0.3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t="s">
        <v>20</v>
      </c>
      <c r="G705" s="5">
        <f t="shared" si="30"/>
        <v>3.1187381703470032</v>
      </c>
      <c r="H705" s="8">
        <f t="shared" si="31"/>
        <v>97.020608439646708</v>
      </c>
      <c r="I705">
        <v>2038</v>
      </c>
      <c r="J705" t="s">
        <v>21</v>
      </c>
      <c r="K705" t="s">
        <v>22</v>
      </c>
      <c r="L705">
        <v>1448690400</v>
      </c>
      <c r="M705">
        <v>1336453200</v>
      </c>
      <c r="N705" s="12">
        <f t="shared" si="32"/>
        <v>42336.25</v>
      </c>
      <c r="O705" s="12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2048</v>
      </c>
      <c r="T705" t="s">
        <v>2060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t="s">
        <v>20</v>
      </c>
      <c r="G706" s="5">
        <f t="shared" si="30"/>
        <v>1.2278160919540231</v>
      </c>
      <c r="H706" s="8">
        <f t="shared" si="31"/>
        <v>92.08620689655173</v>
      </c>
      <c r="I706">
        <v>116</v>
      </c>
      <c r="J706" t="s">
        <v>21</v>
      </c>
      <c r="K706" t="s">
        <v>22</v>
      </c>
      <c r="L706">
        <v>1448690400</v>
      </c>
      <c r="M706">
        <v>1468904400</v>
      </c>
      <c r="N706" s="12">
        <f t="shared" si="32"/>
        <v>42336.25</v>
      </c>
      <c r="O706" s="12">
        <f t="shared" si="32"/>
        <v>42570.208333333328</v>
      </c>
      <c r="P706" t="b">
        <v>0</v>
      </c>
      <c r="Q706" t="b">
        <v>0</v>
      </c>
      <c r="R706" t="s">
        <v>71</v>
      </c>
      <c r="S706" t="s">
        <v>2042</v>
      </c>
      <c r="T706" t="s">
        <v>2050</v>
      </c>
    </row>
    <row r="707" spans="1:20" x14ac:dyDescent="0.3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t="s">
        <v>14</v>
      </c>
      <c r="G707" s="5">
        <f t="shared" ref="G707:G770" si="33">IF(D707,E707/D707,0)</f>
        <v>0.99026517383618151</v>
      </c>
      <c r="H707" s="8">
        <f t="shared" ref="H707:H770" si="34">IF(I707,E707/I707,0)</f>
        <v>82.986666666666665</v>
      </c>
      <c r="I707">
        <v>2025</v>
      </c>
      <c r="J707" t="s">
        <v>40</v>
      </c>
      <c r="K707" t="s">
        <v>41</v>
      </c>
      <c r="L707">
        <v>1448690400</v>
      </c>
      <c r="M707">
        <v>1387087200</v>
      </c>
      <c r="N707" s="12">
        <f t="shared" ref="N707:O770" si="35">(((L707/60)/60)/24)+DATE(1970,1,1)</f>
        <v>42336.25</v>
      </c>
      <c r="O707" s="12">
        <f t="shared" si="35"/>
        <v>41623.25</v>
      </c>
      <c r="P707" t="b">
        <v>0</v>
      </c>
      <c r="Q707" t="b">
        <v>0</v>
      </c>
      <c r="R707" t="s">
        <v>68</v>
      </c>
      <c r="S707" t="s">
        <v>2048</v>
      </c>
      <c r="T707" t="s">
        <v>2049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t="s">
        <v>20</v>
      </c>
      <c r="G708" s="5">
        <f t="shared" si="33"/>
        <v>1.278468634686347</v>
      </c>
      <c r="H708" s="8">
        <f t="shared" si="34"/>
        <v>103.03791821561339</v>
      </c>
      <c r="I708">
        <v>1345</v>
      </c>
      <c r="J708" t="s">
        <v>26</v>
      </c>
      <c r="K708" t="s">
        <v>27</v>
      </c>
      <c r="L708">
        <v>1448690400</v>
      </c>
      <c r="M708">
        <v>1547445600</v>
      </c>
      <c r="N708" s="12">
        <f t="shared" si="35"/>
        <v>42336.25</v>
      </c>
      <c r="O708" s="12">
        <f t="shared" si="35"/>
        <v>43479.25</v>
      </c>
      <c r="P708" t="b">
        <v>0</v>
      </c>
      <c r="Q708" t="b">
        <v>1</v>
      </c>
      <c r="R708" t="s">
        <v>28</v>
      </c>
      <c r="S708" t="s">
        <v>2038</v>
      </c>
      <c r="T708" t="s">
        <v>2039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t="s">
        <v>20</v>
      </c>
      <c r="G709" s="5">
        <f t="shared" si="33"/>
        <v>1.5861643835616439</v>
      </c>
      <c r="H709" s="8">
        <f t="shared" si="34"/>
        <v>68.922619047619051</v>
      </c>
      <c r="I709">
        <v>168</v>
      </c>
      <c r="J709" t="s">
        <v>21</v>
      </c>
      <c r="K709" t="s">
        <v>22</v>
      </c>
      <c r="L709">
        <v>1448690400</v>
      </c>
      <c r="M709">
        <v>1547359200</v>
      </c>
      <c r="N709" s="12">
        <f t="shared" si="35"/>
        <v>42336.25</v>
      </c>
      <c r="O709" s="12">
        <f t="shared" si="35"/>
        <v>43478.25</v>
      </c>
      <c r="P709" t="b">
        <v>0</v>
      </c>
      <c r="Q709" t="b">
        <v>0</v>
      </c>
      <c r="R709" t="s">
        <v>53</v>
      </c>
      <c r="S709" t="s">
        <v>2042</v>
      </c>
      <c r="T709" t="s">
        <v>2045</v>
      </c>
    </row>
    <row r="710" spans="1:20" x14ac:dyDescent="0.3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t="s">
        <v>20</v>
      </c>
      <c r="G710" s="5">
        <f t="shared" si="33"/>
        <v>7.0705882352941174</v>
      </c>
      <c r="H710" s="8">
        <f t="shared" si="34"/>
        <v>87.737226277372258</v>
      </c>
      <c r="I710">
        <v>137</v>
      </c>
      <c r="J710" t="s">
        <v>98</v>
      </c>
      <c r="K710" t="s">
        <v>99</v>
      </c>
      <c r="L710">
        <v>1448690400</v>
      </c>
      <c r="M710">
        <v>1496293200</v>
      </c>
      <c r="N710" s="12">
        <f t="shared" si="35"/>
        <v>42336.25</v>
      </c>
      <c r="O710" s="12">
        <f t="shared" si="35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2041</v>
      </c>
    </row>
    <row r="711" spans="1:20" x14ac:dyDescent="0.3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t="s">
        <v>20</v>
      </c>
      <c r="G711" s="5">
        <f t="shared" si="33"/>
        <v>1.4238775510204082</v>
      </c>
      <c r="H711" s="8">
        <f t="shared" si="34"/>
        <v>75.021505376344081</v>
      </c>
      <c r="I711">
        <v>186</v>
      </c>
      <c r="J711" t="s">
        <v>107</v>
      </c>
      <c r="K711" t="s">
        <v>108</v>
      </c>
      <c r="L711">
        <v>1448690400</v>
      </c>
      <c r="M711">
        <v>1335416400</v>
      </c>
      <c r="N711" s="12">
        <f t="shared" si="35"/>
        <v>42336.25</v>
      </c>
      <c r="O711" s="12">
        <f t="shared" si="35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t="s">
        <v>20</v>
      </c>
      <c r="G712" s="5">
        <f t="shared" si="33"/>
        <v>1.4786046511627906</v>
      </c>
      <c r="H712" s="8">
        <f t="shared" si="34"/>
        <v>50.863999999999997</v>
      </c>
      <c r="I712">
        <v>125</v>
      </c>
      <c r="J712" t="s">
        <v>21</v>
      </c>
      <c r="K712" t="s">
        <v>22</v>
      </c>
      <c r="L712">
        <v>1448690400</v>
      </c>
      <c r="M712">
        <v>1532149200</v>
      </c>
      <c r="N712" s="12">
        <f t="shared" si="35"/>
        <v>42336.25</v>
      </c>
      <c r="O712" s="12">
        <f t="shared" si="35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t="s">
        <v>14</v>
      </c>
      <c r="G713" s="5">
        <f t="shared" si="33"/>
        <v>0.20322580645161289</v>
      </c>
      <c r="H713" s="8">
        <f t="shared" si="34"/>
        <v>90</v>
      </c>
      <c r="I713">
        <v>14</v>
      </c>
      <c r="J713" t="s">
        <v>107</v>
      </c>
      <c r="K713" t="s">
        <v>108</v>
      </c>
      <c r="L713">
        <v>1448690400</v>
      </c>
      <c r="M713">
        <v>1453788000</v>
      </c>
      <c r="N713" s="12">
        <f t="shared" si="35"/>
        <v>42336.25</v>
      </c>
      <c r="O713" s="12">
        <f t="shared" si="35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t="s">
        <v>20</v>
      </c>
      <c r="G714" s="5">
        <f t="shared" si="33"/>
        <v>18.40625</v>
      </c>
      <c r="H714" s="8">
        <f t="shared" si="34"/>
        <v>72.896039603960389</v>
      </c>
      <c r="I714">
        <v>202</v>
      </c>
      <c r="J714" t="s">
        <v>21</v>
      </c>
      <c r="K714" t="s">
        <v>22</v>
      </c>
      <c r="L714">
        <v>1448690400</v>
      </c>
      <c r="M714">
        <v>1471496400</v>
      </c>
      <c r="N714" s="12">
        <f t="shared" si="35"/>
        <v>42336.25</v>
      </c>
      <c r="O714" s="12">
        <f t="shared" si="35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x14ac:dyDescent="0.3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t="s">
        <v>20</v>
      </c>
      <c r="G715" s="5">
        <f t="shared" si="33"/>
        <v>1.6194202898550725</v>
      </c>
      <c r="H715" s="8">
        <f t="shared" si="34"/>
        <v>108.48543689320388</v>
      </c>
      <c r="I715">
        <v>103</v>
      </c>
      <c r="J715" t="s">
        <v>21</v>
      </c>
      <c r="K715" t="s">
        <v>22</v>
      </c>
      <c r="L715">
        <v>1448690400</v>
      </c>
      <c r="M715">
        <v>1472878800</v>
      </c>
      <c r="N715" s="12">
        <f t="shared" si="35"/>
        <v>42336.25</v>
      </c>
      <c r="O715" s="12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2048</v>
      </c>
      <c r="T715" t="s">
        <v>2057</v>
      </c>
    </row>
    <row r="716" spans="1:20" x14ac:dyDescent="0.3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t="s">
        <v>20</v>
      </c>
      <c r="G716" s="5">
        <f t="shared" si="33"/>
        <v>4.7282077922077921</v>
      </c>
      <c r="H716" s="8">
        <f t="shared" si="34"/>
        <v>101.98095238095237</v>
      </c>
      <c r="I716">
        <v>1785</v>
      </c>
      <c r="J716" t="s">
        <v>21</v>
      </c>
      <c r="K716" t="s">
        <v>22</v>
      </c>
      <c r="L716">
        <v>1448690400</v>
      </c>
      <c r="M716">
        <v>1408510800</v>
      </c>
      <c r="N716" s="12">
        <f t="shared" si="35"/>
        <v>42336.25</v>
      </c>
      <c r="O716" s="12">
        <f t="shared" si="35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 x14ac:dyDescent="0.3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t="s">
        <v>14</v>
      </c>
      <c r="G717" s="5">
        <f t="shared" si="33"/>
        <v>0.24466101694915254</v>
      </c>
      <c r="H717" s="8">
        <f t="shared" si="34"/>
        <v>44.009146341463413</v>
      </c>
      <c r="I717">
        <v>656</v>
      </c>
      <c r="J717" t="s">
        <v>21</v>
      </c>
      <c r="K717" t="s">
        <v>22</v>
      </c>
      <c r="L717">
        <v>1448690400</v>
      </c>
      <c r="M717">
        <v>1281589200</v>
      </c>
      <c r="N717" s="12">
        <f t="shared" si="35"/>
        <v>42336.25</v>
      </c>
      <c r="O717" s="12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2051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t="s">
        <v>20</v>
      </c>
      <c r="G718" s="5">
        <f t="shared" si="33"/>
        <v>5.1764999999999999</v>
      </c>
      <c r="H718" s="8">
        <f t="shared" si="34"/>
        <v>65.942675159235662</v>
      </c>
      <c r="I718">
        <v>157</v>
      </c>
      <c r="J718" t="s">
        <v>21</v>
      </c>
      <c r="K718" t="s">
        <v>22</v>
      </c>
      <c r="L718">
        <v>1448690400</v>
      </c>
      <c r="M718">
        <v>1375851600</v>
      </c>
      <c r="N718" s="12">
        <f t="shared" si="35"/>
        <v>42336.25</v>
      </c>
      <c r="O718" s="12">
        <f t="shared" si="35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2041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t="s">
        <v>20</v>
      </c>
      <c r="G719" s="5">
        <f t="shared" si="33"/>
        <v>2.4764285714285714</v>
      </c>
      <c r="H719" s="8">
        <f t="shared" si="34"/>
        <v>24.987387387387386</v>
      </c>
      <c r="I719">
        <v>555</v>
      </c>
      <c r="J719" t="s">
        <v>21</v>
      </c>
      <c r="K719" t="s">
        <v>22</v>
      </c>
      <c r="L719">
        <v>1448690400</v>
      </c>
      <c r="M719">
        <v>1315803600</v>
      </c>
      <c r="N719" s="12">
        <f t="shared" si="35"/>
        <v>42336.25</v>
      </c>
      <c r="O719" s="12">
        <f t="shared" si="35"/>
        <v>40798.208333333336</v>
      </c>
      <c r="P719" t="b">
        <v>0</v>
      </c>
      <c r="Q719" t="b">
        <v>0</v>
      </c>
      <c r="R719" t="s">
        <v>42</v>
      </c>
      <c r="S719" t="s">
        <v>2042</v>
      </c>
      <c r="T719" t="s">
        <v>2043</v>
      </c>
    </row>
    <row r="720" spans="1:20" x14ac:dyDescent="0.3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t="s">
        <v>20</v>
      </c>
      <c r="G720" s="5">
        <f t="shared" si="33"/>
        <v>1.0020481927710843</v>
      </c>
      <c r="H720" s="8">
        <f t="shared" si="34"/>
        <v>28.003367003367003</v>
      </c>
      <c r="I720">
        <v>297</v>
      </c>
      <c r="J720" t="s">
        <v>21</v>
      </c>
      <c r="K720" t="s">
        <v>22</v>
      </c>
      <c r="L720">
        <v>1448690400</v>
      </c>
      <c r="M720">
        <v>1373691600</v>
      </c>
      <c r="N720" s="12">
        <f t="shared" si="35"/>
        <v>42336.25</v>
      </c>
      <c r="O720" s="12">
        <f t="shared" si="35"/>
        <v>41468.208333333336</v>
      </c>
      <c r="P720" t="b">
        <v>0</v>
      </c>
      <c r="Q720" t="b">
        <v>0</v>
      </c>
      <c r="R720" t="s">
        <v>65</v>
      </c>
      <c r="S720" t="s">
        <v>2038</v>
      </c>
      <c r="T720" t="s">
        <v>2047</v>
      </c>
    </row>
    <row r="721" spans="1:20" x14ac:dyDescent="0.3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t="s">
        <v>20</v>
      </c>
      <c r="G721" s="5">
        <f t="shared" si="33"/>
        <v>1.53</v>
      </c>
      <c r="H721" s="8">
        <f t="shared" si="34"/>
        <v>85.829268292682926</v>
      </c>
      <c r="I721">
        <v>123</v>
      </c>
      <c r="J721" t="s">
        <v>21</v>
      </c>
      <c r="K721" t="s">
        <v>22</v>
      </c>
      <c r="L721">
        <v>1448690400</v>
      </c>
      <c r="M721">
        <v>1339218000</v>
      </c>
      <c r="N721" s="12">
        <f t="shared" si="35"/>
        <v>42336.25</v>
      </c>
      <c r="O721" s="12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2048</v>
      </c>
      <c r="T721" t="s">
        <v>2054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t="s">
        <v>74</v>
      </c>
      <c r="G722" s="5">
        <f t="shared" si="33"/>
        <v>0.37091954022988505</v>
      </c>
      <c r="H722" s="8">
        <f t="shared" si="34"/>
        <v>84.921052631578945</v>
      </c>
      <c r="I722">
        <v>38</v>
      </c>
      <c r="J722" t="s">
        <v>36</v>
      </c>
      <c r="K722" t="s">
        <v>37</v>
      </c>
      <c r="L722">
        <v>1448690400</v>
      </c>
      <c r="M722">
        <v>1520402400</v>
      </c>
      <c r="N722" s="12">
        <f t="shared" si="35"/>
        <v>42336.25</v>
      </c>
      <c r="O722" s="12">
        <f t="shared" si="35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2041</v>
      </c>
    </row>
    <row r="723" spans="1:20" x14ac:dyDescent="0.3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t="s">
        <v>74</v>
      </c>
      <c r="G723" s="5">
        <f t="shared" si="33"/>
        <v>4.3923948220064728E-2</v>
      </c>
      <c r="H723" s="8">
        <f t="shared" si="34"/>
        <v>90.483333333333334</v>
      </c>
      <c r="I723">
        <v>60</v>
      </c>
      <c r="J723" t="s">
        <v>21</v>
      </c>
      <c r="K723" t="s">
        <v>22</v>
      </c>
      <c r="L723">
        <v>1448690400</v>
      </c>
      <c r="M723">
        <v>1523336400</v>
      </c>
      <c r="N723" s="12">
        <f t="shared" si="35"/>
        <v>42336.25</v>
      </c>
      <c r="O723" s="12">
        <f t="shared" si="35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 x14ac:dyDescent="0.3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t="s">
        <v>20</v>
      </c>
      <c r="G724" s="5">
        <f t="shared" si="33"/>
        <v>1.5650721649484536</v>
      </c>
      <c r="H724" s="8">
        <f t="shared" si="34"/>
        <v>25.00197628458498</v>
      </c>
      <c r="I724">
        <v>3036</v>
      </c>
      <c r="J724" t="s">
        <v>21</v>
      </c>
      <c r="K724" t="s">
        <v>22</v>
      </c>
      <c r="L724">
        <v>1448690400</v>
      </c>
      <c r="M724">
        <v>1512280800</v>
      </c>
      <c r="N724" s="12">
        <f t="shared" si="35"/>
        <v>42336.25</v>
      </c>
      <c r="O724" s="12">
        <f t="shared" si="35"/>
        <v>43072.25</v>
      </c>
      <c r="P724" t="b">
        <v>0</v>
      </c>
      <c r="Q724" t="b">
        <v>0</v>
      </c>
      <c r="R724" t="s">
        <v>42</v>
      </c>
      <c r="S724" t="s">
        <v>2042</v>
      </c>
      <c r="T724" t="s">
        <v>2043</v>
      </c>
    </row>
    <row r="725" spans="1:20" x14ac:dyDescent="0.3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t="s">
        <v>20</v>
      </c>
      <c r="G725" s="5">
        <f t="shared" si="33"/>
        <v>2.704081632653061</v>
      </c>
      <c r="H725" s="8">
        <f t="shared" si="34"/>
        <v>92.013888888888886</v>
      </c>
      <c r="I725">
        <v>144</v>
      </c>
      <c r="J725" t="s">
        <v>26</v>
      </c>
      <c r="K725" t="s">
        <v>27</v>
      </c>
      <c r="L725">
        <v>1448690400</v>
      </c>
      <c r="M725">
        <v>1458709200</v>
      </c>
      <c r="N725" s="12">
        <f t="shared" si="35"/>
        <v>42336.25</v>
      </c>
      <c r="O725" s="12">
        <f t="shared" si="35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t="s">
        <v>20</v>
      </c>
      <c r="G726" s="5">
        <f t="shared" si="33"/>
        <v>1.3405952380952382</v>
      </c>
      <c r="H726" s="8">
        <f t="shared" si="34"/>
        <v>93.066115702479337</v>
      </c>
      <c r="I726">
        <v>121</v>
      </c>
      <c r="J726" t="s">
        <v>40</v>
      </c>
      <c r="K726" t="s">
        <v>41</v>
      </c>
      <c r="L726">
        <v>1448690400</v>
      </c>
      <c r="M726">
        <v>1414126800</v>
      </c>
      <c r="N726" s="12">
        <f t="shared" si="35"/>
        <v>42336.25</v>
      </c>
      <c r="O726" s="12">
        <f t="shared" si="35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x14ac:dyDescent="0.3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t="s">
        <v>14</v>
      </c>
      <c r="G727" s="5">
        <f t="shared" si="33"/>
        <v>0.50398033126293995</v>
      </c>
      <c r="H727" s="8">
        <f t="shared" si="34"/>
        <v>61.008145363408524</v>
      </c>
      <c r="I727">
        <v>1596</v>
      </c>
      <c r="J727" t="s">
        <v>21</v>
      </c>
      <c r="K727" t="s">
        <v>22</v>
      </c>
      <c r="L727">
        <v>1448690400</v>
      </c>
      <c r="M727">
        <v>1416204000</v>
      </c>
      <c r="N727" s="12">
        <f t="shared" si="35"/>
        <v>42336.25</v>
      </c>
      <c r="O727" s="12">
        <f t="shared" si="35"/>
        <v>41960.25</v>
      </c>
      <c r="P727" t="b">
        <v>0</v>
      </c>
      <c r="Q727" t="b">
        <v>0</v>
      </c>
      <c r="R727" t="s">
        <v>292</v>
      </c>
      <c r="S727" t="s">
        <v>2051</v>
      </c>
      <c r="T727" t="s">
        <v>2062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t="s">
        <v>74</v>
      </c>
      <c r="G728" s="5">
        <f t="shared" si="33"/>
        <v>0.88815837937384901</v>
      </c>
      <c r="H728" s="8">
        <f t="shared" si="34"/>
        <v>92.036259541984734</v>
      </c>
      <c r="I728">
        <v>524</v>
      </c>
      <c r="J728" t="s">
        <v>21</v>
      </c>
      <c r="K728" t="s">
        <v>22</v>
      </c>
      <c r="L728">
        <v>1448690400</v>
      </c>
      <c r="M728">
        <v>1288501200</v>
      </c>
      <c r="N728" s="12">
        <f t="shared" si="35"/>
        <v>42336.25</v>
      </c>
      <c r="O728" s="12">
        <f t="shared" si="35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2041</v>
      </c>
    </row>
    <row r="729" spans="1:20" x14ac:dyDescent="0.3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t="s">
        <v>20</v>
      </c>
      <c r="G729" s="5">
        <f t="shared" si="33"/>
        <v>1.65</v>
      </c>
      <c r="H729" s="8">
        <f t="shared" si="34"/>
        <v>81.132596685082873</v>
      </c>
      <c r="I729">
        <v>181</v>
      </c>
      <c r="J729" t="s">
        <v>21</v>
      </c>
      <c r="K729" t="s">
        <v>22</v>
      </c>
      <c r="L729">
        <v>1448690400</v>
      </c>
      <c r="M729">
        <v>1552971600</v>
      </c>
      <c r="N729" s="12">
        <f t="shared" si="35"/>
        <v>42336.25</v>
      </c>
      <c r="O729" s="12">
        <f t="shared" si="35"/>
        <v>43543.208333333328</v>
      </c>
      <c r="P729" t="b">
        <v>0</v>
      </c>
      <c r="Q729" t="b">
        <v>0</v>
      </c>
      <c r="R729" t="s">
        <v>28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t="s">
        <v>14</v>
      </c>
      <c r="G730" s="5">
        <f t="shared" si="33"/>
        <v>0.17499999999999999</v>
      </c>
      <c r="H730" s="8">
        <f t="shared" si="34"/>
        <v>73.5</v>
      </c>
      <c r="I730">
        <v>10</v>
      </c>
      <c r="J730" t="s">
        <v>21</v>
      </c>
      <c r="K730" t="s">
        <v>22</v>
      </c>
      <c r="L730">
        <v>1448690400</v>
      </c>
      <c r="M730">
        <v>1465102800</v>
      </c>
      <c r="N730" s="12">
        <f t="shared" si="35"/>
        <v>42336.25</v>
      </c>
      <c r="O730" s="12">
        <f t="shared" si="35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2041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t="s">
        <v>20</v>
      </c>
      <c r="G731" s="5">
        <f t="shared" si="33"/>
        <v>1.8566071428571429</v>
      </c>
      <c r="H731" s="8">
        <f t="shared" si="34"/>
        <v>85.221311475409834</v>
      </c>
      <c r="I731">
        <v>122</v>
      </c>
      <c r="J731" t="s">
        <v>21</v>
      </c>
      <c r="K731" t="s">
        <v>22</v>
      </c>
      <c r="L731">
        <v>1448690400</v>
      </c>
      <c r="M731">
        <v>1360130400</v>
      </c>
      <c r="N731" s="12">
        <f t="shared" si="35"/>
        <v>42336.25</v>
      </c>
      <c r="O731" s="12">
        <f t="shared" si="35"/>
        <v>41311.25</v>
      </c>
      <c r="P731" t="b">
        <v>0</v>
      </c>
      <c r="Q731" t="b">
        <v>0</v>
      </c>
      <c r="R731" t="s">
        <v>53</v>
      </c>
      <c r="S731" t="s">
        <v>2042</v>
      </c>
      <c r="T731" t="s">
        <v>2045</v>
      </c>
    </row>
    <row r="732" spans="1:20" x14ac:dyDescent="0.3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t="s">
        <v>20</v>
      </c>
      <c r="G732" s="5">
        <f t="shared" si="33"/>
        <v>4.1266319444444441</v>
      </c>
      <c r="H732" s="8">
        <f t="shared" si="34"/>
        <v>110.96825396825396</v>
      </c>
      <c r="I732">
        <v>1071</v>
      </c>
      <c r="J732" t="s">
        <v>15</v>
      </c>
      <c r="K732" t="s">
        <v>16</v>
      </c>
      <c r="L732">
        <v>1448690400</v>
      </c>
      <c r="M732">
        <v>1432875600</v>
      </c>
      <c r="N732" s="12">
        <f t="shared" si="35"/>
        <v>42336.25</v>
      </c>
      <c r="O732" s="12">
        <f t="shared" si="35"/>
        <v>42153.208333333328</v>
      </c>
      <c r="P732" t="b">
        <v>0</v>
      </c>
      <c r="Q732" t="b">
        <v>0</v>
      </c>
      <c r="R732" t="s">
        <v>65</v>
      </c>
      <c r="S732" t="s">
        <v>2038</v>
      </c>
      <c r="T732" t="s">
        <v>2047</v>
      </c>
    </row>
    <row r="733" spans="1:20" x14ac:dyDescent="0.3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t="s">
        <v>74</v>
      </c>
      <c r="G733" s="5">
        <f t="shared" si="33"/>
        <v>0.90249999999999997</v>
      </c>
      <c r="H733" s="8">
        <f t="shared" si="34"/>
        <v>32.968036529680369</v>
      </c>
      <c r="I733">
        <v>219</v>
      </c>
      <c r="J733" t="s">
        <v>21</v>
      </c>
      <c r="K733" t="s">
        <v>22</v>
      </c>
      <c r="L733">
        <v>1448690400</v>
      </c>
      <c r="M733">
        <v>1500872400</v>
      </c>
      <c r="N733" s="12">
        <f t="shared" si="35"/>
        <v>42336.25</v>
      </c>
      <c r="O733" s="12">
        <f t="shared" si="35"/>
        <v>42940.208333333328</v>
      </c>
      <c r="P733" t="b">
        <v>0</v>
      </c>
      <c r="Q733" t="b">
        <v>0</v>
      </c>
      <c r="R733" t="s">
        <v>28</v>
      </c>
      <c r="S733" t="s">
        <v>2038</v>
      </c>
      <c r="T733" t="s">
        <v>2039</v>
      </c>
    </row>
    <row r="734" spans="1:20" x14ac:dyDescent="0.3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t="s">
        <v>14</v>
      </c>
      <c r="G734" s="5">
        <f t="shared" si="33"/>
        <v>0.91984615384615387</v>
      </c>
      <c r="H734" s="8">
        <f t="shared" si="34"/>
        <v>96.005352363960753</v>
      </c>
      <c r="I734">
        <v>1121</v>
      </c>
      <c r="J734" t="s">
        <v>21</v>
      </c>
      <c r="K734" t="s">
        <v>22</v>
      </c>
      <c r="L734">
        <v>1448690400</v>
      </c>
      <c r="M734">
        <v>1492146000</v>
      </c>
      <c r="N734" s="12">
        <f t="shared" si="35"/>
        <v>42336.25</v>
      </c>
      <c r="O734" s="12">
        <f t="shared" si="35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t="s">
        <v>20</v>
      </c>
      <c r="G735" s="5">
        <f t="shared" si="33"/>
        <v>5.2700632911392402</v>
      </c>
      <c r="H735" s="8">
        <f t="shared" si="34"/>
        <v>84.96632653061225</v>
      </c>
      <c r="I735">
        <v>980</v>
      </c>
      <c r="J735" t="s">
        <v>21</v>
      </c>
      <c r="K735" t="s">
        <v>22</v>
      </c>
      <c r="L735">
        <v>1448690400</v>
      </c>
      <c r="M735">
        <v>1407301200</v>
      </c>
      <c r="N735" s="12">
        <f t="shared" si="35"/>
        <v>42336.25</v>
      </c>
      <c r="O735" s="12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t="s">
        <v>20</v>
      </c>
      <c r="G736" s="5">
        <f t="shared" si="33"/>
        <v>3.1914285714285713</v>
      </c>
      <c r="H736" s="8">
        <f t="shared" si="34"/>
        <v>25.007462686567163</v>
      </c>
      <c r="I736">
        <v>536</v>
      </c>
      <c r="J736" t="s">
        <v>21</v>
      </c>
      <c r="K736" t="s">
        <v>22</v>
      </c>
      <c r="L736">
        <v>1448690400</v>
      </c>
      <c r="M736">
        <v>1486620000</v>
      </c>
      <c r="N736" s="12">
        <f t="shared" si="35"/>
        <v>42336.25</v>
      </c>
      <c r="O736" s="12">
        <f t="shared" si="35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2041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t="s">
        <v>20</v>
      </c>
      <c r="G737" s="5">
        <f t="shared" si="33"/>
        <v>3.5418867924528303</v>
      </c>
      <c r="H737" s="8">
        <f t="shared" si="34"/>
        <v>65.998995479658461</v>
      </c>
      <c r="I737">
        <v>1991</v>
      </c>
      <c r="J737" t="s">
        <v>21</v>
      </c>
      <c r="K737" t="s">
        <v>22</v>
      </c>
      <c r="L737">
        <v>1448690400</v>
      </c>
      <c r="M737">
        <v>1459918800</v>
      </c>
      <c r="N737" s="12">
        <f t="shared" si="35"/>
        <v>42336.25</v>
      </c>
      <c r="O737" s="12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2055</v>
      </c>
      <c r="T737" t="s">
        <v>2056</v>
      </c>
    </row>
    <row r="738" spans="1:20" x14ac:dyDescent="0.3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t="s">
        <v>74</v>
      </c>
      <c r="G738" s="5">
        <f t="shared" si="33"/>
        <v>0.32896103896103895</v>
      </c>
      <c r="H738" s="8">
        <f t="shared" si="34"/>
        <v>87.34482758620689</v>
      </c>
      <c r="I738">
        <v>29</v>
      </c>
      <c r="J738" t="s">
        <v>21</v>
      </c>
      <c r="K738" t="s">
        <v>22</v>
      </c>
      <c r="L738">
        <v>1448690400</v>
      </c>
      <c r="M738">
        <v>1424757600</v>
      </c>
      <c r="N738" s="12">
        <f t="shared" si="35"/>
        <v>42336.25</v>
      </c>
      <c r="O738" s="12">
        <f t="shared" si="35"/>
        <v>42059.25</v>
      </c>
      <c r="P738" t="b">
        <v>0</v>
      </c>
      <c r="Q738" t="b">
        <v>0</v>
      </c>
      <c r="R738" t="s">
        <v>68</v>
      </c>
      <c r="S738" t="s">
        <v>2048</v>
      </c>
      <c r="T738" t="s">
        <v>2049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t="s">
        <v>20</v>
      </c>
      <c r="G739" s="5">
        <f t="shared" si="33"/>
        <v>1.358918918918919</v>
      </c>
      <c r="H739" s="8">
        <f t="shared" si="34"/>
        <v>27.933333333333334</v>
      </c>
      <c r="I739">
        <v>180</v>
      </c>
      <c r="J739" t="s">
        <v>21</v>
      </c>
      <c r="K739" t="s">
        <v>22</v>
      </c>
      <c r="L739">
        <v>1448690400</v>
      </c>
      <c r="M739">
        <v>1479880800</v>
      </c>
      <c r="N739" s="12">
        <f t="shared" si="35"/>
        <v>42336.25</v>
      </c>
      <c r="O739" s="12">
        <f t="shared" si="35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2046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t="s">
        <v>14</v>
      </c>
      <c r="G740" s="5">
        <f t="shared" si="33"/>
        <v>2.0843373493975904E-2</v>
      </c>
      <c r="H740" s="8">
        <f t="shared" si="34"/>
        <v>103.8</v>
      </c>
      <c r="I740">
        <v>15</v>
      </c>
      <c r="J740" t="s">
        <v>21</v>
      </c>
      <c r="K740" t="s">
        <v>22</v>
      </c>
      <c r="L740">
        <v>1448690400</v>
      </c>
      <c r="M740">
        <v>1418018400</v>
      </c>
      <c r="N740" s="12">
        <f t="shared" si="35"/>
        <v>42336.25</v>
      </c>
      <c r="O740" s="12">
        <f t="shared" si="35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2041</v>
      </c>
    </row>
    <row r="741" spans="1:20" x14ac:dyDescent="0.3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t="s">
        <v>14</v>
      </c>
      <c r="G741" s="5">
        <f t="shared" si="33"/>
        <v>0.61</v>
      </c>
      <c r="H741" s="8">
        <f t="shared" si="34"/>
        <v>31.937172774869111</v>
      </c>
      <c r="I741">
        <v>191</v>
      </c>
      <c r="J741" t="s">
        <v>21</v>
      </c>
      <c r="K741" t="s">
        <v>22</v>
      </c>
      <c r="L741">
        <v>1448690400</v>
      </c>
      <c r="M741">
        <v>1341032400</v>
      </c>
      <c r="N741" s="12">
        <f t="shared" si="35"/>
        <v>42336.25</v>
      </c>
      <c r="O741" s="12">
        <f t="shared" si="35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t="s">
        <v>14</v>
      </c>
      <c r="G742" s="5">
        <f t="shared" si="33"/>
        <v>0.30037735849056602</v>
      </c>
      <c r="H742" s="8">
        <f t="shared" si="34"/>
        <v>99.5</v>
      </c>
      <c r="I742">
        <v>16</v>
      </c>
      <c r="J742" t="s">
        <v>21</v>
      </c>
      <c r="K742" t="s">
        <v>22</v>
      </c>
      <c r="L742">
        <v>1448690400</v>
      </c>
      <c r="M742">
        <v>1486360800</v>
      </c>
      <c r="N742" s="12">
        <f t="shared" si="35"/>
        <v>42336.25</v>
      </c>
      <c r="O742" s="12">
        <f t="shared" si="35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2041</v>
      </c>
    </row>
    <row r="743" spans="1:20" x14ac:dyDescent="0.3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t="s">
        <v>20</v>
      </c>
      <c r="G743" s="5">
        <f t="shared" si="33"/>
        <v>11.791666666666666</v>
      </c>
      <c r="H743" s="8">
        <f t="shared" si="34"/>
        <v>108.84615384615384</v>
      </c>
      <c r="I743">
        <v>130</v>
      </c>
      <c r="J743" t="s">
        <v>21</v>
      </c>
      <c r="K743" t="s">
        <v>22</v>
      </c>
      <c r="L743">
        <v>1448690400</v>
      </c>
      <c r="M743">
        <v>1274677200</v>
      </c>
      <c r="N743" s="12">
        <f t="shared" si="35"/>
        <v>42336.25</v>
      </c>
      <c r="O743" s="12">
        <f t="shared" si="35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x14ac:dyDescent="0.3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t="s">
        <v>20</v>
      </c>
      <c r="G744" s="5">
        <f t="shared" si="33"/>
        <v>11.260833333333334</v>
      </c>
      <c r="H744" s="8">
        <f t="shared" si="34"/>
        <v>110.76229508196721</v>
      </c>
      <c r="I744">
        <v>122</v>
      </c>
      <c r="J744" t="s">
        <v>21</v>
      </c>
      <c r="K744" t="s">
        <v>22</v>
      </c>
      <c r="L744">
        <v>1448690400</v>
      </c>
      <c r="M744">
        <v>1267509600</v>
      </c>
      <c r="N744" s="12">
        <f t="shared" si="35"/>
        <v>42336.25</v>
      </c>
      <c r="O744" s="12">
        <f t="shared" si="35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2044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t="s">
        <v>14</v>
      </c>
      <c r="G745" s="5">
        <f t="shared" si="33"/>
        <v>0.12923076923076923</v>
      </c>
      <c r="H745" s="8">
        <f t="shared" si="34"/>
        <v>29.647058823529413</v>
      </c>
      <c r="I745">
        <v>17</v>
      </c>
      <c r="J745" t="s">
        <v>21</v>
      </c>
      <c r="K745" t="s">
        <v>22</v>
      </c>
      <c r="L745">
        <v>1448690400</v>
      </c>
      <c r="M745">
        <v>1445922000</v>
      </c>
      <c r="N745" s="12">
        <f t="shared" si="35"/>
        <v>42336.25</v>
      </c>
      <c r="O745" s="12">
        <f t="shared" si="35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2041</v>
      </c>
    </row>
    <row r="746" spans="1:20" x14ac:dyDescent="0.3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t="s">
        <v>20</v>
      </c>
      <c r="G746" s="5">
        <f t="shared" si="33"/>
        <v>7.12</v>
      </c>
      <c r="H746" s="8">
        <f t="shared" si="34"/>
        <v>101.71428571428571</v>
      </c>
      <c r="I746">
        <v>140</v>
      </c>
      <c r="J746" t="s">
        <v>21</v>
      </c>
      <c r="K746" t="s">
        <v>22</v>
      </c>
      <c r="L746">
        <v>1448690400</v>
      </c>
      <c r="M746">
        <v>1534050000</v>
      </c>
      <c r="N746" s="12">
        <f t="shared" si="35"/>
        <v>42336.25</v>
      </c>
      <c r="O746" s="12">
        <f t="shared" si="35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t="s">
        <v>14</v>
      </c>
      <c r="G747" s="5">
        <f t="shared" si="33"/>
        <v>0.30304347826086958</v>
      </c>
      <c r="H747" s="8">
        <f t="shared" si="34"/>
        <v>61.5</v>
      </c>
      <c r="I747">
        <v>34</v>
      </c>
      <c r="J747" t="s">
        <v>21</v>
      </c>
      <c r="K747" t="s">
        <v>22</v>
      </c>
      <c r="L747">
        <v>1448690400</v>
      </c>
      <c r="M747">
        <v>1277528400</v>
      </c>
      <c r="N747" s="12">
        <f t="shared" si="35"/>
        <v>42336.25</v>
      </c>
      <c r="O747" s="12">
        <f t="shared" si="35"/>
        <v>40355.208333333336</v>
      </c>
      <c r="P747" t="b">
        <v>0</v>
      </c>
      <c r="Q747" t="b">
        <v>0</v>
      </c>
      <c r="R747" t="s">
        <v>65</v>
      </c>
      <c r="S747" t="s">
        <v>2038</v>
      </c>
      <c r="T747" t="s">
        <v>2047</v>
      </c>
    </row>
    <row r="748" spans="1:20" x14ac:dyDescent="0.3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t="s">
        <v>20</v>
      </c>
      <c r="G748" s="5">
        <f t="shared" si="33"/>
        <v>2.1250896057347672</v>
      </c>
      <c r="H748" s="8">
        <f t="shared" si="34"/>
        <v>35</v>
      </c>
      <c r="I748">
        <v>3388</v>
      </c>
      <c r="J748" t="s">
        <v>21</v>
      </c>
      <c r="K748" t="s">
        <v>22</v>
      </c>
      <c r="L748">
        <v>1448690400</v>
      </c>
      <c r="M748">
        <v>1318568400</v>
      </c>
      <c r="N748" s="12">
        <f t="shared" si="35"/>
        <v>42336.25</v>
      </c>
      <c r="O748" s="12">
        <f t="shared" si="35"/>
        <v>40830.208333333336</v>
      </c>
      <c r="P748" t="b">
        <v>0</v>
      </c>
      <c r="Q748" t="b">
        <v>0</v>
      </c>
      <c r="R748" t="s">
        <v>28</v>
      </c>
      <c r="S748" t="s">
        <v>2038</v>
      </c>
      <c r="T748" t="s">
        <v>2039</v>
      </c>
    </row>
    <row r="749" spans="1:20" x14ac:dyDescent="0.3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t="s">
        <v>20</v>
      </c>
      <c r="G749" s="5">
        <f t="shared" si="33"/>
        <v>2.2885714285714287</v>
      </c>
      <c r="H749" s="8">
        <f t="shared" si="34"/>
        <v>40.049999999999997</v>
      </c>
      <c r="I749">
        <v>280</v>
      </c>
      <c r="J749" t="s">
        <v>21</v>
      </c>
      <c r="K749" t="s">
        <v>22</v>
      </c>
      <c r="L749">
        <v>1448690400</v>
      </c>
      <c r="M749">
        <v>1284354000</v>
      </c>
      <c r="N749" s="12">
        <f t="shared" si="35"/>
        <v>42336.25</v>
      </c>
      <c r="O749" s="12">
        <f t="shared" si="35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2041</v>
      </c>
    </row>
    <row r="750" spans="1:20" x14ac:dyDescent="0.3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t="s">
        <v>74</v>
      </c>
      <c r="G750" s="5">
        <f t="shared" si="33"/>
        <v>0.34959979476654696</v>
      </c>
      <c r="H750" s="8">
        <f t="shared" si="34"/>
        <v>110.97231270358306</v>
      </c>
      <c r="I750">
        <v>614</v>
      </c>
      <c r="J750" t="s">
        <v>21</v>
      </c>
      <c r="K750" t="s">
        <v>22</v>
      </c>
      <c r="L750">
        <v>1448690400</v>
      </c>
      <c r="M750">
        <v>1269579600</v>
      </c>
      <c r="N750" s="12">
        <f t="shared" si="35"/>
        <v>42336.25</v>
      </c>
      <c r="O750" s="12">
        <f t="shared" si="35"/>
        <v>40263.208333333336</v>
      </c>
      <c r="P750" t="b">
        <v>0</v>
      </c>
      <c r="Q750" t="b">
        <v>1</v>
      </c>
      <c r="R750" t="s">
        <v>71</v>
      </c>
      <c r="S750" t="s">
        <v>2042</v>
      </c>
      <c r="T750" t="s">
        <v>2050</v>
      </c>
    </row>
    <row r="751" spans="1:20" x14ac:dyDescent="0.3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t="s">
        <v>20</v>
      </c>
      <c r="G751" s="5">
        <f t="shared" si="33"/>
        <v>1.5729069767441861</v>
      </c>
      <c r="H751" s="8">
        <f t="shared" si="34"/>
        <v>36.959016393442624</v>
      </c>
      <c r="I751">
        <v>366</v>
      </c>
      <c r="J751" t="s">
        <v>107</v>
      </c>
      <c r="K751" t="s">
        <v>108</v>
      </c>
      <c r="L751">
        <v>1448690400</v>
      </c>
      <c r="M751">
        <v>1413781200</v>
      </c>
      <c r="N751" s="12">
        <f t="shared" si="35"/>
        <v>42336.25</v>
      </c>
      <c r="O751" s="12">
        <f t="shared" si="35"/>
        <v>41932.208333333336</v>
      </c>
      <c r="P751" t="b">
        <v>0</v>
      </c>
      <c r="Q751" t="b">
        <v>1</v>
      </c>
      <c r="R751" t="s">
        <v>65</v>
      </c>
      <c r="S751" t="s">
        <v>2038</v>
      </c>
      <c r="T751" t="s">
        <v>2047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t="s">
        <v>14</v>
      </c>
      <c r="G752" s="5">
        <f t="shared" si="33"/>
        <v>0.01</v>
      </c>
      <c r="H752" s="8">
        <f t="shared" si="34"/>
        <v>1</v>
      </c>
      <c r="I752">
        <v>1</v>
      </c>
      <c r="J752" t="s">
        <v>40</v>
      </c>
      <c r="K752" t="s">
        <v>41</v>
      </c>
      <c r="L752">
        <v>1448690400</v>
      </c>
      <c r="M752">
        <v>1280120400</v>
      </c>
      <c r="N752" s="12">
        <f t="shared" si="35"/>
        <v>42336.25</v>
      </c>
      <c r="O752" s="12">
        <f t="shared" si="35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2044</v>
      </c>
    </row>
    <row r="753" spans="1:20" x14ac:dyDescent="0.3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t="s">
        <v>20</v>
      </c>
      <c r="G753" s="5">
        <f t="shared" si="33"/>
        <v>2.3230555555555554</v>
      </c>
      <c r="H753" s="8">
        <f t="shared" si="34"/>
        <v>30.974074074074075</v>
      </c>
      <c r="I753">
        <v>270</v>
      </c>
      <c r="J753" t="s">
        <v>21</v>
      </c>
      <c r="K753" t="s">
        <v>22</v>
      </c>
      <c r="L753">
        <v>1448690400</v>
      </c>
      <c r="M753">
        <v>1459486800</v>
      </c>
      <c r="N753" s="12">
        <f t="shared" si="35"/>
        <v>42336.25</v>
      </c>
      <c r="O753" s="12">
        <f t="shared" si="35"/>
        <v>42461.208333333328</v>
      </c>
      <c r="P753" t="b">
        <v>1</v>
      </c>
      <c r="Q753" t="b">
        <v>1</v>
      </c>
      <c r="R753" t="s">
        <v>68</v>
      </c>
      <c r="S753" t="s">
        <v>2048</v>
      </c>
      <c r="T753" t="s">
        <v>2049</v>
      </c>
    </row>
    <row r="754" spans="1:20" x14ac:dyDescent="0.3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t="s">
        <v>74</v>
      </c>
      <c r="G754" s="5">
        <f t="shared" si="33"/>
        <v>0.92448275862068963</v>
      </c>
      <c r="H754" s="8">
        <f t="shared" si="34"/>
        <v>47.035087719298247</v>
      </c>
      <c r="I754">
        <v>114</v>
      </c>
      <c r="J754" t="s">
        <v>21</v>
      </c>
      <c r="K754" t="s">
        <v>22</v>
      </c>
      <c r="L754">
        <v>1448690400</v>
      </c>
      <c r="M754">
        <v>1282539600</v>
      </c>
      <c r="N754" s="12">
        <f t="shared" si="35"/>
        <v>42336.25</v>
      </c>
      <c r="O754" s="12">
        <f t="shared" si="35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2041</v>
      </c>
    </row>
    <row r="755" spans="1:20" x14ac:dyDescent="0.3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t="s">
        <v>20</v>
      </c>
      <c r="G755" s="5">
        <f t="shared" si="33"/>
        <v>2.5670212765957445</v>
      </c>
      <c r="H755" s="8">
        <f t="shared" si="34"/>
        <v>88.065693430656935</v>
      </c>
      <c r="I755">
        <v>137</v>
      </c>
      <c r="J755" t="s">
        <v>21</v>
      </c>
      <c r="K755" t="s">
        <v>22</v>
      </c>
      <c r="L755">
        <v>1448690400</v>
      </c>
      <c r="M755">
        <v>1275886800</v>
      </c>
      <c r="N755" s="12">
        <f t="shared" si="35"/>
        <v>42336.25</v>
      </c>
      <c r="O755" s="12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2055</v>
      </c>
      <c r="T755" t="s">
        <v>2056</v>
      </c>
    </row>
    <row r="756" spans="1:20" x14ac:dyDescent="0.3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t="s">
        <v>20</v>
      </c>
      <c r="G756" s="5">
        <f t="shared" si="33"/>
        <v>1.6847017045454546</v>
      </c>
      <c r="H756" s="8">
        <f t="shared" si="34"/>
        <v>37.005616224648989</v>
      </c>
      <c r="I756">
        <v>3205</v>
      </c>
      <c r="J756" t="s">
        <v>21</v>
      </c>
      <c r="K756" t="s">
        <v>22</v>
      </c>
      <c r="L756">
        <v>1448690400</v>
      </c>
      <c r="M756">
        <v>1355983200</v>
      </c>
      <c r="N756" s="12">
        <f t="shared" si="35"/>
        <v>42336.25</v>
      </c>
      <c r="O756" s="12">
        <f t="shared" si="35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2041</v>
      </c>
    </row>
    <row r="757" spans="1:20" x14ac:dyDescent="0.3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t="s">
        <v>20</v>
      </c>
      <c r="G757" s="5">
        <f t="shared" si="33"/>
        <v>1.6657777777777778</v>
      </c>
      <c r="H757" s="8">
        <f t="shared" si="34"/>
        <v>26.027777777777779</v>
      </c>
      <c r="I757">
        <v>288</v>
      </c>
      <c r="J757" t="s">
        <v>36</v>
      </c>
      <c r="K757" t="s">
        <v>37</v>
      </c>
      <c r="L757">
        <v>1448690400</v>
      </c>
      <c r="M757">
        <v>1515391200</v>
      </c>
      <c r="N757" s="12">
        <f t="shared" si="35"/>
        <v>42336.25</v>
      </c>
      <c r="O757" s="12">
        <f t="shared" si="35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t="s">
        <v>20</v>
      </c>
      <c r="G758" s="5">
        <f t="shared" si="33"/>
        <v>7.7207692307692311</v>
      </c>
      <c r="H758" s="8">
        <f t="shared" si="34"/>
        <v>67.817567567567565</v>
      </c>
      <c r="I758">
        <v>148</v>
      </c>
      <c r="J758" t="s">
        <v>21</v>
      </c>
      <c r="K758" t="s">
        <v>22</v>
      </c>
      <c r="L758">
        <v>1448690400</v>
      </c>
      <c r="M758">
        <v>1422252000</v>
      </c>
      <c r="N758" s="12">
        <f t="shared" si="35"/>
        <v>42336.25</v>
      </c>
      <c r="O758" s="12">
        <f t="shared" si="35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x14ac:dyDescent="0.3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t="s">
        <v>20</v>
      </c>
      <c r="G759" s="5">
        <f t="shared" si="33"/>
        <v>4.0685714285714285</v>
      </c>
      <c r="H759" s="8">
        <f t="shared" si="34"/>
        <v>49.964912280701753</v>
      </c>
      <c r="I759">
        <v>114</v>
      </c>
      <c r="J759" t="s">
        <v>21</v>
      </c>
      <c r="K759" t="s">
        <v>22</v>
      </c>
      <c r="L759">
        <v>1448690400</v>
      </c>
      <c r="M759">
        <v>1305522000</v>
      </c>
      <c r="N759" s="12">
        <f t="shared" si="35"/>
        <v>42336.25</v>
      </c>
      <c r="O759" s="12">
        <f t="shared" si="35"/>
        <v>40679.208333333336</v>
      </c>
      <c r="P759" t="b">
        <v>0</v>
      </c>
      <c r="Q759" t="b">
        <v>0</v>
      </c>
      <c r="R759" t="s">
        <v>53</v>
      </c>
      <c r="S759" t="s">
        <v>2042</v>
      </c>
      <c r="T759" t="s">
        <v>2045</v>
      </c>
    </row>
    <row r="760" spans="1:20" x14ac:dyDescent="0.3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t="s">
        <v>20</v>
      </c>
      <c r="G760" s="5">
        <f t="shared" si="33"/>
        <v>5.6420608108108112</v>
      </c>
      <c r="H760" s="8">
        <f t="shared" si="34"/>
        <v>110.01646903820817</v>
      </c>
      <c r="I760">
        <v>1518</v>
      </c>
      <c r="J760" t="s">
        <v>15</v>
      </c>
      <c r="K760" t="s">
        <v>16</v>
      </c>
      <c r="L760">
        <v>1448690400</v>
      </c>
      <c r="M760">
        <v>1414904400</v>
      </c>
      <c r="N760" s="12">
        <f t="shared" si="35"/>
        <v>42336.25</v>
      </c>
      <c r="O760" s="12">
        <f t="shared" si="35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t="s">
        <v>14</v>
      </c>
      <c r="G761" s="5">
        <f t="shared" si="33"/>
        <v>0.6842686567164179</v>
      </c>
      <c r="H761" s="8">
        <f t="shared" si="34"/>
        <v>89.964678178963894</v>
      </c>
      <c r="I761">
        <v>1274</v>
      </c>
      <c r="J761" t="s">
        <v>21</v>
      </c>
      <c r="K761" t="s">
        <v>22</v>
      </c>
      <c r="L761">
        <v>1448690400</v>
      </c>
      <c r="M761">
        <v>1520402400</v>
      </c>
      <c r="N761" s="12">
        <f t="shared" si="35"/>
        <v>42336.25</v>
      </c>
      <c r="O761" s="12">
        <f t="shared" si="35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2044</v>
      </c>
    </row>
    <row r="762" spans="1:20" x14ac:dyDescent="0.3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t="s">
        <v>14</v>
      </c>
      <c r="G762" s="5">
        <f t="shared" si="33"/>
        <v>0.34351966873706002</v>
      </c>
      <c r="H762" s="8">
        <f t="shared" si="34"/>
        <v>79.009523809523813</v>
      </c>
      <c r="I762">
        <v>210</v>
      </c>
      <c r="J762" t="s">
        <v>107</v>
      </c>
      <c r="K762" t="s">
        <v>108</v>
      </c>
      <c r="L762">
        <v>1448690400</v>
      </c>
      <c r="M762">
        <v>1567141200</v>
      </c>
      <c r="N762" s="12">
        <f t="shared" si="35"/>
        <v>42336.25</v>
      </c>
      <c r="O762" s="12">
        <f t="shared" si="35"/>
        <v>43707.208333333328</v>
      </c>
      <c r="P762" t="b">
        <v>0</v>
      </c>
      <c r="Q762" t="b">
        <v>1</v>
      </c>
      <c r="R762" t="s">
        <v>89</v>
      </c>
      <c r="S762" t="s">
        <v>2051</v>
      </c>
      <c r="T762" t="s">
        <v>2052</v>
      </c>
    </row>
    <row r="763" spans="1:20" x14ac:dyDescent="0.3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t="s">
        <v>20</v>
      </c>
      <c r="G763" s="5">
        <f t="shared" si="33"/>
        <v>6.5545454545454547</v>
      </c>
      <c r="H763" s="8">
        <f t="shared" si="34"/>
        <v>86.867469879518069</v>
      </c>
      <c r="I763">
        <v>166</v>
      </c>
      <c r="J763" t="s">
        <v>21</v>
      </c>
      <c r="K763" t="s">
        <v>22</v>
      </c>
      <c r="L763">
        <v>1448690400</v>
      </c>
      <c r="M763">
        <v>1501131600</v>
      </c>
      <c r="N763" s="12">
        <f t="shared" si="35"/>
        <v>42336.25</v>
      </c>
      <c r="O763" s="12">
        <f t="shared" si="35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 x14ac:dyDescent="0.3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t="s">
        <v>20</v>
      </c>
      <c r="G764" s="5">
        <f t="shared" si="33"/>
        <v>1.7725714285714285</v>
      </c>
      <c r="H764" s="8">
        <f t="shared" si="34"/>
        <v>62.04</v>
      </c>
      <c r="I764">
        <v>100</v>
      </c>
      <c r="J764" t="s">
        <v>26</v>
      </c>
      <c r="K764" t="s">
        <v>27</v>
      </c>
      <c r="L764">
        <v>1448690400</v>
      </c>
      <c r="M764">
        <v>1355032800</v>
      </c>
      <c r="N764" s="12">
        <f t="shared" si="35"/>
        <v>42336.25</v>
      </c>
      <c r="O764" s="12">
        <f t="shared" si="35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t="s">
        <v>20</v>
      </c>
      <c r="G765" s="5">
        <f t="shared" si="33"/>
        <v>1.1317857142857144</v>
      </c>
      <c r="H765" s="8">
        <f t="shared" si="34"/>
        <v>26.970212765957445</v>
      </c>
      <c r="I765">
        <v>235</v>
      </c>
      <c r="J765" t="s">
        <v>21</v>
      </c>
      <c r="K765" t="s">
        <v>22</v>
      </c>
      <c r="L765">
        <v>1448690400</v>
      </c>
      <c r="M765">
        <v>1339477200</v>
      </c>
      <c r="N765" s="12">
        <f t="shared" si="35"/>
        <v>42336.25</v>
      </c>
      <c r="O765" s="12">
        <f t="shared" si="35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2041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t="s">
        <v>20</v>
      </c>
      <c r="G766" s="5">
        <f t="shared" si="33"/>
        <v>7.2818181818181822</v>
      </c>
      <c r="H766" s="8">
        <f t="shared" si="34"/>
        <v>54.121621621621621</v>
      </c>
      <c r="I766">
        <v>148</v>
      </c>
      <c r="J766" t="s">
        <v>21</v>
      </c>
      <c r="K766" t="s">
        <v>22</v>
      </c>
      <c r="L766">
        <v>1448690400</v>
      </c>
      <c r="M766">
        <v>1305954000</v>
      </c>
      <c r="N766" s="12">
        <f t="shared" si="35"/>
        <v>42336.25</v>
      </c>
      <c r="O766" s="12">
        <f t="shared" si="35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 x14ac:dyDescent="0.3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t="s">
        <v>20</v>
      </c>
      <c r="G767" s="5">
        <f t="shared" si="33"/>
        <v>2.0833333333333335</v>
      </c>
      <c r="H767" s="8">
        <f t="shared" si="34"/>
        <v>41.035353535353536</v>
      </c>
      <c r="I767">
        <v>198</v>
      </c>
      <c r="J767" t="s">
        <v>21</v>
      </c>
      <c r="K767" t="s">
        <v>22</v>
      </c>
      <c r="L767">
        <v>1448690400</v>
      </c>
      <c r="M767">
        <v>1494392400</v>
      </c>
      <c r="N767" s="12">
        <f t="shared" si="35"/>
        <v>42336.25</v>
      </c>
      <c r="O767" s="12">
        <f t="shared" si="35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2046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t="s">
        <v>14</v>
      </c>
      <c r="G768" s="5">
        <f t="shared" si="33"/>
        <v>0.31171232876712329</v>
      </c>
      <c r="H768" s="8">
        <f t="shared" si="34"/>
        <v>55.052419354838712</v>
      </c>
      <c r="I768">
        <v>248</v>
      </c>
      <c r="J768" t="s">
        <v>26</v>
      </c>
      <c r="K768" t="s">
        <v>27</v>
      </c>
      <c r="L768">
        <v>1448690400</v>
      </c>
      <c r="M768">
        <v>1537419600</v>
      </c>
      <c r="N768" s="12">
        <f t="shared" si="35"/>
        <v>42336.25</v>
      </c>
      <c r="O768" s="12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2042</v>
      </c>
      <c r="T768" t="s">
        <v>2064</v>
      </c>
    </row>
    <row r="769" spans="1:20" x14ac:dyDescent="0.3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t="s">
        <v>14</v>
      </c>
      <c r="G769" s="5">
        <f t="shared" si="33"/>
        <v>0.56967078189300413</v>
      </c>
      <c r="H769" s="8">
        <f t="shared" si="34"/>
        <v>107.93762183235867</v>
      </c>
      <c r="I769">
        <v>513</v>
      </c>
      <c r="J769" t="s">
        <v>21</v>
      </c>
      <c r="K769" t="s">
        <v>22</v>
      </c>
      <c r="L769">
        <v>1448690400</v>
      </c>
      <c r="M769">
        <v>1447999200</v>
      </c>
      <c r="N769" s="12">
        <f t="shared" si="35"/>
        <v>42336.25</v>
      </c>
      <c r="O769" s="12">
        <f t="shared" si="35"/>
        <v>42328.25</v>
      </c>
      <c r="P769" t="b">
        <v>0</v>
      </c>
      <c r="Q769" t="b">
        <v>0</v>
      </c>
      <c r="R769" t="s">
        <v>206</v>
      </c>
      <c r="S769" t="s">
        <v>2048</v>
      </c>
      <c r="T769" t="s">
        <v>2060</v>
      </c>
    </row>
    <row r="770" spans="1:20" x14ac:dyDescent="0.3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t="s">
        <v>20</v>
      </c>
      <c r="G770" s="5">
        <f t="shared" si="33"/>
        <v>2.31</v>
      </c>
      <c r="H770" s="8">
        <f t="shared" si="34"/>
        <v>73.92</v>
      </c>
      <c r="I770">
        <v>150</v>
      </c>
      <c r="J770" t="s">
        <v>21</v>
      </c>
      <c r="K770" t="s">
        <v>22</v>
      </c>
      <c r="L770">
        <v>1448690400</v>
      </c>
      <c r="M770">
        <v>1388037600</v>
      </c>
      <c r="N770" s="12">
        <f t="shared" si="35"/>
        <v>42336.25</v>
      </c>
      <c r="O770" s="12">
        <f t="shared" si="35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2041</v>
      </c>
    </row>
    <row r="771" spans="1:20" x14ac:dyDescent="0.3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t="s">
        <v>14</v>
      </c>
      <c r="G771" s="5">
        <f t="shared" ref="G771:G834" si="36">IF(D771,E771/D771,0)</f>
        <v>0.86867834394904464</v>
      </c>
      <c r="H771" s="8">
        <f t="shared" ref="H771:H834" si="37">IF(I771,E771/I771,0)</f>
        <v>31.995894428152493</v>
      </c>
      <c r="I771">
        <v>3410</v>
      </c>
      <c r="J771" t="s">
        <v>21</v>
      </c>
      <c r="K771" t="s">
        <v>22</v>
      </c>
      <c r="L771">
        <v>1448690400</v>
      </c>
      <c r="M771">
        <v>1378789200</v>
      </c>
      <c r="N771" s="12">
        <f t="shared" ref="N771:O834" si="38">(((L771/60)/60)/24)+DATE(1970,1,1)</f>
        <v>42336.25</v>
      </c>
      <c r="O771" s="12">
        <f t="shared" si="38"/>
        <v>41527.208333333336</v>
      </c>
      <c r="P771" t="b">
        <v>0</v>
      </c>
      <c r="Q771" t="b">
        <v>0</v>
      </c>
      <c r="R771" t="s">
        <v>89</v>
      </c>
      <c r="S771" t="s">
        <v>2051</v>
      </c>
      <c r="T771" t="s">
        <v>2052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t="s">
        <v>20</v>
      </c>
      <c r="G772" s="5">
        <f t="shared" si="36"/>
        <v>2.7074418604651163</v>
      </c>
      <c r="H772" s="8">
        <f t="shared" si="37"/>
        <v>53.898148148148145</v>
      </c>
      <c r="I772">
        <v>216</v>
      </c>
      <c r="J772" t="s">
        <v>107</v>
      </c>
      <c r="K772" t="s">
        <v>108</v>
      </c>
      <c r="L772">
        <v>1448690400</v>
      </c>
      <c r="M772">
        <v>1398056400</v>
      </c>
      <c r="N772" s="12">
        <f t="shared" si="38"/>
        <v>42336.25</v>
      </c>
      <c r="O772" s="12">
        <f t="shared" si="38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2041</v>
      </c>
    </row>
    <row r="773" spans="1:20" x14ac:dyDescent="0.3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t="s">
        <v>74</v>
      </c>
      <c r="G773" s="5">
        <f t="shared" si="36"/>
        <v>0.49446428571428569</v>
      </c>
      <c r="H773" s="8">
        <f t="shared" si="37"/>
        <v>106.5</v>
      </c>
      <c r="I773">
        <v>26</v>
      </c>
      <c r="J773" t="s">
        <v>21</v>
      </c>
      <c r="K773" t="s">
        <v>22</v>
      </c>
      <c r="L773">
        <v>1448690400</v>
      </c>
      <c r="M773">
        <v>1550815200</v>
      </c>
      <c r="N773" s="12">
        <f t="shared" si="38"/>
        <v>42336.25</v>
      </c>
      <c r="O773" s="12">
        <f t="shared" si="38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x14ac:dyDescent="0.3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t="s">
        <v>20</v>
      </c>
      <c r="G774" s="5">
        <f t="shared" si="36"/>
        <v>1.1335962566844919</v>
      </c>
      <c r="H774" s="8">
        <f t="shared" si="37"/>
        <v>32.999805409612762</v>
      </c>
      <c r="I774">
        <v>5139</v>
      </c>
      <c r="J774" t="s">
        <v>21</v>
      </c>
      <c r="K774" t="s">
        <v>22</v>
      </c>
      <c r="L774">
        <v>1448690400</v>
      </c>
      <c r="M774">
        <v>1550037600</v>
      </c>
      <c r="N774" s="12">
        <f t="shared" si="38"/>
        <v>42336.25</v>
      </c>
      <c r="O774" s="12">
        <f t="shared" si="38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2046</v>
      </c>
    </row>
    <row r="775" spans="1:20" x14ac:dyDescent="0.3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t="s">
        <v>20</v>
      </c>
      <c r="G775" s="5">
        <f t="shared" si="36"/>
        <v>1.9055555555555554</v>
      </c>
      <c r="H775" s="8">
        <f t="shared" si="37"/>
        <v>43.00254993625159</v>
      </c>
      <c r="I775">
        <v>2353</v>
      </c>
      <c r="J775" t="s">
        <v>21</v>
      </c>
      <c r="K775" t="s">
        <v>22</v>
      </c>
      <c r="L775">
        <v>1448690400</v>
      </c>
      <c r="M775">
        <v>1492923600</v>
      </c>
      <c r="N775" s="12">
        <f t="shared" si="38"/>
        <v>42336.25</v>
      </c>
      <c r="O775" s="12">
        <f t="shared" si="38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2041</v>
      </c>
    </row>
    <row r="776" spans="1:20" x14ac:dyDescent="0.3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t="s">
        <v>20</v>
      </c>
      <c r="G776" s="5">
        <f t="shared" si="36"/>
        <v>1.355</v>
      </c>
      <c r="H776" s="8">
        <f t="shared" si="37"/>
        <v>86.858974358974365</v>
      </c>
      <c r="I776">
        <v>78</v>
      </c>
      <c r="J776" t="s">
        <v>107</v>
      </c>
      <c r="K776" t="s">
        <v>108</v>
      </c>
      <c r="L776">
        <v>1448690400</v>
      </c>
      <c r="M776">
        <v>1467522000</v>
      </c>
      <c r="N776" s="12">
        <f t="shared" si="38"/>
        <v>42336.25</v>
      </c>
      <c r="O776" s="12">
        <f t="shared" si="38"/>
        <v>42554.208333333328</v>
      </c>
      <c r="P776" t="b">
        <v>0</v>
      </c>
      <c r="Q776" t="b">
        <v>0</v>
      </c>
      <c r="R776" t="s">
        <v>28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t="s">
        <v>14</v>
      </c>
      <c r="G777" s="5">
        <f t="shared" si="36"/>
        <v>0.10297872340425532</v>
      </c>
      <c r="H777" s="8">
        <f t="shared" si="37"/>
        <v>96.8</v>
      </c>
      <c r="I777">
        <v>10</v>
      </c>
      <c r="J777" t="s">
        <v>21</v>
      </c>
      <c r="K777" t="s">
        <v>22</v>
      </c>
      <c r="L777">
        <v>1448690400</v>
      </c>
      <c r="M777">
        <v>1416117600</v>
      </c>
      <c r="N777" s="12">
        <f t="shared" si="38"/>
        <v>42336.25</v>
      </c>
      <c r="O777" s="12">
        <f t="shared" si="38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t="s">
        <v>14</v>
      </c>
      <c r="G778" s="5">
        <f t="shared" si="36"/>
        <v>0.65544223826714798</v>
      </c>
      <c r="H778" s="8">
        <f t="shared" si="37"/>
        <v>32.995456610631528</v>
      </c>
      <c r="I778">
        <v>2201</v>
      </c>
      <c r="J778" t="s">
        <v>21</v>
      </c>
      <c r="K778" t="s">
        <v>22</v>
      </c>
      <c r="L778">
        <v>1448690400</v>
      </c>
      <c r="M778">
        <v>1563771600</v>
      </c>
      <c r="N778" s="12">
        <f t="shared" si="38"/>
        <v>42336.25</v>
      </c>
      <c r="O778" s="12">
        <f t="shared" si="38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2041</v>
      </c>
    </row>
    <row r="779" spans="1:20" x14ac:dyDescent="0.3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t="s">
        <v>14</v>
      </c>
      <c r="G779" s="5">
        <f t="shared" si="36"/>
        <v>0.49026652452025588</v>
      </c>
      <c r="H779" s="8">
        <f t="shared" si="37"/>
        <v>68.028106508875737</v>
      </c>
      <c r="I779">
        <v>676</v>
      </c>
      <c r="J779" t="s">
        <v>21</v>
      </c>
      <c r="K779" t="s">
        <v>22</v>
      </c>
      <c r="L779">
        <v>1448690400</v>
      </c>
      <c r="M779">
        <v>1319259600</v>
      </c>
      <c r="N779" s="12">
        <f t="shared" si="38"/>
        <v>42336.25</v>
      </c>
      <c r="O779" s="12">
        <f t="shared" si="38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x14ac:dyDescent="0.3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t="s">
        <v>20</v>
      </c>
      <c r="G780" s="5">
        <f t="shared" si="36"/>
        <v>7.8792307692307695</v>
      </c>
      <c r="H780" s="8">
        <f t="shared" si="37"/>
        <v>58.867816091954026</v>
      </c>
      <c r="I780">
        <v>174</v>
      </c>
      <c r="J780" t="s">
        <v>98</v>
      </c>
      <c r="K780" t="s">
        <v>99</v>
      </c>
      <c r="L780">
        <v>1448690400</v>
      </c>
      <c r="M780">
        <v>1313643600</v>
      </c>
      <c r="N780" s="12">
        <f t="shared" si="38"/>
        <v>42336.25</v>
      </c>
      <c r="O780" s="12">
        <f t="shared" si="38"/>
        <v>40773.208333333336</v>
      </c>
      <c r="P780" t="b">
        <v>0</v>
      </c>
      <c r="Q780" t="b">
        <v>0</v>
      </c>
      <c r="R780" t="s">
        <v>71</v>
      </c>
      <c r="S780" t="s">
        <v>2042</v>
      </c>
      <c r="T780" t="s">
        <v>2050</v>
      </c>
    </row>
    <row r="781" spans="1:20" x14ac:dyDescent="0.3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t="s">
        <v>14</v>
      </c>
      <c r="G781" s="5">
        <f t="shared" si="36"/>
        <v>0.80306347746090156</v>
      </c>
      <c r="H781" s="8">
        <f t="shared" si="37"/>
        <v>105.04572803850782</v>
      </c>
      <c r="I781">
        <v>831</v>
      </c>
      <c r="J781" t="s">
        <v>21</v>
      </c>
      <c r="K781" t="s">
        <v>22</v>
      </c>
      <c r="L781">
        <v>1448690400</v>
      </c>
      <c r="M781">
        <v>1440306000</v>
      </c>
      <c r="N781" s="12">
        <f t="shared" si="38"/>
        <v>42336.25</v>
      </c>
      <c r="O781" s="12">
        <f t="shared" si="38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2041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t="s">
        <v>20</v>
      </c>
      <c r="G782" s="5">
        <f t="shared" si="36"/>
        <v>1.0629411764705883</v>
      </c>
      <c r="H782" s="8">
        <f t="shared" si="37"/>
        <v>33.054878048780488</v>
      </c>
      <c r="I782">
        <v>164</v>
      </c>
      <c r="J782" t="s">
        <v>21</v>
      </c>
      <c r="K782" t="s">
        <v>22</v>
      </c>
      <c r="L782">
        <v>1448690400</v>
      </c>
      <c r="M782">
        <v>1470805200</v>
      </c>
      <c r="N782" s="12">
        <f t="shared" si="38"/>
        <v>42336.25</v>
      </c>
      <c r="O782" s="12">
        <f t="shared" si="38"/>
        <v>42592.208333333328</v>
      </c>
      <c r="P782" t="b">
        <v>0</v>
      </c>
      <c r="Q782" t="b">
        <v>1</v>
      </c>
      <c r="R782" t="s">
        <v>53</v>
      </c>
      <c r="S782" t="s">
        <v>2042</v>
      </c>
      <c r="T782" t="s">
        <v>2045</v>
      </c>
    </row>
    <row r="783" spans="1:20" x14ac:dyDescent="0.3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t="s">
        <v>74</v>
      </c>
      <c r="G783" s="5">
        <f t="shared" si="36"/>
        <v>0.50735632183908042</v>
      </c>
      <c r="H783" s="8">
        <f t="shared" si="37"/>
        <v>78.821428571428569</v>
      </c>
      <c r="I783">
        <v>56</v>
      </c>
      <c r="J783" t="s">
        <v>98</v>
      </c>
      <c r="K783" t="s">
        <v>99</v>
      </c>
      <c r="L783">
        <v>1448690400</v>
      </c>
      <c r="M783">
        <v>1292911200</v>
      </c>
      <c r="N783" s="12">
        <f t="shared" si="38"/>
        <v>42336.25</v>
      </c>
      <c r="O783" s="12">
        <f t="shared" si="38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2041</v>
      </c>
    </row>
    <row r="784" spans="1:20" x14ac:dyDescent="0.3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t="s">
        <v>20</v>
      </c>
      <c r="G784" s="5">
        <f t="shared" si="36"/>
        <v>2.153137254901961</v>
      </c>
      <c r="H784" s="8">
        <f t="shared" si="37"/>
        <v>68.204968944099377</v>
      </c>
      <c r="I784">
        <v>161</v>
      </c>
      <c r="J784" t="s">
        <v>21</v>
      </c>
      <c r="K784" t="s">
        <v>22</v>
      </c>
      <c r="L784">
        <v>1448690400</v>
      </c>
      <c r="M784">
        <v>1301374800</v>
      </c>
      <c r="N784" s="12">
        <f t="shared" si="38"/>
        <v>42336.25</v>
      </c>
      <c r="O784" s="12">
        <f t="shared" si="38"/>
        <v>40631.208333333336</v>
      </c>
      <c r="P784" t="b">
        <v>0</v>
      </c>
      <c r="Q784" t="b">
        <v>1</v>
      </c>
      <c r="R784" t="s">
        <v>71</v>
      </c>
      <c r="S784" t="s">
        <v>2042</v>
      </c>
      <c r="T784" t="s">
        <v>2050</v>
      </c>
    </row>
    <row r="785" spans="1:20" x14ac:dyDescent="0.3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t="s">
        <v>20</v>
      </c>
      <c r="G785" s="5">
        <f t="shared" si="36"/>
        <v>1.4122972972972974</v>
      </c>
      <c r="H785" s="8">
        <f t="shared" si="37"/>
        <v>75.731884057971016</v>
      </c>
      <c r="I785">
        <v>138</v>
      </c>
      <c r="J785" t="s">
        <v>21</v>
      </c>
      <c r="K785" t="s">
        <v>22</v>
      </c>
      <c r="L785">
        <v>1448690400</v>
      </c>
      <c r="M785">
        <v>1387864800</v>
      </c>
      <c r="N785" s="12">
        <f t="shared" si="38"/>
        <v>42336.25</v>
      </c>
      <c r="O785" s="12">
        <f t="shared" si="38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 x14ac:dyDescent="0.3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t="s">
        <v>20</v>
      </c>
      <c r="G786" s="5">
        <f t="shared" si="36"/>
        <v>1.1533745781777278</v>
      </c>
      <c r="H786" s="8">
        <f t="shared" si="37"/>
        <v>30.996070133010882</v>
      </c>
      <c r="I786">
        <v>3308</v>
      </c>
      <c r="J786" t="s">
        <v>21</v>
      </c>
      <c r="K786" t="s">
        <v>22</v>
      </c>
      <c r="L786">
        <v>1448690400</v>
      </c>
      <c r="M786">
        <v>1458190800</v>
      </c>
      <c r="N786" s="12">
        <f t="shared" si="38"/>
        <v>42336.25</v>
      </c>
      <c r="O786" s="12">
        <f t="shared" si="38"/>
        <v>42446.208333333328</v>
      </c>
      <c r="P786" t="b">
        <v>0</v>
      </c>
      <c r="Q786" t="b">
        <v>0</v>
      </c>
      <c r="R786" t="s">
        <v>28</v>
      </c>
      <c r="S786" t="s">
        <v>2038</v>
      </c>
      <c r="T786" t="s">
        <v>2039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t="s">
        <v>20</v>
      </c>
      <c r="G787" s="5">
        <f t="shared" si="36"/>
        <v>1.9311940298507462</v>
      </c>
      <c r="H787" s="8">
        <f t="shared" si="37"/>
        <v>101.88188976377953</v>
      </c>
      <c r="I787">
        <v>127</v>
      </c>
      <c r="J787" t="s">
        <v>26</v>
      </c>
      <c r="K787" t="s">
        <v>27</v>
      </c>
      <c r="L787">
        <v>1448690400</v>
      </c>
      <c r="M787">
        <v>1559278800</v>
      </c>
      <c r="N787" s="12">
        <f t="shared" si="38"/>
        <v>42336.25</v>
      </c>
      <c r="O787" s="12">
        <f t="shared" si="38"/>
        <v>43616.208333333328</v>
      </c>
      <c r="P787" t="b">
        <v>0</v>
      </c>
      <c r="Q787" t="b">
        <v>1</v>
      </c>
      <c r="R787" t="s">
        <v>71</v>
      </c>
      <c r="S787" t="s">
        <v>2042</v>
      </c>
      <c r="T787" t="s">
        <v>2050</v>
      </c>
    </row>
    <row r="788" spans="1:20" x14ac:dyDescent="0.3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t="s">
        <v>20</v>
      </c>
      <c r="G788" s="5">
        <f t="shared" si="36"/>
        <v>7.2973333333333334</v>
      </c>
      <c r="H788" s="8">
        <f t="shared" si="37"/>
        <v>52.879227053140099</v>
      </c>
      <c r="I788">
        <v>207</v>
      </c>
      <c r="J788" t="s">
        <v>107</v>
      </c>
      <c r="K788" t="s">
        <v>108</v>
      </c>
      <c r="L788">
        <v>1448690400</v>
      </c>
      <c r="M788">
        <v>1522731600</v>
      </c>
      <c r="N788" s="12">
        <f t="shared" si="38"/>
        <v>42336.25</v>
      </c>
      <c r="O788" s="12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2059</v>
      </c>
    </row>
    <row r="789" spans="1:20" x14ac:dyDescent="0.3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t="s">
        <v>14</v>
      </c>
      <c r="G789" s="5">
        <f t="shared" si="36"/>
        <v>0.99663398692810456</v>
      </c>
      <c r="H789" s="8">
        <f t="shared" si="37"/>
        <v>71.005820721769496</v>
      </c>
      <c r="I789">
        <v>859</v>
      </c>
      <c r="J789" t="s">
        <v>15</v>
      </c>
      <c r="K789" t="s">
        <v>16</v>
      </c>
      <c r="L789">
        <v>1448690400</v>
      </c>
      <c r="M789">
        <v>1306731600</v>
      </c>
      <c r="N789" s="12">
        <f t="shared" si="38"/>
        <v>42336.25</v>
      </c>
      <c r="O789" s="12">
        <f t="shared" si="38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 x14ac:dyDescent="0.3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t="s">
        <v>47</v>
      </c>
      <c r="G790" s="5">
        <f t="shared" si="36"/>
        <v>0.88166666666666671</v>
      </c>
      <c r="H790" s="8">
        <f t="shared" si="37"/>
        <v>102.38709677419355</v>
      </c>
      <c r="I790">
        <v>31</v>
      </c>
      <c r="J790" t="s">
        <v>21</v>
      </c>
      <c r="K790" t="s">
        <v>22</v>
      </c>
      <c r="L790">
        <v>1448690400</v>
      </c>
      <c r="M790">
        <v>1352527200</v>
      </c>
      <c r="N790" s="12">
        <f t="shared" si="38"/>
        <v>42336.25</v>
      </c>
      <c r="O790" s="12">
        <f t="shared" si="38"/>
        <v>41223.25</v>
      </c>
      <c r="P790" t="b">
        <v>0</v>
      </c>
      <c r="Q790" t="b">
        <v>0</v>
      </c>
      <c r="R790" t="s">
        <v>71</v>
      </c>
      <c r="S790" t="s">
        <v>2042</v>
      </c>
      <c r="T790" t="s">
        <v>2050</v>
      </c>
    </row>
    <row r="791" spans="1:20" x14ac:dyDescent="0.3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t="s">
        <v>14</v>
      </c>
      <c r="G791" s="5">
        <f t="shared" si="36"/>
        <v>0.37233333333333335</v>
      </c>
      <c r="H791" s="8">
        <f t="shared" si="37"/>
        <v>74.466666666666669</v>
      </c>
      <c r="I791">
        <v>45</v>
      </c>
      <c r="J791" t="s">
        <v>21</v>
      </c>
      <c r="K791" t="s">
        <v>22</v>
      </c>
      <c r="L791">
        <v>1448690400</v>
      </c>
      <c r="M791">
        <v>1404363600</v>
      </c>
      <c r="N791" s="12">
        <f t="shared" si="38"/>
        <v>42336.25</v>
      </c>
      <c r="O791" s="12">
        <f t="shared" si="38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2041</v>
      </c>
    </row>
    <row r="792" spans="1:20" x14ac:dyDescent="0.3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t="s">
        <v>74</v>
      </c>
      <c r="G792" s="5">
        <f t="shared" si="36"/>
        <v>0.30540075309306081</v>
      </c>
      <c r="H792" s="8">
        <f t="shared" si="37"/>
        <v>51.009883198562441</v>
      </c>
      <c r="I792">
        <v>1113</v>
      </c>
      <c r="J792" t="s">
        <v>21</v>
      </c>
      <c r="K792" t="s">
        <v>22</v>
      </c>
      <c r="L792">
        <v>1448690400</v>
      </c>
      <c r="M792">
        <v>1266645600</v>
      </c>
      <c r="N792" s="12">
        <f t="shared" si="38"/>
        <v>42336.25</v>
      </c>
      <c r="O792" s="12">
        <f t="shared" si="38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x14ac:dyDescent="0.3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t="s">
        <v>14</v>
      </c>
      <c r="G793" s="5">
        <f t="shared" si="36"/>
        <v>0.25714285714285712</v>
      </c>
      <c r="H793" s="8">
        <f t="shared" si="37"/>
        <v>90</v>
      </c>
      <c r="I793">
        <v>6</v>
      </c>
      <c r="J793" t="s">
        <v>21</v>
      </c>
      <c r="K793" t="s">
        <v>22</v>
      </c>
      <c r="L793">
        <v>1448690400</v>
      </c>
      <c r="M793">
        <v>1482818400</v>
      </c>
      <c r="N793" s="12">
        <f t="shared" si="38"/>
        <v>42336.25</v>
      </c>
      <c r="O793" s="12">
        <f t="shared" si="38"/>
        <v>42731.25</v>
      </c>
      <c r="P793" t="b">
        <v>0</v>
      </c>
      <c r="Q793" t="b">
        <v>0</v>
      </c>
      <c r="R793" t="s">
        <v>17</v>
      </c>
      <c r="S793" t="s">
        <v>2034</v>
      </c>
      <c r="T793" t="s">
        <v>2035</v>
      </c>
    </row>
    <row r="794" spans="1:20" x14ac:dyDescent="0.3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t="s">
        <v>14</v>
      </c>
      <c r="G794" s="5">
        <f t="shared" si="36"/>
        <v>0.34</v>
      </c>
      <c r="H794" s="8">
        <f t="shared" si="37"/>
        <v>97.142857142857139</v>
      </c>
      <c r="I794">
        <v>7</v>
      </c>
      <c r="J794" t="s">
        <v>21</v>
      </c>
      <c r="K794" t="s">
        <v>22</v>
      </c>
      <c r="L794">
        <v>1448690400</v>
      </c>
      <c r="M794">
        <v>1374642000</v>
      </c>
      <c r="N794" s="12">
        <f t="shared" si="38"/>
        <v>42336.25</v>
      </c>
      <c r="O794" s="12">
        <f t="shared" si="38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2041</v>
      </c>
    </row>
    <row r="795" spans="1:20" x14ac:dyDescent="0.3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t="s">
        <v>20</v>
      </c>
      <c r="G795" s="5">
        <f t="shared" si="36"/>
        <v>11.859090909090909</v>
      </c>
      <c r="H795" s="8">
        <f t="shared" si="37"/>
        <v>72.071823204419886</v>
      </c>
      <c r="I795">
        <v>181</v>
      </c>
      <c r="J795" t="s">
        <v>98</v>
      </c>
      <c r="K795" t="s">
        <v>99</v>
      </c>
      <c r="L795">
        <v>1448690400</v>
      </c>
      <c r="M795">
        <v>1372482000</v>
      </c>
      <c r="N795" s="12">
        <f t="shared" si="38"/>
        <v>42336.25</v>
      </c>
      <c r="O795" s="12">
        <f t="shared" si="38"/>
        <v>41454.208333333336</v>
      </c>
      <c r="P795" t="b">
        <v>0</v>
      </c>
      <c r="Q795" t="b">
        <v>0</v>
      </c>
      <c r="R795" t="s">
        <v>68</v>
      </c>
      <c r="S795" t="s">
        <v>2048</v>
      </c>
      <c r="T795" t="s">
        <v>2049</v>
      </c>
    </row>
    <row r="796" spans="1:20" x14ac:dyDescent="0.3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t="s">
        <v>20</v>
      </c>
      <c r="G796" s="5">
        <f t="shared" si="36"/>
        <v>1.2539393939393939</v>
      </c>
      <c r="H796" s="8">
        <f t="shared" si="37"/>
        <v>75.236363636363635</v>
      </c>
      <c r="I796">
        <v>110</v>
      </c>
      <c r="J796" t="s">
        <v>21</v>
      </c>
      <c r="K796" t="s">
        <v>22</v>
      </c>
      <c r="L796">
        <v>1448690400</v>
      </c>
      <c r="M796">
        <v>1514959200</v>
      </c>
      <c r="N796" s="12">
        <f t="shared" si="38"/>
        <v>42336.25</v>
      </c>
      <c r="O796" s="12">
        <f t="shared" si="38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t="s">
        <v>14</v>
      </c>
      <c r="G797" s="5">
        <f t="shared" si="36"/>
        <v>0.14394366197183098</v>
      </c>
      <c r="H797" s="8">
        <f t="shared" si="37"/>
        <v>32.967741935483872</v>
      </c>
      <c r="I797">
        <v>31</v>
      </c>
      <c r="J797" t="s">
        <v>21</v>
      </c>
      <c r="K797" t="s">
        <v>22</v>
      </c>
      <c r="L797">
        <v>1448690400</v>
      </c>
      <c r="M797">
        <v>1478235600</v>
      </c>
      <c r="N797" s="12">
        <f t="shared" si="38"/>
        <v>42336.25</v>
      </c>
      <c r="O797" s="12">
        <f t="shared" si="38"/>
        <v>42678.208333333328</v>
      </c>
      <c r="P797" t="b">
        <v>0</v>
      </c>
      <c r="Q797" t="b">
        <v>0</v>
      </c>
      <c r="R797" t="s">
        <v>53</v>
      </c>
      <c r="S797" t="s">
        <v>2042</v>
      </c>
      <c r="T797" t="s">
        <v>2045</v>
      </c>
    </row>
    <row r="798" spans="1:20" x14ac:dyDescent="0.3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t="s">
        <v>14</v>
      </c>
      <c r="G798" s="5">
        <f t="shared" si="36"/>
        <v>0.54807692307692313</v>
      </c>
      <c r="H798" s="8">
        <f t="shared" si="37"/>
        <v>54.807692307692307</v>
      </c>
      <c r="I798">
        <v>78</v>
      </c>
      <c r="J798" t="s">
        <v>21</v>
      </c>
      <c r="K798" t="s">
        <v>22</v>
      </c>
      <c r="L798">
        <v>1448690400</v>
      </c>
      <c r="M798">
        <v>1408078800</v>
      </c>
      <c r="N798" s="12">
        <f t="shared" si="38"/>
        <v>42336.25</v>
      </c>
      <c r="O798" s="12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2051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t="s">
        <v>20</v>
      </c>
      <c r="G799" s="5">
        <f t="shared" si="36"/>
        <v>1.0963157894736841</v>
      </c>
      <c r="H799" s="8">
        <f t="shared" si="37"/>
        <v>45.037837837837834</v>
      </c>
      <c r="I799">
        <v>185</v>
      </c>
      <c r="J799" t="s">
        <v>21</v>
      </c>
      <c r="K799" t="s">
        <v>22</v>
      </c>
      <c r="L799">
        <v>1448690400</v>
      </c>
      <c r="M799">
        <v>1548136800</v>
      </c>
      <c r="N799" s="12">
        <f t="shared" si="38"/>
        <v>42336.25</v>
      </c>
      <c r="O799" s="12">
        <f t="shared" si="38"/>
        <v>43487.25</v>
      </c>
      <c r="P799" t="b">
        <v>0</v>
      </c>
      <c r="Q799" t="b">
        <v>0</v>
      </c>
      <c r="R799" t="s">
        <v>28</v>
      </c>
      <c r="S799" t="s">
        <v>2038</v>
      </c>
      <c r="T799" t="s">
        <v>2039</v>
      </c>
    </row>
    <row r="800" spans="1:20" x14ac:dyDescent="0.3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t="s">
        <v>20</v>
      </c>
      <c r="G800" s="5">
        <f t="shared" si="36"/>
        <v>1.8847058823529412</v>
      </c>
      <c r="H800" s="8">
        <f t="shared" si="37"/>
        <v>52.958677685950413</v>
      </c>
      <c r="I800">
        <v>121</v>
      </c>
      <c r="J800" t="s">
        <v>21</v>
      </c>
      <c r="K800" t="s">
        <v>22</v>
      </c>
      <c r="L800">
        <v>1448690400</v>
      </c>
      <c r="M800">
        <v>1340859600</v>
      </c>
      <c r="N800" s="12">
        <f t="shared" si="38"/>
        <v>42336.25</v>
      </c>
      <c r="O800" s="12">
        <f t="shared" si="38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2041</v>
      </c>
    </row>
    <row r="801" spans="1:20" x14ac:dyDescent="0.3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t="s">
        <v>14</v>
      </c>
      <c r="G801" s="5">
        <f t="shared" si="36"/>
        <v>0.87008284023668636</v>
      </c>
      <c r="H801" s="8">
        <f t="shared" si="37"/>
        <v>60.017959183673469</v>
      </c>
      <c r="I801">
        <v>1225</v>
      </c>
      <c r="J801" t="s">
        <v>40</v>
      </c>
      <c r="K801" t="s">
        <v>41</v>
      </c>
      <c r="L801">
        <v>1448690400</v>
      </c>
      <c r="M801">
        <v>1454479200</v>
      </c>
      <c r="N801" s="12">
        <f t="shared" si="38"/>
        <v>42336.25</v>
      </c>
      <c r="O801" s="12">
        <f t="shared" si="38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x14ac:dyDescent="0.3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t="s">
        <v>14</v>
      </c>
      <c r="G802" s="5">
        <f t="shared" si="36"/>
        <v>0.01</v>
      </c>
      <c r="H802" s="8">
        <f t="shared" si="37"/>
        <v>1</v>
      </c>
      <c r="I802">
        <v>1</v>
      </c>
      <c r="J802" t="s">
        <v>98</v>
      </c>
      <c r="K802" t="s">
        <v>99</v>
      </c>
      <c r="L802">
        <v>1448690400</v>
      </c>
      <c r="M802">
        <v>1434430800</v>
      </c>
      <c r="N802" s="12">
        <f t="shared" si="38"/>
        <v>42336.25</v>
      </c>
      <c r="O802" s="12">
        <f t="shared" si="38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 x14ac:dyDescent="0.3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t="s">
        <v>20</v>
      </c>
      <c r="G803" s="5">
        <f t="shared" si="36"/>
        <v>2.0291304347826089</v>
      </c>
      <c r="H803" s="8">
        <f t="shared" si="37"/>
        <v>44.028301886792455</v>
      </c>
      <c r="I803">
        <v>106</v>
      </c>
      <c r="J803" t="s">
        <v>21</v>
      </c>
      <c r="K803" t="s">
        <v>22</v>
      </c>
      <c r="L803">
        <v>1448690400</v>
      </c>
      <c r="M803">
        <v>1579672800</v>
      </c>
      <c r="N803" s="12">
        <f t="shared" si="38"/>
        <v>42336.25</v>
      </c>
      <c r="O803" s="12">
        <f t="shared" si="38"/>
        <v>43852.25</v>
      </c>
      <c r="P803" t="b">
        <v>0</v>
      </c>
      <c r="Q803" t="b">
        <v>1</v>
      </c>
      <c r="R803" t="s">
        <v>122</v>
      </c>
      <c r="S803" t="s">
        <v>2055</v>
      </c>
      <c r="T803" t="s">
        <v>2056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t="s">
        <v>20</v>
      </c>
      <c r="G804" s="5">
        <f t="shared" si="36"/>
        <v>1.9703225806451612</v>
      </c>
      <c r="H804" s="8">
        <f t="shared" si="37"/>
        <v>86.028169014084511</v>
      </c>
      <c r="I804">
        <v>142</v>
      </c>
      <c r="J804" t="s">
        <v>21</v>
      </c>
      <c r="K804" t="s">
        <v>22</v>
      </c>
      <c r="L804">
        <v>1448690400</v>
      </c>
      <c r="M804">
        <v>1562389200</v>
      </c>
      <c r="N804" s="12">
        <f t="shared" si="38"/>
        <v>42336.25</v>
      </c>
      <c r="O804" s="12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2055</v>
      </c>
      <c r="T804" t="s">
        <v>2056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t="s">
        <v>20</v>
      </c>
      <c r="G805" s="5">
        <f t="shared" si="36"/>
        <v>1.07</v>
      </c>
      <c r="H805" s="8">
        <f t="shared" si="37"/>
        <v>28.012875536480685</v>
      </c>
      <c r="I805">
        <v>233</v>
      </c>
      <c r="J805" t="s">
        <v>21</v>
      </c>
      <c r="K805" t="s">
        <v>22</v>
      </c>
      <c r="L805">
        <v>1448690400</v>
      </c>
      <c r="M805">
        <v>1551506400</v>
      </c>
      <c r="N805" s="12">
        <f t="shared" si="38"/>
        <v>42336.25</v>
      </c>
      <c r="O805" s="12">
        <f t="shared" si="38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2041</v>
      </c>
    </row>
    <row r="806" spans="1:20" x14ac:dyDescent="0.3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t="s">
        <v>20</v>
      </c>
      <c r="G806" s="5">
        <f t="shared" si="36"/>
        <v>2.6873076923076922</v>
      </c>
      <c r="H806" s="8">
        <f t="shared" si="37"/>
        <v>32.050458715596328</v>
      </c>
      <c r="I806">
        <v>218</v>
      </c>
      <c r="J806" t="s">
        <v>21</v>
      </c>
      <c r="K806" t="s">
        <v>22</v>
      </c>
      <c r="L806">
        <v>1448690400</v>
      </c>
      <c r="M806">
        <v>1516600800</v>
      </c>
      <c r="N806" s="12">
        <f t="shared" si="38"/>
        <v>42336.25</v>
      </c>
      <c r="O806" s="12">
        <f t="shared" si="38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t="s">
        <v>14</v>
      </c>
      <c r="G807" s="5">
        <f t="shared" si="36"/>
        <v>0.50845360824742269</v>
      </c>
      <c r="H807" s="8">
        <f t="shared" si="37"/>
        <v>73.611940298507463</v>
      </c>
      <c r="I807">
        <v>67</v>
      </c>
      <c r="J807" t="s">
        <v>26</v>
      </c>
      <c r="K807" t="s">
        <v>27</v>
      </c>
      <c r="L807">
        <v>1448690400</v>
      </c>
      <c r="M807">
        <v>1420437600</v>
      </c>
      <c r="N807" s="12">
        <f t="shared" si="38"/>
        <v>42336.25</v>
      </c>
      <c r="O807" s="12">
        <f t="shared" si="38"/>
        <v>42009.25</v>
      </c>
      <c r="P807" t="b">
        <v>0</v>
      </c>
      <c r="Q807" t="b">
        <v>0</v>
      </c>
      <c r="R807" t="s">
        <v>42</v>
      </c>
      <c r="S807" t="s">
        <v>2042</v>
      </c>
      <c r="T807" t="s">
        <v>2043</v>
      </c>
    </row>
    <row r="808" spans="1:20" x14ac:dyDescent="0.3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t="s">
        <v>20</v>
      </c>
      <c r="G808" s="5">
        <f t="shared" si="36"/>
        <v>11.802857142857142</v>
      </c>
      <c r="H808" s="8">
        <f t="shared" si="37"/>
        <v>108.71052631578948</v>
      </c>
      <c r="I808">
        <v>76</v>
      </c>
      <c r="J808" t="s">
        <v>21</v>
      </c>
      <c r="K808" t="s">
        <v>22</v>
      </c>
      <c r="L808">
        <v>1448690400</v>
      </c>
      <c r="M808">
        <v>1332997200</v>
      </c>
      <c r="N808" s="12">
        <f t="shared" si="38"/>
        <v>42336.25</v>
      </c>
      <c r="O808" s="12">
        <f t="shared" si="38"/>
        <v>40997.208333333336</v>
      </c>
      <c r="P808" t="b">
        <v>0</v>
      </c>
      <c r="Q808" t="b">
        <v>1</v>
      </c>
      <c r="R808" t="s">
        <v>53</v>
      </c>
      <c r="S808" t="s">
        <v>2042</v>
      </c>
      <c r="T808" t="s">
        <v>2045</v>
      </c>
    </row>
    <row r="809" spans="1:20" x14ac:dyDescent="0.3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t="s">
        <v>20</v>
      </c>
      <c r="G809" s="5">
        <f t="shared" si="36"/>
        <v>2.64</v>
      </c>
      <c r="H809" s="8">
        <f t="shared" si="37"/>
        <v>42.97674418604651</v>
      </c>
      <c r="I809">
        <v>43</v>
      </c>
      <c r="J809" t="s">
        <v>21</v>
      </c>
      <c r="K809" t="s">
        <v>22</v>
      </c>
      <c r="L809">
        <v>1448690400</v>
      </c>
      <c r="M809">
        <v>1574920800</v>
      </c>
      <c r="N809" s="12">
        <f t="shared" si="38"/>
        <v>42336.25</v>
      </c>
      <c r="O809" s="12">
        <f t="shared" si="38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2041</v>
      </c>
    </row>
    <row r="810" spans="1:20" x14ac:dyDescent="0.3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t="s">
        <v>14</v>
      </c>
      <c r="G810" s="5">
        <f t="shared" si="36"/>
        <v>0.30442307692307691</v>
      </c>
      <c r="H810" s="8">
        <f t="shared" si="37"/>
        <v>83.315789473684205</v>
      </c>
      <c r="I810">
        <v>19</v>
      </c>
      <c r="J810" t="s">
        <v>21</v>
      </c>
      <c r="K810" t="s">
        <v>22</v>
      </c>
      <c r="L810">
        <v>1448690400</v>
      </c>
      <c r="M810">
        <v>1464930000</v>
      </c>
      <c r="N810" s="12">
        <f t="shared" si="38"/>
        <v>42336.25</v>
      </c>
      <c r="O810" s="12">
        <f t="shared" si="38"/>
        <v>42524.208333333328</v>
      </c>
      <c r="P810" t="b">
        <v>0</v>
      </c>
      <c r="Q810" t="b">
        <v>0</v>
      </c>
      <c r="R810" t="s">
        <v>17</v>
      </c>
      <c r="S810" t="s">
        <v>2034</v>
      </c>
      <c r="T810" t="s">
        <v>2035</v>
      </c>
    </row>
    <row r="811" spans="1:20" x14ac:dyDescent="0.3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t="s">
        <v>14</v>
      </c>
      <c r="G811" s="5">
        <f t="shared" si="36"/>
        <v>0.62880681818181816</v>
      </c>
      <c r="H811" s="8">
        <f t="shared" si="37"/>
        <v>42</v>
      </c>
      <c r="I811">
        <v>2108</v>
      </c>
      <c r="J811" t="s">
        <v>98</v>
      </c>
      <c r="K811" t="s">
        <v>99</v>
      </c>
      <c r="L811">
        <v>1448690400</v>
      </c>
      <c r="M811">
        <v>1345006800</v>
      </c>
      <c r="N811" s="12">
        <f t="shared" si="38"/>
        <v>42336.25</v>
      </c>
      <c r="O811" s="12">
        <f t="shared" si="38"/>
        <v>41136.208333333336</v>
      </c>
      <c r="P811" t="b">
        <v>0</v>
      </c>
      <c r="Q811" t="b">
        <v>0</v>
      </c>
      <c r="R811" t="s">
        <v>42</v>
      </c>
      <c r="S811" t="s">
        <v>2042</v>
      </c>
      <c r="T811" t="s">
        <v>2043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t="s">
        <v>20</v>
      </c>
      <c r="G812" s="5">
        <f t="shared" si="36"/>
        <v>1.9312499999999999</v>
      </c>
      <c r="H812" s="8">
        <f t="shared" si="37"/>
        <v>55.927601809954751</v>
      </c>
      <c r="I812">
        <v>221</v>
      </c>
      <c r="J812" t="s">
        <v>21</v>
      </c>
      <c r="K812" t="s">
        <v>22</v>
      </c>
      <c r="L812">
        <v>1448690400</v>
      </c>
      <c r="M812">
        <v>1512712800</v>
      </c>
      <c r="N812" s="12">
        <f t="shared" si="38"/>
        <v>42336.25</v>
      </c>
      <c r="O812" s="12">
        <f t="shared" si="38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t="s">
        <v>14</v>
      </c>
      <c r="G813" s="5">
        <f t="shared" si="36"/>
        <v>0.77102702702702708</v>
      </c>
      <c r="H813" s="8">
        <f t="shared" si="37"/>
        <v>105.03681885125184</v>
      </c>
      <c r="I813">
        <v>679</v>
      </c>
      <c r="J813" t="s">
        <v>21</v>
      </c>
      <c r="K813" t="s">
        <v>22</v>
      </c>
      <c r="L813">
        <v>1448690400</v>
      </c>
      <c r="M813">
        <v>1452492000</v>
      </c>
      <c r="N813" s="12">
        <f t="shared" si="38"/>
        <v>42336.25</v>
      </c>
      <c r="O813" s="12">
        <f t="shared" si="38"/>
        <v>42380.25</v>
      </c>
      <c r="P813" t="b">
        <v>0</v>
      </c>
      <c r="Q813" t="b">
        <v>1</v>
      </c>
      <c r="R813" t="s">
        <v>89</v>
      </c>
      <c r="S813" t="s">
        <v>2051</v>
      </c>
      <c r="T813" t="s">
        <v>2052</v>
      </c>
    </row>
    <row r="814" spans="1:20" x14ac:dyDescent="0.3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t="s">
        <v>20</v>
      </c>
      <c r="G814" s="5">
        <f t="shared" si="36"/>
        <v>2.2552763819095478</v>
      </c>
      <c r="H814" s="8">
        <f t="shared" si="37"/>
        <v>48</v>
      </c>
      <c r="I814">
        <v>2805</v>
      </c>
      <c r="J814" t="s">
        <v>15</v>
      </c>
      <c r="K814" t="s">
        <v>16</v>
      </c>
      <c r="L814">
        <v>1448690400</v>
      </c>
      <c r="M814">
        <v>1524286800</v>
      </c>
      <c r="N814" s="12">
        <f t="shared" si="38"/>
        <v>42336.25</v>
      </c>
      <c r="O814" s="12">
        <f t="shared" si="38"/>
        <v>43211.208333333328</v>
      </c>
      <c r="P814" t="b">
        <v>0</v>
      </c>
      <c r="Q814" t="b">
        <v>0</v>
      </c>
      <c r="R814" t="s">
        <v>68</v>
      </c>
      <c r="S814" t="s">
        <v>2048</v>
      </c>
      <c r="T814" t="s">
        <v>2049</v>
      </c>
    </row>
    <row r="815" spans="1:20" x14ac:dyDescent="0.3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t="s">
        <v>20</v>
      </c>
      <c r="G815" s="5">
        <f t="shared" si="36"/>
        <v>2.3940625</v>
      </c>
      <c r="H815" s="8">
        <f t="shared" si="37"/>
        <v>112.66176470588235</v>
      </c>
      <c r="I815">
        <v>68</v>
      </c>
      <c r="J815" t="s">
        <v>21</v>
      </c>
      <c r="K815" t="s">
        <v>22</v>
      </c>
      <c r="L815">
        <v>1448690400</v>
      </c>
      <c r="M815">
        <v>1346907600</v>
      </c>
      <c r="N815" s="12">
        <f t="shared" si="38"/>
        <v>42336.25</v>
      </c>
      <c r="O815" s="12">
        <f t="shared" si="38"/>
        <v>41158.208333333336</v>
      </c>
      <c r="P815" t="b">
        <v>0</v>
      </c>
      <c r="Q815" t="b">
        <v>0</v>
      </c>
      <c r="R815" t="s">
        <v>89</v>
      </c>
      <c r="S815" t="s">
        <v>2051</v>
      </c>
      <c r="T815" t="s">
        <v>2052</v>
      </c>
    </row>
    <row r="816" spans="1:20" x14ac:dyDescent="0.3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t="s">
        <v>14</v>
      </c>
      <c r="G816" s="5">
        <f t="shared" si="36"/>
        <v>0.921875</v>
      </c>
      <c r="H816" s="8">
        <f t="shared" si="37"/>
        <v>81.944444444444443</v>
      </c>
      <c r="I816">
        <v>36</v>
      </c>
      <c r="J816" t="s">
        <v>36</v>
      </c>
      <c r="K816" t="s">
        <v>37</v>
      </c>
      <c r="L816">
        <v>1448690400</v>
      </c>
      <c r="M816">
        <v>1464498000</v>
      </c>
      <c r="N816" s="12">
        <f t="shared" si="38"/>
        <v>42336.25</v>
      </c>
      <c r="O816" s="12">
        <f t="shared" si="38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t="s">
        <v>20</v>
      </c>
      <c r="G817" s="5">
        <f t="shared" si="36"/>
        <v>1.3023333333333333</v>
      </c>
      <c r="H817" s="8">
        <f t="shared" si="37"/>
        <v>64.049180327868854</v>
      </c>
      <c r="I817">
        <v>183</v>
      </c>
      <c r="J817" t="s">
        <v>15</v>
      </c>
      <c r="K817" t="s">
        <v>16</v>
      </c>
      <c r="L817">
        <v>1448690400</v>
      </c>
      <c r="M817">
        <v>1514181600</v>
      </c>
      <c r="N817" s="12">
        <f t="shared" si="38"/>
        <v>42336.25</v>
      </c>
      <c r="O817" s="12">
        <f t="shared" si="38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t="s">
        <v>20</v>
      </c>
      <c r="G818" s="5">
        <f t="shared" si="36"/>
        <v>6.1521739130434785</v>
      </c>
      <c r="H818" s="8">
        <f t="shared" si="37"/>
        <v>106.39097744360902</v>
      </c>
      <c r="I818">
        <v>133</v>
      </c>
      <c r="J818" t="s">
        <v>21</v>
      </c>
      <c r="K818" t="s">
        <v>22</v>
      </c>
      <c r="L818">
        <v>1448690400</v>
      </c>
      <c r="M818">
        <v>1392184800</v>
      </c>
      <c r="N818" s="12">
        <f t="shared" si="38"/>
        <v>42336.25</v>
      </c>
      <c r="O818" s="12">
        <f t="shared" si="38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2041</v>
      </c>
    </row>
    <row r="819" spans="1:20" x14ac:dyDescent="0.3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t="s">
        <v>20</v>
      </c>
      <c r="G819" s="5">
        <f t="shared" si="36"/>
        <v>3.687953216374269</v>
      </c>
      <c r="H819" s="8">
        <f t="shared" si="37"/>
        <v>76.011249497790274</v>
      </c>
      <c r="I819">
        <v>2489</v>
      </c>
      <c r="J819" t="s">
        <v>107</v>
      </c>
      <c r="K819" t="s">
        <v>108</v>
      </c>
      <c r="L819">
        <v>1448690400</v>
      </c>
      <c r="M819">
        <v>1559365200</v>
      </c>
      <c r="N819" s="12">
        <f t="shared" si="38"/>
        <v>42336.25</v>
      </c>
      <c r="O819" s="12">
        <f t="shared" si="38"/>
        <v>43617.208333333328</v>
      </c>
      <c r="P819" t="b">
        <v>0</v>
      </c>
      <c r="Q819" t="b">
        <v>1</v>
      </c>
      <c r="R819" t="s">
        <v>68</v>
      </c>
      <c r="S819" t="s">
        <v>2048</v>
      </c>
      <c r="T819" t="s">
        <v>2049</v>
      </c>
    </row>
    <row r="820" spans="1:20" x14ac:dyDescent="0.3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t="s">
        <v>20</v>
      </c>
      <c r="G820" s="5">
        <f t="shared" si="36"/>
        <v>10.948571428571428</v>
      </c>
      <c r="H820" s="8">
        <f t="shared" si="37"/>
        <v>111.07246376811594</v>
      </c>
      <c r="I820">
        <v>69</v>
      </c>
      <c r="J820" t="s">
        <v>21</v>
      </c>
      <c r="K820" t="s">
        <v>22</v>
      </c>
      <c r="L820">
        <v>1448690400</v>
      </c>
      <c r="M820">
        <v>1549173600</v>
      </c>
      <c r="N820" s="12">
        <f t="shared" si="38"/>
        <v>42336.25</v>
      </c>
      <c r="O820" s="12">
        <f t="shared" si="38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2041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t="s">
        <v>14</v>
      </c>
      <c r="G821" s="5">
        <f t="shared" si="36"/>
        <v>0.50662921348314605</v>
      </c>
      <c r="H821" s="8">
        <f t="shared" si="37"/>
        <v>95.936170212765958</v>
      </c>
      <c r="I821">
        <v>47</v>
      </c>
      <c r="J821" t="s">
        <v>21</v>
      </c>
      <c r="K821" t="s">
        <v>22</v>
      </c>
      <c r="L821">
        <v>1448690400</v>
      </c>
      <c r="M821">
        <v>1355032800</v>
      </c>
      <c r="N821" s="12">
        <f t="shared" si="38"/>
        <v>42336.25</v>
      </c>
      <c r="O821" s="12">
        <f t="shared" si="38"/>
        <v>41252.25</v>
      </c>
      <c r="P821" t="b">
        <v>1</v>
      </c>
      <c r="Q821" t="b">
        <v>0</v>
      </c>
      <c r="R821" t="s">
        <v>89</v>
      </c>
      <c r="S821" t="s">
        <v>2051</v>
      </c>
      <c r="T821" t="s">
        <v>2052</v>
      </c>
    </row>
    <row r="822" spans="1:20" x14ac:dyDescent="0.3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t="s">
        <v>20</v>
      </c>
      <c r="G822" s="5">
        <f t="shared" si="36"/>
        <v>8.0060000000000002</v>
      </c>
      <c r="H822" s="8">
        <f t="shared" si="37"/>
        <v>43.043010752688176</v>
      </c>
      <c r="I822">
        <v>279</v>
      </c>
      <c r="J822" t="s">
        <v>40</v>
      </c>
      <c r="K822" t="s">
        <v>41</v>
      </c>
      <c r="L822">
        <v>1448690400</v>
      </c>
      <c r="M822">
        <v>1533963600</v>
      </c>
      <c r="N822" s="12">
        <f t="shared" si="38"/>
        <v>42336.25</v>
      </c>
      <c r="O822" s="12">
        <f t="shared" si="38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 x14ac:dyDescent="0.3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t="s">
        <v>20</v>
      </c>
      <c r="G823" s="5">
        <f t="shared" si="36"/>
        <v>2.9128571428571428</v>
      </c>
      <c r="H823" s="8">
        <f t="shared" si="37"/>
        <v>67.966666666666669</v>
      </c>
      <c r="I823">
        <v>210</v>
      </c>
      <c r="J823" t="s">
        <v>21</v>
      </c>
      <c r="K823" t="s">
        <v>22</v>
      </c>
      <c r="L823">
        <v>1448690400</v>
      </c>
      <c r="M823">
        <v>1489381200</v>
      </c>
      <c r="N823" s="12">
        <f t="shared" si="38"/>
        <v>42336.25</v>
      </c>
      <c r="O823" s="12">
        <f t="shared" si="38"/>
        <v>42807.208333333328</v>
      </c>
      <c r="P823" t="b">
        <v>0</v>
      </c>
      <c r="Q823" t="b">
        <v>0</v>
      </c>
      <c r="R823" t="s">
        <v>42</v>
      </c>
      <c r="S823" t="s">
        <v>2042</v>
      </c>
      <c r="T823" t="s">
        <v>2043</v>
      </c>
    </row>
    <row r="824" spans="1:20" x14ac:dyDescent="0.3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t="s">
        <v>20</v>
      </c>
      <c r="G824" s="5">
        <f t="shared" si="36"/>
        <v>3.4996666666666667</v>
      </c>
      <c r="H824" s="8">
        <f t="shared" si="37"/>
        <v>89.991428571428571</v>
      </c>
      <c r="I824">
        <v>2100</v>
      </c>
      <c r="J824" t="s">
        <v>21</v>
      </c>
      <c r="K824" t="s">
        <v>22</v>
      </c>
      <c r="L824">
        <v>1448690400</v>
      </c>
      <c r="M824">
        <v>1395032400</v>
      </c>
      <c r="N824" s="12">
        <f t="shared" si="38"/>
        <v>42336.25</v>
      </c>
      <c r="O824" s="12">
        <f t="shared" si="38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t="s">
        <v>20</v>
      </c>
      <c r="G825" s="5">
        <f t="shared" si="36"/>
        <v>3.5707317073170732</v>
      </c>
      <c r="H825" s="8">
        <f t="shared" si="37"/>
        <v>58.095238095238095</v>
      </c>
      <c r="I825">
        <v>252</v>
      </c>
      <c r="J825" t="s">
        <v>21</v>
      </c>
      <c r="K825" t="s">
        <v>22</v>
      </c>
      <c r="L825">
        <v>1448690400</v>
      </c>
      <c r="M825">
        <v>1412485200</v>
      </c>
      <c r="N825" s="12">
        <f t="shared" si="38"/>
        <v>42336.25</v>
      </c>
      <c r="O825" s="12">
        <f t="shared" si="38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x14ac:dyDescent="0.3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t="s">
        <v>20</v>
      </c>
      <c r="G826" s="5">
        <f t="shared" si="36"/>
        <v>1.2648941176470587</v>
      </c>
      <c r="H826" s="8">
        <f t="shared" si="37"/>
        <v>83.996875000000003</v>
      </c>
      <c r="I826">
        <v>1280</v>
      </c>
      <c r="J826" t="s">
        <v>21</v>
      </c>
      <c r="K826" t="s">
        <v>22</v>
      </c>
      <c r="L826">
        <v>1448690400</v>
      </c>
      <c r="M826">
        <v>1279688400</v>
      </c>
      <c r="N826" s="12">
        <f t="shared" si="38"/>
        <v>42336.25</v>
      </c>
      <c r="O826" s="12">
        <f t="shared" si="38"/>
        <v>40380.208333333336</v>
      </c>
      <c r="P826" t="b">
        <v>0</v>
      </c>
      <c r="Q826" t="b">
        <v>1</v>
      </c>
      <c r="R826" t="s">
        <v>68</v>
      </c>
      <c r="S826" t="s">
        <v>2048</v>
      </c>
      <c r="T826" t="s">
        <v>2049</v>
      </c>
    </row>
    <row r="827" spans="1:20" x14ac:dyDescent="0.3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t="s">
        <v>20</v>
      </c>
      <c r="G827" s="5">
        <f t="shared" si="36"/>
        <v>3.875</v>
      </c>
      <c r="H827" s="8">
        <f t="shared" si="37"/>
        <v>88.853503184713375</v>
      </c>
      <c r="I827">
        <v>157</v>
      </c>
      <c r="J827" t="s">
        <v>40</v>
      </c>
      <c r="K827" t="s">
        <v>41</v>
      </c>
      <c r="L827">
        <v>1448690400</v>
      </c>
      <c r="M827">
        <v>1501995600</v>
      </c>
      <c r="N827" s="12">
        <f t="shared" si="38"/>
        <v>42336.25</v>
      </c>
      <c r="O827" s="12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2042</v>
      </c>
      <c r="T827" t="s">
        <v>2053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t="s">
        <v>20</v>
      </c>
      <c r="G828" s="5">
        <f t="shared" si="36"/>
        <v>4.5703571428571426</v>
      </c>
      <c r="H828" s="8">
        <f t="shared" si="37"/>
        <v>65.963917525773198</v>
      </c>
      <c r="I828">
        <v>194</v>
      </c>
      <c r="J828" t="s">
        <v>21</v>
      </c>
      <c r="K828" t="s">
        <v>22</v>
      </c>
      <c r="L828">
        <v>1448690400</v>
      </c>
      <c r="M828">
        <v>1294639200</v>
      </c>
      <c r="N828" s="12">
        <f t="shared" si="38"/>
        <v>42336.25</v>
      </c>
      <c r="O828" s="12">
        <f t="shared" si="38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2041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t="s">
        <v>20</v>
      </c>
      <c r="G829" s="5">
        <f t="shared" si="36"/>
        <v>2.6669565217391304</v>
      </c>
      <c r="H829" s="8">
        <f t="shared" si="37"/>
        <v>74.804878048780495</v>
      </c>
      <c r="I829">
        <v>82</v>
      </c>
      <c r="J829" t="s">
        <v>26</v>
      </c>
      <c r="K829" t="s">
        <v>27</v>
      </c>
      <c r="L829">
        <v>1448690400</v>
      </c>
      <c r="M829">
        <v>1305435600</v>
      </c>
      <c r="N829" s="12">
        <f t="shared" si="38"/>
        <v>42336.25</v>
      </c>
      <c r="O829" s="12">
        <f t="shared" si="38"/>
        <v>40678.208333333336</v>
      </c>
      <c r="P829" t="b">
        <v>0</v>
      </c>
      <c r="Q829" t="b">
        <v>1</v>
      </c>
      <c r="R829" t="s">
        <v>53</v>
      </c>
      <c r="S829" t="s">
        <v>2042</v>
      </c>
      <c r="T829" t="s">
        <v>2045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t="s">
        <v>14</v>
      </c>
      <c r="G830" s="5">
        <f t="shared" si="36"/>
        <v>0.69</v>
      </c>
      <c r="H830" s="8">
        <f t="shared" si="37"/>
        <v>69.98571428571428</v>
      </c>
      <c r="I830">
        <v>70</v>
      </c>
      <c r="J830" t="s">
        <v>21</v>
      </c>
      <c r="K830" t="s">
        <v>22</v>
      </c>
      <c r="L830">
        <v>1448690400</v>
      </c>
      <c r="M830">
        <v>1537592400</v>
      </c>
      <c r="N830" s="12">
        <f t="shared" si="38"/>
        <v>42336.25</v>
      </c>
      <c r="O830" s="12">
        <f t="shared" si="38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2041</v>
      </c>
    </row>
    <row r="831" spans="1:20" x14ac:dyDescent="0.3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t="s">
        <v>14</v>
      </c>
      <c r="G831" s="5">
        <f t="shared" si="36"/>
        <v>0.51343749999999999</v>
      </c>
      <c r="H831" s="8">
        <f t="shared" si="37"/>
        <v>32.006493506493506</v>
      </c>
      <c r="I831">
        <v>154</v>
      </c>
      <c r="J831" t="s">
        <v>21</v>
      </c>
      <c r="K831" t="s">
        <v>22</v>
      </c>
      <c r="L831">
        <v>1448690400</v>
      </c>
      <c r="M831">
        <v>1435122000</v>
      </c>
      <c r="N831" s="12">
        <f t="shared" si="38"/>
        <v>42336.25</v>
      </c>
      <c r="O831" s="12">
        <f t="shared" si="38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t="s">
        <v>14</v>
      </c>
      <c r="G832" s="5">
        <f t="shared" si="36"/>
        <v>1.1710526315789473E-2</v>
      </c>
      <c r="H832" s="8">
        <f t="shared" si="37"/>
        <v>64.727272727272734</v>
      </c>
      <c r="I832">
        <v>22</v>
      </c>
      <c r="J832" t="s">
        <v>21</v>
      </c>
      <c r="K832" t="s">
        <v>22</v>
      </c>
      <c r="L832">
        <v>1448690400</v>
      </c>
      <c r="M832">
        <v>1520056800</v>
      </c>
      <c r="N832" s="12">
        <f t="shared" si="38"/>
        <v>42336.25</v>
      </c>
      <c r="O832" s="12">
        <f t="shared" si="38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t="s">
        <v>20</v>
      </c>
      <c r="G833" s="5">
        <f t="shared" si="36"/>
        <v>1.089773429454171</v>
      </c>
      <c r="H833" s="8">
        <f t="shared" si="37"/>
        <v>24.998110087408456</v>
      </c>
      <c r="I833">
        <v>4233</v>
      </c>
      <c r="J833" t="s">
        <v>21</v>
      </c>
      <c r="K833" t="s">
        <v>22</v>
      </c>
      <c r="L833">
        <v>1448690400</v>
      </c>
      <c r="M833">
        <v>1335675600</v>
      </c>
      <c r="N833" s="12">
        <f t="shared" si="38"/>
        <v>42336.25</v>
      </c>
      <c r="O833" s="12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2055</v>
      </c>
      <c r="T833" t="s">
        <v>2056</v>
      </c>
    </row>
    <row r="834" spans="1:20" x14ac:dyDescent="0.3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t="s">
        <v>20</v>
      </c>
      <c r="G834" s="5">
        <f t="shared" si="36"/>
        <v>3.1517592592592591</v>
      </c>
      <c r="H834" s="8">
        <f t="shared" si="37"/>
        <v>104.97764070932922</v>
      </c>
      <c r="I834">
        <v>1297</v>
      </c>
      <c r="J834" t="s">
        <v>36</v>
      </c>
      <c r="K834" t="s">
        <v>37</v>
      </c>
      <c r="L834">
        <v>1448690400</v>
      </c>
      <c r="M834">
        <v>1448431200</v>
      </c>
      <c r="N834" s="12">
        <f t="shared" si="38"/>
        <v>42336.25</v>
      </c>
      <c r="O834" s="12">
        <f t="shared" si="38"/>
        <v>42333.25</v>
      </c>
      <c r="P834" t="b">
        <v>1</v>
      </c>
      <c r="Q834" t="b">
        <v>0</v>
      </c>
      <c r="R834" t="s">
        <v>206</v>
      </c>
      <c r="S834" t="s">
        <v>2048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t="s">
        <v>20</v>
      </c>
      <c r="G835" s="5">
        <f t="shared" ref="G835:G898" si="39">IF(D835,E835/D835,0)</f>
        <v>1.5769117647058823</v>
      </c>
      <c r="H835" s="8">
        <f t="shared" ref="H835:H898" si="40">IF(I835,E835/I835,0)</f>
        <v>64.987878787878785</v>
      </c>
      <c r="I835">
        <v>165</v>
      </c>
      <c r="J835" t="s">
        <v>36</v>
      </c>
      <c r="K835" t="s">
        <v>37</v>
      </c>
      <c r="L835">
        <v>1448690400</v>
      </c>
      <c r="M835">
        <v>1298613600</v>
      </c>
      <c r="N835" s="12">
        <f t="shared" ref="N835:O898" si="41">(((L835/60)/60)/24)+DATE(1970,1,1)</f>
        <v>42336.25</v>
      </c>
      <c r="O835" s="12">
        <f t="shared" si="41"/>
        <v>40599.25</v>
      </c>
      <c r="P835" t="b">
        <v>0</v>
      </c>
      <c r="Q835" t="b">
        <v>0</v>
      </c>
      <c r="R835" t="s">
        <v>206</v>
      </c>
      <c r="S835" t="s">
        <v>2048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t="s">
        <v>20</v>
      </c>
      <c r="G836" s="5">
        <f t="shared" si="39"/>
        <v>1.5380821917808218</v>
      </c>
      <c r="H836" s="8">
        <f t="shared" si="40"/>
        <v>94.352941176470594</v>
      </c>
      <c r="I836">
        <v>119</v>
      </c>
      <c r="J836" t="s">
        <v>21</v>
      </c>
      <c r="K836" t="s">
        <v>22</v>
      </c>
      <c r="L836">
        <v>1448690400</v>
      </c>
      <c r="M836">
        <v>1372482000</v>
      </c>
      <c r="N836" s="12">
        <f t="shared" si="41"/>
        <v>42336.25</v>
      </c>
      <c r="O836" s="12">
        <f t="shared" si="41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2041</v>
      </c>
    </row>
    <row r="837" spans="1:20" x14ac:dyDescent="0.3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t="s">
        <v>14</v>
      </c>
      <c r="G837" s="5">
        <f t="shared" si="39"/>
        <v>0.89738979118329465</v>
      </c>
      <c r="H837" s="8">
        <f t="shared" si="40"/>
        <v>44.001706484641637</v>
      </c>
      <c r="I837">
        <v>1758</v>
      </c>
      <c r="J837" t="s">
        <v>21</v>
      </c>
      <c r="K837" t="s">
        <v>22</v>
      </c>
      <c r="L837">
        <v>1448690400</v>
      </c>
      <c r="M837">
        <v>1425621600</v>
      </c>
      <c r="N837" s="12">
        <f t="shared" si="41"/>
        <v>42336.25</v>
      </c>
      <c r="O837" s="12">
        <f t="shared" si="41"/>
        <v>42069.25</v>
      </c>
      <c r="P837" t="b">
        <v>0</v>
      </c>
      <c r="Q837" t="b">
        <v>0</v>
      </c>
      <c r="R837" t="s">
        <v>28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t="s">
        <v>14</v>
      </c>
      <c r="G838" s="5">
        <f t="shared" si="39"/>
        <v>0.75135802469135804</v>
      </c>
      <c r="H838" s="8">
        <f t="shared" si="40"/>
        <v>64.744680851063833</v>
      </c>
      <c r="I838">
        <v>94</v>
      </c>
      <c r="J838" t="s">
        <v>21</v>
      </c>
      <c r="K838" t="s">
        <v>22</v>
      </c>
      <c r="L838">
        <v>1448690400</v>
      </c>
      <c r="M838">
        <v>1266300000</v>
      </c>
      <c r="N838" s="12">
        <f t="shared" si="41"/>
        <v>42336.25</v>
      </c>
      <c r="O838" s="12">
        <f t="shared" si="41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2046</v>
      </c>
    </row>
    <row r="839" spans="1:20" x14ac:dyDescent="0.3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t="s">
        <v>20</v>
      </c>
      <c r="G839" s="5">
        <f t="shared" si="39"/>
        <v>8.5288135593220336</v>
      </c>
      <c r="H839" s="8">
        <f t="shared" si="40"/>
        <v>84.00667779632721</v>
      </c>
      <c r="I839">
        <v>1797</v>
      </c>
      <c r="J839" t="s">
        <v>21</v>
      </c>
      <c r="K839" t="s">
        <v>22</v>
      </c>
      <c r="L839">
        <v>1448690400</v>
      </c>
      <c r="M839">
        <v>1305867600</v>
      </c>
      <c r="N839" s="12">
        <f t="shared" si="41"/>
        <v>42336.25</v>
      </c>
      <c r="O839" s="12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t="s">
        <v>20</v>
      </c>
      <c r="G840" s="5">
        <f t="shared" si="39"/>
        <v>1.3890625000000001</v>
      </c>
      <c r="H840" s="8">
        <f t="shared" si="40"/>
        <v>34.061302681992338</v>
      </c>
      <c r="I840">
        <v>261</v>
      </c>
      <c r="J840" t="s">
        <v>21</v>
      </c>
      <c r="K840" t="s">
        <v>22</v>
      </c>
      <c r="L840">
        <v>1448690400</v>
      </c>
      <c r="M840">
        <v>1538802000</v>
      </c>
      <c r="N840" s="12">
        <f t="shared" si="41"/>
        <v>42336.25</v>
      </c>
      <c r="O840" s="12">
        <f t="shared" si="41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2041</v>
      </c>
    </row>
    <row r="841" spans="1:20" x14ac:dyDescent="0.3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t="s">
        <v>20</v>
      </c>
      <c r="G841" s="5">
        <f t="shared" si="39"/>
        <v>1.9018181818181819</v>
      </c>
      <c r="H841" s="8">
        <f t="shared" si="40"/>
        <v>93.273885350318466</v>
      </c>
      <c r="I841">
        <v>157</v>
      </c>
      <c r="J841" t="s">
        <v>21</v>
      </c>
      <c r="K841" t="s">
        <v>22</v>
      </c>
      <c r="L841">
        <v>1448690400</v>
      </c>
      <c r="M841">
        <v>1398920400</v>
      </c>
      <c r="N841" s="12">
        <f t="shared" si="41"/>
        <v>42336.25</v>
      </c>
      <c r="O841" s="12">
        <f t="shared" si="41"/>
        <v>41760.208333333336</v>
      </c>
      <c r="P841" t="b">
        <v>0</v>
      </c>
      <c r="Q841" t="b">
        <v>1</v>
      </c>
      <c r="R841" t="s">
        <v>42</v>
      </c>
      <c r="S841" t="s">
        <v>2042</v>
      </c>
      <c r="T841" t="s">
        <v>2043</v>
      </c>
    </row>
    <row r="842" spans="1:20" x14ac:dyDescent="0.3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t="s">
        <v>20</v>
      </c>
      <c r="G842" s="5">
        <f t="shared" si="39"/>
        <v>1.0024333619948409</v>
      </c>
      <c r="H842" s="8">
        <f t="shared" si="40"/>
        <v>32.998301726577978</v>
      </c>
      <c r="I842">
        <v>3533</v>
      </c>
      <c r="J842" t="s">
        <v>21</v>
      </c>
      <c r="K842" t="s">
        <v>22</v>
      </c>
      <c r="L842">
        <v>1448690400</v>
      </c>
      <c r="M842">
        <v>1405659600</v>
      </c>
      <c r="N842" s="12">
        <f t="shared" si="41"/>
        <v>42336.25</v>
      </c>
      <c r="O842" s="12">
        <f t="shared" si="41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t="s">
        <v>20</v>
      </c>
      <c r="G843" s="5">
        <f t="shared" si="39"/>
        <v>1.4275824175824177</v>
      </c>
      <c r="H843" s="8">
        <f t="shared" si="40"/>
        <v>83.812903225806451</v>
      </c>
      <c r="I843">
        <v>155</v>
      </c>
      <c r="J843" t="s">
        <v>21</v>
      </c>
      <c r="K843" t="s">
        <v>22</v>
      </c>
      <c r="L843">
        <v>1448690400</v>
      </c>
      <c r="M843">
        <v>1457244000</v>
      </c>
      <c r="N843" s="12">
        <f t="shared" si="41"/>
        <v>42336.25</v>
      </c>
      <c r="O843" s="12">
        <f t="shared" si="41"/>
        <v>42435.25</v>
      </c>
      <c r="P843" t="b">
        <v>0</v>
      </c>
      <c r="Q843" t="b">
        <v>0</v>
      </c>
      <c r="R843" t="s">
        <v>28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t="s">
        <v>20</v>
      </c>
      <c r="G844" s="5">
        <f t="shared" si="39"/>
        <v>5.6313333333333331</v>
      </c>
      <c r="H844" s="8">
        <f t="shared" si="40"/>
        <v>63.992424242424242</v>
      </c>
      <c r="I844">
        <v>132</v>
      </c>
      <c r="J844" t="s">
        <v>107</v>
      </c>
      <c r="K844" t="s">
        <v>108</v>
      </c>
      <c r="L844">
        <v>1448690400</v>
      </c>
      <c r="M844">
        <v>1529298000</v>
      </c>
      <c r="N844" s="12">
        <f t="shared" si="41"/>
        <v>42336.25</v>
      </c>
      <c r="O844" s="12">
        <f t="shared" si="41"/>
        <v>43269.208333333328</v>
      </c>
      <c r="P844" t="b">
        <v>0</v>
      </c>
      <c r="Q844" t="b">
        <v>0</v>
      </c>
      <c r="R844" t="s">
        <v>65</v>
      </c>
      <c r="S844" t="s">
        <v>2038</v>
      </c>
      <c r="T844" t="s">
        <v>2047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t="s">
        <v>14</v>
      </c>
      <c r="G845" s="5">
        <f t="shared" si="39"/>
        <v>0.30715909090909088</v>
      </c>
      <c r="H845" s="8">
        <f t="shared" si="40"/>
        <v>81.909090909090907</v>
      </c>
      <c r="I845">
        <v>33</v>
      </c>
      <c r="J845" t="s">
        <v>21</v>
      </c>
      <c r="K845" t="s">
        <v>22</v>
      </c>
      <c r="L845">
        <v>1448690400</v>
      </c>
      <c r="M845">
        <v>1535778000</v>
      </c>
      <c r="N845" s="12">
        <f t="shared" si="41"/>
        <v>42336.25</v>
      </c>
      <c r="O845" s="12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2055</v>
      </c>
      <c r="T845" t="s">
        <v>2056</v>
      </c>
    </row>
    <row r="846" spans="1:20" x14ac:dyDescent="0.3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t="s">
        <v>74</v>
      </c>
      <c r="G846" s="5">
        <f t="shared" si="39"/>
        <v>0.99397727272727276</v>
      </c>
      <c r="H846" s="8">
        <f t="shared" si="40"/>
        <v>93.053191489361708</v>
      </c>
      <c r="I846">
        <v>94</v>
      </c>
      <c r="J846" t="s">
        <v>21</v>
      </c>
      <c r="K846" t="s">
        <v>22</v>
      </c>
      <c r="L846">
        <v>1448690400</v>
      </c>
      <c r="M846">
        <v>1327471200</v>
      </c>
      <c r="N846" s="12">
        <f t="shared" si="41"/>
        <v>42336.25</v>
      </c>
      <c r="O846" s="12">
        <f t="shared" si="41"/>
        <v>40933.25</v>
      </c>
      <c r="P846" t="b">
        <v>0</v>
      </c>
      <c r="Q846" t="b">
        <v>0</v>
      </c>
      <c r="R846" t="s">
        <v>42</v>
      </c>
      <c r="S846" t="s">
        <v>2042</v>
      </c>
      <c r="T846" t="s">
        <v>2043</v>
      </c>
    </row>
    <row r="847" spans="1:20" x14ac:dyDescent="0.3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t="s">
        <v>20</v>
      </c>
      <c r="G847" s="5">
        <f t="shared" si="39"/>
        <v>1.9754935622317598</v>
      </c>
      <c r="H847" s="8">
        <f t="shared" si="40"/>
        <v>101.98449039881831</v>
      </c>
      <c r="I847">
        <v>1354</v>
      </c>
      <c r="J847" t="s">
        <v>40</v>
      </c>
      <c r="K847" t="s">
        <v>41</v>
      </c>
      <c r="L847">
        <v>1448690400</v>
      </c>
      <c r="M847">
        <v>1529557200</v>
      </c>
      <c r="N847" s="12">
        <f t="shared" si="41"/>
        <v>42336.25</v>
      </c>
      <c r="O847" s="12">
        <f t="shared" si="41"/>
        <v>43272.208333333328</v>
      </c>
      <c r="P847" t="b">
        <v>0</v>
      </c>
      <c r="Q847" t="b">
        <v>0</v>
      </c>
      <c r="R847" t="s">
        <v>28</v>
      </c>
      <c r="S847" t="s">
        <v>2038</v>
      </c>
      <c r="T847" t="s">
        <v>2039</v>
      </c>
    </row>
    <row r="848" spans="1:20" x14ac:dyDescent="0.3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t="s">
        <v>20</v>
      </c>
      <c r="G848" s="5">
        <f t="shared" si="39"/>
        <v>5.085</v>
      </c>
      <c r="H848" s="8">
        <f t="shared" si="40"/>
        <v>105.9375</v>
      </c>
      <c r="I848">
        <v>48</v>
      </c>
      <c r="J848" t="s">
        <v>21</v>
      </c>
      <c r="K848" t="s">
        <v>22</v>
      </c>
      <c r="L848">
        <v>1448690400</v>
      </c>
      <c r="M848">
        <v>1535259600</v>
      </c>
      <c r="N848" s="12">
        <f t="shared" si="41"/>
        <v>42336.25</v>
      </c>
      <c r="O848" s="12">
        <f t="shared" si="41"/>
        <v>43338.208333333328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x14ac:dyDescent="0.3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t="s">
        <v>20</v>
      </c>
      <c r="G849" s="5">
        <f t="shared" si="39"/>
        <v>2.3774468085106384</v>
      </c>
      <c r="H849" s="8">
        <f t="shared" si="40"/>
        <v>101.58181818181818</v>
      </c>
      <c r="I849">
        <v>110</v>
      </c>
      <c r="J849" t="s">
        <v>21</v>
      </c>
      <c r="K849" t="s">
        <v>22</v>
      </c>
      <c r="L849">
        <v>1448690400</v>
      </c>
      <c r="M849">
        <v>1515564000</v>
      </c>
      <c r="N849" s="12">
        <f t="shared" si="41"/>
        <v>42336.25</v>
      </c>
      <c r="O849" s="12">
        <f t="shared" si="41"/>
        <v>43110.25</v>
      </c>
      <c r="P849" t="b">
        <v>0</v>
      </c>
      <c r="Q849" t="b">
        <v>0</v>
      </c>
      <c r="R849" t="s">
        <v>17</v>
      </c>
      <c r="S849" t="s">
        <v>2034</v>
      </c>
      <c r="T849" t="s">
        <v>2035</v>
      </c>
    </row>
    <row r="850" spans="1:20" x14ac:dyDescent="0.3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t="s">
        <v>20</v>
      </c>
      <c r="G850" s="5">
        <f t="shared" si="39"/>
        <v>3.3846875000000001</v>
      </c>
      <c r="H850" s="8">
        <f t="shared" si="40"/>
        <v>62.970930232558139</v>
      </c>
      <c r="I850">
        <v>172</v>
      </c>
      <c r="J850" t="s">
        <v>21</v>
      </c>
      <c r="K850" t="s">
        <v>22</v>
      </c>
      <c r="L850">
        <v>1448690400</v>
      </c>
      <c r="M850">
        <v>1277096400</v>
      </c>
      <c r="N850" s="12">
        <f t="shared" si="41"/>
        <v>42336.25</v>
      </c>
      <c r="O850" s="12">
        <f t="shared" si="41"/>
        <v>40350.208333333336</v>
      </c>
      <c r="P850" t="b">
        <v>0</v>
      </c>
      <c r="Q850" t="b">
        <v>0</v>
      </c>
      <c r="R850" t="s">
        <v>53</v>
      </c>
      <c r="S850" t="s">
        <v>2042</v>
      </c>
      <c r="T850" t="s">
        <v>2045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t="s">
        <v>20</v>
      </c>
      <c r="G851" s="5">
        <f t="shared" si="39"/>
        <v>1.3308955223880596</v>
      </c>
      <c r="H851" s="8">
        <f t="shared" si="40"/>
        <v>29.045602605863191</v>
      </c>
      <c r="I851">
        <v>307</v>
      </c>
      <c r="J851" t="s">
        <v>21</v>
      </c>
      <c r="K851" t="s">
        <v>22</v>
      </c>
      <c r="L851">
        <v>1448690400</v>
      </c>
      <c r="M851">
        <v>1329026400</v>
      </c>
      <c r="N851" s="12">
        <f t="shared" si="41"/>
        <v>42336.25</v>
      </c>
      <c r="O851" s="12">
        <f t="shared" si="41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2046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t="s">
        <v>14</v>
      </c>
      <c r="G852" s="5">
        <f t="shared" si="39"/>
        <v>0.01</v>
      </c>
      <c r="H852" s="8">
        <f t="shared" si="40"/>
        <v>1</v>
      </c>
      <c r="I852">
        <v>1</v>
      </c>
      <c r="J852" t="s">
        <v>21</v>
      </c>
      <c r="K852" t="s">
        <v>22</v>
      </c>
      <c r="L852">
        <v>1448690400</v>
      </c>
      <c r="M852">
        <v>1322978400</v>
      </c>
      <c r="N852" s="12">
        <f t="shared" si="41"/>
        <v>42336.25</v>
      </c>
      <c r="O852" s="12">
        <f t="shared" si="41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t="s">
        <v>20</v>
      </c>
      <c r="G853" s="5">
        <f t="shared" si="39"/>
        <v>2.0779999999999998</v>
      </c>
      <c r="H853" s="8">
        <f t="shared" si="40"/>
        <v>77.924999999999997</v>
      </c>
      <c r="I853">
        <v>160</v>
      </c>
      <c r="J853" t="s">
        <v>21</v>
      </c>
      <c r="K853" t="s">
        <v>22</v>
      </c>
      <c r="L853">
        <v>1448690400</v>
      </c>
      <c r="M853">
        <v>1338786000</v>
      </c>
      <c r="N853" s="12">
        <f t="shared" si="41"/>
        <v>42336.25</v>
      </c>
      <c r="O853" s="12">
        <f t="shared" si="41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2044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t="s">
        <v>14</v>
      </c>
      <c r="G854" s="5">
        <f t="shared" si="39"/>
        <v>0.51122448979591839</v>
      </c>
      <c r="H854" s="8">
        <f t="shared" si="40"/>
        <v>80.806451612903231</v>
      </c>
      <c r="I854">
        <v>31</v>
      </c>
      <c r="J854" t="s">
        <v>21</v>
      </c>
      <c r="K854" t="s">
        <v>22</v>
      </c>
      <c r="L854">
        <v>1448690400</v>
      </c>
      <c r="M854">
        <v>1311656400</v>
      </c>
      <c r="N854" s="12">
        <f t="shared" si="41"/>
        <v>42336.25</v>
      </c>
      <c r="O854" s="12">
        <f t="shared" si="41"/>
        <v>40750.208333333336</v>
      </c>
      <c r="P854" t="b">
        <v>0</v>
      </c>
      <c r="Q854" t="b">
        <v>1</v>
      </c>
      <c r="R854" t="s">
        <v>89</v>
      </c>
      <c r="S854" t="s">
        <v>2051</v>
      </c>
      <c r="T854" t="s">
        <v>2052</v>
      </c>
    </row>
    <row r="855" spans="1:20" x14ac:dyDescent="0.3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t="s">
        <v>20</v>
      </c>
      <c r="G855" s="5">
        <f t="shared" si="39"/>
        <v>6.5205847953216374</v>
      </c>
      <c r="H855" s="8">
        <f t="shared" si="40"/>
        <v>76.006816632583508</v>
      </c>
      <c r="I855">
        <v>1467</v>
      </c>
      <c r="J855" t="s">
        <v>15</v>
      </c>
      <c r="K855" t="s">
        <v>16</v>
      </c>
      <c r="L855">
        <v>1448690400</v>
      </c>
      <c r="M855">
        <v>1308978000</v>
      </c>
      <c r="N855" s="12">
        <f t="shared" si="41"/>
        <v>42336.25</v>
      </c>
      <c r="O855" s="12">
        <f t="shared" si="41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t="s">
        <v>20</v>
      </c>
      <c r="G856" s="5">
        <f t="shared" si="39"/>
        <v>1.1363099415204678</v>
      </c>
      <c r="H856" s="8">
        <f t="shared" si="40"/>
        <v>72.993613824192337</v>
      </c>
      <c r="I856">
        <v>2662</v>
      </c>
      <c r="J856" t="s">
        <v>15</v>
      </c>
      <c r="K856" t="s">
        <v>16</v>
      </c>
      <c r="L856">
        <v>1448690400</v>
      </c>
      <c r="M856">
        <v>1576389600</v>
      </c>
      <c r="N856" s="12">
        <f t="shared" si="41"/>
        <v>42336.25</v>
      </c>
      <c r="O856" s="12">
        <f t="shared" si="41"/>
        <v>43814.25</v>
      </c>
      <c r="P856" t="b">
        <v>0</v>
      </c>
      <c r="Q856" t="b">
        <v>0</v>
      </c>
      <c r="R856" t="s">
        <v>119</v>
      </c>
      <c r="S856" t="s">
        <v>2048</v>
      </c>
      <c r="T856" t="s">
        <v>2054</v>
      </c>
    </row>
    <row r="857" spans="1:20" x14ac:dyDescent="0.3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t="s">
        <v>20</v>
      </c>
      <c r="G857" s="5">
        <f t="shared" si="39"/>
        <v>1.0237606837606839</v>
      </c>
      <c r="H857" s="8">
        <f t="shared" si="40"/>
        <v>53</v>
      </c>
      <c r="I857">
        <v>452</v>
      </c>
      <c r="J857" t="s">
        <v>26</v>
      </c>
      <c r="K857" t="s">
        <v>27</v>
      </c>
      <c r="L857">
        <v>1448690400</v>
      </c>
      <c r="M857">
        <v>1311051600</v>
      </c>
      <c r="N857" s="12">
        <f t="shared" si="41"/>
        <v>42336.25</v>
      </c>
      <c r="O857" s="12">
        <f t="shared" si="41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2041</v>
      </c>
    </row>
    <row r="858" spans="1:20" x14ac:dyDescent="0.3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t="s">
        <v>20</v>
      </c>
      <c r="G858" s="5">
        <f t="shared" si="39"/>
        <v>3.5658333333333334</v>
      </c>
      <c r="H858" s="8">
        <f t="shared" si="40"/>
        <v>54.164556962025316</v>
      </c>
      <c r="I858">
        <v>158</v>
      </c>
      <c r="J858" t="s">
        <v>21</v>
      </c>
      <c r="K858" t="s">
        <v>22</v>
      </c>
      <c r="L858">
        <v>1448690400</v>
      </c>
      <c r="M858">
        <v>1336712400</v>
      </c>
      <c r="N858" s="12">
        <f t="shared" si="41"/>
        <v>42336.25</v>
      </c>
      <c r="O858" s="12">
        <f t="shared" si="41"/>
        <v>41040.208333333336</v>
      </c>
      <c r="P858" t="b">
        <v>0</v>
      </c>
      <c r="Q858" t="b">
        <v>0</v>
      </c>
      <c r="R858" t="s">
        <v>17</v>
      </c>
      <c r="S858" t="s">
        <v>2034</v>
      </c>
      <c r="T858" t="s">
        <v>2035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t="s">
        <v>20</v>
      </c>
      <c r="G859" s="5">
        <f t="shared" si="39"/>
        <v>1.3986792452830188</v>
      </c>
      <c r="H859" s="8">
        <f t="shared" si="40"/>
        <v>32.946666666666665</v>
      </c>
      <c r="I859">
        <v>225</v>
      </c>
      <c r="J859" t="s">
        <v>98</v>
      </c>
      <c r="K859" t="s">
        <v>99</v>
      </c>
      <c r="L859">
        <v>1448690400</v>
      </c>
      <c r="M859">
        <v>1330408800</v>
      </c>
      <c r="N859" s="12">
        <f t="shared" si="41"/>
        <v>42336.25</v>
      </c>
      <c r="O859" s="12">
        <f t="shared" si="41"/>
        <v>40967.25</v>
      </c>
      <c r="P859" t="b">
        <v>1</v>
      </c>
      <c r="Q859" t="b">
        <v>0</v>
      </c>
      <c r="R859" t="s">
        <v>100</v>
      </c>
      <c r="S859" t="s">
        <v>2042</v>
      </c>
      <c r="T859" t="s">
        <v>2053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t="s">
        <v>14</v>
      </c>
      <c r="G860" s="5">
        <f t="shared" si="39"/>
        <v>0.69450000000000001</v>
      </c>
      <c r="H860" s="8">
        <f t="shared" si="40"/>
        <v>79.371428571428567</v>
      </c>
      <c r="I860">
        <v>35</v>
      </c>
      <c r="J860" t="s">
        <v>21</v>
      </c>
      <c r="K860" t="s">
        <v>22</v>
      </c>
      <c r="L860">
        <v>1448690400</v>
      </c>
      <c r="M860">
        <v>1524891600</v>
      </c>
      <c r="N860" s="12">
        <f t="shared" si="41"/>
        <v>42336.25</v>
      </c>
      <c r="O860" s="12">
        <f t="shared" si="41"/>
        <v>43218.208333333328</v>
      </c>
      <c r="P860" t="b">
        <v>1</v>
      </c>
      <c r="Q860" t="b">
        <v>0</v>
      </c>
      <c r="R860" t="s">
        <v>17</v>
      </c>
      <c r="S860" t="s">
        <v>2034</v>
      </c>
      <c r="T860" t="s">
        <v>2035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t="s">
        <v>14</v>
      </c>
      <c r="G861" s="5">
        <f t="shared" si="39"/>
        <v>0.35534246575342465</v>
      </c>
      <c r="H861" s="8">
        <f t="shared" si="40"/>
        <v>41.174603174603178</v>
      </c>
      <c r="I861">
        <v>63</v>
      </c>
      <c r="J861" t="s">
        <v>21</v>
      </c>
      <c r="K861" t="s">
        <v>22</v>
      </c>
      <c r="L861">
        <v>1448690400</v>
      </c>
      <c r="M861">
        <v>1363669200</v>
      </c>
      <c r="N861" s="12">
        <f t="shared" si="41"/>
        <v>42336.25</v>
      </c>
      <c r="O861" s="12">
        <f t="shared" si="41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2041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t="s">
        <v>20</v>
      </c>
      <c r="G862" s="5">
        <f t="shared" si="39"/>
        <v>2.5165000000000002</v>
      </c>
      <c r="H862" s="8">
        <f t="shared" si="40"/>
        <v>77.430769230769229</v>
      </c>
      <c r="I862">
        <v>65</v>
      </c>
      <c r="J862" t="s">
        <v>21</v>
      </c>
      <c r="K862" t="s">
        <v>22</v>
      </c>
      <c r="L862">
        <v>1448690400</v>
      </c>
      <c r="M862">
        <v>1551420000</v>
      </c>
      <c r="N862" s="12">
        <f t="shared" si="41"/>
        <v>42336.25</v>
      </c>
      <c r="O862" s="12">
        <f t="shared" si="41"/>
        <v>43525.25</v>
      </c>
      <c r="P862" t="b">
        <v>0</v>
      </c>
      <c r="Q862" t="b">
        <v>1</v>
      </c>
      <c r="R862" t="s">
        <v>65</v>
      </c>
      <c r="S862" t="s">
        <v>2038</v>
      </c>
      <c r="T862" t="s">
        <v>2047</v>
      </c>
    </row>
    <row r="863" spans="1:20" x14ac:dyDescent="0.3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t="s">
        <v>20</v>
      </c>
      <c r="G863" s="5">
        <f t="shared" si="39"/>
        <v>1.0587500000000001</v>
      </c>
      <c r="H863" s="8">
        <f t="shared" si="40"/>
        <v>57.159509202453989</v>
      </c>
      <c r="I863">
        <v>163</v>
      </c>
      <c r="J863" t="s">
        <v>21</v>
      </c>
      <c r="K863" t="s">
        <v>22</v>
      </c>
      <c r="L863">
        <v>1448690400</v>
      </c>
      <c r="M863">
        <v>1269838800</v>
      </c>
      <c r="N863" s="12">
        <f t="shared" si="41"/>
        <v>42336.25</v>
      </c>
      <c r="O863" s="12">
        <f t="shared" si="41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2041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t="s">
        <v>20</v>
      </c>
      <c r="G864" s="5">
        <f t="shared" si="39"/>
        <v>1.8742857142857143</v>
      </c>
      <c r="H864" s="8">
        <f t="shared" si="40"/>
        <v>77.17647058823529</v>
      </c>
      <c r="I864">
        <v>85</v>
      </c>
      <c r="J864" t="s">
        <v>21</v>
      </c>
      <c r="K864" t="s">
        <v>22</v>
      </c>
      <c r="L864">
        <v>1448690400</v>
      </c>
      <c r="M864">
        <v>1312520400</v>
      </c>
      <c r="N864" s="12">
        <f t="shared" si="41"/>
        <v>42336.25</v>
      </c>
      <c r="O864" s="12">
        <f t="shared" si="41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x14ac:dyDescent="0.3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t="s">
        <v>20</v>
      </c>
      <c r="G865" s="5">
        <f t="shared" si="39"/>
        <v>3.8678571428571429</v>
      </c>
      <c r="H865" s="8">
        <f t="shared" si="40"/>
        <v>24.953917050691246</v>
      </c>
      <c r="I865">
        <v>217</v>
      </c>
      <c r="J865" t="s">
        <v>21</v>
      </c>
      <c r="K865" t="s">
        <v>22</v>
      </c>
      <c r="L865">
        <v>1448690400</v>
      </c>
      <c r="M865">
        <v>1436504400</v>
      </c>
      <c r="N865" s="12">
        <f t="shared" si="41"/>
        <v>42336.25</v>
      </c>
      <c r="O865" s="12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2042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t="s">
        <v>20</v>
      </c>
      <c r="G866" s="5">
        <f t="shared" si="39"/>
        <v>3.4707142857142856</v>
      </c>
      <c r="H866" s="8">
        <f t="shared" si="40"/>
        <v>97.18</v>
      </c>
      <c r="I866">
        <v>150</v>
      </c>
      <c r="J866" t="s">
        <v>21</v>
      </c>
      <c r="K866" t="s">
        <v>22</v>
      </c>
      <c r="L866">
        <v>1448690400</v>
      </c>
      <c r="M866">
        <v>1472014800</v>
      </c>
      <c r="N866" s="12">
        <f t="shared" si="41"/>
        <v>42336.25</v>
      </c>
      <c r="O866" s="12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2042</v>
      </c>
      <c r="T866" t="s">
        <v>2053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t="s">
        <v>20</v>
      </c>
      <c r="G867" s="5">
        <f t="shared" si="39"/>
        <v>1.8582098765432098</v>
      </c>
      <c r="H867" s="8">
        <f t="shared" si="40"/>
        <v>46.000916870415651</v>
      </c>
      <c r="I867">
        <v>3272</v>
      </c>
      <c r="J867" t="s">
        <v>21</v>
      </c>
      <c r="K867" t="s">
        <v>22</v>
      </c>
      <c r="L867">
        <v>1448690400</v>
      </c>
      <c r="M867">
        <v>1411534800</v>
      </c>
      <c r="N867" s="12">
        <f t="shared" si="41"/>
        <v>42336.25</v>
      </c>
      <c r="O867" s="12">
        <f t="shared" si="41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2041</v>
      </c>
    </row>
    <row r="868" spans="1:20" x14ac:dyDescent="0.3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t="s">
        <v>74</v>
      </c>
      <c r="G868" s="5">
        <f t="shared" si="39"/>
        <v>0.43241247264770238</v>
      </c>
      <c r="H868" s="8">
        <f t="shared" si="40"/>
        <v>88.023385300668153</v>
      </c>
      <c r="I868">
        <v>898</v>
      </c>
      <c r="J868" t="s">
        <v>21</v>
      </c>
      <c r="K868" t="s">
        <v>22</v>
      </c>
      <c r="L868">
        <v>1448690400</v>
      </c>
      <c r="M868">
        <v>1304917200</v>
      </c>
      <c r="N868" s="12">
        <f t="shared" si="41"/>
        <v>42336.25</v>
      </c>
      <c r="O868" s="12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2055</v>
      </c>
      <c r="T868" t="s">
        <v>2056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t="s">
        <v>20</v>
      </c>
      <c r="G869" s="5">
        <f t="shared" si="39"/>
        <v>1.6243749999999999</v>
      </c>
      <c r="H869" s="8">
        <f t="shared" si="40"/>
        <v>25.99</v>
      </c>
      <c r="I869">
        <v>300</v>
      </c>
      <c r="J869" t="s">
        <v>21</v>
      </c>
      <c r="K869" t="s">
        <v>22</v>
      </c>
      <c r="L869">
        <v>1448690400</v>
      </c>
      <c r="M869">
        <v>1539579600</v>
      </c>
      <c r="N869" s="12">
        <f t="shared" si="41"/>
        <v>42336.25</v>
      </c>
      <c r="O869" s="12">
        <f t="shared" si="41"/>
        <v>43388.208333333328</v>
      </c>
      <c r="P869" t="b">
        <v>0</v>
      </c>
      <c r="Q869" t="b">
        <v>0</v>
      </c>
      <c r="R869" t="s">
        <v>17</v>
      </c>
      <c r="S869" t="s">
        <v>2034</v>
      </c>
      <c r="T869" t="s">
        <v>2035</v>
      </c>
    </row>
    <row r="870" spans="1:20" x14ac:dyDescent="0.3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t="s">
        <v>20</v>
      </c>
      <c r="G870" s="5">
        <f t="shared" si="39"/>
        <v>1.8484285714285715</v>
      </c>
      <c r="H870" s="8">
        <f t="shared" si="40"/>
        <v>102.69047619047619</v>
      </c>
      <c r="I870">
        <v>126</v>
      </c>
      <c r="J870" t="s">
        <v>21</v>
      </c>
      <c r="K870" t="s">
        <v>22</v>
      </c>
      <c r="L870">
        <v>1448690400</v>
      </c>
      <c r="M870">
        <v>1382504400</v>
      </c>
      <c r="N870" s="12">
        <f t="shared" si="41"/>
        <v>42336.25</v>
      </c>
      <c r="O870" s="12">
        <f t="shared" si="41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2041</v>
      </c>
    </row>
    <row r="871" spans="1:20" x14ac:dyDescent="0.3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t="s">
        <v>14</v>
      </c>
      <c r="G871" s="5">
        <f t="shared" si="39"/>
        <v>0.23703520691785052</v>
      </c>
      <c r="H871" s="8">
        <f t="shared" si="40"/>
        <v>72.958174904942965</v>
      </c>
      <c r="I871">
        <v>526</v>
      </c>
      <c r="J871" t="s">
        <v>21</v>
      </c>
      <c r="K871" t="s">
        <v>22</v>
      </c>
      <c r="L871">
        <v>1448690400</v>
      </c>
      <c r="M871">
        <v>1278306000</v>
      </c>
      <c r="N871" s="12">
        <f t="shared" si="41"/>
        <v>42336.25</v>
      </c>
      <c r="O871" s="12">
        <f t="shared" si="41"/>
        <v>40364.208333333336</v>
      </c>
      <c r="P871" t="b">
        <v>0</v>
      </c>
      <c r="Q871" t="b">
        <v>0</v>
      </c>
      <c r="R871" t="s">
        <v>53</v>
      </c>
      <c r="S871" t="s">
        <v>2042</v>
      </c>
      <c r="T871" t="s">
        <v>2045</v>
      </c>
    </row>
    <row r="872" spans="1:20" x14ac:dyDescent="0.3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t="s">
        <v>14</v>
      </c>
      <c r="G872" s="5">
        <f t="shared" si="39"/>
        <v>0.89870129870129867</v>
      </c>
      <c r="H872" s="8">
        <f t="shared" si="40"/>
        <v>57.190082644628099</v>
      </c>
      <c r="I872">
        <v>121</v>
      </c>
      <c r="J872" t="s">
        <v>21</v>
      </c>
      <c r="K872" t="s">
        <v>22</v>
      </c>
      <c r="L872">
        <v>1448690400</v>
      </c>
      <c r="M872">
        <v>1442552400</v>
      </c>
      <c r="N872" s="12">
        <f t="shared" si="41"/>
        <v>42336.25</v>
      </c>
      <c r="O872" s="12">
        <f t="shared" si="41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2041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t="s">
        <v>20</v>
      </c>
      <c r="G873" s="5">
        <f t="shared" si="39"/>
        <v>2.7260419580419581</v>
      </c>
      <c r="H873" s="8">
        <f t="shared" si="40"/>
        <v>84.013793103448279</v>
      </c>
      <c r="I873">
        <v>2320</v>
      </c>
      <c r="J873" t="s">
        <v>21</v>
      </c>
      <c r="K873" t="s">
        <v>22</v>
      </c>
      <c r="L873">
        <v>1448690400</v>
      </c>
      <c r="M873">
        <v>1511071200</v>
      </c>
      <c r="N873" s="12">
        <f t="shared" si="41"/>
        <v>42336.25</v>
      </c>
      <c r="O873" s="12">
        <f t="shared" si="41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x14ac:dyDescent="0.3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t="s">
        <v>20</v>
      </c>
      <c r="G874" s="5">
        <f t="shared" si="39"/>
        <v>1.7004255319148935</v>
      </c>
      <c r="H874" s="8">
        <f t="shared" si="40"/>
        <v>98.666666666666671</v>
      </c>
      <c r="I874">
        <v>81</v>
      </c>
      <c r="J874" t="s">
        <v>26</v>
      </c>
      <c r="K874" t="s">
        <v>27</v>
      </c>
      <c r="L874">
        <v>1448690400</v>
      </c>
      <c r="M874">
        <v>1536382800</v>
      </c>
      <c r="N874" s="12">
        <f t="shared" si="41"/>
        <v>42336.25</v>
      </c>
      <c r="O874" s="12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2042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t="s">
        <v>20</v>
      </c>
      <c r="G875" s="5">
        <f t="shared" si="39"/>
        <v>1.8828503562945369</v>
      </c>
      <c r="H875" s="8">
        <f t="shared" si="40"/>
        <v>42.007419183889773</v>
      </c>
      <c r="I875">
        <v>1887</v>
      </c>
      <c r="J875" t="s">
        <v>21</v>
      </c>
      <c r="K875" t="s">
        <v>22</v>
      </c>
      <c r="L875">
        <v>1448690400</v>
      </c>
      <c r="M875">
        <v>1389592800</v>
      </c>
      <c r="N875" s="12">
        <f t="shared" si="41"/>
        <v>42336.25</v>
      </c>
      <c r="O875" s="12">
        <f t="shared" si="41"/>
        <v>41652.25</v>
      </c>
      <c r="P875" t="b">
        <v>0</v>
      </c>
      <c r="Q875" t="b">
        <v>0</v>
      </c>
      <c r="R875" t="s">
        <v>122</v>
      </c>
      <c r="S875" t="s">
        <v>2055</v>
      </c>
      <c r="T875" t="s">
        <v>2056</v>
      </c>
    </row>
    <row r="876" spans="1:20" x14ac:dyDescent="0.3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t="s">
        <v>20</v>
      </c>
      <c r="G876" s="5">
        <f t="shared" si="39"/>
        <v>3.4693532338308457</v>
      </c>
      <c r="H876" s="8">
        <f t="shared" si="40"/>
        <v>32.002753556677376</v>
      </c>
      <c r="I876">
        <v>4358</v>
      </c>
      <c r="J876" t="s">
        <v>21</v>
      </c>
      <c r="K876" t="s">
        <v>22</v>
      </c>
      <c r="L876">
        <v>1448690400</v>
      </c>
      <c r="M876">
        <v>1275282000</v>
      </c>
      <c r="N876" s="12">
        <f t="shared" si="41"/>
        <v>42336.25</v>
      </c>
      <c r="O876" s="12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2055</v>
      </c>
      <c r="T876" t="s">
        <v>2056</v>
      </c>
    </row>
    <row r="877" spans="1:20" x14ac:dyDescent="0.3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t="s">
        <v>14</v>
      </c>
      <c r="G877" s="5">
        <f t="shared" si="39"/>
        <v>0.6917721518987342</v>
      </c>
      <c r="H877" s="8">
        <f t="shared" si="40"/>
        <v>81.567164179104481</v>
      </c>
      <c r="I877">
        <v>67</v>
      </c>
      <c r="J877" t="s">
        <v>21</v>
      </c>
      <c r="K877" t="s">
        <v>22</v>
      </c>
      <c r="L877">
        <v>1448690400</v>
      </c>
      <c r="M877">
        <v>1294984800</v>
      </c>
      <c r="N877" s="12">
        <f t="shared" si="41"/>
        <v>42336.25</v>
      </c>
      <c r="O877" s="12">
        <f t="shared" si="41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t="s">
        <v>14</v>
      </c>
      <c r="G878" s="5">
        <f t="shared" si="39"/>
        <v>0.25433734939759034</v>
      </c>
      <c r="H878" s="8">
        <f t="shared" si="40"/>
        <v>37.035087719298247</v>
      </c>
      <c r="I878">
        <v>57</v>
      </c>
      <c r="J878" t="s">
        <v>15</v>
      </c>
      <c r="K878" t="s">
        <v>16</v>
      </c>
      <c r="L878">
        <v>1448690400</v>
      </c>
      <c r="M878">
        <v>1562043600</v>
      </c>
      <c r="N878" s="12">
        <f t="shared" si="41"/>
        <v>42336.25</v>
      </c>
      <c r="O878" s="12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2055</v>
      </c>
      <c r="T878" t="s">
        <v>2056</v>
      </c>
    </row>
    <row r="879" spans="1:20" x14ac:dyDescent="0.3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t="s">
        <v>14</v>
      </c>
      <c r="G879" s="5">
        <f t="shared" si="39"/>
        <v>0.77400977995110021</v>
      </c>
      <c r="H879" s="8">
        <f t="shared" si="40"/>
        <v>103.033360455655</v>
      </c>
      <c r="I879">
        <v>1229</v>
      </c>
      <c r="J879" t="s">
        <v>21</v>
      </c>
      <c r="K879" t="s">
        <v>22</v>
      </c>
      <c r="L879">
        <v>1448690400</v>
      </c>
      <c r="M879">
        <v>1469595600</v>
      </c>
      <c r="N879" s="12">
        <f t="shared" si="41"/>
        <v>42336.25</v>
      </c>
      <c r="O879" s="12">
        <f t="shared" si="41"/>
        <v>42578.208333333328</v>
      </c>
      <c r="P879" t="b">
        <v>0</v>
      </c>
      <c r="Q879" t="b">
        <v>0</v>
      </c>
      <c r="R879" t="s">
        <v>17</v>
      </c>
      <c r="S879" t="s">
        <v>2034</v>
      </c>
      <c r="T879" t="s">
        <v>2035</v>
      </c>
    </row>
    <row r="880" spans="1:20" x14ac:dyDescent="0.3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t="s">
        <v>14</v>
      </c>
      <c r="G880" s="5">
        <f t="shared" si="39"/>
        <v>0.37481481481481482</v>
      </c>
      <c r="H880" s="8">
        <f t="shared" si="40"/>
        <v>84.333333333333329</v>
      </c>
      <c r="I880">
        <v>12</v>
      </c>
      <c r="J880" t="s">
        <v>107</v>
      </c>
      <c r="K880" t="s">
        <v>108</v>
      </c>
      <c r="L880">
        <v>1448690400</v>
      </c>
      <c r="M880">
        <v>1581141600</v>
      </c>
      <c r="N880" s="12">
        <f t="shared" si="41"/>
        <v>42336.25</v>
      </c>
      <c r="O880" s="12">
        <f t="shared" si="41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t="s">
        <v>20</v>
      </c>
      <c r="G881" s="5">
        <f t="shared" si="39"/>
        <v>5.4379999999999997</v>
      </c>
      <c r="H881" s="8">
        <f t="shared" si="40"/>
        <v>102.60377358490567</v>
      </c>
      <c r="I881">
        <v>53</v>
      </c>
      <c r="J881" t="s">
        <v>21</v>
      </c>
      <c r="K881" t="s">
        <v>22</v>
      </c>
      <c r="L881">
        <v>1448690400</v>
      </c>
      <c r="M881">
        <v>1488520800</v>
      </c>
      <c r="N881" s="12">
        <f t="shared" si="41"/>
        <v>42336.25</v>
      </c>
      <c r="O881" s="12">
        <f t="shared" si="41"/>
        <v>42797.25</v>
      </c>
      <c r="P881" t="b">
        <v>0</v>
      </c>
      <c r="Q881" t="b">
        <v>0</v>
      </c>
      <c r="R881" t="s">
        <v>68</v>
      </c>
      <c r="S881" t="s">
        <v>2048</v>
      </c>
      <c r="T881" t="s">
        <v>2049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t="s">
        <v>20</v>
      </c>
      <c r="G882" s="5">
        <f t="shared" si="39"/>
        <v>2.2852189349112426</v>
      </c>
      <c r="H882" s="8">
        <f t="shared" si="40"/>
        <v>79.992129246064621</v>
      </c>
      <c r="I882">
        <v>2414</v>
      </c>
      <c r="J882" t="s">
        <v>21</v>
      </c>
      <c r="K882" t="s">
        <v>22</v>
      </c>
      <c r="L882">
        <v>1448690400</v>
      </c>
      <c r="M882">
        <v>1563858000</v>
      </c>
      <c r="N882" s="12">
        <f t="shared" si="41"/>
        <v>42336.25</v>
      </c>
      <c r="O882" s="12">
        <f t="shared" si="41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2044</v>
      </c>
    </row>
    <row r="883" spans="1:20" x14ac:dyDescent="0.3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t="s">
        <v>14</v>
      </c>
      <c r="G883" s="5">
        <f t="shared" si="39"/>
        <v>0.38948339483394834</v>
      </c>
      <c r="H883" s="8">
        <f t="shared" si="40"/>
        <v>70.055309734513273</v>
      </c>
      <c r="I883">
        <v>452</v>
      </c>
      <c r="J883" t="s">
        <v>21</v>
      </c>
      <c r="K883" t="s">
        <v>22</v>
      </c>
      <c r="L883">
        <v>1448690400</v>
      </c>
      <c r="M883">
        <v>1438923600</v>
      </c>
      <c r="N883" s="12">
        <f t="shared" si="41"/>
        <v>42336.25</v>
      </c>
      <c r="O883" s="12">
        <f t="shared" si="41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2041</v>
      </c>
    </row>
    <row r="884" spans="1:20" x14ac:dyDescent="0.3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t="s">
        <v>20</v>
      </c>
      <c r="G884" s="5">
        <f t="shared" si="39"/>
        <v>3.7</v>
      </c>
      <c r="H884" s="8">
        <f t="shared" si="40"/>
        <v>37</v>
      </c>
      <c r="I884">
        <v>80</v>
      </c>
      <c r="J884" t="s">
        <v>21</v>
      </c>
      <c r="K884" t="s">
        <v>22</v>
      </c>
      <c r="L884">
        <v>1448690400</v>
      </c>
      <c r="M884">
        <v>1422165600</v>
      </c>
      <c r="N884" s="12">
        <f t="shared" si="41"/>
        <v>42336.25</v>
      </c>
      <c r="O884" s="12">
        <f t="shared" si="41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t="s">
        <v>20</v>
      </c>
      <c r="G885" s="5">
        <f t="shared" si="39"/>
        <v>2.3791176470588233</v>
      </c>
      <c r="H885" s="8">
        <f t="shared" si="40"/>
        <v>41.911917098445599</v>
      </c>
      <c r="I885">
        <v>193</v>
      </c>
      <c r="J885" t="s">
        <v>21</v>
      </c>
      <c r="K885" t="s">
        <v>22</v>
      </c>
      <c r="L885">
        <v>1448690400</v>
      </c>
      <c r="M885">
        <v>1277874000</v>
      </c>
      <c r="N885" s="12">
        <f t="shared" si="41"/>
        <v>42336.25</v>
      </c>
      <c r="O885" s="12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2042</v>
      </c>
      <c r="T885" t="s">
        <v>2053</v>
      </c>
    </row>
    <row r="886" spans="1:20" x14ac:dyDescent="0.3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t="s">
        <v>14</v>
      </c>
      <c r="G886" s="5">
        <f t="shared" si="39"/>
        <v>0.64036299765807958</v>
      </c>
      <c r="H886" s="8">
        <f t="shared" si="40"/>
        <v>57.992576882290564</v>
      </c>
      <c r="I886">
        <v>1886</v>
      </c>
      <c r="J886" t="s">
        <v>21</v>
      </c>
      <c r="K886" t="s">
        <v>22</v>
      </c>
      <c r="L886">
        <v>1448690400</v>
      </c>
      <c r="M886">
        <v>1399352400</v>
      </c>
      <c r="N886" s="12">
        <f t="shared" si="41"/>
        <v>42336.25</v>
      </c>
      <c r="O886" s="12">
        <f t="shared" si="41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2041</v>
      </c>
    </row>
    <row r="887" spans="1:20" x14ac:dyDescent="0.3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t="s">
        <v>20</v>
      </c>
      <c r="G887" s="5">
        <f t="shared" si="39"/>
        <v>1.1827777777777777</v>
      </c>
      <c r="H887" s="8">
        <f t="shared" si="40"/>
        <v>40.942307692307693</v>
      </c>
      <c r="I887">
        <v>52</v>
      </c>
      <c r="J887" t="s">
        <v>21</v>
      </c>
      <c r="K887" t="s">
        <v>22</v>
      </c>
      <c r="L887">
        <v>1448690400</v>
      </c>
      <c r="M887">
        <v>1279083600</v>
      </c>
      <c r="N887" s="12">
        <f t="shared" si="41"/>
        <v>42336.25</v>
      </c>
      <c r="O887" s="12">
        <f t="shared" si="41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x14ac:dyDescent="0.3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t="s">
        <v>14</v>
      </c>
      <c r="G888" s="5">
        <f t="shared" si="39"/>
        <v>0.84824037184594958</v>
      </c>
      <c r="H888" s="8">
        <f t="shared" si="40"/>
        <v>69.9972602739726</v>
      </c>
      <c r="I888">
        <v>1825</v>
      </c>
      <c r="J888" t="s">
        <v>21</v>
      </c>
      <c r="K888" t="s">
        <v>22</v>
      </c>
      <c r="L888">
        <v>1448690400</v>
      </c>
      <c r="M888">
        <v>1284354000</v>
      </c>
      <c r="N888" s="12">
        <f t="shared" si="41"/>
        <v>42336.25</v>
      </c>
      <c r="O888" s="12">
        <f t="shared" si="41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t="s">
        <v>14</v>
      </c>
      <c r="G889" s="5">
        <f t="shared" si="39"/>
        <v>0.29346153846153844</v>
      </c>
      <c r="H889" s="8">
        <f t="shared" si="40"/>
        <v>73.838709677419359</v>
      </c>
      <c r="I889">
        <v>31</v>
      </c>
      <c r="J889" t="s">
        <v>21</v>
      </c>
      <c r="K889" t="s">
        <v>22</v>
      </c>
      <c r="L889">
        <v>1448690400</v>
      </c>
      <c r="M889">
        <v>1441170000</v>
      </c>
      <c r="N889" s="12">
        <f t="shared" si="41"/>
        <v>42336.25</v>
      </c>
      <c r="O889" s="12">
        <f t="shared" si="41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2041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t="s">
        <v>20</v>
      </c>
      <c r="G890" s="5">
        <f t="shared" si="39"/>
        <v>2.0989655172413793</v>
      </c>
      <c r="H890" s="8">
        <f t="shared" si="40"/>
        <v>41.979310344827589</v>
      </c>
      <c r="I890">
        <v>290</v>
      </c>
      <c r="J890" t="s">
        <v>21</v>
      </c>
      <c r="K890" t="s">
        <v>22</v>
      </c>
      <c r="L890">
        <v>1448690400</v>
      </c>
      <c r="M890">
        <v>1493528400</v>
      </c>
      <c r="N890" s="12">
        <f t="shared" si="41"/>
        <v>42336.25</v>
      </c>
      <c r="O890" s="12">
        <f t="shared" si="41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x14ac:dyDescent="0.3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t="s">
        <v>20</v>
      </c>
      <c r="G891" s="5">
        <f t="shared" si="39"/>
        <v>1.697857142857143</v>
      </c>
      <c r="H891" s="8">
        <f t="shared" si="40"/>
        <v>77.93442622950819</v>
      </c>
      <c r="I891">
        <v>122</v>
      </c>
      <c r="J891" t="s">
        <v>21</v>
      </c>
      <c r="K891" t="s">
        <v>22</v>
      </c>
      <c r="L891">
        <v>1448690400</v>
      </c>
      <c r="M891">
        <v>1395205200</v>
      </c>
      <c r="N891" s="12">
        <f t="shared" si="41"/>
        <v>42336.25</v>
      </c>
      <c r="O891" s="12">
        <f t="shared" si="41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2044</v>
      </c>
    </row>
    <row r="892" spans="1:20" x14ac:dyDescent="0.3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t="s">
        <v>20</v>
      </c>
      <c r="G892" s="5">
        <f t="shared" si="39"/>
        <v>1.1595907738095239</v>
      </c>
      <c r="H892" s="8">
        <f t="shared" si="40"/>
        <v>106.01972789115646</v>
      </c>
      <c r="I892">
        <v>1470</v>
      </c>
      <c r="J892" t="s">
        <v>21</v>
      </c>
      <c r="K892" t="s">
        <v>22</v>
      </c>
      <c r="L892">
        <v>1448690400</v>
      </c>
      <c r="M892">
        <v>1561438800</v>
      </c>
      <c r="N892" s="12">
        <f t="shared" si="41"/>
        <v>42336.25</v>
      </c>
      <c r="O892" s="12">
        <f t="shared" si="41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2046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t="s">
        <v>20</v>
      </c>
      <c r="G893" s="5">
        <f t="shared" si="39"/>
        <v>2.5859999999999999</v>
      </c>
      <c r="H893" s="8">
        <f t="shared" si="40"/>
        <v>47.018181818181816</v>
      </c>
      <c r="I893">
        <v>165</v>
      </c>
      <c r="J893" t="s">
        <v>15</v>
      </c>
      <c r="K893" t="s">
        <v>16</v>
      </c>
      <c r="L893">
        <v>1448690400</v>
      </c>
      <c r="M893">
        <v>1326693600</v>
      </c>
      <c r="N893" s="12">
        <f t="shared" si="41"/>
        <v>42336.25</v>
      </c>
      <c r="O893" s="12">
        <f t="shared" si="41"/>
        <v>40924.25</v>
      </c>
      <c r="P893" t="b">
        <v>0</v>
      </c>
      <c r="Q893" t="b">
        <v>0</v>
      </c>
      <c r="R893" t="s">
        <v>42</v>
      </c>
      <c r="S893" t="s">
        <v>2042</v>
      </c>
      <c r="T893" t="s">
        <v>2043</v>
      </c>
    </row>
    <row r="894" spans="1:20" x14ac:dyDescent="0.3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t="s">
        <v>20</v>
      </c>
      <c r="G894" s="5">
        <f t="shared" si="39"/>
        <v>2.3058333333333332</v>
      </c>
      <c r="H894" s="8">
        <f t="shared" si="40"/>
        <v>76.016483516483518</v>
      </c>
      <c r="I894">
        <v>182</v>
      </c>
      <c r="J894" t="s">
        <v>21</v>
      </c>
      <c r="K894" t="s">
        <v>22</v>
      </c>
      <c r="L894">
        <v>1448690400</v>
      </c>
      <c r="M894">
        <v>1277960400</v>
      </c>
      <c r="N894" s="12">
        <f t="shared" si="41"/>
        <v>42336.25</v>
      </c>
      <c r="O894" s="12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t="s">
        <v>20</v>
      </c>
      <c r="G895" s="5">
        <f t="shared" si="39"/>
        <v>1.2821428571428573</v>
      </c>
      <c r="H895" s="8">
        <f t="shared" si="40"/>
        <v>54.120603015075375</v>
      </c>
      <c r="I895">
        <v>199</v>
      </c>
      <c r="J895" t="s">
        <v>107</v>
      </c>
      <c r="K895" t="s">
        <v>108</v>
      </c>
      <c r="L895">
        <v>1448690400</v>
      </c>
      <c r="M895">
        <v>1434690000</v>
      </c>
      <c r="N895" s="12">
        <f t="shared" si="41"/>
        <v>42336.25</v>
      </c>
      <c r="O895" s="12">
        <f t="shared" si="41"/>
        <v>42174.208333333328</v>
      </c>
      <c r="P895" t="b">
        <v>0</v>
      </c>
      <c r="Q895" t="b">
        <v>1</v>
      </c>
      <c r="R895" t="s">
        <v>42</v>
      </c>
      <c r="S895" t="s">
        <v>2042</v>
      </c>
      <c r="T895" t="s">
        <v>2043</v>
      </c>
    </row>
    <row r="896" spans="1:20" x14ac:dyDescent="0.3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t="s">
        <v>20</v>
      </c>
      <c r="G896" s="5">
        <f t="shared" si="39"/>
        <v>1.8870588235294117</v>
      </c>
      <c r="H896" s="8">
        <f t="shared" si="40"/>
        <v>57.285714285714285</v>
      </c>
      <c r="I896">
        <v>56</v>
      </c>
      <c r="J896" t="s">
        <v>40</v>
      </c>
      <c r="K896" t="s">
        <v>41</v>
      </c>
      <c r="L896">
        <v>1448690400</v>
      </c>
      <c r="M896">
        <v>1376110800</v>
      </c>
      <c r="N896" s="12">
        <f t="shared" si="41"/>
        <v>42336.25</v>
      </c>
      <c r="O896" s="12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2042</v>
      </c>
      <c r="T896" t="s">
        <v>2061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t="s">
        <v>14</v>
      </c>
      <c r="G897" s="5">
        <f t="shared" si="39"/>
        <v>6.9511889862327911E-2</v>
      </c>
      <c r="H897" s="8">
        <f t="shared" si="40"/>
        <v>103.81308411214954</v>
      </c>
      <c r="I897">
        <v>107</v>
      </c>
      <c r="J897" t="s">
        <v>21</v>
      </c>
      <c r="K897" t="s">
        <v>22</v>
      </c>
      <c r="L897">
        <v>1448690400</v>
      </c>
      <c r="M897">
        <v>1518415200</v>
      </c>
      <c r="N897" s="12">
        <f t="shared" si="41"/>
        <v>42336.25</v>
      </c>
      <c r="O897" s="12">
        <f t="shared" si="41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2041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t="s">
        <v>20</v>
      </c>
      <c r="G898" s="5">
        <f t="shared" si="39"/>
        <v>7.7443434343434348</v>
      </c>
      <c r="H898" s="8">
        <f t="shared" si="40"/>
        <v>105.02602739726028</v>
      </c>
      <c r="I898">
        <v>1460</v>
      </c>
      <c r="J898" t="s">
        <v>26</v>
      </c>
      <c r="K898" t="s">
        <v>27</v>
      </c>
      <c r="L898">
        <v>1448690400</v>
      </c>
      <c r="M898">
        <v>1310878800</v>
      </c>
      <c r="N898" s="12">
        <f t="shared" si="41"/>
        <v>42336.25</v>
      </c>
      <c r="O898" s="12">
        <f t="shared" si="41"/>
        <v>40741.208333333336</v>
      </c>
      <c r="P898" t="b">
        <v>0</v>
      </c>
      <c r="Q898" t="b">
        <v>1</v>
      </c>
      <c r="R898" t="s">
        <v>17</v>
      </c>
      <c r="S898" t="s">
        <v>2034</v>
      </c>
      <c r="T898" t="s">
        <v>2035</v>
      </c>
    </row>
    <row r="899" spans="1:20" x14ac:dyDescent="0.3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t="s">
        <v>14</v>
      </c>
      <c r="G899" s="5">
        <f t="shared" ref="G899:G962" si="42">IF(D899,E899/D899,0)</f>
        <v>0.27693181818181817</v>
      </c>
      <c r="H899" s="8">
        <f t="shared" ref="H899:H962" si="43">IF(I899,E899/I899,0)</f>
        <v>90.259259259259252</v>
      </c>
      <c r="I899">
        <v>27</v>
      </c>
      <c r="J899" t="s">
        <v>21</v>
      </c>
      <c r="K899" t="s">
        <v>22</v>
      </c>
      <c r="L899">
        <v>1448690400</v>
      </c>
      <c r="M899">
        <v>1556600400</v>
      </c>
      <c r="N899" s="12">
        <f t="shared" ref="N899:O962" si="44">(((L899/60)/60)/24)+DATE(1970,1,1)</f>
        <v>42336.25</v>
      </c>
      <c r="O899" s="12">
        <f t="shared" si="44"/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2041</v>
      </c>
    </row>
    <row r="900" spans="1:20" x14ac:dyDescent="0.3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t="s">
        <v>14</v>
      </c>
      <c r="G900" s="5">
        <f t="shared" si="42"/>
        <v>0.52479620323841425</v>
      </c>
      <c r="H900" s="8">
        <f t="shared" si="43"/>
        <v>76.978705978705975</v>
      </c>
      <c r="I900">
        <v>1221</v>
      </c>
      <c r="J900" t="s">
        <v>21</v>
      </c>
      <c r="K900" t="s">
        <v>22</v>
      </c>
      <c r="L900">
        <v>1448690400</v>
      </c>
      <c r="M900">
        <v>1576994400</v>
      </c>
      <c r="N900" s="12">
        <f t="shared" si="44"/>
        <v>42336.25</v>
      </c>
      <c r="O900" s="12">
        <f t="shared" si="44"/>
        <v>43821.25</v>
      </c>
      <c r="P900" t="b">
        <v>0</v>
      </c>
      <c r="Q900" t="b">
        <v>0</v>
      </c>
      <c r="R900" t="s">
        <v>42</v>
      </c>
      <c r="S900" t="s">
        <v>2042</v>
      </c>
      <c r="T900" t="s">
        <v>2043</v>
      </c>
    </row>
    <row r="901" spans="1:20" x14ac:dyDescent="0.3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t="s">
        <v>20</v>
      </c>
      <c r="G901" s="5">
        <f t="shared" si="42"/>
        <v>4.0709677419354842</v>
      </c>
      <c r="H901" s="8">
        <f t="shared" si="43"/>
        <v>102.60162601626017</v>
      </c>
      <c r="I901">
        <v>123</v>
      </c>
      <c r="J901" t="s">
        <v>98</v>
      </c>
      <c r="K901" t="s">
        <v>99</v>
      </c>
      <c r="L901">
        <v>1448690400</v>
      </c>
      <c r="M901">
        <v>1382677200</v>
      </c>
      <c r="N901" s="12">
        <f t="shared" si="44"/>
        <v>42336.25</v>
      </c>
      <c r="O901" s="12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2059</v>
      </c>
    </row>
    <row r="902" spans="1:20" x14ac:dyDescent="0.3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t="s">
        <v>14</v>
      </c>
      <c r="G902" s="5">
        <f t="shared" si="42"/>
        <v>0.02</v>
      </c>
      <c r="H902" s="8">
        <f t="shared" si="43"/>
        <v>2</v>
      </c>
      <c r="I902">
        <v>1</v>
      </c>
      <c r="J902" t="s">
        <v>21</v>
      </c>
      <c r="K902" t="s">
        <v>22</v>
      </c>
      <c r="L902">
        <v>1448690400</v>
      </c>
      <c r="M902">
        <v>1411189200</v>
      </c>
      <c r="N902" s="12">
        <f t="shared" si="44"/>
        <v>42336.25</v>
      </c>
      <c r="O902" s="12">
        <f t="shared" si="44"/>
        <v>41902.208333333336</v>
      </c>
      <c r="P902" t="b">
        <v>0</v>
      </c>
      <c r="Q902" t="b">
        <v>1</v>
      </c>
      <c r="R902" t="s">
        <v>28</v>
      </c>
      <c r="S902" t="s">
        <v>2038</v>
      </c>
      <c r="T902" t="s">
        <v>2039</v>
      </c>
    </row>
    <row r="903" spans="1:20" x14ac:dyDescent="0.3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t="s">
        <v>20</v>
      </c>
      <c r="G903" s="5">
        <f t="shared" si="42"/>
        <v>1.5617857142857143</v>
      </c>
      <c r="H903" s="8">
        <f t="shared" si="43"/>
        <v>55.0062893081761</v>
      </c>
      <c r="I903">
        <v>159</v>
      </c>
      <c r="J903" t="s">
        <v>21</v>
      </c>
      <c r="K903" t="s">
        <v>22</v>
      </c>
      <c r="L903">
        <v>1448690400</v>
      </c>
      <c r="M903">
        <v>1534654800</v>
      </c>
      <c r="N903" s="12">
        <f t="shared" si="44"/>
        <v>42336.25</v>
      </c>
      <c r="O903" s="12">
        <f t="shared" si="44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t="s">
        <v>20</v>
      </c>
      <c r="G904" s="5">
        <f t="shared" si="42"/>
        <v>2.5242857142857145</v>
      </c>
      <c r="H904" s="8">
        <f t="shared" si="43"/>
        <v>32.127272727272725</v>
      </c>
      <c r="I904">
        <v>110</v>
      </c>
      <c r="J904" t="s">
        <v>21</v>
      </c>
      <c r="K904" t="s">
        <v>22</v>
      </c>
      <c r="L904">
        <v>1448690400</v>
      </c>
      <c r="M904">
        <v>1457762400</v>
      </c>
      <c r="N904" s="12">
        <f t="shared" si="44"/>
        <v>42336.25</v>
      </c>
      <c r="O904" s="12">
        <f t="shared" si="44"/>
        <v>42441.25</v>
      </c>
      <c r="P904" t="b">
        <v>0</v>
      </c>
      <c r="Q904" t="b">
        <v>0</v>
      </c>
      <c r="R904" t="s">
        <v>28</v>
      </c>
      <c r="S904" t="s">
        <v>2038</v>
      </c>
      <c r="T904" t="s">
        <v>2039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t="s">
        <v>47</v>
      </c>
      <c r="G905" s="5">
        <f t="shared" si="42"/>
        <v>1.729268292682927E-2</v>
      </c>
      <c r="H905" s="8">
        <f t="shared" si="43"/>
        <v>50.642857142857146</v>
      </c>
      <c r="I905">
        <v>14</v>
      </c>
      <c r="J905" t="s">
        <v>21</v>
      </c>
      <c r="K905" t="s">
        <v>22</v>
      </c>
      <c r="L905">
        <v>1448690400</v>
      </c>
      <c r="M905">
        <v>1337490000</v>
      </c>
      <c r="N905" s="12">
        <f t="shared" si="44"/>
        <v>42336.25</v>
      </c>
      <c r="O905" s="12">
        <f t="shared" si="44"/>
        <v>41049.208333333336</v>
      </c>
      <c r="P905" t="b">
        <v>0</v>
      </c>
      <c r="Q905" t="b">
        <v>1</v>
      </c>
      <c r="R905" t="s">
        <v>68</v>
      </c>
      <c r="S905" t="s">
        <v>2048</v>
      </c>
      <c r="T905" t="s">
        <v>2049</v>
      </c>
    </row>
    <row r="906" spans="1:20" x14ac:dyDescent="0.3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t="s">
        <v>14</v>
      </c>
      <c r="G906" s="5">
        <f t="shared" si="42"/>
        <v>0.12230769230769231</v>
      </c>
      <c r="H906" s="8">
        <f t="shared" si="43"/>
        <v>49.6875</v>
      </c>
      <c r="I906">
        <v>16</v>
      </c>
      <c r="J906" t="s">
        <v>21</v>
      </c>
      <c r="K906" t="s">
        <v>22</v>
      </c>
      <c r="L906">
        <v>1448690400</v>
      </c>
      <c r="M906">
        <v>1349672400</v>
      </c>
      <c r="N906" s="12">
        <f t="shared" si="44"/>
        <v>42336.25</v>
      </c>
      <c r="O906" s="12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2048</v>
      </c>
      <c r="T906" t="s">
        <v>2057</v>
      </c>
    </row>
    <row r="907" spans="1:20" x14ac:dyDescent="0.3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t="s">
        <v>20</v>
      </c>
      <c r="G907" s="5">
        <f t="shared" si="42"/>
        <v>1.6398734177215191</v>
      </c>
      <c r="H907" s="8">
        <f t="shared" si="43"/>
        <v>54.894067796610166</v>
      </c>
      <c r="I907">
        <v>236</v>
      </c>
      <c r="J907" t="s">
        <v>21</v>
      </c>
      <c r="K907" t="s">
        <v>22</v>
      </c>
      <c r="L907">
        <v>1448690400</v>
      </c>
      <c r="M907">
        <v>1379826000</v>
      </c>
      <c r="N907" s="12">
        <f t="shared" si="44"/>
        <v>42336.25</v>
      </c>
      <c r="O907" s="12">
        <f t="shared" si="44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2041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t="s">
        <v>20</v>
      </c>
      <c r="G908" s="5">
        <f t="shared" si="42"/>
        <v>1.6298181818181818</v>
      </c>
      <c r="H908" s="8">
        <f t="shared" si="43"/>
        <v>46.931937172774866</v>
      </c>
      <c r="I908">
        <v>191</v>
      </c>
      <c r="J908" t="s">
        <v>21</v>
      </c>
      <c r="K908" t="s">
        <v>22</v>
      </c>
      <c r="L908">
        <v>1448690400</v>
      </c>
      <c r="M908">
        <v>1497762000</v>
      </c>
      <c r="N908" s="12">
        <f t="shared" si="44"/>
        <v>42336.25</v>
      </c>
      <c r="O908" s="12">
        <f t="shared" si="44"/>
        <v>42904.208333333328</v>
      </c>
      <c r="P908" t="b">
        <v>1</v>
      </c>
      <c r="Q908" t="b">
        <v>1</v>
      </c>
      <c r="R908" t="s">
        <v>42</v>
      </c>
      <c r="S908" t="s">
        <v>2042</v>
      </c>
      <c r="T908" t="s">
        <v>2043</v>
      </c>
    </row>
    <row r="909" spans="1:20" x14ac:dyDescent="0.3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t="s">
        <v>14</v>
      </c>
      <c r="G909" s="5">
        <f t="shared" si="42"/>
        <v>0.20252747252747252</v>
      </c>
      <c r="H909" s="8">
        <f t="shared" si="43"/>
        <v>44.951219512195124</v>
      </c>
      <c r="I909">
        <v>41</v>
      </c>
      <c r="J909" t="s">
        <v>21</v>
      </c>
      <c r="K909" t="s">
        <v>22</v>
      </c>
      <c r="L909">
        <v>1448690400</v>
      </c>
      <c r="M909">
        <v>1304485200</v>
      </c>
      <c r="N909" s="12">
        <f t="shared" si="44"/>
        <v>42336.25</v>
      </c>
      <c r="O909" s="12">
        <f t="shared" si="44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t="s">
        <v>20</v>
      </c>
      <c r="G910" s="5">
        <f t="shared" si="42"/>
        <v>3.1924083769633507</v>
      </c>
      <c r="H910" s="8">
        <f t="shared" si="43"/>
        <v>30.99898322318251</v>
      </c>
      <c r="I910">
        <v>3934</v>
      </c>
      <c r="J910" t="s">
        <v>21</v>
      </c>
      <c r="K910" t="s">
        <v>22</v>
      </c>
      <c r="L910">
        <v>1448690400</v>
      </c>
      <c r="M910">
        <v>1336885200</v>
      </c>
      <c r="N910" s="12">
        <f t="shared" si="44"/>
        <v>42336.25</v>
      </c>
      <c r="O910" s="12">
        <f t="shared" si="44"/>
        <v>41042.208333333336</v>
      </c>
      <c r="P910" t="b">
        <v>0</v>
      </c>
      <c r="Q910" t="b">
        <v>0</v>
      </c>
      <c r="R910" t="s">
        <v>89</v>
      </c>
      <c r="S910" t="s">
        <v>2051</v>
      </c>
      <c r="T910" t="s">
        <v>2052</v>
      </c>
    </row>
    <row r="911" spans="1:20" x14ac:dyDescent="0.3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t="s">
        <v>20</v>
      </c>
      <c r="G911" s="5">
        <f t="shared" si="42"/>
        <v>4.7894444444444444</v>
      </c>
      <c r="H911" s="8">
        <f t="shared" si="43"/>
        <v>107.7625</v>
      </c>
      <c r="I911">
        <v>80</v>
      </c>
      <c r="J911" t="s">
        <v>15</v>
      </c>
      <c r="K911" t="s">
        <v>16</v>
      </c>
      <c r="L911">
        <v>1448690400</v>
      </c>
      <c r="M911">
        <v>1530421200</v>
      </c>
      <c r="N911" s="12">
        <f t="shared" si="44"/>
        <v>42336.25</v>
      </c>
      <c r="O911" s="12">
        <f t="shared" si="44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2041</v>
      </c>
    </row>
    <row r="912" spans="1:20" x14ac:dyDescent="0.3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t="s">
        <v>74</v>
      </c>
      <c r="G912" s="5">
        <f t="shared" si="42"/>
        <v>0.19556634304207121</v>
      </c>
      <c r="H912" s="8">
        <f t="shared" si="43"/>
        <v>102.07770270270271</v>
      </c>
      <c r="I912">
        <v>296</v>
      </c>
      <c r="J912" t="s">
        <v>21</v>
      </c>
      <c r="K912" t="s">
        <v>22</v>
      </c>
      <c r="L912">
        <v>1448690400</v>
      </c>
      <c r="M912">
        <v>1421992800</v>
      </c>
      <c r="N912" s="12">
        <f t="shared" si="44"/>
        <v>42336.25</v>
      </c>
      <c r="O912" s="12">
        <f t="shared" si="44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x14ac:dyDescent="0.3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t="s">
        <v>20</v>
      </c>
      <c r="G913" s="5">
        <f t="shared" si="42"/>
        <v>1.9894827586206896</v>
      </c>
      <c r="H913" s="8">
        <f t="shared" si="43"/>
        <v>24.976190476190474</v>
      </c>
      <c r="I913">
        <v>462</v>
      </c>
      <c r="J913" t="s">
        <v>21</v>
      </c>
      <c r="K913" t="s">
        <v>22</v>
      </c>
      <c r="L913">
        <v>1448690400</v>
      </c>
      <c r="M913">
        <v>1568178000</v>
      </c>
      <c r="N913" s="12">
        <f t="shared" si="44"/>
        <v>42336.25</v>
      </c>
      <c r="O913" s="12">
        <f t="shared" si="44"/>
        <v>43719.208333333328</v>
      </c>
      <c r="P913" t="b">
        <v>1</v>
      </c>
      <c r="Q913" t="b">
        <v>0</v>
      </c>
      <c r="R913" t="s">
        <v>28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t="s">
        <v>20</v>
      </c>
      <c r="G914" s="5">
        <f t="shared" si="42"/>
        <v>7.95</v>
      </c>
      <c r="H914" s="8">
        <f t="shared" si="43"/>
        <v>79.944134078212286</v>
      </c>
      <c r="I914">
        <v>179</v>
      </c>
      <c r="J914" t="s">
        <v>21</v>
      </c>
      <c r="K914" t="s">
        <v>22</v>
      </c>
      <c r="L914">
        <v>1448690400</v>
      </c>
      <c r="M914">
        <v>1347944400</v>
      </c>
      <c r="N914" s="12">
        <f t="shared" si="44"/>
        <v>42336.25</v>
      </c>
      <c r="O914" s="12">
        <f t="shared" si="44"/>
        <v>41170.208333333336</v>
      </c>
      <c r="P914" t="b">
        <v>1</v>
      </c>
      <c r="Q914" t="b">
        <v>0</v>
      </c>
      <c r="R914" t="s">
        <v>53</v>
      </c>
      <c r="S914" t="s">
        <v>2042</v>
      </c>
      <c r="T914" t="s">
        <v>2045</v>
      </c>
    </row>
    <row r="915" spans="1:20" x14ac:dyDescent="0.3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t="s">
        <v>14</v>
      </c>
      <c r="G915" s="5">
        <f t="shared" si="42"/>
        <v>0.50621082621082625</v>
      </c>
      <c r="H915" s="8">
        <f t="shared" si="43"/>
        <v>67.946462715105156</v>
      </c>
      <c r="I915">
        <v>523</v>
      </c>
      <c r="J915" t="s">
        <v>26</v>
      </c>
      <c r="K915" t="s">
        <v>27</v>
      </c>
      <c r="L915">
        <v>1448690400</v>
      </c>
      <c r="M915">
        <v>1558760400</v>
      </c>
      <c r="N915" s="12">
        <f t="shared" si="44"/>
        <v>42336.25</v>
      </c>
      <c r="O915" s="12">
        <f t="shared" si="44"/>
        <v>43610.208333333328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x14ac:dyDescent="0.3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t="s">
        <v>14</v>
      </c>
      <c r="G916" s="5">
        <f t="shared" si="42"/>
        <v>0.57437499999999997</v>
      </c>
      <c r="H916" s="8">
        <f t="shared" si="43"/>
        <v>26.070921985815602</v>
      </c>
      <c r="I916">
        <v>141</v>
      </c>
      <c r="J916" t="s">
        <v>40</v>
      </c>
      <c r="K916" t="s">
        <v>41</v>
      </c>
      <c r="L916">
        <v>1448690400</v>
      </c>
      <c r="M916">
        <v>1376629200</v>
      </c>
      <c r="N916" s="12">
        <f t="shared" si="44"/>
        <v>42336.25</v>
      </c>
      <c r="O916" s="12">
        <f t="shared" si="44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2041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t="s">
        <v>20</v>
      </c>
      <c r="G917" s="5">
        <f t="shared" si="42"/>
        <v>1.5562827640984909</v>
      </c>
      <c r="H917" s="8">
        <f t="shared" si="43"/>
        <v>105.0032154340836</v>
      </c>
      <c r="I917">
        <v>1866</v>
      </c>
      <c r="J917" t="s">
        <v>40</v>
      </c>
      <c r="K917" t="s">
        <v>41</v>
      </c>
      <c r="L917">
        <v>1448690400</v>
      </c>
      <c r="M917">
        <v>1504760400</v>
      </c>
      <c r="N917" s="12">
        <f t="shared" si="44"/>
        <v>42336.25</v>
      </c>
      <c r="O917" s="12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2042</v>
      </c>
      <c r="T917" t="s">
        <v>2061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t="s">
        <v>14</v>
      </c>
      <c r="G918" s="5">
        <f t="shared" si="42"/>
        <v>0.36297297297297298</v>
      </c>
      <c r="H918" s="8">
        <f t="shared" si="43"/>
        <v>25.826923076923077</v>
      </c>
      <c r="I918">
        <v>52</v>
      </c>
      <c r="J918" t="s">
        <v>21</v>
      </c>
      <c r="K918" t="s">
        <v>22</v>
      </c>
      <c r="L918">
        <v>1448690400</v>
      </c>
      <c r="M918">
        <v>1419660000</v>
      </c>
      <c r="N918" s="12">
        <f t="shared" si="44"/>
        <v>42336.25</v>
      </c>
      <c r="O918" s="12">
        <f t="shared" si="44"/>
        <v>42000.25</v>
      </c>
      <c r="P918" t="b">
        <v>0</v>
      </c>
      <c r="Q918" t="b">
        <v>0</v>
      </c>
      <c r="R918" t="s">
        <v>122</v>
      </c>
      <c r="S918" t="s">
        <v>2055</v>
      </c>
      <c r="T918" t="s">
        <v>2056</v>
      </c>
    </row>
    <row r="919" spans="1:20" x14ac:dyDescent="0.3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t="s">
        <v>47</v>
      </c>
      <c r="G919" s="5">
        <f t="shared" si="42"/>
        <v>0.58250000000000002</v>
      </c>
      <c r="H919" s="8">
        <f t="shared" si="43"/>
        <v>77.666666666666671</v>
      </c>
      <c r="I919">
        <v>27</v>
      </c>
      <c r="J919" t="s">
        <v>40</v>
      </c>
      <c r="K919" t="s">
        <v>41</v>
      </c>
      <c r="L919">
        <v>1448690400</v>
      </c>
      <c r="M919">
        <v>1311310800</v>
      </c>
      <c r="N919" s="12">
        <f t="shared" si="44"/>
        <v>42336.25</v>
      </c>
      <c r="O919" s="12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2042</v>
      </c>
      <c r="T919" t="s">
        <v>2053</v>
      </c>
    </row>
    <row r="920" spans="1:20" x14ac:dyDescent="0.3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t="s">
        <v>20</v>
      </c>
      <c r="G920" s="5">
        <f t="shared" si="42"/>
        <v>2.3739473684210526</v>
      </c>
      <c r="H920" s="8">
        <f t="shared" si="43"/>
        <v>57.82692307692308</v>
      </c>
      <c r="I920">
        <v>156</v>
      </c>
      <c r="J920" t="s">
        <v>98</v>
      </c>
      <c r="K920" t="s">
        <v>99</v>
      </c>
      <c r="L920">
        <v>1448690400</v>
      </c>
      <c r="M920">
        <v>1344315600</v>
      </c>
      <c r="N920" s="12">
        <f t="shared" si="44"/>
        <v>42336.25</v>
      </c>
      <c r="O920" s="12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2048</v>
      </c>
      <c r="T920" t="s">
        <v>2057</v>
      </c>
    </row>
    <row r="921" spans="1:20" x14ac:dyDescent="0.3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t="s">
        <v>14</v>
      </c>
      <c r="G921" s="5">
        <f t="shared" si="42"/>
        <v>0.58750000000000002</v>
      </c>
      <c r="H921" s="8">
        <f t="shared" si="43"/>
        <v>92.955555555555549</v>
      </c>
      <c r="I921">
        <v>225</v>
      </c>
      <c r="J921" t="s">
        <v>26</v>
      </c>
      <c r="K921" t="s">
        <v>27</v>
      </c>
      <c r="L921">
        <v>1448690400</v>
      </c>
      <c r="M921">
        <v>1510725600</v>
      </c>
      <c r="N921" s="12">
        <f t="shared" si="44"/>
        <v>42336.25</v>
      </c>
      <c r="O921" s="12">
        <f t="shared" si="44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2041</v>
      </c>
    </row>
    <row r="922" spans="1:20" x14ac:dyDescent="0.3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t="s">
        <v>20</v>
      </c>
      <c r="G922" s="5">
        <f t="shared" si="42"/>
        <v>1.8256603773584905</v>
      </c>
      <c r="H922" s="8">
        <f t="shared" si="43"/>
        <v>37.945098039215686</v>
      </c>
      <c r="I922">
        <v>255</v>
      </c>
      <c r="J922" t="s">
        <v>21</v>
      </c>
      <c r="K922" t="s">
        <v>22</v>
      </c>
      <c r="L922">
        <v>1448690400</v>
      </c>
      <c r="M922">
        <v>1551247200</v>
      </c>
      <c r="N922" s="12">
        <f t="shared" si="44"/>
        <v>42336.25</v>
      </c>
      <c r="O922" s="12">
        <f t="shared" si="44"/>
        <v>43523.25</v>
      </c>
      <c r="P922" t="b">
        <v>1</v>
      </c>
      <c r="Q922" t="b">
        <v>0</v>
      </c>
      <c r="R922" t="s">
        <v>71</v>
      </c>
      <c r="S922" t="s">
        <v>2042</v>
      </c>
      <c r="T922" t="s">
        <v>2050</v>
      </c>
    </row>
    <row r="923" spans="1:20" x14ac:dyDescent="0.3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t="s">
        <v>14</v>
      </c>
      <c r="G923" s="5">
        <f t="shared" si="42"/>
        <v>7.5436408977556111E-3</v>
      </c>
      <c r="H923" s="8">
        <f t="shared" si="43"/>
        <v>31.842105263157894</v>
      </c>
      <c r="I923">
        <v>38</v>
      </c>
      <c r="J923" t="s">
        <v>21</v>
      </c>
      <c r="K923" t="s">
        <v>22</v>
      </c>
      <c r="L923">
        <v>1448690400</v>
      </c>
      <c r="M923">
        <v>1330236000</v>
      </c>
      <c r="N923" s="12">
        <f t="shared" si="44"/>
        <v>42336.25</v>
      </c>
      <c r="O923" s="12">
        <f t="shared" si="44"/>
        <v>40965.25</v>
      </c>
      <c r="P923" t="b">
        <v>0</v>
      </c>
      <c r="Q923" t="b">
        <v>0</v>
      </c>
      <c r="R923" t="s">
        <v>28</v>
      </c>
      <c r="S923" t="s">
        <v>2038</v>
      </c>
      <c r="T923" t="s">
        <v>2039</v>
      </c>
    </row>
    <row r="924" spans="1:20" x14ac:dyDescent="0.3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t="s">
        <v>20</v>
      </c>
      <c r="G924" s="5">
        <f t="shared" si="42"/>
        <v>1.7595330739299611</v>
      </c>
      <c r="H924" s="8">
        <f t="shared" si="43"/>
        <v>40</v>
      </c>
      <c r="I924">
        <v>2261</v>
      </c>
      <c r="J924" t="s">
        <v>21</v>
      </c>
      <c r="K924" t="s">
        <v>22</v>
      </c>
      <c r="L924">
        <v>1448690400</v>
      </c>
      <c r="M924">
        <v>1545112800</v>
      </c>
      <c r="N924" s="12">
        <f t="shared" si="44"/>
        <v>42336.25</v>
      </c>
      <c r="O924" s="12">
        <f t="shared" si="44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t="s">
        <v>20</v>
      </c>
      <c r="G925" s="5">
        <f t="shared" si="42"/>
        <v>2.3788235294117648</v>
      </c>
      <c r="H925" s="8">
        <f t="shared" si="43"/>
        <v>101.1</v>
      </c>
      <c r="I925">
        <v>40</v>
      </c>
      <c r="J925" t="s">
        <v>21</v>
      </c>
      <c r="K925" t="s">
        <v>22</v>
      </c>
      <c r="L925">
        <v>1448690400</v>
      </c>
      <c r="M925">
        <v>1279170000</v>
      </c>
      <c r="N925" s="12">
        <f t="shared" si="44"/>
        <v>42336.25</v>
      </c>
      <c r="O925" s="12">
        <f t="shared" si="44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2041</v>
      </c>
    </row>
    <row r="926" spans="1:20" x14ac:dyDescent="0.3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t="s">
        <v>20</v>
      </c>
      <c r="G926" s="5">
        <f t="shared" si="42"/>
        <v>4.8805076142131982</v>
      </c>
      <c r="H926" s="8">
        <f t="shared" si="43"/>
        <v>84.006989951944078</v>
      </c>
      <c r="I926">
        <v>2289</v>
      </c>
      <c r="J926" t="s">
        <v>107</v>
      </c>
      <c r="K926" t="s">
        <v>108</v>
      </c>
      <c r="L926">
        <v>1448690400</v>
      </c>
      <c r="M926">
        <v>1573452000</v>
      </c>
      <c r="N926" s="12">
        <f t="shared" si="44"/>
        <v>42336.25</v>
      </c>
      <c r="O926" s="12">
        <f t="shared" si="44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t="s">
        <v>20</v>
      </c>
      <c r="G927" s="5">
        <f t="shared" si="42"/>
        <v>2.2406666666666668</v>
      </c>
      <c r="H927" s="8">
        <f t="shared" si="43"/>
        <v>103.41538461538461</v>
      </c>
      <c r="I927">
        <v>65</v>
      </c>
      <c r="J927" t="s">
        <v>21</v>
      </c>
      <c r="K927" t="s">
        <v>22</v>
      </c>
      <c r="L927">
        <v>1448690400</v>
      </c>
      <c r="M927">
        <v>1507093200</v>
      </c>
      <c r="N927" s="12">
        <f t="shared" si="44"/>
        <v>42336.25</v>
      </c>
      <c r="O927" s="12">
        <f t="shared" si="44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x14ac:dyDescent="0.3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t="s">
        <v>14</v>
      </c>
      <c r="G928" s="5">
        <f t="shared" si="42"/>
        <v>0.18126436781609195</v>
      </c>
      <c r="H928" s="8">
        <f t="shared" si="43"/>
        <v>105.13333333333334</v>
      </c>
      <c r="I928">
        <v>15</v>
      </c>
      <c r="J928" t="s">
        <v>21</v>
      </c>
      <c r="K928" t="s">
        <v>22</v>
      </c>
      <c r="L928">
        <v>1448690400</v>
      </c>
      <c r="M928">
        <v>1463374800</v>
      </c>
      <c r="N928" s="12">
        <f t="shared" si="44"/>
        <v>42336.25</v>
      </c>
      <c r="O928" s="12">
        <f t="shared" si="44"/>
        <v>42506.208333333328</v>
      </c>
      <c r="P928" t="b">
        <v>0</v>
      </c>
      <c r="Q928" t="b">
        <v>0</v>
      </c>
      <c r="R928" t="s">
        <v>17</v>
      </c>
      <c r="S928" t="s">
        <v>2034</v>
      </c>
      <c r="T928" t="s">
        <v>2035</v>
      </c>
    </row>
    <row r="929" spans="1:20" x14ac:dyDescent="0.3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t="s">
        <v>14</v>
      </c>
      <c r="G929" s="5">
        <f t="shared" si="42"/>
        <v>0.45847222222222223</v>
      </c>
      <c r="H929" s="8">
        <f t="shared" si="43"/>
        <v>89.21621621621621</v>
      </c>
      <c r="I929">
        <v>37</v>
      </c>
      <c r="J929" t="s">
        <v>21</v>
      </c>
      <c r="K929" t="s">
        <v>22</v>
      </c>
      <c r="L929">
        <v>1448690400</v>
      </c>
      <c r="M929">
        <v>1344574800</v>
      </c>
      <c r="N929" s="12">
        <f t="shared" si="44"/>
        <v>42336.25</v>
      </c>
      <c r="O929" s="12">
        <f t="shared" si="44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2041</v>
      </c>
    </row>
    <row r="930" spans="1:20" x14ac:dyDescent="0.3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t="s">
        <v>20</v>
      </c>
      <c r="G930" s="5">
        <f t="shared" si="42"/>
        <v>1.1731541218637993</v>
      </c>
      <c r="H930" s="8">
        <f t="shared" si="43"/>
        <v>51.995234312946785</v>
      </c>
      <c r="I930">
        <v>3777</v>
      </c>
      <c r="J930" t="s">
        <v>107</v>
      </c>
      <c r="K930" t="s">
        <v>108</v>
      </c>
      <c r="L930">
        <v>1448690400</v>
      </c>
      <c r="M930">
        <v>1389074400</v>
      </c>
      <c r="N930" s="12">
        <f t="shared" si="44"/>
        <v>42336.25</v>
      </c>
      <c r="O930" s="12">
        <f t="shared" si="44"/>
        <v>41646.25</v>
      </c>
      <c r="P930" t="b">
        <v>0</v>
      </c>
      <c r="Q930" t="b">
        <v>0</v>
      </c>
      <c r="R930" t="s">
        <v>28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t="s">
        <v>20</v>
      </c>
      <c r="G931" s="5">
        <f t="shared" si="42"/>
        <v>2.173090909090909</v>
      </c>
      <c r="H931" s="8">
        <f t="shared" si="43"/>
        <v>64.956521739130437</v>
      </c>
      <c r="I931">
        <v>184</v>
      </c>
      <c r="J931" t="s">
        <v>40</v>
      </c>
      <c r="K931" t="s">
        <v>41</v>
      </c>
      <c r="L931">
        <v>1448690400</v>
      </c>
      <c r="M931">
        <v>1494997200</v>
      </c>
      <c r="N931" s="12">
        <f t="shared" si="44"/>
        <v>42336.25</v>
      </c>
      <c r="O931" s="12">
        <f t="shared" si="44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2041</v>
      </c>
    </row>
    <row r="932" spans="1:20" x14ac:dyDescent="0.3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t="s">
        <v>20</v>
      </c>
      <c r="G932" s="5">
        <f t="shared" si="42"/>
        <v>1.1228571428571428</v>
      </c>
      <c r="H932" s="8">
        <f t="shared" si="43"/>
        <v>46.235294117647058</v>
      </c>
      <c r="I932">
        <v>85</v>
      </c>
      <c r="J932" t="s">
        <v>21</v>
      </c>
      <c r="K932" t="s">
        <v>22</v>
      </c>
      <c r="L932">
        <v>1448690400</v>
      </c>
      <c r="M932">
        <v>1425448800</v>
      </c>
      <c r="N932" s="12">
        <f t="shared" si="44"/>
        <v>42336.25</v>
      </c>
      <c r="O932" s="12">
        <f t="shared" si="44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x14ac:dyDescent="0.3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t="s">
        <v>14</v>
      </c>
      <c r="G933" s="5">
        <f t="shared" si="42"/>
        <v>0.72518987341772156</v>
      </c>
      <c r="H933" s="8">
        <f t="shared" si="43"/>
        <v>51.151785714285715</v>
      </c>
      <c r="I933">
        <v>112</v>
      </c>
      <c r="J933" t="s">
        <v>21</v>
      </c>
      <c r="K933" t="s">
        <v>22</v>
      </c>
      <c r="L933">
        <v>1448690400</v>
      </c>
      <c r="M933">
        <v>1404104400</v>
      </c>
      <c r="N933" s="12">
        <f t="shared" si="44"/>
        <v>42336.25</v>
      </c>
      <c r="O933" s="12">
        <f t="shared" si="44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x14ac:dyDescent="0.3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t="s">
        <v>20</v>
      </c>
      <c r="G934" s="5">
        <f t="shared" si="42"/>
        <v>2.1230434782608696</v>
      </c>
      <c r="H934" s="8">
        <f t="shared" si="43"/>
        <v>33.909722222222221</v>
      </c>
      <c r="I934">
        <v>144</v>
      </c>
      <c r="J934" t="s">
        <v>21</v>
      </c>
      <c r="K934" t="s">
        <v>22</v>
      </c>
      <c r="L934">
        <v>1448690400</v>
      </c>
      <c r="M934">
        <v>1394773200</v>
      </c>
      <c r="N934" s="12">
        <f t="shared" si="44"/>
        <v>42336.25</v>
      </c>
      <c r="O934" s="12">
        <f t="shared" si="44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 x14ac:dyDescent="0.3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t="s">
        <v>20</v>
      </c>
      <c r="G935" s="5">
        <f t="shared" si="42"/>
        <v>2.3974657534246577</v>
      </c>
      <c r="H935" s="8">
        <f t="shared" si="43"/>
        <v>92.016298633017882</v>
      </c>
      <c r="I935">
        <v>1902</v>
      </c>
      <c r="J935" t="s">
        <v>21</v>
      </c>
      <c r="K935" t="s">
        <v>22</v>
      </c>
      <c r="L935">
        <v>1448690400</v>
      </c>
      <c r="M935">
        <v>1366520400</v>
      </c>
      <c r="N935" s="12">
        <f t="shared" si="44"/>
        <v>42336.25</v>
      </c>
      <c r="O935" s="12">
        <f t="shared" si="44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2041</v>
      </c>
    </row>
    <row r="936" spans="1:20" x14ac:dyDescent="0.3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t="s">
        <v>20</v>
      </c>
      <c r="G936" s="5">
        <f t="shared" si="42"/>
        <v>1.8193548387096774</v>
      </c>
      <c r="H936" s="8">
        <f t="shared" si="43"/>
        <v>107.42857142857143</v>
      </c>
      <c r="I936">
        <v>105</v>
      </c>
      <c r="J936" t="s">
        <v>21</v>
      </c>
      <c r="K936" t="s">
        <v>22</v>
      </c>
      <c r="L936">
        <v>1448690400</v>
      </c>
      <c r="M936">
        <v>1456639200</v>
      </c>
      <c r="N936" s="12">
        <f t="shared" si="44"/>
        <v>42336.25</v>
      </c>
      <c r="O936" s="12">
        <f t="shared" si="44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t="s">
        <v>20</v>
      </c>
      <c r="G937" s="5">
        <f t="shared" si="42"/>
        <v>1.6413114754098361</v>
      </c>
      <c r="H937" s="8">
        <f t="shared" si="43"/>
        <v>75.848484848484844</v>
      </c>
      <c r="I937">
        <v>132</v>
      </c>
      <c r="J937" t="s">
        <v>21</v>
      </c>
      <c r="K937" t="s">
        <v>22</v>
      </c>
      <c r="L937">
        <v>1448690400</v>
      </c>
      <c r="M937">
        <v>1438318800</v>
      </c>
      <c r="N937" s="12">
        <f t="shared" si="44"/>
        <v>42336.25</v>
      </c>
      <c r="O937" s="12">
        <f t="shared" si="44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x14ac:dyDescent="0.3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t="s">
        <v>14</v>
      </c>
      <c r="G938" s="5">
        <f t="shared" si="42"/>
        <v>1.6375968992248063E-2</v>
      </c>
      <c r="H938" s="8">
        <f t="shared" si="43"/>
        <v>80.476190476190482</v>
      </c>
      <c r="I938">
        <v>21</v>
      </c>
      <c r="J938" t="s">
        <v>21</v>
      </c>
      <c r="K938" t="s">
        <v>22</v>
      </c>
      <c r="L938">
        <v>1448690400</v>
      </c>
      <c r="M938">
        <v>1564030800</v>
      </c>
      <c r="N938" s="12">
        <f t="shared" si="44"/>
        <v>42336.25</v>
      </c>
      <c r="O938" s="12">
        <f t="shared" si="44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x14ac:dyDescent="0.3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t="s">
        <v>74</v>
      </c>
      <c r="G939" s="5">
        <f t="shared" si="42"/>
        <v>0.49643859649122807</v>
      </c>
      <c r="H939" s="8">
        <f t="shared" si="43"/>
        <v>86.978483606557376</v>
      </c>
      <c r="I939">
        <v>976</v>
      </c>
      <c r="J939" t="s">
        <v>21</v>
      </c>
      <c r="K939" t="s">
        <v>22</v>
      </c>
      <c r="L939">
        <v>1448690400</v>
      </c>
      <c r="M939">
        <v>1449295200</v>
      </c>
      <c r="N939" s="12">
        <f t="shared" si="44"/>
        <v>42336.25</v>
      </c>
      <c r="O939" s="12">
        <f t="shared" si="44"/>
        <v>42343.25</v>
      </c>
      <c r="P939" t="b">
        <v>0</v>
      </c>
      <c r="Q939" t="b">
        <v>0</v>
      </c>
      <c r="R939" t="s">
        <v>42</v>
      </c>
      <c r="S939" t="s">
        <v>2042</v>
      </c>
      <c r="T939" t="s">
        <v>2043</v>
      </c>
    </row>
    <row r="940" spans="1:20" x14ac:dyDescent="0.3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t="s">
        <v>20</v>
      </c>
      <c r="G940" s="5">
        <f t="shared" si="42"/>
        <v>1.0970652173913042</v>
      </c>
      <c r="H940" s="8">
        <f t="shared" si="43"/>
        <v>105.13541666666667</v>
      </c>
      <c r="I940">
        <v>96</v>
      </c>
      <c r="J940" t="s">
        <v>21</v>
      </c>
      <c r="K940" t="s">
        <v>22</v>
      </c>
      <c r="L940">
        <v>1448690400</v>
      </c>
      <c r="M940">
        <v>1531890000</v>
      </c>
      <c r="N940" s="12">
        <f t="shared" si="44"/>
        <v>42336.25</v>
      </c>
      <c r="O940" s="12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2048</v>
      </c>
      <c r="T940" t="s">
        <v>2054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t="s">
        <v>14</v>
      </c>
      <c r="G941" s="5">
        <f t="shared" si="42"/>
        <v>0.49217948717948717</v>
      </c>
      <c r="H941" s="8">
        <f t="shared" si="43"/>
        <v>57.298507462686565</v>
      </c>
      <c r="I941">
        <v>67</v>
      </c>
      <c r="J941" t="s">
        <v>21</v>
      </c>
      <c r="K941" t="s">
        <v>22</v>
      </c>
      <c r="L941">
        <v>1448690400</v>
      </c>
      <c r="M941">
        <v>1306213200</v>
      </c>
      <c r="N941" s="12">
        <f t="shared" si="44"/>
        <v>42336.25</v>
      </c>
      <c r="O941" s="12">
        <f t="shared" si="44"/>
        <v>40687.208333333336</v>
      </c>
      <c r="P941" t="b">
        <v>0</v>
      </c>
      <c r="Q941" t="b">
        <v>1</v>
      </c>
      <c r="R941" t="s">
        <v>89</v>
      </c>
      <c r="S941" t="s">
        <v>2051</v>
      </c>
      <c r="T941" t="s">
        <v>2052</v>
      </c>
    </row>
    <row r="942" spans="1:20" x14ac:dyDescent="0.3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t="s">
        <v>47</v>
      </c>
      <c r="G942" s="5">
        <f t="shared" si="42"/>
        <v>0.62232323232323228</v>
      </c>
      <c r="H942" s="8">
        <f t="shared" si="43"/>
        <v>93.348484848484844</v>
      </c>
      <c r="I942">
        <v>66</v>
      </c>
      <c r="J942" t="s">
        <v>15</v>
      </c>
      <c r="K942" t="s">
        <v>16</v>
      </c>
      <c r="L942">
        <v>1448690400</v>
      </c>
      <c r="M942">
        <v>1356242400</v>
      </c>
      <c r="N942" s="12">
        <f t="shared" si="44"/>
        <v>42336.25</v>
      </c>
      <c r="O942" s="12">
        <f t="shared" si="44"/>
        <v>41266.25</v>
      </c>
      <c r="P942" t="b">
        <v>0</v>
      </c>
      <c r="Q942" t="b">
        <v>0</v>
      </c>
      <c r="R942" t="s">
        <v>28</v>
      </c>
      <c r="S942" t="s">
        <v>2038</v>
      </c>
      <c r="T942" t="s">
        <v>2039</v>
      </c>
    </row>
    <row r="943" spans="1:20" x14ac:dyDescent="0.3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t="s">
        <v>14</v>
      </c>
      <c r="G943" s="5">
        <f t="shared" si="42"/>
        <v>0.1305813953488372</v>
      </c>
      <c r="H943" s="8">
        <f t="shared" si="43"/>
        <v>71.987179487179489</v>
      </c>
      <c r="I943">
        <v>78</v>
      </c>
      <c r="J943" t="s">
        <v>21</v>
      </c>
      <c r="K943" t="s">
        <v>22</v>
      </c>
      <c r="L943">
        <v>1448690400</v>
      </c>
      <c r="M943">
        <v>1297576800</v>
      </c>
      <c r="N943" s="12">
        <f t="shared" si="44"/>
        <v>42336.25</v>
      </c>
      <c r="O943" s="12">
        <f t="shared" si="44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2041</v>
      </c>
    </row>
    <row r="944" spans="1:20" x14ac:dyDescent="0.3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t="s">
        <v>14</v>
      </c>
      <c r="G944" s="5">
        <f t="shared" si="42"/>
        <v>0.64635416666666667</v>
      </c>
      <c r="H944" s="8">
        <f t="shared" si="43"/>
        <v>92.611940298507463</v>
      </c>
      <c r="I944">
        <v>67</v>
      </c>
      <c r="J944" t="s">
        <v>26</v>
      </c>
      <c r="K944" t="s">
        <v>27</v>
      </c>
      <c r="L944">
        <v>1448690400</v>
      </c>
      <c r="M944">
        <v>1296194400</v>
      </c>
      <c r="N944" s="12">
        <f t="shared" si="44"/>
        <v>42336.25</v>
      </c>
      <c r="O944" s="12">
        <f t="shared" si="44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x14ac:dyDescent="0.3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t="s">
        <v>20</v>
      </c>
      <c r="G945" s="5">
        <f t="shared" si="42"/>
        <v>1.5958666666666668</v>
      </c>
      <c r="H945" s="8">
        <f t="shared" si="43"/>
        <v>104.99122807017544</v>
      </c>
      <c r="I945">
        <v>114</v>
      </c>
      <c r="J945" t="s">
        <v>21</v>
      </c>
      <c r="K945" t="s">
        <v>22</v>
      </c>
      <c r="L945">
        <v>1448690400</v>
      </c>
      <c r="M945">
        <v>1414558800</v>
      </c>
      <c r="N945" s="12">
        <f t="shared" si="44"/>
        <v>42336.25</v>
      </c>
      <c r="O945" s="12">
        <f t="shared" si="44"/>
        <v>41941.208333333336</v>
      </c>
      <c r="P945" t="b">
        <v>0</v>
      </c>
      <c r="Q945" t="b">
        <v>0</v>
      </c>
      <c r="R945" t="s">
        <v>17</v>
      </c>
      <c r="S945" t="s">
        <v>2034</v>
      </c>
      <c r="T945" t="s">
        <v>2035</v>
      </c>
    </row>
    <row r="946" spans="1:20" x14ac:dyDescent="0.3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t="s">
        <v>14</v>
      </c>
      <c r="G946" s="5">
        <f t="shared" si="42"/>
        <v>0.81420000000000003</v>
      </c>
      <c r="H946" s="8">
        <f t="shared" si="43"/>
        <v>30.958174904942965</v>
      </c>
      <c r="I946">
        <v>263</v>
      </c>
      <c r="J946" t="s">
        <v>26</v>
      </c>
      <c r="K946" t="s">
        <v>27</v>
      </c>
      <c r="L946">
        <v>1448690400</v>
      </c>
      <c r="M946">
        <v>1488348000</v>
      </c>
      <c r="N946" s="12">
        <f t="shared" si="44"/>
        <v>42336.25</v>
      </c>
      <c r="O946" s="12">
        <f t="shared" si="44"/>
        <v>42795.25</v>
      </c>
      <c r="P946" t="b">
        <v>0</v>
      </c>
      <c r="Q946" t="b">
        <v>0</v>
      </c>
      <c r="R946" t="s">
        <v>122</v>
      </c>
      <c r="S946" t="s">
        <v>2055</v>
      </c>
      <c r="T946" t="s">
        <v>2056</v>
      </c>
    </row>
    <row r="947" spans="1:20" x14ac:dyDescent="0.3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t="s">
        <v>14</v>
      </c>
      <c r="G947" s="5">
        <f t="shared" si="42"/>
        <v>0.32444767441860467</v>
      </c>
      <c r="H947" s="8">
        <f t="shared" si="43"/>
        <v>33.001182732111175</v>
      </c>
      <c r="I947">
        <v>1691</v>
      </c>
      <c r="J947" t="s">
        <v>21</v>
      </c>
      <c r="K947" t="s">
        <v>22</v>
      </c>
      <c r="L947">
        <v>1448690400</v>
      </c>
      <c r="M947">
        <v>1334898000</v>
      </c>
      <c r="N947" s="12">
        <f t="shared" si="44"/>
        <v>42336.25</v>
      </c>
      <c r="O947" s="12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2055</v>
      </c>
      <c r="T947" t="s">
        <v>2056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t="s">
        <v>14</v>
      </c>
      <c r="G948" s="5">
        <f t="shared" si="42"/>
        <v>9.9141184124918666E-2</v>
      </c>
      <c r="H948" s="8">
        <f t="shared" si="43"/>
        <v>84.187845303867405</v>
      </c>
      <c r="I948">
        <v>181</v>
      </c>
      <c r="J948" t="s">
        <v>21</v>
      </c>
      <c r="K948" t="s">
        <v>22</v>
      </c>
      <c r="L948">
        <v>1448690400</v>
      </c>
      <c r="M948">
        <v>1308373200</v>
      </c>
      <c r="N948" s="12">
        <f t="shared" si="44"/>
        <v>42336.25</v>
      </c>
      <c r="O948" s="12">
        <f t="shared" si="44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2041</v>
      </c>
    </row>
    <row r="949" spans="1:20" x14ac:dyDescent="0.3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t="s">
        <v>14</v>
      </c>
      <c r="G949" s="5">
        <f t="shared" si="42"/>
        <v>0.26694444444444443</v>
      </c>
      <c r="H949" s="8">
        <f t="shared" si="43"/>
        <v>73.92307692307692</v>
      </c>
      <c r="I949">
        <v>13</v>
      </c>
      <c r="J949" t="s">
        <v>21</v>
      </c>
      <c r="K949" t="s">
        <v>22</v>
      </c>
      <c r="L949">
        <v>1448690400</v>
      </c>
      <c r="M949">
        <v>1412312400</v>
      </c>
      <c r="N949" s="12">
        <f t="shared" si="44"/>
        <v>42336.25</v>
      </c>
      <c r="O949" s="12">
        <f t="shared" si="44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x14ac:dyDescent="0.3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t="s">
        <v>74</v>
      </c>
      <c r="G950" s="5">
        <f t="shared" si="42"/>
        <v>0.62957446808510642</v>
      </c>
      <c r="H950" s="8">
        <f t="shared" si="43"/>
        <v>36.987499999999997</v>
      </c>
      <c r="I950">
        <v>160</v>
      </c>
      <c r="J950" t="s">
        <v>21</v>
      </c>
      <c r="K950" t="s">
        <v>22</v>
      </c>
      <c r="L950">
        <v>1448690400</v>
      </c>
      <c r="M950">
        <v>1419228000</v>
      </c>
      <c r="N950" s="12">
        <f t="shared" si="44"/>
        <v>42336.25</v>
      </c>
      <c r="O950" s="12">
        <f t="shared" si="44"/>
        <v>41995.25</v>
      </c>
      <c r="P950" t="b">
        <v>1</v>
      </c>
      <c r="Q950" t="b">
        <v>1</v>
      </c>
      <c r="R950" t="s">
        <v>42</v>
      </c>
      <c r="S950" t="s">
        <v>2042</v>
      </c>
      <c r="T950" t="s">
        <v>2043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t="s">
        <v>20</v>
      </c>
      <c r="G951" s="5">
        <f t="shared" si="42"/>
        <v>1.6135593220338984</v>
      </c>
      <c r="H951" s="8">
        <f t="shared" si="43"/>
        <v>46.896551724137929</v>
      </c>
      <c r="I951">
        <v>203</v>
      </c>
      <c r="J951" t="s">
        <v>21</v>
      </c>
      <c r="K951" t="s">
        <v>22</v>
      </c>
      <c r="L951">
        <v>1448690400</v>
      </c>
      <c r="M951">
        <v>1430974800</v>
      </c>
      <c r="N951" s="12">
        <f t="shared" si="44"/>
        <v>42336.25</v>
      </c>
      <c r="O951" s="12">
        <f t="shared" si="44"/>
        <v>42131.208333333328</v>
      </c>
      <c r="P951" t="b">
        <v>0</v>
      </c>
      <c r="Q951" t="b">
        <v>0</v>
      </c>
      <c r="R951" t="s">
        <v>28</v>
      </c>
      <c r="S951" t="s">
        <v>2038</v>
      </c>
      <c r="T951" t="s">
        <v>2039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t="s">
        <v>14</v>
      </c>
      <c r="G952" s="5">
        <f t="shared" si="42"/>
        <v>0.05</v>
      </c>
      <c r="H952" s="8">
        <f t="shared" si="43"/>
        <v>5</v>
      </c>
      <c r="I952">
        <v>1</v>
      </c>
      <c r="J952" t="s">
        <v>21</v>
      </c>
      <c r="K952" t="s">
        <v>22</v>
      </c>
      <c r="L952">
        <v>1448690400</v>
      </c>
      <c r="M952">
        <v>1555822800</v>
      </c>
      <c r="N952" s="12">
        <f t="shared" si="44"/>
        <v>42336.25</v>
      </c>
      <c r="O952" s="12">
        <f t="shared" si="44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2041</v>
      </c>
    </row>
    <row r="953" spans="1:20" x14ac:dyDescent="0.3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t="s">
        <v>20</v>
      </c>
      <c r="G953" s="5">
        <f t="shared" si="42"/>
        <v>10.969379310344827</v>
      </c>
      <c r="H953" s="8">
        <f t="shared" si="43"/>
        <v>102.02437459910199</v>
      </c>
      <c r="I953">
        <v>1559</v>
      </c>
      <c r="J953" t="s">
        <v>21</v>
      </c>
      <c r="K953" t="s">
        <v>22</v>
      </c>
      <c r="L953">
        <v>1448690400</v>
      </c>
      <c r="M953">
        <v>1482818400</v>
      </c>
      <c r="N953" s="12">
        <f t="shared" si="44"/>
        <v>42336.25</v>
      </c>
      <c r="O953" s="12">
        <f t="shared" si="44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 x14ac:dyDescent="0.3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t="s">
        <v>74</v>
      </c>
      <c r="G954" s="5">
        <f t="shared" si="42"/>
        <v>0.70094158075601376</v>
      </c>
      <c r="H954" s="8">
        <f t="shared" si="43"/>
        <v>45.007502206531335</v>
      </c>
      <c r="I954">
        <v>2266</v>
      </c>
      <c r="J954" t="s">
        <v>21</v>
      </c>
      <c r="K954" t="s">
        <v>22</v>
      </c>
      <c r="L954">
        <v>1448690400</v>
      </c>
      <c r="M954">
        <v>1471928400</v>
      </c>
      <c r="N954" s="12">
        <f t="shared" si="44"/>
        <v>42336.25</v>
      </c>
      <c r="O954" s="12">
        <f t="shared" si="44"/>
        <v>42605.208333333328</v>
      </c>
      <c r="P954" t="b">
        <v>0</v>
      </c>
      <c r="Q954" t="b">
        <v>0</v>
      </c>
      <c r="R954" t="s">
        <v>42</v>
      </c>
      <c r="S954" t="s">
        <v>2042</v>
      </c>
      <c r="T954" t="s">
        <v>2043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t="s">
        <v>14</v>
      </c>
      <c r="G955" s="5">
        <f t="shared" si="42"/>
        <v>0.6</v>
      </c>
      <c r="H955" s="8">
        <f t="shared" si="43"/>
        <v>94.285714285714292</v>
      </c>
      <c r="I955">
        <v>21</v>
      </c>
      <c r="J955" t="s">
        <v>21</v>
      </c>
      <c r="K955" t="s">
        <v>22</v>
      </c>
      <c r="L955">
        <v>1448690400</v>
      </c>
      <c r="M955">
        <v>1453701600</v>
      </c>
      <c r="N955" s="12">
        <f t="shared" si="44"/>
        <v>42336.25</v>
      </c>
      <c r="O955" s="12">
        <f t="shared" si="44"/>
        <v>42394.25</v>
      </c>
      <c r="P955" t="b">
        <v>0</v>
      </c>
      <c r="Q955" t="b">
        <v>1</v>
      </c>
      <c r="R955" t="s">
        <v>474</v>
      </c>
      <c r="S955" t="s">
        <v>2042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t="s">
        <v>20</v>
      </c>
      <c r="G956" s="5">
        <f t="shared" si="42"/>
        <v>3.6709859154929578</v>
      </c>
      <c r="H956" s="8">
        <f t="shared" si="43"/>
        <v>101.02325581395348</v>
      </c>
      <c r="I956">
        <v>1548</v>
      </c>
      <c r="J956" t="s">
        <v>26</v>
      </c>
      <c r="K956" t="s">
        <v>27</v>
      </c>
      <c r="L956">
        <v>1448690400</v>
      </c>
      <c r="M956">
        <v>1350363600</v>
      </c>
      <c r="N956" s="12">
        <f t="shared" si="44"/>
        <v>42336.25</v>
      </c>
      <c r="O956" s="12">
        <f t="shared" si="44"/>
        <v>41198.208333333336</v>
      </c>
      <c r="P956" t="b">
        <v>0</v>
      </c>
      <c r="Q956" t="b">
        <v>0</v>
      </c>
      <c r="R956" t="s">
        <v>28</v>
      </c>
      <c r="S956" t="s">
        <v>2038</v>
      </c>
      <c r="T956" t="s">
        <v>2039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t="s">
        <v>20</v>
      </c>
      <c r="G957" s="5">
        <f t="shared" si="42"/>
        <v>11.09</v>
      </c>
      <c r="H957" s="8">
        <f t="shared" si="43"/>
        <v>97.037499999999994</v>
      </c>
      <c r="I957">
        <v>80</v>
      </c>
      <c r="J957" t="s">
        <v>21</v>
      </c>
      <c r="K957" t="s">
        <v>22</v>
      </c>
      <c r="L957">
        <v>1448690400</v>
      </c>
      <c r="M957">
        <v>1353996000</v>
      </c>
      <c r="N957" s="12">
        <f t="shared" si="44"/>
        <v>42336.25</v>
      </c>
      <c r="O957" s="12">
        <f t="shared" si="44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2041</v>
      </c>
    </row>
    <row r="958" spans="1:20" x14ac:dyDescent="0.3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t="s">
        <v>14</v>
      </c>
      <c r="G958" s="5">
        <f t="shared" si="42"/>
        <v>0.19028784648187633</v>
      </c>
      <c r="H958" s="8">
        <f t="shared" si="43"/>
        <v>43.00963855421687</v>
      </c>
      <c r="I958">
        <v>830</v>
      </c>
      <c r="J958" t="s">
        <v>21</v>
      </c>
      <c r="K958" t="s">
        <v>22</v>
      </c>
      <c r="L958">
        <v>1448690400</v>
      </c>
      <c r="M958">
        <v>1451109600</v>
      </c>
      <c r="N958" s="12">
        <f t="shared" si="44"/>
        <v>42336.25</v>
      </c>
      <c r="O958" s="12">
        <f t="shared" si="44"/>
        <v>42364.25</v>
      </c>
      <c r="P958" t="b">
        <v>0</v>
      </c>
      <c r="Q958" t="b">
        <v>0</v>
      </c>
      <c r="R958" t="s">
        <v>474</v>
      </c>
      <c r="S958" t="s">
        <v>2042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t="s">
        <v>20</v>
      </c>
      <c r="G959" s="5">
        <f t="shared" si="42"/>
        <v>1.2687755102040816</v>
      </c>
      <c r="H959" s="8">
        <f t="shared" si="43"/>
        <v>94.916030534351151</v>
      </c>
      <c r="I959">
        <v>131</v>
      </c>
      <c r="J959" t="s">
        <v>21</v>
      </c>
      <c r="K959" t="s">
        <v>22</v>
      </c>
      <c r="L959">
        <v>1448690400</v>
      </c>
      <c r="M959">
        <v>1329631200</v>
      </c>
      <c r="N959" s="12">
        <f t="shared" si="44"/>
        <v>42336.25</v>
      </c>
      <c r="O959" s="12">
        <f t="shared" si="44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2041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t="s">
        <v>20</v>
      </c>
      <c r="G960" s="5">
        <f t="shared" si="42"/>
        <v>7.3463636363636367</v>
      </c>
      <c r="H960" s="8">
        <f t="shared" si="43"/>
        <v>72.151785714285708</v>
      </c>
      <c r="I960">
        <v>112</v>
      </c>
      <c r="J960" t="s">
        <v>21</v>
      </c>
      <c r="K960" t="s">
        <v>22</v>
      </c>
      <c r="L960">
        <v>1448690400</v>
      </c>
      <c r="M960">
        <v>1278997200</v>
      </c>
      <c r="N960" s="12">
        <f t="shared" si="44"/>
        <v>42336.25</v>
      </c>
      <c r="O960" s="12">
        <f t="shared" si="44"/>
        <v>40372.208333333336</v>
      </c>
      <c r="P960" t="b">
        <v>0</v>
      </c>
      <c r="Q960" t="b">
        <v>0</v>
      </c>
      <c r="R960" t="s">
        <v>71</v>
      </c>
      <c r="S960" t="s">
        <v>2042</v>
      </c>
      <c r="T960" t="s">
        <v>2050</v>
      </c>
    </row>
    <row r="961" spans="1:20" x14ac:dyDescent="0.3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t="s">
        <v>14</v>
      </c>
      <c r="G961" s="5">
        <f t="shared" si="42"/>
        <v>4.5731034482758622E-2</v>
      </c>
      <c r="H961" s="8">
        <f t="shared" si="43"/>
        <v>51.007692307692309</v>
      </c>
      <c r="I961">
        <v>130</v>
      </c>
      <c r="J961" t="s">
        <v>21</v>
      </c>
      <c r="K961" t="s">
        <v>22</v>
      </c>
      <c r="L961">
        <v>1448690400</v>
      </c>
      <c r="M961">
        <v>1280120400</v>
      </c>
      <c r="N961" s="12">
        <f t="shared" si="44"/>
        <v>42336.25</v>
      </c>
      <c r="O961" s="12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2048</v>
      </c>
      <c r="T961" t="s">
        <v>2060</v>
      </c>
    </row>
    <row r="962" spans="1:20" x14ac:dyDescent="0.3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t="s">
        <v>14</v>
      </c>
      <c r="G962" s="5">
        <f t="shared" si="42"/>
        <v>0.85054545454545449</v>
      </c>
      <c r="H962" s="8">
        <f t="shared" si="43"/>
        <v>85.054545454545448</v>
      </c>
      <c r="I962">
        <v>55</v>
      </c>
      <c r="J962" t="s">
        <v>21</v>
      </c>
      <c r="K962" t="s">
        <v>22</v>
      </c>
      <c r="L962">
        <v>1448690400</v>
      </c>
      <c r="M962">
        <v>1458104400</v>
      </c>
      <c r="N962" s="12">
        <f t="shared" si="44"/>
        <v>42336.25</v>
      </c>
      <c r="O962" s="12">
        <f t="shared" si="44"/>
        <v>42445.208333333328</v>
      </c>
      <c r="P962" t="b">
        <v>0</v>
      </c>
      <c r="Q962" t="b">
        <v>0</v>
      </c>
      <c r="R962" t="s">
        <v>28</v>
      </c>
      <c r="S962" t="s">
        <v>2038</v>
      </c>
      <c r="T962" t="s">
        <v>2039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t="s">
        <v>20</v>
      </c>
      <c r="G963" s="5">
        <f t="shared" ref="G963:G1001" si="45">IF(D963,E963/D963,0)</f>
        <v>1.1929824561403508</v>
      </c>
      <c r="H963" s="8">
        <f t="shared" ref="H963:H1001" si="46">IF(I963,E963/I963,0)</f>
        <v>43.87096774193548</v>
      </c>
      <c r="I963">
        <v>155</v>
      </c>
      <c r="J963" t="s">
        <v>21</v>
      </c>
      <c r="K963" t="s">
        <v>22</v>
      </c>
      <c r="L963">
        <v>1448690400</v>
      </c>
      <c r="M963">
        <v>1298268000</v>
      </c>
      <c r="N963" s="12">
        <f t="shared" ref="N963:O1001" si="47">(((L963/60)/60)/24)+DATE(1970,1,1)</f>
        <v>42336.25</v>
      </c>
      <c r="O963" s="12">
        <f t="shared" si="47"/>
        <v>40595.25</v>
      </c>
      <c r="P963" t="b">
        <v>0</v>
      </c>
      <c r="Q963" t="b">
        <v>0</v>
      </c>
      <c r="R963" t="s">
        <v>206</v>
      </c>
      <c r="S963" t="s">
        <v>2048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t="s">
        <v>20</v>
      </c>
      <c r="G964" s="5">
        <f t="shared" si="45"/>
        <v>2.9602777777777778</v>
      </c>
      <c r="H964" s="8">
        <f t="shared" si="46"/>
        <v>40.063909774436091</v>
      </c>
      <c r="I964">
        <v>266</v>
      </c>
      <c r="J964" t="s">
        <v>21</v>
      </c>
      <c r="K964" t="s">
        <v>22</v>
      </c>
      <c r="L964">
        <v>1448690400</v>
      </c>
      <c r="M964">
        <v>1386223200</v>
      </c>
      <c r="N964" s="12">
        <f t="shared" si="47"/>
        <v>42336.25</v>
      </c>
      <c r="O964" s="12">
        <f t="shared" si="47"/>
        <v>41613.25</v>
      </c>
      <c r="P964" t="b">
        <v>0</v>
      </c>
      <c r="Q964" t="b">
        <v>0</v>
      </c>
      <c r="R964" t="s">
        <v>17</v>
      </c>
      <c r="S964" t="s">
        <v>2034</v>
      </c>
      <c r="T964" t="s">
        <v>2035</v>
      </c>
    </row>
    <row r="965" spans="1:20" x14ac:dyDescent="0.3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t="s">
        <v>14</v>
      </c>
      <c r="G965" s="5">
        <f t="shared" si="45"/>
        <v>0.84694915254237291</v>
      </c>
      <c r="H965" s="8">
        <f t="shared" si="46"/>
        <v>43.833333333333336</v>
      </c>
      <c r="I965">
        <v>114</v>
      </c>
      <c r="J965" t="s">
        <v>107</v>
      </c>
      <c r="K965" t="s">
        <v>108</v>
      </c>
      <c r="L965">
        <v>1448690400</v>
      </c>
      <c r="M965">
        <v>1299823200</v>
      </c>
      <c r="N965" s="12">
        <f t="shared" si="47"/>
        <v>42336.25</v>
      </c>
      <c r="O965" s="12">
        <f t="shared" si="47"/>
        <v>40613.25</v>
      </c>
      <c r="P965" t="b">
        <v>0</v>
      </c>
      <c r="Q965" t="b">
        <v>1</v>
      </c>
      <c r="R965" t="s">
        <v>122</v>
      </c>
      <c r="S965" t="s">
        <v>2055</v>
      </c>
      <c r="T965" t="s">
        <v>2056</v>
      </c>
    </row>
    <row r="966" spans="1:20" x14ac:dyDescent="0.3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t="s">
        <v>20</v>
      </c>
      <c r="G966" s="5">
        <f t="shared" si="45"/>
        <v>3.5578378378378379</v>
      </c>
      <c r="H966" s="8">
        <f t="shared" si="46"/>
        <v>84.92903225806451</v>
      </c>
      <c r="I966">
        <v>155</v>
      </c>
      <c r="J966" t="s">
        <v>21</v>
      </c>
      <c r="K966" t="s">
        <v>22</v>
      </c>
      <c r="L966">
        <v>1448690400</v>
      </c>
      <c r="M966">
        <v>1431752400</v>
      </c>
      <c r="N966" s="12">
        <f t="shared" si="47"/>
        <v>42336.25</v>
      </c>
      <c r="O966" s="12">
        <f t="shared" si="47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2041</v>
      </c>
    </row>
    <row r="967" spans="1:20" x14ac:dyDescent="0.3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t="s">
        <v>20</v>
      </c>
      <c r="G967" s="5">
        <f t="shared" si="45"/>
        <v>3.8640909090909092</v>
      </c>
      <c r="H967" s="8">
        <f t="shared" si="46"/>
        <v>41.067632850241544</v>
      </c>
      <c r="I967">
        <v>207</v>
      </c>
      <c r="J967" t="s">
        <v>40</v>
      </c>
      <c r="K967" t="s">
        <v>41</v>
      </c>
      <c r="L967">
        <v>1448690400</v>
      </c>
      <c r="M967">
        <v>1267855200</v>
      </c>
      <c r="N967" s="12">
        <f t="shared" si="47"/>
        <v>42336.25</v>
      </c>
      <c r="O967" s="12">
        <f t="shared" si="47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 x14ac:dyDescent="0.3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t="s">
        <v>20</v>
      </c>
      <c r="G968" s="5">
        <f t="shared" si="45"/>
        <v>7.9223529411764702</v>
      </c>
      <c r="H968" s="8">
        <f t="shared" si="46"/>
        <v>54.971428571428568</v>
      </c>
      <c r="I968">
        <v>245</v>
      </c>
      <c r="J968" t="s">
        <v>21</v>
      </c>
      <c r="K968" t="s">
        <v>22</v>
      </c>
      <c r="L968">
        <v>1448690400</v>
      </c>
      <c r="M968">
        <v>1497675600</v>
      </c>
      <c r="N968" s="12">
        <f t="shared" si="47"/>
        <v>42336.25</v>
      </c>
      <c r="O968" s="12">
        <f t="shared" si="47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2041</v>
      </c>
    </row>
    <row r="969" spans="1:20" x14ac:dyDescent="0.3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t="s">
        <v>20</v>
      </c>
      <c r="G969" s="5">
        <f t="shared" si="45"/>
        <v>1.3703393665158372</v>
      </c>
      <c r="H969" s="8">
        <f t="shared" si="46"/>
        <v>77.010807374443743</v>
      </c>
      <c r="I969">
        <v>1573</v>
      </c>
      <c r="J969" t="s">
        <v>21</v>
      </c>
      <c r="K969" t="s">
        <v>22</v>
      </c>
      <c r="L969">
        <v>1448690400</v>
      </c>
      <c r="M969">
        <v>1336885200</v>
      </c>
      <c r="N969" s="12">
        <f t="shared" si="47"/>
        <v>42336.25</v>
      </c>
      <c r="O969" s="12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t="s">
        <v>20</v>
      </c>
      <c r="G970" s="5">
        <f t="shared" si="45"/>
        <v>3.3820833333333336</v>
      </c>
      <c r="H970" s="8">
        <f t="shared" si="46"/>
        <v>71.201754385964918</v>
      </c>
      <c r="I970">
        <v>114</v>
      </c>
      <c r="J970" t="s">
        <v>21</v>
      </c>
      <c r="K970" t="s">
        <v>22</v>
      </c>
      <c r="L970">
        <v>1448690400</v>
      </c>
      <c r="M970">
        <v>1295157600</v>
      </c>
      <c r="N970" s="12">
        <f t="shared" si="47"/>
        <v>42336.25</v>
      </c>
      <c r="O970" s="12">
        <f t="shared" si="47"/>
        <v>40559.25</v>
      </c>
      <c r="P970" t="b">
        <v>0</v>
      </c>
      <c r="Q970" t="b">
        <v>0</v>
      </c>
      <c r="R970" t="s">
        <v>17</v>
      </c>
      <c r="S970" t="s">
        <v>2034</v>
      </c>
      <c r="T970" t="s">
        <v>2035</v>
      </c>
    </row>
    <row r="971" spans="1:20" x14ac:dyDescent="0.3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t="s">
        <v>20</v>
      </c>
      <c r="G971" s="5">
        <f t="shared" si="45"/>
        <v>1.0822784810126582</v>
      </c>
      <c r="H971" s="8">
        <f t="shared" si="46"/>
        <v>91.935483870967744</v>
      </c>
      <c r="I971">
        <v>93</v>
      </c>
      <c r="J971" t="s">
        <v>21</v>
      </c>
      <c r="K971" t="s">
        <v>22</v>
      </c>
      <c r="L971">
        <v>1448690400</v>
      </c>
      <c r="M971">
        <v>1577599200</v>
      </c>
      <c r="N971" s="12">
        <f t="shared" si="47"/>
        <v>42336.25</v>
      </c>
      <c r="O971" s="12">
        <f t="shared" si="47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2041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t="s">
        <v>14</v>
      </c>
      <c r="G972" s="5">
        <f t="shared" si="45"/>
        <v>0.60757639620653314</v>
      </c>
      <c r="H972" s="8">
        <f t="shared" si="46"/>
        <v>97.069023569023571</v>
      </c>
      <c r="I972">
        <v>594</v>
      </c>
      <c r="J972" t="s">
        <v>21</v>
      </c>
      <c r="K972" t="s">
        <v>22</v>
      </c>
      <c r="L972">
        <v>1448690400</v>
      </c>
      <c r="M972">
        <v>1305003600</v>
      </c>
      <c r="N972" s="12">
        <f t="shared" si="47"/>
        <v>42336.25</v>
      </c>
      <c r="O972" s="12">
        <f t="shared" si="47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x14ac:dyDescent="0.3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t="s">
        <v>14</v>
      </c>
      <c r="G973" s="5">
        <f t="shared" si="45"/>
        <v>0.27725490196078434</v>
      </c>
      <c r="H973" s="8">
        <f t="shared" si="46"/>
        <v>58.916666666666664</v>
      </c>
      <c r="I973">
        <v>24</v>
      </c>
      <c r="J973" t="s">
        <v>21</v>
      </c>
      <c r="K973" t="s">
        <v>22</v>
      </c>
      <c r="L973">
        <v>1448690400</v>
      </c>
      <c r="M973">
        <v>1381726800</v>
      </c>
      <c r="N973" s="12">
        <f t="shared" si="47"/>
        <v>42336.25</v>
      </c>
      <c r="O973" s="12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2042</v>
      </c>
      <c r="T973" t="s">
        <v>2061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t="s">
        <v>20</v>
      </c>
      <c r="G974" s="5">
        <f t="shared" si="45"/>
        <v>2.283934426229508</v>
      </c>
      <c r="H974" s="8">
        <f t="shared" si="46"/>
        <v>58.015466983938133</v>
      </c>
      <c r="I974">
        <v>1681</v>
      </c>
      <c r="J974" t="s">
        <v>21</v>
      </c>
      <c r="K974" t="s">
        <v>22</v>
      </c>
      <c r="L974">
        <v>1448690400</v>
      </c>
      <c r="M974">
        <v>1402462800</v>
      </c>
      <c r="N974" s="12">
        <f t="shared" si="47"/>
        <v>42336.25</v>
      </c>
      <c r="O974" s="12">
        <f t="shared" si="47"/>
        <v>41801.208333333336</v>
      </c>
      <c r="P974" t="b">
        <v>0</v>
      </c>
      <c r="Q974" t="b">
        <v>1</v>
      </c>
      <c r="R974" t="s">
        <v>28</v>
      </c>
      <c r="S974" t="s">
        <v>2038</v>
      </c>
      <c r="T974" t="s">
        <v>2039</v>
      </c>
    </row>
    <row r="975" spans="1:20" x14ac:dyDescent="0.3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t="s">
        <v>14</v>
      </c>
      <c r="G975" s="5">
        <f t="shared" si="45"/>
        <v>0.21615194054500414</v>
      </c>
      <c r="H975" s="8">
        <f t="shared" si="46"/>
        <v>103.87301587301587</v>
      </c>
      <c r="I975">
        <v>252</v>
      </c>
      <c r="J975" t="s">
        <v>21</v>
      </c>
      <c r="K975" t="s">
        <v>22</v>
      </c>
      <c r="L975">
        <v>1448690400</v>
      </c>
      <c r="M975">
        <v>1292133600</v>
      </c>
      <c r="N975" s="12">
        <f t="shared" si="47"/>
        <v>42336.25</v>
      </c>
      <c r="O975" s="12">
        <f t="shared" si="47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2041</v>
      </c>
    </row>
    <row r="976" spans="1:20" x14ac:dyDescent="0.3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t="s">
        <v>20</v>
      </c>
      <c r="G976" s="5">
        <f t="shared" si="45"/>
        <v>3.73875</v>
      </c>
      <c r="H976" s="8">
        <f t="shared" si="46"/>
        <v>93.46875</v>
      </c>
      <c r="I976">
        <v>32</v>
      </c>
      <c r="J976" t="s">
        <v>21</v>
      </c>
      <c r="K976" t="s">
        <v>22</v>
      </c>
      <c r="L976">
        <v>1448690400</v>
      </c>
      <c r="M976">
        <v>1368939600</v>
      </c>
      <c r="N976" s="12">
        <f t="shared" si="47"/>
        <v>42336.25</v>
      </c>
      <c r="O976" s="12">
        <f t="shared" si="47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2046</v>
      </c>
    </row>
    <row r="977" spans="1:20" x14ac:dyDescent="0.3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t="s">
        <v>20</v>
      </c>
      <c r="G977" s="5">
        <f t="shared" si="45"/>
        <v>1.5492592592592593</v>
      </c>
      <c r="H977" s="8">
        <f t="shared" si="46"/>
        <v>61.970370370370368</v>
      </c>
      <c r="I977">
        <v>135</v>
      </c>
      <c r="J977" t="s">
        <v>21</v>
      </c>
      <c r="K977" t="s">
        <v>22</v>
      </c>
      <c r="L977">
        <v>1448690400</v>
      </c>
      <c r="M977">
        <v>1452146400</v>
      </c>
      <c r="N977" s="12">
        <f t="shared" si="47"/>
        <v>42336.25</v>
      </c>
      <c r="O977" s="12">
        <f t="shared" si="47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2041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t="s">
        <v>20</v>
      </c>
      <c r="G978" s="5">
        <f t="shared" si="45"/>
        <v>3.2214999999999998</v>
      </c>
      <c r="H978" s="8">
        <f t="shared" si="46"/>
        <v>92.042857142857144</v>
      </c>
      <c r="I978">
        <v>140</v>
      </c>
      <c r="J978" t="s">
        <v>21</v>
      </c>
      <c r="K978" t="s">
        <v>22</v>
      </c>
      <c r="L978">
        <v>1448690400</v>
      </c>
      <c r="M978">
        <v>1296712800</v>
      </c>
      <c r="N978" s="12">
        <f t="shared" si="47"/>
        <v>42336.25</v>
      </c>
      <c r="O978" s="12">
        <f t="shared" si="47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x14ac:dyDescent="0.3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t="s">
        <v>14</v>
      </c>
      <c r="G979" s="5">
        <f t="shared" si="45"/>
        <v>0.73957142857142855</v>
      </c>
      <c r="H979" s="8">
        <f t="shared" si="46"/>
        <v>77.268656716417908</v>
      </c>
      <c r="I979">
        <v>67</v>
      </c>
      <c r="J979" t="s">
        <v>21</v>
      </c>
      <c r="K979" t="s">
        <v>22</v>
      </c>
      <c r="L979">
        <v>1448690400</v>
      </c>
      <c r="M979">
        <v>1520748000</v>
      </c>
      <c r="N979" s="12">
        <f t="shared" si="47"/>
        <v>42336.25</v>
      </c>
      <c r="O979" s="12">
        <f t="shared" si="47"/>
        <v>43170.25</v>
      </c>
      <c r="P979" t="b">
        <v>0</v>
      </c>
      <c r="Q979" t="b">
        <v>0</v>
      </c>
      <c r="R979" t="s">
        <v>17</v>
      </c>
      <c r="S979" t="s">
        <v>2034</v>
      </c>
      <c r="T979" t="s">
        <v>2035</v>
      </c>
    </row>
    <row r="980" spans="1:20" x14ac:dyDescent="0.3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t="s">
        <v>20</v>
      </c>
      <c r="G980" s="5">
        <f t="shared" si="45"/>
        <v>8.641</v>
      </c>
      <c r="H980" s="8">
        <f t="shared" si="46"/>
        <v>93.923913043478265</v>
      </c>
      <c r="I980">
        <v>92</v>
      </c>
      <c r="J980" t="s">
        <v>21</v>
      </c>
      <c r="K980" t="s">
        <v>22</v>
      </c>
      <c r="L980">
        <v>1448690400</v>
      </c>
      <c r="M980">
        <v>1480831200</v>
      </c>
      <c r="N980" s="12">
        <f t="shared" si="47"/>
        <v>42336.25</v>
      </c>
      <c r="O980" s="12">
        <f t="shared" si="47"/>
        <v>42708.25</v>
      </c>
      <c r="P980" t="b">
        <v>0</v>
      </c>
      <c r="Q980" t="b">
        <v>0</v>
      </c>
      <c r="R980" t="s">
        <v>89</v>
      </c>
      <c r="S980" t="s">
        <v>2051</v>
      </c>
      <c r="T980" t="s">
        <v>2052</v>
      </c>
    </row>
    <row r="981" spans="1:20" x14ac:dyDescent="0.3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t="s">
        <v>20</v>
      </c>
      <c r="G981" s="5">
        <f t="shared" si="45"/>
        <v>1.432624584717608</v>
      </c>
      <c r="H981" s="8">
        <f t="shared" si="46"/>
        <v>84.969458128078813</v>
      </c>
      <c r="I981">
        <v>1015</v>
      </c>
      <c r="J981" t="s">
        <v>40</v>
      </c>
      <c r="K981" t="s">
        <v>41</v>
      </c>
      <c r="L981">
        <v>1448690400</v>
      </c>
      <c r="M981">
        <v>1426914000</v>
      </c>
      <c r="N981" s="12">
        <f t="shared" si="47"/>
        <v>42336.25</v>
      </c>
      <c r="O981" s="12">
        <f t="shared" si="47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2041</v>
      </c>
    </row>
    <row r="982" spans="1:20" x14ac:dyDescent="0.3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t="s">
        <v>14</v>
      </c>
      <c r="G982" s="5">
        <f t="shared" si="45"/>
        <v>0.40281762295081969</v>
      </c>
      <c r="H982" s="8">
        <f t="shared" si="46"/>
        <v>105.97035040431267</v>
      </c>
      <c r="I982">
        <v>742</v>
      </c>
      <c r="J982" t="s">
        <v>21</v>
      </c>
      <c r="K982" t="s">
        <v>22</v>
      </c>
      <c r="L982">
        <v>1448690400</v>
      </c>
      <c r="M982">
        <v>1446616800</v>
      </c>
      <c r="N982" s="12">
        <f t="shared" si="47"/>
        <v>42336.25</v>
      </c>
      <c r="O982" s="12">
        <f t="shared" si="47"/>
        <v>42312.25</v>
      </c>
      <c r="P982" t="b">
        <v>1</v>
      </c>
      <c r="Q982" t="b">
        <v>0</v>
      </c>
      <c r="R982" t="s">
        <v>68</v>
      </c>
      <c r="S982" t="s">
        <v>2048</v>
      </c>
      <c r="T982" t="s">
        <v>2049</v>
      </c>
    </row>
    <row r="983" spans="1:20" x14ac:dyDescent="0.3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t="s">
        <v>20</v>
      </c>
      <c r="G983" s="5">
        <f t="shared" si="45"/>
        <v>1.7822388059701493</v>
      </c>
      <c r="H983" s="8">
        <f t="shared" si="46"/>
        <v>36.969040247678016</v>
      </c>
      <c r="I983">
        <v>323</v>
      </c>
      <c r="J983" t="s">
        <v>21</v>
      </c>
      <c r="K983" t="s">
        <v>22</v>
      </c>
      <c r="L983">
        <v>1448690400</v>
      </c>
      <c r="M983">
        <v>1517032800</v>
      </c>
      <c r="N983" s="12">
        <f t="shared" si="47"/>
        <v>42336.25</v>
      </c>
      <c r="O983" s="12">
        <f t="shared" si="47"/>
        <v>43127.25</v>
      </c>
      <c r="P983" t="b">
        <v>0</v>
      </c>
      <c r="Q983" t="b">
        <v>0</v>
      </c>
      <c r="R983" t="s">
        <v>28</v>
      </c>
      <c r="S983" t="s">
        <v>2038</v>
      </c>
      <c r="T983" t="s">
        <v>2039</v>
      </c>
    </row>
    <row r="984" spans="1:20" x14ac:dyDescent="0.3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t="s">
        <v>14</v>
      </c>
      <c r="G984" s="5">
        <f t="shared" si="45"/>
        <v>0.84930555555555554</v>
      </c>
      <c r="H984" s="8">
        <f t="shared" si="46"/>
        <v>81.533333333333331</v>
      </c>
      <c r="I984">
        <v>75</v>
      </c>
      <c r="J984" t="s">
        <v>21</v>
      </c>
      <c r="K984" t="s">
        <v>22</v>
      </c>
      <c r="L984">
        <v>1448690400</v>
      </c>
      <c r="M984">
        <v>1311224400</v>
      </c>
      <c r="N984" s="12">
        <f t="shared" si="47"/>
        <v>42336.25</v>
      </c>
      <c r="O984" s="12">
        <f t="shared" si="47"/>
        <v>40745.208333333336</v>
      </c>
      <c r="P984" t="b">
        <v>0</v>
      </c>
      <c r="Q984" t="b">
        <v>1</v>
      </c>
      <c r="R984" t="s">
        <v>42</v>
      </c>
      <c r="S984" t="s">
        <v>2042</v>
      </c>
      <c r="T984" t="s">
        <v>2043</v>
      </c>
    </row>
    <row r="985" spans="1:20" x14ac:dyDescent="0.3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t="s">
        <v>20</v>
      </c>
      <c r="G985" s="5">
        <f t="shared" si="45"/>
        <v>1.4593648334624323</v>
      </c>
      <c r="H985" s="8">
        <f t="shared" si="46"/>
        <v>80.999140154772135</v>
      </c>
      <c r="I985">
        <v>2326</v>
      </c>
      <c r="J985" t="s">
        <v>21</v>
      </c>
      <c r="K985" t="s">
        <v>22</v>
      </c>
      <c r="L985">
        <v>1448690400</v>
      </c>
      <c r="M985">
        <v>1566190800</v>
      </c>
      <c r="N985" s="12">
        <f t="shared" si="47"/>
        <v>42336.25</v>
      </c>
      <c r="O985" s="12">
        <f t="shared" si="47"/>
        <v>43696.208333333328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t="s">
        <v>20</v>
      </c>
      <c r="G986" s="5">
        <f t="shared" si="45"/>
        <v>1.5246153846153847</v>
      </c>
      <c r="H986" s="8">
        <f t="shared" si="46"/>
        <v>26.010498687664043</v>
      </c>
      <c r="I986">
        <v>381</v>
      </c>
      <c r="J986" t="s">
        <v>21</v>
      </c>
      <c r="K986" t="s">
        <v>22</v>
      </c>
      <c r="L986">
        <v>1448690400</v>
      </c>
      <c r="M986">
        <v>1570165200</v>
      </c>
      <c r="N986" s="12">
        <f t="shared" si="47"/>
        <v>42336.25</v>
      </c>
      <c r="O986" s="12">
        <f t="shared" si="47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t="s">
        <v>14</v>
      </c>
      <c r="G987" s="5">
        <f t="shared" si="45"/>
        <v>0.67129542790152408</v>
      </c>
      <c r="H987" s="8">
        <f t="shared" si="46"/>
        <v>25.998410896708286</v>
      </c>
      <c r="I987">
        <v>4405</v>
      </c>
      <c r="J987" t="s">
        <v>21</v>
      </c>
      <c r="K987" t="s">
        <v>22</v>
      </c>
      <c r="L987">
        <v>1448690400</v>
      </c>
      <c r="M987">
        <v>1388556000</v>
      </c>
      <c r="N987" s="12">
        <f t="shared" si="47"/>
        <v>42336.25</v>
      </c>
      <c r="O987" s="12">
        <f t="shared" si="47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t="s">
        <v>14</v>
      </c>
      <c r="G988" s="5">
        <f t="shared" si="45"/>
        <v>0.40307692307692305</v>
      </c>
      <c r="H988" s="8">
        <f t="shared" si="46"/>
        <v>34.173913043478258</v>
      </c>
      <c r="I988">
        <v>92</v>
      </c>
      <c r="J988" t="s">
        <v>21</v>
      </c>
      <c r="K988" t="s">
        <v>22</v>
      </c>
      <c r="L988">
        <v>1448690400</v>
      </c>
      <c r="M988">
        <v>1303189200</v>
      </c>
      <c r="N988" s="12">
        <f t="shared" si="47"/>
        <v>42336.25</v>
      </c>
      <c r="O988" s="12">
        <f t="shared" si="47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x14ac:dyDescent="0.3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t="s">
        <v>20</v>
      </c>
      <c r="G989" s="5">
        <f t="shared" si="45"/>
        <v>2.1679032258064517</v>
      </c>
      <c r="H989" s="8">
        <f t="shared" si="46"/>
        <v>28.002083333333335</v>
      </c>
      <c r="I989">
        <v>480</v>
      </c>
      <c r="J989" t="s">
        <v>21</v>
      </c>
      <c r="K989" t="s">
        <v>22</v>
      </c>
      <c r="L989">
        <v>1448690400</v>
      </c>
      <c r="M989">
        <v>1494478800</v>
      </c>
      <c r="N989" s="12">
        <f t="shared" si="47"/>
        <v>42336.25</v>
      </c>
      <c r="O989" s="12">
        <f t="shared" si="47"/>
        <v>42866.208333333328</v>
      </c>
      <c r="P989" t="b">
        <v>0</v>
      </c>
      <c r="Q989" t="b">
        <v>0</v>
      </c>
      <c r="R989" t="s">
        <v>42</v>
      </c>
      <c r="S989" t="s">
        <v>2042</v>
      </c>
      <c r="T989" t="s">
        <v>2043</v>
      </c>
    </row>
    <row r="990" spans="1:20" x14ac:dyDescent="0.3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t="s">
        <v>14</v>
      </c>
      <c r="G990" s="5">
        <f t="shared" si="45"/>
        <v>0.52117021276595743</v>
      </c>
      <c r="H990" s="8">
        <f t="shared" si="46"/>
        <v>76.546875</v>
      </c>
      <c r="I990">
        <v>64</v>
      </c>
      <c r="J990" t="s">
        <v>21</v>
      </c>
      <c r="K990" t="s">
        <v>22</v>
      </c>
      <c r="L990">
        <v>1448690400</v>
      </c>
      <c r="M990">
        <v>1480744800</v>
      </c>
      <c r="N990" s="12">
        <f t="shared" si="47"/>
        <v>42336.25</v>
      </c>
      <c r="O990" s="12">
        <f t="shared" si="47"/>
        <v>42707.25</v>
      </c>
      <c r="P990" t="b">
        <v>0</v>
      </c>
      <c r="Q990" t="b">
        <v>0</v>
      </c>
      <c r="R990" t="s">
        <v>133</v>
      </c>
      <c r="S990" t="s">
        <v>2048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t="s">
        <v>20</v>
      </c>
      <c r="G991" s="5">
        <f t="shared" si="45"/>
        <v>4.9958333333333336</v>
      </c>
      <c r="H991" s="8">
        <f t="shared" si="46"/>
        <v>53.053097345132741</v>
      </c>
      <c r="I991">
        <v>226</v>
      </c>
      <c r="J991" t="s">
        <v>21</v>
      </c>
      <c r="K991" t="s">
        <v>22</v>
      </c>
      <c r="L991">
        <v>1448690400</v>
      </c>
      <c r="M991">
        <v>1555822800</v>
      </c>
      <c r="N991" s="12">
        <f t="shared" si="47"/>
        <v>42336.25</v>
      </c>
      <c r="O991" s="12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2048</v>
      </c>
      <c r="T991" t="s">
        <v>2060</v>
      </c>
    </row>
    <row r="992" spans="1:20" x14ac:dyDescent="0.3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t="s">
        <v>14</v>
      </c>
      <c r="G992" s="5">
        <f t="shared" si="45"/>
        <v>0.87679487179487181</v>
      </c>
      <c r="H992" s="8">
        <f t="shared" si="46"/>
        <v>106.859375</v>
      </c>
      <c r="I992">
        <v>64</v>
      </c>
      <c r="J992" t="s">
        <v>21</v>
      </c>
      <c r="K992" t="s">
        <v>22</v>
      </c>
      <c r="L992">
        <v>1448690400</v>
      </c>
      <c r="M992">
        <v>1458882000</v>
      </c>
      <c r="N992" s="12">
        <f t="shared" si="47"/>
        <v>42336.25</v>
      </c>
      <c r="O992" s="12">
        <f t="shared" si="47"/>
        <v>42454.208333333328</v>
      </c>
      <c r="P992" t="b">
        <v>0</v>
      </c>
      <c r="Q992" t="b">
        <v>1</v>
      </c>
      <c r="R992" t="s">
        <v>53</v>
      </c>
      <c r="S992" t="s">
        <v>2042</v>
      </c>
      <c r="T992" t="s">
        <v>2045</v>
      </c>
    </row>
    <row r="993" spans="1:20" x14ac:dyDescent="0.3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t="s">
        <v>20</v>
      </c>
      <c r="G993" s="5">
        <f t="shared" si="45"/>
        <v>1.131734693877551</v>
      </c>
      <c r="H993" s="8">
        <f t="shared" si="46"/>
        <v>46.020746887966808</v>
      </c>
      <c r="I993">
        <v>241</v>
      </c>
      <c r="J993" t="s">
        <v>21</v>
      </c>
      <c r="K993" t="s">
        <v>22</v>
      </c>
      <c r="L993">
        <v>1448690400</v>
      </c>
      <c r="M993">
        <v>1411966800</v>
      </c>
      <c r="N993" s="12">
        <f t="shared" si="47"/>
        <v>42336.25</v>
      </c>
      <c r="O993" s="12">
        <f t="shared" si="47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 x14ac:dyDescent="0.3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t="s">
        <v>20</v>
      </c>
      <c r="G994" s="5">
        <f t="shared" si="45"/>
        <v>4.2654838709677421</v>
      </c>
      <c r="H994" s="8">
        <f t="shared" si="46"/>
        <v>100.17424242424242</v>
      </c>
      <c r="I994">
        <v>132</v>
      </c>
      <c r="J994" t="s">
        <v>21</v>
      </c>
      <c r="K994" t="s">
        <v>22</v>
      </c>
      <c r="L994">
        <v>1448690400</v>
      </c>
      <c r="M994">
        <v>1526878800</v>
      </c>
      <c r="N994" s="12">
        <f t="shared" si="47"/>
        <v>42336.25</v>
      </c>
      <c r="O994" s="12">
        <f t="shared" si="47"/>
        <v>43241.208333333328</v>
      </c>
      <c r="P994" t="b">
        <v>0</v>
      </c>
      <c r="Q994" t="b">
        <v>1</v>
      </c>
      <c r="R994" t="s">
        <v>53</v>
      </c>
      <c r="S994" t="s">
        <v>2042</v>
      </c>
      <c r="T994" t="s">
        <v>2045</v>
      </c>
    </row>
    <row r="995" spans="1:20" x14ac:dyDescent="0.3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t="s">
        <v>74</v>
      </c>
      <c r="G995" s="5">
        <f t="shared" si="45"/>
        <v>0.77632653061224488</v>
      </c>
      <c r="H995" s="8">
        <f t="shared" si="46"/>
        <v>101.44</v>
      </c>
      <c r="I995">
        <v>75</v>
      </c>
      <c r="J995" t="s">
        <v>107</v>
      </c>
      <c r="K995" t="s">
        <v>108</v>
      </c>
      <c r="L995">
        <v>1448690400</v>
      </c>
      <c r="M995">
        <v>1452405600</v>
      </c>
      <c r="N995" s="12">
        <f t="shared" si="47"/>
        <v>42336.25</v>
      </c>
      <c r="O995" s="12">
        <f t="shared" si="47"/>
        <v>42379.25</v>
      </c>
      <c r="P995" t="b">
        <v>0</v>
      </c>
      <c r="Q995" t="b">
        <v>1</v>
      </c>
      <c r="R995" t="s">
        <v>122</v>
      </c>
      <c r="S995" t="s">
        <v>2055</v>
      </c>
      <c r="T995" t="s">
        <v>2056</v>
      </c>
    </row>
    <row r="996" spans="1:20" x14ac:dyDescent="0.3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t="s">
        <v>14</v>
      </c>
      <c r="G996" s="5">
        <f t="shared" si="45"/>
        <v>0.52496810772501767</v>
      </c>
      <c r="H996" s="8">
        <f t="shared" si="46"/>
        <v>87.972684085510693</v>
      </c>
      <c r="I996">
        <v>842</v>
      </c>
      <c r="J996" t="s">
        <v>21</v>
      </c>
      <c r="K996" t="s">
        <v>22</v>
      </c>
      <c r="L996">
        <v>1448690400</v>
      </c>
      <c r="M996">
        <v>1414040400</v>
      </c>
      <c r="N996" s="12">
        <f t="shared" si="47"/>
        <v>42336.25</v>
      </c>
      <c r="O996" s="12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t="s">
        <v>20</v>
      </c>
      <c r="G997" s="5">
        <f t="shared" si="45"/>
        <v>1.5746762589928058</v>
      </c>
      <c r="H997" s="8">
        <f t="shared" si="46"/>
        <v>74.995594713656388</v>
      </c>
      <c r="I997">
        <v>2043</v>
      </c>
      <c r="J997" t="s">
        <v>21</v>
      </c>
      <c r="K997" t="s">
        <v>22</v>
      </c>
      <c r="L997">
        <v>1448690400</v>
      </c>
      <c r="M997">
        <v>1543816800</v>
      </c>
      <c r="N997" s="12">
        <f t="shared" si="47"/>
        <v>42336.25</v>
      </c>
      <c r="O997" s="12">
        <f t="shared" si="47"/>
        <v>43437.25</v>
      </c>
      <c r="P997" t="b">
        <v>0</v>
      </c>
      <c r="Q997" t="b">
        <v>1</v>
      </c>
      <c r="R997" t="s">
        <v>17</v>
      </c>
      <c r="S997" t="s">
        <v>2034</v>
      </c>
      <c r="T997" t="s">
        <v>2035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t="s">
        <v>14</v>
      </c>
      <c r="G998" s="5">
        <f t="shared" si="45"/>
        <v>0.72939393939393937</v>
      </c>
      <c r="H998" s="8">
        <f t="shared" si="46"/>
        <v>42.982142857142854</v>
      </c>
      <c r="I998">
        <v>112</v>
      </c>
      <c r="J998" t="s">
        <v>21</v>
      </c>
      <c r="K998" t="s">
        <v>22</v>
      </c>
      <c r="L998">
        <v>1448690400</v>
      </c>
      <c r="M998">
        <v>1359698400</v>
      </c>
      <c r="N998" s="12">
        <f t="shared" si="47"/>
        <v>42336.25</v>
      </c>
      <c r="O998" s="12">
        <f t="shared" si="47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2041</v>
      </c>
    </row>
    <row r="999" spans="1:20" x14ac:dyDescent="0.3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t="s">
        <v>74</v>
      </c>
      <c r="G999" s="5">
        <f t="shared" si="45"/>
        <v>0.60565789473684206</v>
      </c>
      <c r="H999" s="8">
        <f t="shared" si="46"/>
        <v>33.115107913669064</v>
      </c>
      <c r="I999">
        <v>139</v>
      </c>
      <c r="J999" t="s">
        <v>107</v>
      </c>
      <c r="K999" t="s">
        <v>108</v>
      </c>
      <c r="L999">
        <v>1448690400</v>
      </c>
      <c r="M999">
        <v>1390629600</v>
      </c>
      <c r="N999" s="12">
        <f t="shared" si="47"/>
        <v>42336.25</v>
      </c>
      <c r="O999" s="12">
        <f t="shared" si="47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x14ac:dyDescent="0.3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t="s">
        <v>14</v>
      </c>
      <c r="G1000" s="5">
        <f t="shared" si="45"/>
        <v>0.5679129129129129</v>
      </c>
      <c r="H1000" s="8">
        <f t="shared" si="46"/>
        <v>101.13101604278074</v>
      </c>
      <c r="I1000">
        <v>374</v>
      </c>
      <c r="J1000" t="s">
        <v>21</v>
      </c>
      <c r="K1000" t="s">
        <v>22</v>
      </c>
      <c r="L1000">
        <v>1448690400</v>
      </c>
      <c r="M1000">
        <v>1267077600</v>
      </c>
      <c r="N1000" s="12">
        <f t="shared" si="47"/>
        <v>42336.25</v>
      </c>
      <c r="O1000" s="12">
        <f t="shared" si="47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2046</v>
      </c>
    </row>
    <row r="1001" spans="1:20" x14ac:dyDescent="0.3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t="s">
        <v>74</v>
      </c>
      <c r="G1001" s="5">
        <f t="shared" si="45"/>
        <v>0.56542754275427543</v>
      </c>
      <c r="H1001" s="8">
        <f t="shared" si="46"/>
        <v>55.98841354723708</v>
      </c>
      <c r="I1001">
        <v>1122</v>
      </c>
      <c r="J1001" t="s">
        <v>21</v>
      </c>
      <c r="K1001" t="s">
        <v>22</v>
      </c>
      <c r="L1001">
        <v>1448690400</v>
      </c>
      <c r="M1001">
        <v>1467781200</v>
      </c>
      <c r="N1001" s="12">
        <f t="shared" si="47"/>
        <v>42336.25</v>
      </c>
      <c r="O1001" s="12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2034</v>
      </c>
      <c r="T1001" t="s">
        <v>2035</v>
      </c>
    </row>
    <row r="1002" spans="1:20" x14ac:dyDescent="0.3">
      <c r="G1002" s="7"/>
      <c r="H1002" s="7"/>
    </row>
  </sheetData>
  <conditionalFormatting sqref="F2:F1001">
    <cfRule type="cellIs" dxfId="19" priority="5" operator="equal">
      <formula>"canceled"</formula>
    </cfRule>
    <cfRule type="cellIs" dxfId="18" priority="6" operator="equal">
      <formula>"live"</formula>
    </cfRule>
    <cfRule type="cellIs" dxfId="17" priority="7" operator="equal">
      <formula>"canceled"</formula>
    </cfRule>
    <cfRule type="cellIs" dxfId="16" priority="8" operator="equal">
      <formula>"successful"</formula>
    </cfRule>
    <cfRule type="cellIs" dxfId="15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14" priority="1" operator="greaterThan">
      <formula>2</formula>
    </cfRule>
    <cfRule type="cellIs" dxfId="13" priority="2" operator="lessThan">
      <formula>0.99</formula>
    </cfRule>
    <cfRule type="cellIs" dxfId="12" priority="3" operator="lessThan">
      <formula>1.99</formula>
    </cfRule>
    <cfRule type="cellIs" dxfId="11" priority="4" operator="equal">
      <formula>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274E-EE8C-4288-B249-97C6A69A335E}">
  <sheetPr>
    <tabColor rgb="FF92D050"/>
  </sheetPr>
  <dimension ref="A1:M14"/>
  <sheetViews>
    <sheetView topLeftCell="B1" workbookViewId="0">
      <selection activeCell="T22" sqref="T22"/>
    </sheetView>
  </sheetViews>
  <sheetFormatPr defaultRowHeight="15.6" x14ac:dyDescent="0.3"/>
  <cols>
    <col min="1" max="1" width="22.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8" max="8" width="16.19921875" bestFit="1" customWidth="1"/>
    <col min="9" max="9" width="15.19921875" bestFit="1" customWidth="1"/>
    <col min="10" max="10" width="5.59765625" bestFit="1" customWidth="1"/>
    <col min="11" max="11" width="3.796875" bestFit="1" customWidth="1"/>
    <col min="12" max="12" width="9.19921875" bestFit="1" customWidth="1"/>
    <col min="13" max="13" width="10.8984375" bestFit="1" customWidth="1"/>
  </cols>
  <sheetData>
    <row r="1" spans="1:13" x14ac:dyDescent="0.3">
      <c r="A1" s="9" t="s">
        <v>6</v>
      </c>
      <c r="B1" t="s">
        <v>2071</v>
      </c>
    </row>
    <row r="3" spans="1:13" x14ac:dyDescent="0.3">
      <c r="A3" s="9" t="s">
        <v>2073</v>
      </c>
      <c r="B3" s="9" t="s">
        <v>2072</v>
      </c>
      <c r="H3" s="9" t="s">
        <v>2074</v>
      </c>
      <c r="I3" s="9" t="s">
        <v>2072</v>
      </c>
    </row>
    <row r="4" spans="1:13" x14ac:dyDescent="0.3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H4" s="9" t="s">
        <v>2067</v>
      </c>
      <c r="I4" t="s">
        <v>74</v>
      </c>
      <c r="J4" t="s">
        <v>14</v>
      </c>
      <c r="K4" t="s">
        <v>47</v>
      </c>
      <c r="L4" t="s">
        <v>20</v>
      </c>
      <c r="M4" t="s">
        <v>2068</v>
      </c>
    </row>
    <row r="5" spans="1:13" x14ac:dyDescent="0.3">
      <c r="A5" s="10" t="s">
        <v>2042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  <c r="H5" s="10" t="s">
        <v>2042</v>
      </c>
      <c r="I5" s="11">
        <v>11</v>
      </c>
      <c r="J5" s="11">
        <v>60</v>
      </c>
      <c r="K5" s="11">
        <v>5</v>
      </c>
      <c r="L5" s="11">
        <v>102</v>
      </c>
      <c r="M5" s="11">
        <v>178</v>
      </c>
    </row>
    <row r="6" spans="1:13" x14ac:dyDescent="0.3">
      <c r="A6" s="10" t="s">
        <v>2034</v>
      </c>
      <c r="B6" s="11">
        <v>4</v>
      </c>
      <c r="C6" s="11">
        <v>20</v>
      </c>
      <c r="D6" s="11"/>
      <c r="E6" s="11">
        <v>22</v>
      </c>
      <c r="F6" s="11">
        <v>46</v>
      </c>
      <c r="H6" s="10" t="s">
        <v>2034</v>
      </c>
      <c r="I6" s="11">
        <v>4</v>
      </c>
      <c r="J6" s="11">
        <v>20</v>
      </c>
      <c r="K6" s="11"/>
      <c r="L6" s="11">
        <v>22</v>
      </c>
      <c r="M6" s="11">
        <v>46</v>
      </c>
    </row>
    <row r="7" spans="1:13" x14ac:dyDescent="0.3">
      <c r="A7" s="10" t="s">
        <v>2051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  <c r="H7" s="10" t="s">
        <v>2051</v>
      </c>
      <c r="I7" s="11">
        <v>1</v>
      </c>
      <c r="J7" s="11">
        <v>23</v>
      </c>
      <c r="K7" s="11">
        <v>3</v>
      </c>
      <c r="L7" s="11">
        <v>21</v>
      </c>
      <c r="M7" s="11">
        <v>48</v>
      </c>
    </row>
    <row r="8" spans="1:13" x14ac:dyDescent="0.3">
      <c r="A8" s="10" t="s">
        <v>2065</v>
      </c>
      <c r="B8" s="11"/>
      <c r="C8" s="11"/>
      <c r="D8" s="11"/>
      <c r="E8" s="11">
        <v>4</v>
      </c>
      <c r="F8" s="11">
        <v>4</v>
      </c>
      <c r="H8" s="10" t="s">
        <v>2065</v>
      </c>
      <c r="I8" s="11"/>
      <c r="J8" s="11"/>
      <c r="K8" s="11"/>
      <c r="L8" s="11">
        <v>4</v>
      </c>
      <c r="M8" s="11">
        <v>4</v>
      </c>
    </row>
    <row r="9" spans="1:13" x14ac:dyDescent="0.3">
      <c r="A9" s="10" t="s">
        <v>2036</v>
      </c>
      <c r="B9" s="11">
        <v>10</v>
      </c>
      <c r="C9" s="11">
        <v>66</v>
      </c>
      <c r="D9" s="11"/>
      <c r="E9" s="11">
        <v>99</v>
      </c>
      <c r="F9" s="11">
        <v>175</v>
      </c>
      <c r="H9" s="10" t="s">
        <v>2036</v>
      </c>
      <c r="I9" s="11">
        <v>10</v>
      </c>
      <c r="J9" s="11">
        <v>66</v>
      </c>
      <c r="K9" s="11"/>
      <c r="L9" s="11">
        <v>99</v>
      </c>
      <c r="M9" s="11">
        <v>175</v>
      </c>
    </row>
    <row r="10" spans="1:13" x14ac:dyDescent="0.3">
      <c r="A10" s="10" t="s">
        <v>2055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  <c r="H10" s="10" t="s">
        <v>2055</v>
      </c>
      <c r="I10" s="11">
        <v>4</v>
      </c>
      <c r="J10" s="11">
        <v>11</v>
      </c>
      <c r="K10" s="11">
        <v>1</v>
      </c>
      <c r="L10" s="11">
        <v>26</v>
      </c>
      <c r="M10" s="11">
        <v>42</v>
      </c>
    </row>
    <row r="11" spans="1:13" x14ac:dyDescent="0.3">
      <c r="A11" s="10" t="s">
        <v>2048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  <c r="H11" s="10" t="s">
        <v>2048</v>
      </c>
      <c r="I11" s="11">
        <v>2</v>
      </c>
      <c r="J11" s="11">
        <v>24</v>
      </c>
      <c r="K11" s="11">
        <v>1</v>
      </c>
      <c r="L11" s="11">
        <v>40</v>
      </c>
      <c r="M11" s="11">
        <v>67</v>
      </c>
    </row>
    <row r="12" spans="1:13" x14ac:dyDescent="0.3">
      <c r="A12" s="10" t="s">
        <v>2038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  <c r="H12" s="10" t="s">
        <v>2038</v>
      </c>
      <c r="I12" s="11">
        <v>2</v>
      </c>
      <c r="J12" s="11">
        <v>28</v>
      </c>
      <c r="K12" s="11">
        <v>2</v>
      </c>
      <c r="L12" s="11">
        <v>64</v>
      </c>
      <c r="M12" s="11">
        <v>96</v>
      </c>
    </row>
    <row r="13" spans="1:13" x14ac:dyDescent="0.3">
      <c r="A13" s="10" t="s">
        <v>2040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  <c r="H13" s="10" t="s">
        <v>2040</v>
      </c>
      <c r="I13" s="11">
        <v>23</v>
      </c>
      <c r="J13" s="11">
        <v>132</v>
      </c>
      <c r="K13" s="11">
        <v>2</v>
      </c>
      <c r="L13" s="11">
        <v>187</v>
      </c>
      <c r="M13" s="11">
        <v>344</v>
      </c>
    </row>
    <row r="14" spans="1:13" x14ac:dyDescent="0.3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  <c r="H14" s="10" t="s">
        <v>2068</v>
      </c>
      <c r="I14" s="11">
        <v>57</v>
      </c>
      <c r="J14" s="11">
        <v>364</v>
      </c>
      <c r="K14" s="11">
        <v>14</v>
      </c>
      <c r="L14" s="11">
        <v>565</v>
      </c>
      <c r="M14" s="11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76F4-7446-4232-8AD2-12E62671A44A}">
  <sheetPr>
    <tabColor rgb="FF92D050"/>
  </sheetPr>
  <dimension ref="A2:F30"/>
  <sheetViews>
    <sheetView zoomScaleNormal="100" workbookViewId="0">
      <selection activeCell="E35" sqref="E3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2" spans="1:6" x14ac:dyDescent="0.3">
      <c r="A2" s="9" t="s">
        <v>6</v>
      </c>
      <c r="B2" t="s">
        <v>2071</v>
      </c>
    </row>
    <row r="4" spans="1:6" x14ac:dyDescent="0.3">
      <c r="A4" s="9" t="s">
        <v>2074</v>
      </c>
      <c r="B4" s="9" t="s">
        <v>2072</v>
      </c>
    </row>
    <row r="5" spans="1:6" x14ac:dyDescent="0.3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2050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2066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2043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2045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2044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2054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2035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2046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2059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2058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2062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2049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2056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2041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2057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2037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2064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2053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2061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2060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2052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2047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2039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2063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A5A-192C-4958-9C95-8819652D07E2}">
  <sheetPr>
    <tabColor rgb="FF92D050"/>
  </sheetPr>
  <dimension ref="A3:E19"/>
  <sheetViews>
    <sheetView workbookViewId="0">
      <selection activeCell="B7" sqref="B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11" bestFit="1" customWidth="1"/>
  </cols>
  <sheetData>
    <row r="3" spans="1:5" x14ac:dyDescent="0.3">
      <c r="A3" s="9" t="s">
        <v>2032</v>
      </c>
      <c r="B3" t="s">
        <v>2071</v>
      </c>
    </row>
    <row r="5" spans="1:5" x14ac:dyDescent="0.3">
      <c r="A5" s="9" t="s">
        <v>2074</v>
      </c>
      <c r="B5" s="9" t="s">
        <v>2072</v>
      </c>
    </row>
    <row r="6" spans="1:5" x14ac:dyDescent="0.3">
      <c r="A6" s="9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3">
      <c r="A7" s="22" t="s">
        <v>2102</v>
      </c>
      <c r="B7" s="11">
        <v>8</v>
      </c>
      <c r="C7" s="11">
        <v>34</v>
      </c>
      <c r="D7" s="11">
        <v>44</v>
      </c>
      <c r="E7" s="11">
        <v>86</v>
      </c>
    </row>
    <row r="8" spans="1:5" x14ac:dyDescent="0.3">
      <c r="A8" s="22" t="s">
        <v>2103</v>
      </c>
      <c r="B8" s="11">
        <v>4</v>
      </c>
      <c r="C8" s="11">
        <v>23</v>
      </c>
      <c r="D8" s="11">
        <v>37</v>
      </c>
      <c r="E8" s="11">
        <v>64</v>
      </c>
    </row>
    <row r="9" spans="1:5" x14ac:dyDescent="0.3">
      <c r="A9" s="22" t="s">
        <v>2104</v>
      </c>
      <c r="B9" s="11">
        <v>6</v>
      </c>
      <c r="C9" s="11">
        <v>42</v>
      </c>
      <c r="D9" s="11">
        <v>59</v>
      </c>
      <c r="E9" s="11">
        <v>107</v>
      </c>
    </row>
    <row r="10" spans="1:5" x14ac:dyDescent="0.3">
      <c r="A10" s="22" t="s">
        <v>2105</v>
      </c>
      <c r="B10" s="11">
        <v>3</v>
      </c>
      <c r="C10" s="11">
        <v>32</v>
      </c>
      <c r="D10" s="11">
        <v>41</v>
      </c>
      <c r="E10" s="11">
        <v>76</v>
      </c>
    </row>
    <row r="11" spans="1:5" x14ac:dyDescent="0.3">
      <c r="A11" s="22" t="s">
        <v>2106</v>
      </c>
      <c r="B11" s="11">
        <v>2</v>
      </c>
      <c r="C11" s="11">
        <v>32</v>
      </c>
      <c r="D11" s="11">
        <v>52</v>
      </c>
      <c r="E11" s="11">
        <v>86</v>
      </c>
    </row>
    <row r="12" spans="1:5" x14ac:dyDescent="0.3">
      <c r="A12" s="22" t="s">
        <v>2107</v>
      </c>
      <c r="B12" s="11">
        <v>1</v>
      </c>
      <c r="C12" s="11">
        <v>26</v>
      </c>
      <c r="D12" s="11">
        <v>44</v>
      </c>
      <c r="E12" s="11">
        <v>71</v>
      </c>
    </row>
    <row r="13" spans="1:5" x14ac:dyDescent="0.3">
      <c r="A13" s="22" t="s">
        <v>2108</v>
      </c>
      <c r="B13" s="11">
        <v>5</v>
      </c>
      <c r="C13" s="11">
        <v>34</v>
      </c>
      <c r="D13" s="11">
        <v>58</v>
      </c>
      <c r="E13" s="11">
        <v>97</v>
      </c>
    </row>
    <row r="14" spans="1:5" x14ac:dyDescent="0.3">
      <c r="A14" s="22" t="s">
        <v>2109</v>
      </c>
      <c r="B14" s="11">
        <v>5</v>
      </c>
      <c r="C14" s="11">
        <v>28</v>
      </c>
      <c r="D14" s="11">
        <v>49</v>
      </c>
      <c r="E14" s="11">
        <v>82</v>
      </c>
    </row>
    <row r="15" spans="1:5" x14ac:dyDescent="0.3">
      <c r="A15" s="22" t="s">
        <v>2110</v>
      </c>
      <c r="B15" s="11">
        <v>6</v>
      </c>
      <c r="C15" s="11">
        <v>35</v>
      </c>
      <c r="D15" s="11">
        <v>52</v>
      </c>
      <c r="E15" s="11">
        <v>93</v>
      </c>
    </row>
    <row r="16" spans="1:5" x14ac:dyDescent="0.3">
      <c r="A16" s="22" t="s">
        <v>2111</v>
      </c>
      <c r="B16" s="11">
        <v>9</v>
      </c>
      <c r="C16" s="11">
        <v>18</v>
      </c>
      <c r="D16" s="11">
        <v>39</v>
      </c>
      <c r="E16" s="11">
        <v>66</v>
      </c>
    </row>
    <row r="17" spans="1:5" x14ac:dyDescent="0.3">
      <c r="A17" s="22" t="s">
        <v>2112</v>
      </c>
      <c r="B17" s="11">
        <v>2</v>
      </c>
      <c r="C17" s="11">
        <v>30</v>
      </c>
      <c r="D17" s="11">
        <v>33</v>
      </c>
      <c r="E17" s="11">
        <v>65</v>
      </c>
    </row>
    <row r="18" spans="1:5" x14ac:dyDescent="0.3">
      <c r="A18" s="22" t="s">
        <v>2113</v>
      </c>
      <c r="B18" s="11">
        <v>6</v>
      </c>
      <c r="C18" s="11">
        <v>30</v>
      </c>
      <c r="D18" s="11">
        <v>57</v>
      </c>
      <c r="E18" s="11">
        <v>93</v>
      </c>
    </row>
    <row r="19" spans="1:5" x14ac:dyDescent="0.3">
      <c r="A19" s="22" t="s">
        <v>2068</v>
      </c>
      <c r="B19" s="11">
        <v>57</v>
      </c>
      <c r="C19" s="11">
        <v>364</v>
      </c>
      <c r="D19" s="11">
        <v>565</v>
      </c>
      <c r="E19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B1002"/>
  <sheetViews>
    <sheetView topLeftCell="K1" zoomScale="55" zoomScaleNormal="55" workbookViewId="0">
      <selection activeCell="V3" sqref="V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4" max="5" width="12.69921875" bestFit="1" customWidth="1"/>
    <col min="7" max="7" width="14.296875" bestFit="1" customWidth="1"/>
    <col min="8" max="8" width="16.09765625" bestFit="1" customWidth="1"/>
    <col min="9" max="9" width="13" bestFit="1" customWidth="1"/>
    <col min="12" max="13" width="11.59765625" bestFit="1" customWidth="1"/>
    <col min="14" max="14" width="23.09765625" bestFit="1" customWidth="1"/>
    <col min="15" max="15" width="21.69921875" bestFit="1" customWidth="1"/>
    <col min="18" max="18" width="28" bestFit="1" customWidth="1"/>
    <col min="19" max="19" width="29.19921875" bestFit="1" customWidth="1"/>
    <col min="20" max="20" width="14.296875" bestFit="1" customWidth="1"/>
    <col min="21" max="21" width="11.796875" customWidth="1"/>
    <col min="22" max="22" width="17.69921875" customWidth="1"/>
    <col min="23" max="23" width="13.59765625" bestFit="1" customWidth="1"/>
    <col min="24" max="24" width="17.3984375" bestFit="1" customWidth="1"/>
    <col min="25" max="25" width="12.8984375" bestFit="1" customWidth="1"/>
    <col min="26" max="26" width="20.3984375" bestFit="1" customWidth="1"/>
    <col min="27" max="27" width="16.19921875" bestFit="1" customWidth="1"/>
    <col min="28" max="28" width="19.59765625" bestFit="1" customWidth="1"/>
  </cols>
  <sheetData>
    <row r="1" spans="1:2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2069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  <c r="U1" s="16" t="s">
        <v>2075</v>
      </c>
      <c r="V1" s="16" t="s">
        <v>2076</v>
      </c>
      <c r="W1" s="16" t="s">
        <v>2077</v>
      </c>
      <c r="X1" s="16" t="s">
        <v>2078</v>
      </c>
      <c r="Y1" s="16" t="s">
        <v>2079</v>
      </c>
      <c r="Z1" s="16" t="s">
        <v>2080</v>
      </c>
      <c r="AA1" s="16" t="s">
        <v>2081</v>
      </c>
      <c r="AB1" s="16" t="s">
        <v>2082</v>
      </c>
    </row>
    <row r="2" spans="1:28" ht="26.4" x14ac:dyDescent="0.3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t="s">
        <v>14</v>
      </c>
      <c r="G2" s="5">
        <f>IF(D2,E2/D2,0)</f>
        <v>0</v>
      </c>
      <c r="H2" s="8">
        <f>IF(I2,E2/I2,0)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2034</v>
      </c>
      <c r="T2" t="s">
        <v>2035</v>
      </c>
      <c r="U2" s="15" t="s">
        <v>2083</v>
      </c>
      <c r="V2" s="14">
        <f>COUNTIFS(F$2:F$1001,"successful",D$2:D$1001,"&lt;1000")</f>
        <v>30</v>
      </c>
      <c r="W2" s="14">
        <f>COUNTIFS(F$2:F$1001,"failed",D$2:D$1001,"&lt;1000")</f>
        <v>20</v>
      </c>
      <c r="X2" s="14">
        <f>COUNTIFS(F$2:F$1001,"canceled",D$2:D$1001,"&lt;=1000")</f>
        <v>1</v>
      </c>
      <c r="Y2" s="14">
        <f>SUM(V2,W2,X2)</f>
        <v>51</v>
      </c>
      <c r="Z2" s="17">
        <f>SUM(V2/Y2)</f>
        <v>0.58823529411764708</v>
      </c>
      <c r="AA2" s="17">
        <f>SUM(W2/Y2)</f>
        <v>0.39215686274509803</v>
      </c>
      <c r="AB2" s="17">
        <f>SUM(X2/Y2)</f>
        <v>1.9607843137254902E-2</v>
      </c>
    </row>
    <row r="3" spans="1:28" x14ac:dyDescent="0.3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t="s">
        <v>20</v>
      </c>
      <c r="G3" s="5">
        <f t="shared" ref="G3:G66" si="0">IF(D3,E3/D3,0)</f>
        <v>10.4</v>
      </c>
      <c r="H3" s="8">
        <f t="shared" ref="H3:H66" si="1">IF(I3,E3/I3,0)</f>
        <v>92.151898734177209</v>
      </c>
      <c r="I3">
        <v>158</v>
      </c>
      <c r="J3" t="s">
        <v>21</v>
      </c>
      <c r="K3" t="s">
        <v>22</v>
      </c>
      <c r="L3">
        <v>1448690400</v>
      </c>
      <c r="M3">
        <v>1408597200</v>
      </c>
      <c r="N3" s="12">
        <f t="shared" ref="N3:N66" si="2">(((L3/60)/60)/24)+DATE(1970,1,1)</f>
        <v>42336.25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  <c r="U3" s="18" t="s">
        <v>2084</v>
      </c>
      <c r="V3" s="13">
        <f>COUNTIFS(F$2:F$1001,"successful",D$2:D$1001,"&gt;=1000",D$2:D$1001,"&lt;4999")</f>
        <v>191</v>
      </c>
      <c r="W3" s="13">
        <f>COUNTIFS(F$2:F$1001,"failed",D$2:D$1001,"&gt;=1000",D$2:D$1001,"&lt;4999")</f>
        <v>38</v>
      </c>
      <c r="X3" s="13">
        <f>COUNTIFS(F$2:F$1001,"canceled",D$2:D$1001,"&gt;=1000",D$2:D$1001,"&lt;4999")</f>
        <v>2</v>
      </c>
      <c r="Y3" s="14">
        <f t="shared" ref="Y3:Y13" si="4">SUM(V3,W3,X3)</f>
        <v>231</v>
      </c>
      <c r="Z3" s="17">
        <f t="shared" ref="Z3:Z13" si="5">SUM(V3/Y3)</f>
        <v>0.82683982683982682</v>
      </c>
      <c r="AA3" s="17">
        <f t="shared" ref="AA3:AA13" si="6">SUM(W3/Y3)</f>
        <v>0.16450216450216451</v>
      </c>
      <c r="AB3" s="17">
        <f t="shared" ref="AB3:AB13" si="7">SUM(X3/Y3)</f>
        <v>8.658008658008658E-3</v>
      </c>
    </row>
    <row r="4" spans="1:28" ht="31.2" x14ac:dyDescent="0.3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t="s">
        <v>20</v>
      </c>
      <c r="G4" s="5">
        <f t="shared" si="0"/>
        <v>1.3147878228782288</v>
      </c>
      <c r="H4" s="8">
        <f t="shared" si="1"/>
        <v>100.01614035087719</v>
      </c>
      <c r="I4">
        <v>1425</v>
      </c>
      <c r="J4" t="s">
        <v>26</v>
      </c>
      <c r="K4" t="s">
        <v>27</v>
      </c>
      <c r="L4">
        <v>1448690400</v>
      </c>
      <c r="M4">
        <v>1384840800</v>
      </c>
      <c r="N4" s="12">
        <f t="shared" si="2"/>
        <v>42336.25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">
        <v>2038</v>
      </c>
      <c r="T4" t="s">
        <v>2039</v>
      </c>
      <c r="U4" s="18" t="s">
        <v>2085</v>
      </c>
      <c r="V4" s="13">
        <f>COUNTIFS(F3:F1002,"successful",D3:D1002,"&gt;=5000",D3:D1002,"&lt;9999")</f>
        <v>164</v>
      </c>
      <c r="W4" s="13">
        <f>COUNTIFS(F3:F1002,"failed",D3:D1002,"&gt;=5000",D3:D1002,"&lt;9999")</f>
        <v>126</v>
      </c>
      <c r="X4" s="14">
        <f>COUNTIFS(F3:F1002,"canceled",D3:D1002,"&gt;=5000",D3:D1002,"&lt;9999")</f>
        <v>25</v>
      </c>
      <c r="Y4" s="14">
        <f t="shared" si="4"/>
        <v>315</v>
      </c>
      <c r="Z4" s="17">
        <f t="shared" si="5"/>
        <v>0.52063492063492067</v>
      </c>
      <c r="AA4" s="17">
        <f t="shared" si="6"/>
        <v>0.4</v>
      </c>
      <c r="AB4" s="17">
        <f t="shared" si="7"/>
        <v>7.9365079365079361E-2</v>
      </c>
    </row>
    <row r="5" spans="1:28" ht="31.2" x14ac:dyDescent="0.3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t="s">
        <v>14</v>
      </c>
      <c r="G5" s="5">
        <f t="shared" si="0"/>
        <v>0.58976190476190471</v>
      </c>
      <c r="H5" s="8">
        <f t="shared" si="1"/>
        <v>103.20833333333333</v>
      </c>
      <c r="I5">
        <v>24</v>
      </c>
      <c r="J5" t="s">
        <v>21</v>
      </c>
      <c r="K5" t="s">
        <v>22</v>
      </c>
      <c r="L5">
        <v>1448690400</v>
      </c>
      <c r="M5">
        <v>1568955600</v>
      </c>
      <c r="N5" s="12">
        <f t="shared" si="2"/>
        <v>42336.25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  <c r="U5" s="18" t="s">
        <v>2086</v>
      </c>
      <c r="V5" s="13">
        <f>COUNTIFS(F4:F1003,"successful",D4:D1003,"&gt;=10000",D4:D1003,"&lt;14999")</f>
        <v>4</v>
      </c>
      <c r="W5" s="14">
        <f>COUNTIFS(F4:F1003,"failed",D4:D1003,"&gt;=10000",D4:D1003,"&lt;14999")</f>
        <v>5</v>
      </c>
      <c r="X5" s="14">
        <f>COUNTIFS(F4:F1003,"canceled",D4:D1003,"&gt;=10000",D4:D1003,"&lt;14999")</f>
        <v>0</v>
      </c>
      <c r="Y5" s="14">
        <f t="shared" si="4"/>
        <v>9</v>
      </c>
      <c r="Z5" s="17">
        <f t="shared" si="5"/>
        <v>0.44444444444444442</v>
      </c>
      <c r="AA5" s="17">
        <f t="shared" si="6"/>
        <v>0.55555555555555558</v>
      </c>
      <c r="AB5" s="17">
        <f t="shared" si="7"/>
        <v>0</v>
      </c>
    </row>
    <row r="6" spans="1:28" ht="26.4" x14ac:dyDescent="0.3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t="s">
        <v>14</v>
      </c>
      <c r="G6" s="5">
        <f t="shared" si="0"/>
        <v>0.69276315789473686</v>
      </c>
      <c r="H6" s="8">
        <f t="shared" si="1"/>
        <v>99.339622641509436</v>
      </c>
      <c r="I6">
        <v>53</v>
      </c>
      <c r="J6" t="s">
        <v>21</v>
      </c>
      <c r="K6" t="s">
        <v>22</v>
      </c>
      <c r="L6">
        <v>1448690400</v>
      </c>
      <c r="M6">
        <v>1548309600</v>
      </c>
      <c r="N6" s="12">
        <f t="shared" si="2"/>
        <v>42336.25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">
        <v>2040</v>
      </c>
      <c r="T6" t="s">
        <v>2041</v>
      </c>
      <c r="U6" s="18" t="s">
        <v>2087</v>
      </c>
      <c r="V6" s="13">
        <f>COUNTIFS(F5:F1004,"successful",D5:D1004,"&gt;=15000",D5:D1004,"&lt;19999")</f>
        <v>10</v>
      </c>
      <c r="W6" s="14">
        <f>COUNTIFS(F5:F1004,"failed",D5:D1004,"&gt;=15000",D5:D1004,"&lt;19999")</f>
        <v>0</v>
      </c>
      <c r="X6" s="14">
        <f>COUNTIFS(F5:F1004,"canceled",D5:D1004,"&gt;=15000",D5:D1004,"&lt;19999")</f>
        <v>0</v>
      </c>
      <c r="Y6" s="14">
        <f t="shared" si="4"/>
        <v>10</v>
      </c>
      <c r="Z6" s="17">
        <f t="shared" si="5"/>
        <v>1</v>
      </c>
      <c r="AA6" s="17">
        <f t="shared" si="6"/>
        <v>0</v>
      </c>
      <c r="AB6" s="17">
        <f t="shared" si="7"/>
        <v>0</v>
      </c>
    </row>
    <row r="7" spans="1:28" ht="26.4" x14ac:dyDescent="0.3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t="s">
        <v>20</v>
      </c>
      <c r="G7" s="5">
        <f t="shared" si="0"/>
        <v>1.7361842105263159</v>
      </c>
      <c r="H7" s="8">
        <f t="shared" si="1"/>
        <v>75.833333333333329</v>
      </c>
      <c r="I7">
        <v>174</v>
      </c>
      <c r="J7" t="s">
        <v>36</v>
      </c>
      <c r="K7" t="s">
        <v>37</v>
      </c>
      <c r="L7">
        <v>1448690400</v>
      </c>
      <c r="M7">
        <v>1347080400</v>
      </c>
      <c r="N7" s="12">
        <f t="shared" si="2"/>
        <v>42336.25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">
        <v>2040</v>
      </c>
      <c r="T7" t="s">
        <v>2041</v>
      </c>
      <c r="U7" s="18" t="s">
        <v>2088</v>
      </c>
      <c r="V7" s="13">
        <f>COUNTIFS(F6:F1005,"successful",D6:D1005,"&gt;=20000",D6:D1005,"&lt;24999")</f>
        <v>7</v>
      </c>
      <c r="W7" s="14">
        <f>COUNTIFS(F6:F1005,"failed",D6:D1005,"&gt;=20000",D6:D1005,"&lt;24999")</f>
        <v>0</v>
      </c>
      <c r="X7" s="14">
        <f>COUNTIFS(F6:F1005,"canceled",D6:D1005,"&gt;=20000",D6:D1005,"&lt;24999")</f>
        <v>0</v>
      </c>
      <c r="Y7" s="14">
        <f t="shared" si="4"/>
        <v>7</v>
      </c>
      <c r="Z7" s="17">
        <f t="shared" si="5"/>
        <v>1</v>
      </c>
      <c r="AA7" s="17">
        <f t="shared" si="6"/>
        <v>0</v>
      </c>
      <c r="AB7" s="17">
        <f t="shared" si="7"/>
        <v>0</v>
      </c>
    </row>
    <row r="8" spans="1:28" ht="26.4" x14ac:dyDescent="0.3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t="s">
        <v>14</v>
      </c>
      <c r="G8" s="5">
        <f t="shared" si="0"/>
        <v>0.20961538461538462</v>
      </c>
      <c r="H8" s="8">
        <f t="shared" si="1"/>
        <v>60.555555555555557</v>
      </c>
      <c r="I8">
        <v>18</v>
      </c>
      <c r="J8" t="s">
        <v>40</v>
      </c>
      <c r="K8" t="s">
        <v>41</v>
      </c>
      <c r="L8">
        <v>1448690400</v>
      </c>
      <c r="M8">
        <v>1505365200</v>
      </c>
      <c r="N8" s="12">
        <f t="shared" si="2"/>
        <v>42336.25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">
        <v>2042</v>
      </c>
      <c r="T8" t="s">
        <v>2043</v>
      </c>
      <c r="U8" s="18" t="s">
        <v>2089</v>
      </c>
      <c r="V8" s="13">
        <f>COUNTIFS(F7:F1006,"successful",D7:D1006,"&gt;=25000",D7:D1006,"&lt;29999")</f>
        <v>11</v>
      </c>
      <c r="W8" s="14">
        <f>COUNTIFS(F7:F1006,"failed",D7:D1006,"&gt;=25000",D7:D1006,"&lt;29999")</f>
        <v>3</v>
      </c>
      <c r="X8" s="14">
        <f>COUNTIFS(F7:F1006,"canceled",D7:D1006,"&gt;=25000",D7:D1006,"&lt;29999")</f>
        <v>0</v>
      </c>
      <c r="Y8" s="14">
        <f t="shared" si="4"/>
        <v>14</v>
      </c>
      <c r="Z8" s="17">
        <f t="shared" si="5"/>
        <v>0.7857142857142857</v>
      </c>
      <c r="AA8" s="17">
        <f t="shared" si="6"/>
        <v>0.21428571428571427</v>
      </c>
      <c r="AB8" s="17">
        <f t="shared" si="7"/>
        <v>0</v>
      </c>
    </row>
    <row r="9" spans="1:28" ht="26.4" x14ac:dyDescent="0.3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t="s">
        <v>20</v>
      </c>
      <c r="G9" s="5">
        <f t="shared" si="0"/>
        <v>3.2757777777777779</v>
      </c>
      <c r="H9" s="8">
        <f t="shared" si="1"/>
        <v>64.93832599118943</v>
      </c>
      <c r="I9">
        <v>227</v>
      </c>
      <c r="J9" t="s">
        <v>36</v>
      </c>
      <c r="K9" t="s">
        <v>37</v>
      </c>
      <c r="L9">
        <v>1448690400</v>
      </c>
      <c r="M9">
        <v>1439614800</v>
      </c>
      <c r="N9" s="12">
        <f t="shared" si="2"/>
        <v>42336.25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">
        <v>2040</v>
      </c>
      <c r="T9" t="s">
        <v>2041</v>
      </c>
      <c r="U9" s="18" t="s">
        <v>2090</v>
      </c>
      <c r="V9" s="13">
        <f>COUNTIFS(F8:F1007,"successful",D8:D1007,"&gt;=30000",D8:D1007,"&lt;34999")</f>
        <v>7</v>
      </c>
      <c r="W9" s="14">
        <f>COUNTIFS(F8:F1007,"failed",D8:D1007,"&gt;=30000",D8:D1007,"&lt;34999")</f>
        <v>0</v>
      </c>
      <c r="X9" s="14">
        <f>COUNTIFS(F8:F1007,"canceled",D8:D1007,"&gt;=30000",D8:D1007,"&lt;34999")</f>
        <v>0</v>
      </c>
      <c r="Y9" s="14">
        <f t="shared" si="4"/>
        <v>7</v>
      </c>
      <c r="Z9" s="17">
        <f t="shared" si="5"/>
        <v>1</v>
      </c>
      <c r="AA9" s="17">
        <f t="shared" si="6"/>
        <v>0</v>
      </c>
      <c r="AB9" s="17">
        <f t="shared" si="7"/>
        <v>0</v>
      </c>
    </row>
    <row r="10" spans="1:28" ht="26.4" x14ac:dyDescent="0.3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t="s">
        <v>47</v>
      </c>
      <c r="G10" s="5">
        <f t="shared" si="0"/>
        <v>0.19932788374205268</v>
      </c>
      <c r="H10" s="8">
        <f t="shared" si="1"/>
        <v>30.997175141242938</v>
      </c>
      <c r="I10">
        <v>708</v>
      </c>
      <c r="J10" t="s">
        <v>36</v>
      </c>
      <c r="K10" t="s">
        <v>37</v>
      </c>
      <c r="L10">
        <v>1448690400</v>
      </c>
      <c r="M10">
        <v>1281502800</v>
      </c>
      <c r="N10" s="12">
        <f t="shared" si="2"/>
        <v>42336.25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">
        <v>2040</v>
      </c>
      <c r="T10" t="s">
        <v>2041</v>
      </c>
      <c r="U10" s="18" t="s">
        <v>2091</v>
      </c>
      <c r="V10" s="13">
        <f>COUNTIFS(F9:F1008,"successful",D9:D1008,"&gt;=35000",D9:D1008,"&lt;39999")</f>
        <v>8</v>
      </c>
      <c r="W10" s="14">
        <f>COUNTIFS(F9:F1008,"failed",D9:D1008,"&gt;=35000",D9:D1008,"&lt;39999")</f>
        <v>3</v>
      </c>
      <c r="X10" s="14">
        <f>COUNTIFS(F9:F1008,"canceled",D9:D1008,"&gt;=35000",D9:D1008,"&lt;39999")</f>
        <v>1</v>
      </c>
      <c r="Y10" s="14">
        <f t="shared" si="4"/>
        <v>12</v>
      </c>
      <c r="Z10" s="17">
        <f t="shared" si="5"/>
        <v>0.66666666666666663</v>
      </c>
      <c r="AA10" s="17">
        <f t="shared" si="6"/>
        <v>0.25</v>
      </c>
      <c r="AB10" s="17">
        <f t="shared" si="7"/>
        <v>8.3333333333333329E-2</v>
      </c>
    </row>
    <row r="11" spans="1:28" ht="26.4" x14ac:dyDescent="0.3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t="s">
        <v>14</v>
      </c>
      <c r="G11" s="5">
        <f t="shared" si="0"/>
        <v>0.51741935483870971</v>
      </c>
      <c r="H11" s="8">
        <f t="shared" si="1"/>
        <v>72.909090909090907</v>
      </c>
      <c r="I11">
        <v>44</v>
      </c>
      <c r="J11" t="s">
        <v>21</v>
      </c>
      <c r="K11" t="s">
        <v>22</v>
      </c>
      <c r="L11">
        <v>1448690400</v>
      </c>
      <c r="M11">
        <v>1383804000</v>
      </c>
      <c r="N11" s="12">
        <f t="shared" si="2"/>
        <v>42336.25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2044</v>
      </c>
      <c r="U11" s="18" t="s">
        <v>2092</v>
      </c>
      <c r="V11" s="13">
        <f>COUNTIFS(F10:F1009,"successful",D10:D1009,"&gt;=40000",D10:D1009,"&lt;44999")</f>
        <v>11</v>
      </c>
      <c r="W11" s="14">
        <f>COUNTIFS(F10:F1009,"failed",D10:D1009,"&gt;=40000",D10:D1009,"&lt;44999")</f>
        <v>3</v>
      </c>
      <c r="X11" s="14">
        <f>COUNTIFS(F10:F1009,"canceled",D10:D1009,"&gt;=40000",D10:D1009,"&lt;44999")</f>
        <v>0</v>
      </c>
      <c r="Y11" s="14">
        <f t="shared" si="4"/>
        <v>14</v>
      </c>
      <c r="Z11" s="17">
        <f t="shared" si="5"/>
        <v>0.7857142857142857</v>
      </c>
      <c r="AA11" s="17">
        <f t="shared" si="6"/>
        <v>0.21428571428571427</v>
      </c>
      <c r="AB11" s="17">
        <f t="shared" si="7"/>
        <v>0</v>
      </c>
    </row>
    <row r="12" spans="1:28" ht="26.4" x14ac:dyDescent="0.3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t="s">
        <v>20</v>
      </c>
      <c r="G12" s="5">
        <f t="shared" si="0"/>
        <v>2.6611538461538462</v>
      </c>
      <c r="H12" s="8">
        <f t="shared" si="1"/>
        <v>62.9</v>
      </c>
      <c r="I12">
        <v>220</v>
      </c>
      <c r="J12" t="s">
        <v>21</v>
      </c>
      <c r="K12" t="s">
        <v>22</v>
      </c>
      <c r="L12">
        <v>1448690400</v>
      </c>
      <c r="M12">
        <v>1285909200</v>
      </c>
      <c r="N12" s="12">
        <f t="shared" si="2"/>
        <v>42336.25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">
        <v>2042</v>
      </c>
      <c r="T12" t="s">
        <v>2045</v>
      </c>
      <c r="U12" s="18" t="s">
        <v>2094</v>
      </c>
      <c r="V12" s="13">
        <f>COUNTIFS(F11:F1010,"successful",D11:D1010,"&gt;=45000",D11:D1010,"&lt;49999")</f>
        <v>8</v>
      </c>
      <c r="W12" s="14">
        <f>COUNTIFS(F11:F1010,"failed",D11:D1010,"&gt;=45000",D11:D1010,"&lt;49999")</f>
        <v>3</v>
      </c>
      <c r="X12" s="14">
        <f>COUNTIFS(F11:F1010,"canceled",D11:D1010,"&gt;=45000",D11:D1010,"&lt;49999")</f>
        <v>0</v>
      </c>
      <c r="Y12" s="14">
        <f t="shared" si="4"/>
        <v>11</v>
      </c>
      <c r="Z12" s="17">
        <f t="shared" si="5"/>
        <v>0.72727272727272729</v>
      </c>
      <c r="AA12" s="17">
        <f t="shared" si="6"/>
        <v>0.27272727272727271</v>
      </c>
      <c r="AB12" s="17">
        <f t="shared" si="7"/>
        <v>0</v>
      </c>
    </row>
    <row r="13" spans="1:28" ht="39.6" x14ac:dyDescent="0.3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t="s">
        <v>14</v>
      </c>
      <c r="G13" s="5">
        <f t="shared" si="0"/>
        <v>0.48095238095238096</v>
      </c>
      <c r="H13" s="8">
        <f t="shared" si="1"/>
        <v>112.22222222222223</v>
      </c>
      <c r="I13">
        <v>27</v>
      </c>
      <c r="J13" t="s">
        <v>21</v>
      </c>
      <c r="K13" t="s">
        <v>22</v>
      </c>
      <c r="L13">
        <v>1448690400</v>
      </c>
      <c r="M13">
        <v>1285563600</v>
      </c>
      <c r="N13" s="12">
        <f t="shared" si="2"/>
        <v>42336.25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">
        <v>2040</v>
      </c>
      <c r="T13" t="s">
        <v>2041</v>
      </c>
      <c r="U13" s="18" t="s">
        <v>2093</v>
      </c>
      <c r="V13" s="13">
        <f>COUNTIFS(F2:F1001,"successful",D2:D1001,"&gt;50000")</f>
        <v>114</v>
      </c>
      <c r="W13" s="14">
        <f>COUNTIFS(F$12:F$1011,"failed",D$12:D$1011,"&gt;=50000")</f>
        <v>163</v>
      </c>
      <c r="X13" s="14">
        <f>COUNTIFS(F$12:F$1011,"canceled",D$12:D$1011,"&gt;=50000")</f>
        <v>28</v>
      </c>
      <c r="Y13" s="14">
        <f t="shared" si="4"/>
        <v>305</v>
      </c>
      <c r="Z13" s="17">
        <f t="shared" si="5"/>
        <v>0.3737704918032787</v>
      </c>
      <c r="AA13" s="17">
        <f t="shared" si="6"/>
        <v>0.53442622950819674</v>
      </c>
      <c r="AB13" s="17">
        <f t="shared" si="7"/>
        <v>9.1803278688524587E-2</v>
      </c>
    </row>
    <row r="14" spans="1:28" x14ac:dyDescent="0.3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t="s">
        <v>14</v>
      </c>
      <c r="G14" s="5">
        <f t="shared" si="0"/>
        <v>0.89349206349206345</v>
      </c>
      <c r="H14" s="8">
        <f t="shared" si="1"/>
        <v>102.34545454545454</v>
      </c>
      <c r="I14">
        <v>55</v>
      </c>
      <c r="J14" t="s">
        <v>21</v>
      </c>
      <c r="K14" t="s">
        <v>22</v>
      </c>
      <c r="L14">
        <v>1448690400</v>
      </c>
      <c r="M14">
        <v>1572411600</v>
      </c>
      <c r="N14" s="12">
        <f t="shared" si="2"/>
        <v>42336.25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">
        <v>2042</v>
      </c>
      <c r="T14" t="s">
        <v>2045</v>
      </c>
    </row>
    <row r="15" spans="1:28" ht="31.2" x14ac:dyDescent="0.3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t="s">
        <v>20</v>
      </c>
      <c r="G15" s="5">
        <f t="shared" si="0"/>
        <v>2.4511904761904764</v>
      </c>
      <c r="H15" s="8">
        <f t="shared" si="1"/>
        <v>105.05102040816327</v>
      </c>
      <c r="I15">
        <v>98</v>
      </c>
      <c r="J15" t="s">
        <v>21</v>
      </c>
      <c r="K15" t="s">
        <v>22</v>
      </c>
      <c r="L15">
        <v>1448690400</v>
      </c>
      <c r="M15">
        <v>1466658000</v>
      </c>
      <c r="N15" s="12">
        <f t="shared" si="2"/>
        <v>42336.25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2046</v>
      </c>
    </row>
    <row r="16" spans="1:28" x14ac:dyDescent="0.3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t="s">
        <v>14</v>
      </c>
      <c r="G16" s="5">
        <f t="shared" si="0"/>
        <v>0.66769503546099296</v>
      </c>
      <c r="H16" s="8">
        <f t="shared" si="1"/>
        <v>94.144999999999996</v>
      </c>
      <c r="I16">
        <v>200</v>
      </c>
      <c r="J16" t="s">
        <v>21</v>
      </c>
      <c r="K16" t="s">
        <v>22</v>
      </c>
      <c r="L16">
        <v>1448690400</v>
      </c>
      <c r="M16">
        <v>1333342800</v>
      </c>
      <c r="N16" s="12">
        <f t="shared" si="2"/>
        <v>42336.25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2046</v>
      </c>
    </row>
    <row r="17" spans="1:20" x14ac:dyDescent="0.3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t="s">
        <v>14</v>
      </c>
      <c r="G17" s="5">
        <f t="shared" si="0"/>
        <v>0.47307881773399013</v>
      </c>
      <c r="H17" s="8">
        <f t="shared" si="1"/>
        <v>84.986725663716811</v>
      </c>
      <c r="I17">
        <v>452</v>
      </c>
      <c r="J17" t="s">
        <v>21</v>
      </c>
      <c r="K17" t="s">
        <v>22</v>
      </c>
      <c r="L17">
        <v>1448690400</v>
      </c>
      <c r="M17">
        <v>1576303200</v>
      </c>
      <c r="N17" s="12">
        <f t="shared" si="2"/>
        <v>42336.25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">
        <v>2038</v>
      </c>
      <c r="T17" t="s">
        <v>2047</v>
      </c>
    </row>
    <row r="18" spans="1:20" x14ac:dyDescent="0.3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t="s">
        <v>20</v>
      </c>
      <c r="G18" s="5">
        <f t="shared" si="0"/>
        <v>6.4947058823529416</v>
      </c>
      <c r="H18" s="8">
        <f t="shared" si="1"/>
        <v>110.41</v>
      </c>
      <c r="I18">
        <v>100</v>
      </c>
      <c r="J18" t="s">
        <v>21</v>
      </c>
      <c r="K18" t="s">
        <v>22</v>
      </c>
      <c r="L18">
        <v>1448690400</v>
      </c>
      <c r="M18">
        <v>1392271200</v>
      </c>
      <c r="N18" s="12">
        <f t="shared" si="2"/>
        <v>42336.25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">
        <v>2048</v>
      </c>
      <c r="T18" t="s">
        <v>2049</v>
      </c>
    </row>
    <row r="19" spans="1:20" x14ac:dyDescent="0.3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t="s">
        <v>20</v>
      </c>
      <c r="G19" s="5">
        <f t="shared" si="0"/>
        <v>1.5939125295508274</v>
      </c>
      <c r="H19" s="8">
        <f t="shared" si="1"/>
        <v>107.96236989591674</v>
      </c>
      <c r="I19">
        <v>1249</v>
      </c>
      <c r="J19" t="s">
        <v>21</v>
      </c>
      <c r="K19" t="s">
        <v>22</v>
      </c>
      <c r="L19">
        <v>1448690400</v>
      </c>
      <c r="M19">
        <v>1294898400</v>
      </c>
      <c r="N19" s="12">
        <f t="shared" si="2"/>
        <v>42336.25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">
        <v>2042</v>
      </c>
      <c r="T19" t="s">
        <v>2050</v>
      </c>
    </row>
    <row r="20" spans="1:20" x14ac:dyDescent="0.3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t="s">
        <v>74</v>
      </c>
      <c r="G20" s="5">
        <f t="shared" si="0"/>
        <v>0.66912087912087914</v>
      </c>
      <c r="H20" s="8">
        <f t="shared" si="1"/>
        <v>45.103703703703701</v>
      </c>
      <c r="I20">
        <v>135</v>
      </c>
      <c r="J20" t="s">
        <v>21</v>
      </c>
      <c r="K20" t="s">
        <v>22</v>
      </c>
      <c r="L20">
        <v>1448690400</v>
      </c>
      <c r="M20">
        <v>1537074000</v>
      </c>
      <c r="N20" s="12">
        <f t="shared" si="2"/>
        <v>42336.25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">
        <v>2040</v>
      </c>
      <c r="T20" t="s">
        <v>2041</v>
      </c>
    </row>
    <row r="21" spans="1:20" x14ac:dyDescent="0.3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t="s">
        <v>14</v>
      </c>
      <c r="G21" s="5">
        <f t="shared" si="0"/>
        <v>0.48529600000000001</v>
      </c>
      <c r="H21" s="8">
        <f t="shared" si="1"/>
        <v>45.001483679525222</v>
      </c>
      <c r="I21">
        <v>674</v>
      </c>
      <c r="J21" t="s">
        <v>21</v>
      </c>
      <c r="K21" t="s">
        <v>22</v>
      </c>
      <c r="L21">
        <v>1448690400</v>
      </c>
      <c r="M21">
        <v>1553490000</v>
      </c>
      <c r="N21" s="12">
        <f t="shared" si="2"/>
        <v>42336.25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">
        <v>2040</v>
      </c>
      <c r="T21" t="s">
        <v>2041</v>
      </c>
    </row>
    <row r="22" spans="1:20" x14ac:dyDescent="0.3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t="s">
        <v>20</v>
      </c>
      <c r="G22" s="5">
        <f t="shared" si="0"/>
        <v>1.1224279210925645</v>
      </c>
      <c r="H22" s="8">
        <f t="shared" si="1"/>
        <v>105.97134670487107</v>
      </c>
      <c r="I22">
        <v>1396</v>
      </c>
      <c r="J22" t="s">
        <v>21</v>
      </c>
      <c r="K22" t="s">
        <v>22</v>
      </c>
      <c r="L22">
        <v>1448690400</v>
      </c>
      <c r="M22">
        <v>1406523600</v>
      </c>
      <c r="N22" s="12">
        <f t="shared" si="2"/>
        <v>42336.25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">
        <v>2042</v>
      </c>
      <c r="T22" t="s">
        <v>2045</v>
      </c>
    </row>
    <row r="23" spans="1:20" x14ac:dyDescent="0.3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t="s">
        <v>14</v>
      </c>
      <c r="G23" s="5">
        <f t="shared" si="0"/>
        <v>0.40992553191489361</v>
      </c>
      <c r="H23" s="8">
        <f t="shared" si="1"/>
        <v>69.055555555555557</v>
      </c>
      <c r="I23">
        <v>558</v>
      </c>
      <c r="J23" t="s">
        <v>21</v>
      </c>
      <c r="K23" t="s">
        <v>22</v>
      </c>
      <c r="L23">
        <v>1448690400</v>
      </c>
      <c r="M23">
        <v>1316322000</v>
      </c>
      <c r="N23" s="12">
        <f t="shared" si="2"/>
        <v>42336.25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">
        <v>2040</v>
      </c>
      <c r="T23" t="s">
        <v>2041</v>
      </c>
    </row>
    <row r="24" spans="1:20" x14ac:dyDescent="0.3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t="s">
        <v>20</v>
      </c>
      <c r="G24" s="5">
        <f t="shared" si="0"/>
        <v>1.2807106598984772</v>
      </c>
      <c r="H24" s="8">
        <f t="shared" si="1"/>
        <v>85.044943820224717</v>
      </c>
      <c r="I24">
        <v>890</v>
      </c>
      <c r="J24" t="s">
        <v>21</v>
      </c>
      <c r="K24" t="s">
        <v>22</v>
      </c>
      <c r="L24">
        <v>1448690400</v>
      </c>
      <c r="M24">
        <v>1524027600</v>
      </c>
      <c r="N24" s="12">
        <f t="shared" si="2"/>
        <v>42336.25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">
        <v>2040</v>
      </c>
      <c r="T24" t="s">
        <v>2041</v>
      </c>
    </row>
    <row r="25" spans="1:20" x14ac:dyDescent="0.3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t="s">
        <v>20</v>
      </c>
      <c r="G25" s="5">
        <f t="shared" si="0"/>
        <v>3.3204444444444445</v>
      </c>
      <c r="H25" s="8">
        <f t="shared" si="1"/>
        <v>105.22535211267606</v>
      </c>
      <c r="I25">
        <v>142</v>
      </c>
      <c r="J25" t="s">
        <v>40</v>
      </c>
      <c r="K25" t="s">
        <v>41</v>
      </c>
      <c r="L25">
        <v>1448690400</v>
      </c>
      <c r="M25">
        <v>1554699600</v>
      </c>
      <c r="N25" s="12">
        <f t="shared" si="2"/>
        <v>42336.25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">
        <v>2042</v>
      </c>
      <c r="T25" t="s">
        <v>2043</v>
      </c>
    </row>
    <row r="26" spans="1:20" x14ac:dyDescent="0.3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t="s">
        <v>20</v>
      </c>
      <c r="G26" s="5">
        <f t="shared" si="0"/>
        <v>1.1283225108225108</v>
      </c>
      <c r="H26" s="8">
        <f t="shared" si="1"/>
        <v>39.003741114852225</v>
      </c>
      <c r="I26">
        <v>2673</v>
      </c>
      <c r="J26" t="s">
        <v>21</v>
      </c>
      <c r="K26" t="s">
        <v>22</v>
      </c>
      <c r="L26">
        <v>1448690400</v>
      </c>
      <c r="M26">
        <v>1403499600</v>
      </c>
      <c r="N26" s="12">
        <f t="shared" si="2"/>
        <v>42336.25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">
        <v>2038</v>
      </c>
      <c r="T26" t="s">
        <v>2047</v>
      </c>
    </row>
    <row r="27" spans="1:20" x14ac:dyDescent="0.3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t="s">
        <v>20</v>
      </c>
      <c r="G27" s="5">
        <f t="shared" si="0"/>
        <v>2.1643636363636363</v>
      </c>
      <c r="H27" s="8">
        <f t="shared" si="1"/>
        <v>73.030674846625772</v>
      </c>
      <c r="I27">
        <v>163</v>
      </c>
      <c r="J27" t="s">
        <v>21</v>
      </c>
      <c r="K27" t="s">
        <v>22</v>
      </c>
      <c r="L27">
        <v>1448690400</v>
      </c>
      <c r="M27">
        <v>1307422800</v>
      </c>
      <c r="N27" s="12">
        <f t="shared" si="2"/>
        <v>42336.25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">
        <v>2051</v>
      </c>
      <c r="T27" t="s">
        <v>2052</v>
      </c>
    </row>
    <row r="28" spans="1:20" x14ac:dyDescent="0.3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t="s">
        <v>74</v>
      </c>
      <c r="G28" s="5">
        <f t="shared" si="0"/>
        <v>0.4819906976744186</v>
      </c>
      <c r="H28" s="8">
        <f t="shared" si="1"/>
        <v>35.009459459459457</v>
      </c>
      <c r="I28">
        <v>1480</v>
      </c>
      <c r="J28" t="s">
        <v>21</v>
      </c>
      <c r="K28" t="s">
        <v>22</v>
      </c>
      <c r="L28">
        <v>1448690400</v>
      </c>
      <c r="M28">
        <v>1535346000</v>
      </c>
      <c r="N28" s="12">
        <f t="shared" si="2"/>
        <v>42336.25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">
        <v>2040</v>
      </c>
      <c r="T28" t="s">
        <v>2041</v>
      </c>
    </row>
    <row r="29" spans="1:20" x14ac:dyDescent="0.3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t="s">
        <v>14</v>
      </c>
      <c r="G29" s="5">
        <f t="shared" si="0"/>
        <v>0.79949999999999999</v>
      </c>
      <c r="H29" s="8">
        <f t="shared" si="1"/>
        <v>106.6</v>
      </c>
      <c r="I29">
        <v>15</v>
      </c>
      <c r="J29" t="s">
        <v>21</v>
      </c>
      <c r="K29" t="s">
        <v>22</v>
      </c>
      <c r="L29">
        <v>1448690400</v>
      </c>
      <c r="M29">
        <v>1444539600</v>
      </c>
      <c r="N29" s="12">
        <f t="shared" si="2"/>
        <v>42336.25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 x14ac:dyDescent="0.3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t="s">
        <v>20</v>
      </c>
      <c r="G30" s="5">
        <f t="shared" si="0"/>
        <v>1.0522553516819573</v>
      </c>
      <c r="H30" s="8">
        <f t="shared" si="1"/>
        <v>61.997747747747745</v>
      </c>
      <c r="I30">
        <v>2220</v>
      </c>
      <c r="J30" t="s">
        <v>21</v>
      </c>
      <c r="K30" t="s">
        <v>22</v>
      </c>
      <c r="L30">
        <v>1448690400</v>
      </c>
      <c r="M30">
        <v>1267682400</v>
      </c>
      <c r="N30" s="12">
        <f t="shared" si="2"/>
        <v>42336.25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">
        <v>2040</v>
      </c>
      <c r="T30" t="s">
        <v>2041</v>
      </c>
    </row>
    <row r="31" spans="1:20" x14ac:dyDescent="0.3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t="s">
        <v>20</v>
      </c>
      <c r="G31" s="5">
        <f t="shared" si="0"/>
        <v>3.2889978213507627</v>
      </c>
      <c r="H31" s="8">
        <f t="shared" si="1"/>
        <v>94.000622665006233</v>
      </c>
      <c r="I31">
        <v>1606</v>
      </c>
      <c r="J31" t="s">
        <v>98</v>
      </c>
      <c r="K31" t="s">
        <v>99</v>
      </c>
      <c r="L31">
        <v>1448690400</v>
      </c>
      <c r="M31">
        <v>1535518800</v>
      </c>
      <c r="N31" s="12">
        <f t="shared" si="2"/>
        <v>42336.25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">
        <v>2042</v>
      </c>
      <c r="T31" t="s">
        <v>2053</v>
      </c>
    </row>
    <row r="32" spans="1:20" x14ac:dyDescent="0.3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t="s">
        <v>20</v>
      </c>
      <c r="G32" s="5">
        <f t="shared" si="0"/>
        <v>1.606111111111111</v>
      </c>
      <c r="H32" s="8">
        <f t="shared" si="1"/>
        <v>112.05426356589147</v>
      </c>
      <c r="I32">
        <v>129</v>
      </c>
      <c r="J32" t="s">
        <v>21</v>
      </c>
      <c r="K32" t="s">
        <v>22</v>
      </c>
      <c r="L32">
        <v>1448690400</v>
      </c>
      <c r="M32">
        <v>1559106000</v>
      </c>
      <c r="N32" s="12">
        <f t="shared" si="2"/>
        <v>42336.25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">
        <v>2042</v>
      </c>
      <c r="T32" t="s">
        <v>2050</v>
      </c>
    </row>
    <row r="33" spans="1:20" x14ac:dyDescent="0.3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t="s">
        <v>20</v>
      </c>
      <c r="G33" s="5">
        <f t="shared" si="0"/>
        <v>3.1</v>
      </c>
      <c r="H33" s="8">
        <f t="shared" si="1"/>
        <v>48.008849557522126</v>
      </c>
      <c r="I33">
        <v>226</v>
      </c>
      <c r="J33" t="s">
        <v>40</v>
      </c>
      <c r="K33" t="s">
        <v>41</v>
      </c>
      <c r="L33">
        <v>1448690400</v>
      </c>
      <c r="M33">
        <v>1454392800</v>
      </c>
      <c r="N33" s="12">
        <f t="shared" si="2"/>
        <v>42336.25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">
        <v>2051</v>
      </c>
      <c r="T33" t="s">
        <v>2052</v>
      </c>
    </row>
    <row r="34" spans="1:20" x14ac:dyDescent="0.3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t="s">
        <v>14</v>
      </c>
      <c r="G34" s="5">
        <f t="shared" si="0"/>
        <v>0.86807920792079207</v>
      </c>
      <c r="H34" s="8">
        <f t="shared" si="1"/>
        <v>38.004334633723452</v>
      </c>
      <c r="I34">
        <v>2307</v>
      </c>
      <c r="J34" t="s">
        <v>107</v>
      </c>
      <c r="K34" t="s">
        <v>108</v>
      </c>
      <c r="L34">
        <v>1448690400</v>
      </c>
      <c r="M34">
        <v>1517896800</v>
      </c>
      <c r="N34" s="12">
        <f t="shared" si="2"/>
        <v>42336.25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">
        <v>2042</v>
      </c>
      <c r="T34" t="s">
        <v>2043</v>
      </c>
    </row>
    <row r="35" spans="1:20" x14ac:dyDescent="0.3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t="s">
        <v>20</v>
      </c>
      <c r="G35" s="5">
        <f t="shared" si="0"/>
        <v>3.7782071713147412</v>
      </c>
      <c r="H35" s="8">
        <f t="shared" si="1"/>
        <v>35.000184535892231</v>
      </c>
      <c r="I35">
        <v>5419</v>
      </c>
      <c r="J35" t="s">
        <v>21</v>
      </c>
      <c r="K35" t="s">
        <v>22</v>
      </c>
      <c r="L35">
        <v>1448690400</v>
      </c>
      <c r="M35">
        <v>1415685600</v>
      </c>
      <c r="N35" s="12">
        <f t="shared" si="2"/>
        <v>42336.25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">
        <v>2040</v>
      </c>
      <c r="T35" t="s">
        <v>2041</v>
      </c>
    </row>
    <row r="36" spans="1:20" ht="31.2" x14ac:dyDescent="0.3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t="s">
        <v>20</v>
      </c>
      <c r="G36" s="5">
        <f t="shared" si="0"/>
        <v>1.5080645161290323</v>
      </c>
      <c r="H36" s="8">
        <f t="shared" si="1"/>
        <v>85</v>
      </c>
      <c r="I36">
        <v>165</v>
      </c>
      <c r="J36" t="s">
        <v>21</v>
      </c>
      <c r="K36" t="s">
        <v>22</v>
      </c>
      <c r="L36">
        <v>1448690400</v>
      </c>
      <c r="M36">
        <v>1490677200</v>
      </c>
      <c r="N36" s="12">
        <f t="shared" si="2"/>
        <v>42336.25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">
        <v>2042</v>
      </c>
      <c r="T36" t="s">
        <v>2043</v>
      </c>
    </row>
    <row r="37" spans="1:20" x14ac:dyDescent="0.3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t="s">
        <v>20</v>
      </c>
      <c r="G37" s="5">
        <f t="shared" si="0"/>
        <v>1.5030119521912351</v>
      </c>
      <c r="H37" s="8">
        <f t="shared" si="1"/>
        <v>95.993893129770996</v>
      </c>
      <c r="I37">
        <v>1965</v>
      </c>
      <c r="J37" t="s">
        <v>36</v>
      </c>
      <c r="K37" t="s">
        <v>37</v>
      </c>
      <c r="L37">
        <v>1448690400</v>
      </c>
      <c r="M37">
        <v>1551506400</v>
      </c>
      <c r="N37" s="12">
        <f t="shared" si="2"/>
        <v>42336.25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">
        <v>2042</v>
      </c>
      <c r="T37" t="s">
        <v>2045</v>
      </c>
    </row>
    <row r="38" spans="1:20" x14ac:dyDescent="0.3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t="s">
        <v>20</v>
      </c>
      <c r="G38" s="5">
        <f t="shared" si="0"/>
        <v>1.572857142857143</v>
      </c>
      <c r="H38" s="8">
        <f t="shared" si="1"/>
        <v>68.8125</v>
      </c>
      <c r="I38">
        <v>16</v>
      </c>
      <c r="J38" t="s">
        <v>21</v>
      </c>
      <c r="K38" t="s">
        <v>22</v>
      </c>
      <c r="L38">
        <v>1448690400</v>
      </c>
      <c r="M38">
        <v>1300856400</v>
      </c>
      <c r="N38" s="12">
        <f t="shared" si="2"/>
        <v>42336.25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">
        <v>2040</v>
      </c>
      <c r="T38" t="s">
        <v>2041</v>
      </c>
    </row>
    <row r="39" spans="1:20" ht="31.2" x14ac:dyDescent="0.3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t="s">
        <v>20</v>
      </c>
      <c r="G39" s="5">
        <f t="shared" si="0"/>
        <v>1.3998765432098765</v>
      </c>
      <c r="H39" s="8">
        <f t="shared" si="1"/>
        <v>105.97196261682242</v>
      </c>
      <c r="I39">
        <v>107</v>
      </c>
      <c r="J39" t="s">
        <v>21</v>
      </c>
      <c r="K39" t="s">
        <v>22</v>
      </c>
      <c r="L39">
        <v>1448690400</v>
      </c>
      <c r="M39">
        <v>1573192800</v>
      </c>
      <c r="N39" s="12">
        <f t="shared" si="2"/>
        <v>42336.25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">
        <v>2048</v>
      </c>
      <c r="T39" t="s">
        <v>2054</v>
      </c>
    </row>
    <row r="40" spans="1:20" x14ac:dyDescent="0.3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t="s">
        <v>20</v>
      </c>
      <c r="G40" s="5">
        <f t="shared" si="0"/>
        <v>3.2532258064516131</v>
      </c>
      <c r="H40" s="8">
        <f t="shared" si="1"/>
        <v>75.261194029850742</v>
      </c>
      <c r="I40">
        <v>134</v>
      </c>
      <c r="J40" t="s">
        <v>21</v>
      </c>
      <c r="K40" t="s">
        <v>22</v>
      </c>
      <c r="L40">
        <v>1448690400</v>
      </c>
      <c r="M40">
        <v>1287810000</v>
      </c>
      <c r="N40" s="12">
        <f t="shared" si="2"/>
        <v>42336.25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">
        <v>2055</v>
      </c>
      <c r="T40" t="s">
        <v>2056</v>
      </c>
    </row>
    <row r="41" spans="1:20" x14ac:dyDescent="0.3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t="s">
        <v>14</v>
      </c>
      <c r="G41" s="5">
        <f t="shared" si="0"/>
        <v>0.50777777777777777</v>
      </c>
      <c r="H41" s="8">
        <f t="shared" si="1"/>
        <v>57.125</v>
      </c>
      <c r="I41">
        <v>88</v>
      </c>
      <c r="J41" t="s">
        <v>36</v>
      </c>
      <c r="K41" t="s">
        <v>37</v>
      </c>
      <c r="L41">
        <v>1448690400</v>
      </c>
      <c r="M41">
        <v>1362978000</v>
      </c>
      <c r="N41" s="12">
        <f t="shared" si="2"/>
        <v>42336.25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">
        <v>2040</v>
      </c>
      <c r="T41" t="s">
        <v>2041</v>
      </c>
    </row>
    <row r="42" spans="1:20" x14ac:dyDescent="0.3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t="s">
        <v>20</v>
      </c>
      <c r="G42" s="5">
        <f t="shared" si="0"/>
        <v>1.6906818181818182</v>
      </c>
      <c r="H42" s="8">
        <f t="shared" si="1"/>
        <v>75.141414141414145</v>
      </c>
      <c r="I42">
        <v>198</v>
      </c>
      <c r="J42" t="s">
        <v>21</v>
      </c>
      <c r="K42" t="s">
        <v>22</v>
      </c>
      <c r="L42">
        <v>1448690400</v>
      </c>
      <c r="M42">
        <v>1277355600</v>
      </c>
      <c r="N42" s="12">
        <f t="shared" si="2"/>
        <v>42336.25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">
        <v>2038</v>
      </c>
      <c r="T42" t="s">
        <v>2047</v>
      </c>
    </row>
    <row r="43" spans="1:20" x14ac:dyDescent="0.3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t="s">
        <v>20</v>
      </c>
      <c r="G43" s="5">
        <f t="shared" si="0"/>
        <v>2.1292857142857144</v>
      </c>
      <c r="H43" s="8">
        <f t="shared" si="1"/>
        <v>107.42342342342343</v>
      </c>
      <c r="I43">
        <v>111</v>
      </c>
      <c r="J43" t="s">
        <v>107</v>
      </c>
      <c r="K43" t="s">
        <v>108</v>
      </c>
      <c r="L43">
        <v>1448690400</v>
      </c>
      <c r="M43">
        <v>1348981200</v>
      </c>
      <c r="N43" s="12">
        <f t="shared" si="2"/>
        <v>42336.25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 x14ac:dyDescent="0.3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t="s">
        <v>20</v>
      </c>
      <c r="G44" s="5">
        <f t="shared" si="0"/>
        <v>4.4394444444444447</v>
      </c>
      <c r="H44" s="8">
        <f t="shared" si="1"/>
        <v>35.995495495495497</v>
      </c>
      <c r="I44">
        <v>222</v>
      </c>
      <c r="J44" t="s">
        <v>21</v>
      </c>
      <c r="K44" t="s">
        <v>22</v>
      </c>
      <c r="L44">
        <v>1448690400</v>
      </c>
      <c r="M44">
        <v>1310533200</v>
      </c>
      <c r="N44" s="12">
        <f t="shared" si="2"/>
        <v>42336.25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">
        <v>2034</v>
      </c>
      <c r="T44" t="s">
        <v>2035</v>
      </c>
    </row>
    <row r="45" spans="1:20" x14ac:dyDescent="0.3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t="s">
        <v>20</v>
      </c>
      <c r="G45" s="5">
        <f t="shared" si="0"/>
        <v>1.859390243902439</v>
      </c>
      <c r="H45" s="8">
        <f t="shared" si="1"/>
        <v>26.998873148744366</v>
      </c>
      <c r="I45">
        <v>6212</v>
      </c>
      <c r="J45" t="s">
        <v>21</v>
      </c>
      <c r="K45" t="s">
        <v>22</v>
      </c>
      <c r="L45">
        <v>1448690400</v>
      </c>
      <c r="M45">
        <v>1407560400</v>
      </c>
      <c r="N45" s="12">
        <f t="shared" si="2"/>
        <v>42336.25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">
        <v>2048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t="s">
        <v>20</v>
      </c>
      <c r="G46" s="5">
        <f t="shared" si="0"/>
        <v>6.5881249999999998</v>
      </c>
      <c r="H46" s="8">
        <f t="shared" si="1"/>
        <v>107.56122448979592</v>
      </c>
      <c r="I46">
        <v>98</v>
      </c>
      <c r="J46" t="s">
        <v>36</v>
      </c>
      <c r="K46" t="s">
        <v>37</v>
      </c>
      <c r="L46">
        <v>1448690400</v>
      </c>
      <c r="M46">
        <v>1552885200</v>
      </c>
      <c r="N46" s="12">
        <f t="shared" si="2"/>
        <v>42336.25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">
        <v>2048</v>
      </c>
      <c r="T46" t="s">
        <v>2054</v>
      </c>
    </row>
    <row r="47" spans="1:20" ht="31.2" x14ac:dyDescent="0.3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t="s">
        <v>14</v>
      </c>
      <c r="G47" s="5">
        <f t="shared" si="0"/>
        <v>0.4768421052631579</v>
      </c>
      <c r="H47" s="8">
        <f t="shared" si="1"/>
        <v>94.375</v>
      </c>
      <c r="I47">
        <v>48</v>
      </c>
      <c r="J47" t="s">
        <v>21</v>
      </c>
      <c r="K47" t="s">
        <v>22</v>
      </c>
      <c r="L47">
        <v>1448690400</v>
      </c>
      <c r="M47">
        <v>1479362400</v>
      </c>
      <c r="N47" s="12">
        <f t="shared" si="2"/>
        <v>42336.25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">
        <v>2040</v>
      </c>
      <c r="T47" t="s">
        <v>2041</v>
      </c>
    </row>
    <row r="48" spans="1:20" x14ac:dyDescent="0.3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t="s">
        <v>20</v>
      </c>
      <c r="G48" s="5">
        <f t="shared" si="0"/>
        <v>1.1478378378378378</v>
      </c>
      <c r="H48" s="8">
        <f t="shared" si="1"/>
        <v>46.163043478260867</v>
      </c>
      <c r="I48">
        <v>92</v>
      </c>
      <c r="J48" t="s">
        <v>21</v>
      </c>
      <c r="K48" t="s">
        <v>22</v>
      </c>
      <c r="L48">
        <v>1448690400</v>
      </c>
      <c r="M48">
        <v>1280552400</v>
      </c>
      <c r="N48" s="12">
        <f t="shared" si="2"/>
        <v>42336.25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 x14ac:dyDescent="0.3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t="s">
        <v>20</v>
      </c>
      <c r="G49" s="5">
        <f t="shared" si="0"/>
        <v>4.7526666666666664</v>
      </c>
      <c r="H49" s="8">
        <f t="shared" si="1"/>
        <v>47.845637583892618</v>
      </c>
      <c r="I49">
        <v>149</v>
      </c>
      <c r="J49" t="s">
        <v>21</v>
      </c>
      <c r="K49" t="s">
        <v>22</v>
      </c>
      <c r="L49">
        <v>1448690400</v>
      </c>
      <c r="M49">
        <v>1398661200</v>
      </c>
      <c r="N49" s="12">
        <f t="shared" si="2"/>
        <v>42336.25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">
        <v>2040</v>
      </c>
      <c r="T49" t="s">
        <v>2041</v>
      </c>
    </row>
    <row r="50" spans="1:20" x14ac:dyDescent="0.3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t="s">
        <v>20</v>
      </c>
      <c r="G50" s="5">
        <f t="shared" si="0"/>
        <v>3.86972972972973</v>
      </c>
      <c r="H50" s="8">
        <f t="shared" si="1"/>
        <v>53.007815713698065</v>
      </c>
      <c r="I50">
        <v>2431</v>
      </c>
      <c r="J50" t="s">
        <v>21</v>
      </c>
      <c r="K50" t="s">
        <v>22</v>
      </c>
      <c r="L50">
        <v>1448690400</v>
      </c>
      <c r="M50">
        <v>1436245200</v>
      </c>
      <c r="N50" s="12">
        <f t="shared" si="2"/>
        <v>42336.25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">
        <v>2040</v>
      </c>
      <c r="T50" t="s">
        <v>2041</v>
      </c>
    </row>
    <row r="51" spans="1:20" x14ac:dyDescent="0.3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t="s">
        <v>20</v>
      </c>
      <c r="G51" s="5">
        <f t="shared" si="0"/>
        <v>1.89625</v>
      </c>
      <c r="H51" s="8">
        <f t="shared" si="1"/>
        <v>45.059405940594061</v>
      </c>
      <c r="I51">
        <v>303</v>
      </c>
      <c r="J51" t="s">
        <v>21</v>
      </c>
      <c r="K51" t="s">
        <v>22</v>
      </c>
      <c r="L51">
        <v>1448690400</v>
      </c>
      <c r="M51">
        <v>1575439200</v>
      </c>
      <c r="N51" s="12">
        <f t="shared" si="2"/>
        <v>42336.25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ht="31.2" x14ac:dyDescent="0.3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t="s">
        <v>14</v>
      </c>
      <c r="G52" s="5">
        <f t="shared" si="0"/>
        <v>0.02</v>
      </c>
      <c r="H52" s="8">
        <f t="shared" si="1"/>
        <v>2</v>
      </c>
      <c r="I52">
        <v>1</v>
      </c>
      <c r="J52" t="s">
        <v>107</v>
      </c>
      <c r="K52" t="s">
        <v>108</v>
      </c>
      <c r="L52">
        <v>1448690400</v>
      </c>
      <c r="M52">
        <v>1377752400</v>
      </c>
      <c r="N52" s="12">
        <f t="shared" si="2"/>
        <v>42336.25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2058</v>
      </c>
    </row>
    <row r="53" spans="1:20" x14ac:dyDescent="0.3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t="s">
        <v>14</v>
      </c>
      <c r="G53" s="5">
        <f t="shared" si="0"/>
        <v>0.91867805186590767</v>
      </c>
      <c r="H53" s="8">
        <f t="shared" si="1"/>
        <v>99.006816632583508</v>
      </c>
      <c r="I53">
        <v>1467</v>
      </c>
      <c r="J53" t="s">
        <v>40</v>
      </c>
      <c r="K53" t="s">
        <v>41</v>
      </c>
      <c r="L53">
        <v>1448690400</v>
      </c>
      <c r="M53">
        <v>1334206800</v>
      </c>
      <c r="N53" s="12">
        <f t="shared" si="2"/>
        <v>42336.25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">
        <v>2038</v>
      </c>
      <c r="T53" t="s">
        <v>2047</v>
      </c>
    </row>
    <row r="54" spans="1:20" x14ac:dyDescent="0.3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t="s">
        <v>14</v>
      </c>
      <c r="G54" s="5">
        <f t="shared" si="0"/>
        <v>0.34152777777777776</v>
      </c>
      <c r="H54" s="8">
        <f t="shared" si="1"/>
        <v>32.786666666666669</v>
      </c>
      <c r="I54">
        <v>75</v>
      </c>
      <c r="J54" t="s">
        <v>21</v>
      </c>
      <c r="K54" t="s">
        <v>22</v>
      </c>
      <c r="L54">
        <v>1448690400</v>
      </c>
      <c r="M54">
        <v>1284872400</v>
      </c>
      <c r="N54" s="12">
        <f t="shared" si="2"/>
        <v>42336.25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">
        <v>2040</v>
      </c>
      <c r="T54" t="s">
        <v>2041</v>
      </c>
    </row>
    <row r="55" spans="1:20" x14ac:dyDescent="0.3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t="s">
        <v>20</v>
      </c>
      <c r="G55" s="5">
        <f t="shared" si="0"/>
        <v>1.4040909090909091</v>
      </c>
      <c r="H55" s="8">
        <f t="shared" si="1"/>
        <v>59.119617224880386</v>
      </c>
      <c r="I55">
        <v>209</v>
      </c>
      <c r="J55" t="s">
        <v>21</v>
      </c>
      <c r="K55" t="s">
        <v>22</v>
      </c>
      <c r="L55">
        <v>1448690400</v>
      </c>
      <c r="M55">
        <v>1403931600</v>
      </c>
      <c r="N55" s="12">
        <f t="shared" si="2"/>
        <v>42336.25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">
        <v>2042</v>
      </c>
      <c r="T55" t="s">
        <v>2045</v>
      </c>
    </row>
    <row r="56" spans="1:20" ht="31.2" x14ac:dyDescent="0.3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t="s">
        <v>14</v>
      </c>
      <c r="G56" s="5">
        <f t="shared" si="0"/>
        <v>0.89866666666666661</v>
      </c>
      <c r="H56" s="8">
        <f t="shared" si="1"/>
        <v>44.93333333333333</v>
      </c>
      <c r="I56">
        <v>120</v>
      </c>
      <c r="J56" t="s">
        <v>21</v>
      </c>
      <c r="K56" t="s">
        <v>22</v>
      </c>
      <c r="L56">
        <v>1448690400</v>
      </c>
      <c r="M56">
        <v>1521262800</v>
      </c>
      <c r="N56" s="12">
        <f t="shared" si="2"/>
        <v>42336.25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">
        <v>2038</v>
      </c>
      <c r="T56" t="s">
        <v>2047</v>
      </c>
    </row>
    <row r="57" spans="1:20" ht="31.2" x14ac:dyDescent="0.3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t="s">
        <v>20</v>
      </c>
      <c r="G57" s="5">
        <f t="shared" si="0"/>
        <v>1.7796969696969698</v>
      </c>
      <c r="H57" s="8">
        <f t="shared" si="1"/>
        <v>89.664122137404576</v>
      </c>
      <c r="I57">
        <v>131</v>
      </c>
      <c r="J57" t="s">
        <v>21</v>
      </c>
      <c r="K57" t="s">
        <v>22</v>
      </c>
      <c r="L57">
        <v>1448690400</v>
      </c>
      <c r="M57">
        <v>1533358800</v>
      </c>
      <c r="N57" s="12">
        <f t="shared" si="2"/>
        <v>42336.25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2059</v>
      </c>
    </row>
    <row r="58" spans="1:20" ht="31.2" x14ac:dyDescent="0.3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t="s">
        <v>20</v>
      </c>
      <c r="G58" s="5">
        <f t="shared" si="0"/>
        <v>1.436625</v>
      </c>
      <c r="H58" s="8">
        <f t="shared" si="1"/>
        <v>70.079268292682926</v>
      </c>
      <c r="I58">
        <v>164</v>
      </c>
      <c r="J58" t="s">
        <v>21</v>
      </c>
      <c r="K58" t="s">
        <v>22</v>
      </c>
      <c r="L58">
        <v>1448690400</v>
      </c>
      <c r="M58">
        <v>1421474400</v>
      </c>
      <c r="N58" s="12">
        <f t="shared" si="2"/>
        <v>42336.25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">
        <v>2038</v>
      </c>
      <c r="T58" t="s">
        <v>2047</v>
      </c>
    </row>
    <row r="59" spans="1:20" x14ac:dyDescent="0.3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t="s">
        <v>20</v>
      </c>
      <c r="G59" s="5">
        <f t="shared" si="0"/>
        <v>2.1527586206896552</v>
      </c>
      <c r="H59" s="8">
        <f t="shared" si="1"/>
        <v>31.059701492537314</v>
      </c>
      <c r="I59">
        <v>201</v>
      </c>
      <c r="J59" t="s">
        <v>21</v>
      </c>
      <c r="K59" t="s">
        <v>22</v>
      </c>
      <c r="L59">
        <v>1448690400</v>
      </c>
      <c r="M59">
        <v>1505278800</v>
      </c>
      <c r="N59" s="12">
        <f t="shared" si="2"/>
        <v>42336.25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">
        <v>2051</v>
      </c>
      <c r="T59" t="s">
        <v>2052</v>
      </c>
    </row>
    <row r="60" spans="1:20" x14ac:dyDescent="0.3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t="s">
        <v>20</v>
      </c>
      <c r="G60" s="5">
        <f t="shared" si="0"/>
        <v>2.2711111111111113</v>
      </c>
      <c r="H60" s="8">
        <f t="shared" si="1"/>
        <v>29.061611374407583</v>
      </c>
      <c r="I60">
        <v>211</v>
      </c>
      <c r="J60" t="s">
        <v>21</v>
      </c>
      <c r="K60" t="s">
        <v>22</v>
      </c>
      <c r="L60">
        <v>1448690400</v>
      </c>
      <c r="M60">
        <v>1443934800</v>
      </c>
      <c r="N60" s="12">
        <f t="shared" si="2"/>
        <v>42336.25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">
        <v>2040</v>
      </c>
      <c r="T60" t="s">
        <v>2041</v>
      </c>
    </row>
    <row r="61" spans="1:20" x14ac:dyDescent="0.3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t="s">
        <v>20</v>
      </c>
      <c r="G61" s="5">
        <f t="shared" si="0"/>
        <v>2.7507142857142859</v>
      </c>
      <c r="H61" s="8">
        <f t="shared" si="1"/>
        <v>30.0859375</v>
      </c>
      <c r="I61">
        <v>128</v>
      </c>
      <c r="J61" t="s">
        <v>21</v>
      </c>
      <c r="K61" t="s">
        <v>22</v>
      </c>
      <c r="L61">
        <v>1448690400</v>
      </c>
      <c r="M61">
        <v>1498539600</v>
      </c>
      <c r="N61" s="12">
        <f t="shared" si="2"/>
        <v>42336.25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">
        <v>2040</v>
      </c>
      <c r="T61" t="s">
        <v>2041</v>
      </c>
    </row>
    <row r="62" spans="1:20" x14ac:dyDescent="0.3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t="s">
        <v>20</v>
      </c>
      <c r="G62" s="5">
        <f t="shared" si="0"/>
        <v>1.4437048832271762</v>
      </c>
      <c r="H62" s="8">
        <f t="shared" si="1"/>
        <v>84.998125000000002</v>
      </c>
      <c r="I62">
        <v>1600</v>
      </c>
      <c r="J62" t="s">
        <v>15</v>
      </c>
      <c r="K62" t="s">
        <v>16</v>
      </c>
      <c r="L62">
        <v>1448690400</v>
      </c>
      <c r="M62">
        <v>1342760400</v>
      </c>
      <c r="N62" s="12">
        <f t="shared" si="2"/>
        <v>42336.25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">
        <v>2040</v>
      </c>
      <c r="T62" t="s">
        <v>2041</v>
      </c>
    </row>
    <row r="63" spans="1:20" ht="31.2" x14ac:dyDescent="0.3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t="s">
        <v>14</v>
      </c>
      <c r="G63" s="5">
        <f t="shared" si="0"/>
        <v>0.92745983935742971</v>
      </c>
      <c r="H63" s="8">
        <f t="shared" si="1"/>
        <v>82.001775410563695</v>
      </c>
      <c r="I63">
        <v>2253</v>
      </c>
      <c r="J63" t="s">
        <v>15</v>
      </c>
      <c r="K63" t="s">
        <v>16</v>
      </c>
      <c r="L63">
        <v>1448690400</v>
      </c>
      <c r="M63">
        <v>1301720400</v>
      </c>
      <c r="N63" s="12">
        <f t="shared" si="2"/>
        <v>42336.25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">
        <v>2040</v>
      </c>
      <c r="T63" t="s">
        <v>2041</v>
      </c>
    </row>
    <row r="64" spans="1:20" ht="31.2" x14ac:dyDescent="0.3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t="s">
        <v>20</v>
      </c>
      <c r="G64" s="5">
        <f t="shared" si="0"/>
        <v>7.226</v>
      </c>
      <c r="H64" s="8">
        <f t="shared" si="1"/>
        <v>58.040160642570278</v>
      </c>
      <c r="I64">
        <v>249</v>
      </c>
      <c r="J64" t="s">
        <v>21</v>
      </c>
      <c r="K64" t="s">
        <v>22</v>
      </c>
      <c r="L64">
        <v>1448690400</v>
      </c>
      <c r="M64">
        <v>1433566800</v>
      </c>
      <c r="N64" s="12">
        <f t="shared" si="2"/>
        <v>42336.25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">
        <v>2038</v>
      </c>
      <c r="T64" t="s">
        <v>2039</v>
      </c>
    </row>
    <row r="65" spans="1:20" x14ac:dyDescent="0.3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t="s">
        <v>14</v>
      </c>
      <c r="G65" s="5">
        <f t="shared" si="0"/>
        <v>0.11851063829787234</v>
      </c>
      <c r="H65" s="8">
        <f t="shared" si="1"/>
        <v>111.4</v>
      </c>
      <c r="I65">
        <v>5</v>
      </c>
      <c r="J65" t="s">
        <v>21</v>
      </c>
      <c r="K65" t="s">
        <v>22</v>
      </c>
      <c r="L65">
        <v>1448690400</v>
      </c>
      <c r="M65">
        <v>1493874000</v>
      </c>
      <c r="N65" s="12">
        <f t="shared" si="2"/>
        <v>42336.25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">
        <v>2040</v>
      </c>
      <c r="T65" t="s">
        <v>2041</v>
      </c>
    </row>
    <row r="66" spans="1:20" x14ac:dyDescent="0.3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t="s">
        <v>14</v>
      </c>
      <c r="G66" s="5">
        <f t="shared" si="0"/>
        <v>0.97642857142857142</v>
      </c>
      <c r="H66" s="8">
        <f t="shared" si="1"/>
        <v>71.94736842105263</v>
      </c>
      <c r="I66">
        <v>38</v>
      </c>
      <c r="J66" t="s">
        <v>21</v>
      </c>
      <c r="K66" t="s">
        <v>22</v>
      </c>
      <c r="L66">
        <v>1448690400</v>
      </c>
      <c r="M66">
        <v>1531803600</v>
      </c>
      <c r="N66" s="12">
        <f t="shared" si="2"/>
        <v>42336.25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">
        <v>2038</v>
      </c>
      <c r="T66" t="s">
        <v>2039</v>
      </c>
    </row>
    <row r="67" spans="1:20" x14ac:dyDescent="0.3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t="s">
        <v>20</v>
      </c>
      <c r="G67" s="5">
        <f t="shared" ref="G67:G130" si="8">IF(D67,E67/D67,0)</f>
        <v>2.3614754098360655</v>
      </c>
      <c r="H67" s="8">
        <f t="shared" ref="H67:H130" si="9">IF(I67,E67/I67,0)</f>
        <v>61.038135593220339</v>
      </c>
      <c r="I67">
        <v>236</v>
      </c>
      <c r="J67" t="s">
        <v>21</v>
      </c>
      <c r="K67" t="s">
        <v>22</v>
      </c>
      <c r="L67">
        <v>1448690400</v>
      </c>
      <c r="M67">
        <v>1296712800</v>
      </c>
      <c r="N67" s="12">
        <f t="shared" ref="N67:N130" si="10">(((L67/60)/60)/24)+DATE(1970,1,1)</f>
        <v>42336.25</v>
      </c>
      <c r="O67" s="12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">
        <v>2040</v>
      </c>
      <c r="T67" t="s">
        <v>2041</v>
      </c>
    </row>
    <row r="68" spans="1:20" x14ac:dyDescent="0.3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t="s">
        <v>14</v>
      </c>
      <c r="G68" s="5">
        <f t="shared" si="8"/>
        <v>0.45068965517241377</v>
      </c>
      <c r="H68" s="8">
        <f t="shared" si="9"/>
        <v>108.91666666666667</v>
      </c>
      <c r="I68">
        <v>12</v>
      </c>
      <c r="J68" t="s">
        <v>21</v>
      </c>
      <c r="K68" t="s">
        <v>22</v>
      </c>
      <c r="L68">
        <v>1448690400</v>
      </c>
      <c r="M68">
        <v>1428901200</v>
      </c>
      <c r="N68" s="12">
        <f t="shared" si="10"/>
        <v>42336.25</v>
      </c>
      <c r="O68" s="12">
        <f t="shared" si="11"/>
        <v>42107.208333333328</v>
      </c>
      <c r="P68" t="b">
        <v>0</v>
      </c>
      <c r="Q68" t="b">
        <v>1</v>
      </c>
      <c r="R68" t="s">
        <v>33</v>
      </c>
      <c r="S68" t="s">
        <v>2040</v>
      </c>
      <c r="T68" t="s">
        <v>2041</v>
      </c>
    </row>
    <row r="69" spans="1:20" ht="31.2" x14ac:dyDescent="0.3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t="s">
        <v>20</v>
      </c>
      <c r="G69" s="5">
        <f t="shared" si="8"/>
        <v>1.6238567493112948</v>
      </c>
      <c r="H69" s="8">
        <f t="shared" si="9"/>
        <v>29.001722017220171</v>
      </c>
      <c r="I69">
        <v>4065</v>
      </c>
      <c r="J69" t="s">
        <v>40</v>
      </c>
      <c r="K69" t="s">
        <v>41</v>
      </c>
      <c r="L69">
        <v>1448690400</v>
      </c>
      <c r="M69">
        <v>1264831200</v>
      </c>
      <c r="N69" s="12">
        <f t="shared" si="10"/>
        <v>42336.25</v>
      </c>
      <c r="O69" s="12">
        <f t="shared" si="11"/>
        <v>40208.25</v>
      </c>
      <c r="P69" t="b">
        <v>0</v>
      </c>
      <c r="Q69" t="b">
        <v>1</v>
      </c>
      <c r="R69" t="s">
        <v>65</v>
      </c>
      <c r="S69" t="s">
        <v>2038</v>
      </c>
      <c r="T69" t="s">
        <v>2047</v>
      </c>
    </row>
    <row r="70" spans="1:20" x14ac:dyDescent="0.3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t="s">
        <v>20</v>
      </c>
      <c r="G70" s="5">
        <f t="shared" si="8"/>
        <v>2.5452631578947367</v>
      </c>
      <c r="H70" s="8">
        <f t="shared" si="9"/>
        <v>58.975609756097562</v>
      </c>
      <c r="I70">
        <v>246</v>
      </c>
      <c r="J70" t="s">
        <v>107</v>
      </c>
      <c r="K70" t="s">
        <v>108</v>
      </c>
      <c r="L70">
        <v>1448690400</v>
      </c>
      <c r="M70">
        <v>1505192400</v>
      </c>
      <c r="N70" s="12">
        <f t="shared" si="10"/>
        <v>42336.25</v>
      </c>
      <c r="O70" s="12">
        <f t="shared" si="11"/>
        <v>42990.208333333328</v>
      </c>
      <c r="P70" t="b">
        <v>0</v>
      </c>
      <c r="Q70" t="b">
        <v>1</v>
      </c>
      <c r="R70" t="s">
        <v>33</v>
      </c>
      <c r="S70" t="s">
        <v>2040</v>
      </c>
      <c r="T70" t="s">
        <v>2041</v>
      </c>
    </row>
    <row r="71" spans="1:20" ht="31.2" x14ac:dyDescent="0.3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t="s">
        <v>74</v>
      </c>
      <c r="G71" s="5">
        <f t="shared" si="8"/>
        <v>0.24063291139240506</v>
      </c>
      <c r="H71" s="8">
        <f t="shared" si="9"/>
        <v>111.82352941176471</v>
      </c>
      <c r="I71">
        <v>17</v>
      </c>
      <c r="J71" t="s">
        <v>21</v>
      </c>
      <c r="K71" t="s">
        <v>22</v>
      </c>
      <c r="L71">
        <v>1448690400</v>
      </c>
      <c r="M71">
        <v>1295676000</v>
      </c>
      <c r="N71" s="12">
        <f t="shared" si="10"/>
        <v>42336.25</v>
      </c>
      <c r="O71" s="12">
        <f t="shared" si="11"/>
        <v>40565.25</v>
      </c>
      <c r="P71" t="b">
        <v>0</v>
      </c>
      <c r="Q71" t="b">
        <v>0</v>
      </c>
      <c r="R71" t="s">
        <v>33</v>
      </c>
      <c r="S71" t="s">
        <v>2040</v>
      </c>
      <c r="T71" t="s">
        <v>2041</v>
      </c>
    </row>
    <row r="72" spans="1:20" x14ac:dyDescent="0.3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t="s">
        <v>20</v>
      </c>
      <c r="G72" s="5">
        <f t="shared" si="8"/>
        <v>1.2374140625000001</v>
      </c>
      <c r="H72" s="8">
        <f t="shared" si="9"/>
        <v>63.995555555555555</v>
      </c>
      <c r="I72">
        <v>2475</v>
      </c>
      <c r="J72" t="s">
        <v>107</v>
      </c>
      <c r="K72" t="s">
        <v>108</v>
      </c>
      <c r="L72">
        <v>1448690400</v>
      </c>
      <c r="M72">
        <v>1292911200</v>
      </c>
      <c r="N72" s="12">
        <f t="shared" si="10"/>
        <v>42336.25</v>
      </c>
      <c r="O72" s="12">
        <f t="shared" si="11"/>
        <v>40533.25</v>
      </c>
      <c r="P72" t="b">
        <v>0</v>
      </c>
      <c r="Q72" t="b">
        <v>1</v>
      </c>
      <c r="R72" t="s">
        <v>33</v>
      </c>
      <c r="S72" t="s">
        <v>2040</v>
      </c>
      <c r="T72" t="s">
        <v>2041</v>
      </c>
    </row>
    <row r="73" spans="1:20" ht="31.2" x14ac:dyDescent="0.3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t="s">
        <v>20</v>
      </c>
      <c r="G73" s="5">
        <f t="shared" si="8"/>
        <v>1.0806666666666667</v>
      </c>
      <c r="H73" s="8">
        <f t="shared" si="9"/>
        <v>85.315789473684205</v>
      </c>
      <c r="I73">
        <v>76</v>
      </c>
      <c r="J73" t="s">
        <v>21</v>
      </c>
      <c r="K73" t="s">
        <v>22</v>
      </c>
      <c r="L73">
        <v>1448690400</v>
      </c>
      <c r="M73">
        <v>1575439200</v>
      </c>
      <c r="N73" s="12">
        <f t="shared" si="10"/>
        <v>42336.25</v>
      </c>
      <c r="O73" s="12">
        <f t="shared" si="11"/>
        <v>43803.25</v>
      </c>
      <c r="P73" t="b">
        <v>0</v>
      </c>
      <c r="Q73" t="b">
        <v>0</v>
      </c>
      <c r="R73" t="s">
        <v>33</v>
      </c>
      <c r="S73" t="s">
        <v>2040</v>
      </c>
      <c r="T73" t="s">
        <v>2041</v>
      </c>
    </row>
    <row r="74" spans="1:20" x14ac:dyDescent="0.3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t="s">
        <v>20</v>
      </c>
      <c r="G74" s="5">
        <f t="shared" si="8"/>
        <v>6.7033333333333331</v>
      </c>
      <c r="H74" s="8">
        <f t="shared" si="9"/>
        <v>74.481481481481481</v>
      </c>
      <c r="I74">
        <v>54</v>
      </c>
      <c r="J74" t="s">
        <v>21</v>
      </c>
      <c r="K74" t="s">
        <v>22</v>
      </c>
      <c r="L74">
        <v>1448690400</v>
      </c>
      <c r="M74">
        <v>1438837200</v>
      </c>
      <c r="N74" s="12">
        <f t="shared" si="10"/>
        <v>42336.25</v>
      </c>
      <c r="O74" s="12">
        <f t="shared" si="11"/>
        <v>42222.208333333328</v>
      </c>
      <c r="P74" t="b">
        <v>0</v>
      </c>
      <c r="Q74" t="b">
        <v>0</v>
      </c>
      <c r="R74" t="s">
        <v>71</v>
      </c>
      <c r="S74" t="s">
        <v>2042</v>
      </c>
      <c r="T74" t="s">
        <v>2050</v>
      </c>
    </row>
    <row r="75" spans="1:20" x14ac:dyDescent="0.3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t="s">
        <v>20</v>
      </c>
      <c r="G75" s="5">
        <f t="shared" si="8"/>
        <v>6.609285714285714</v>
      </c>
      <c r="H75" s="8">
        <f t="shared" si="9"/>
        <v>105.14772727272727</v>
      </c>
      <c r="I75">
        <v>88</v>
      </c>
      <c r="J75" t="s">
        <v>21</v>
      </c>
      <c r="K75" t="s">
        <v>22</v>
      </c>
      <c r="L75">
        <v>1448690400</v>
      </c>
      <c r="M75">
        <v>1480485600</v>
      </c>
      <c r="N75" s="12">
        <f t="shared" si="10"/>
        <v>42336.25</v>
      </c>
      <c r="O75" s="12">
        <f t="shared" si="11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t="s">
        <v>20</v>
      </c>
      <c r="G76" s="5">
        <f t="shared" si="8"/>
        <v>1.2246153846153847</v>
      </c>
      <c r="H76" s="8">
        <f t="shared" si="9"/>
        <v>56.188235294117646</v>
      </c>
      <c r="I76">
        <v>85</v>
      </c>
      <c r="J76" t="s">
        <v>40</v>
      </c>
      <c r="K76" t="s">
        <v>41</v>
      </c>
      <c r="L76">
        <v>1448690400</v>
      </c>
      <c r="M76">
        <v>1459141200</v>
      </c>
      <c r="N76" s="12">
        <f t="shared" si="10"/>
        <v>42336.25</v>
      </c>
      <c r="O76" s="12">
        <f t="shared" si="11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t="s">
        <v>20</v>
      </c>
      <c r="G77" s="5">
        <f t="shared" si="8"/>
        <v>1.5057731958762886</v>
      </c>
      <c r="H77" s="8">
        <f t="shared" si="9"/>
        <v>85.917647058823533</v>
      </c>
      <c r="I77">
        <v>170</v>
      </c>
      <c r="J77" t="s">
        <v>21</v>
      </c>
      <c r="K77" t="s">
        <v>22</v>
      </c>
      <c r="L77">
        <v>1448690400</v>
      </c>
      <c r="M77">
        <v>1532322000</v>
      </c>
      <c r="N77" s="12">
        <f t="shared" si="10"/>
        <v>42336.25</v>
      </c>
      <c r="O77" s="12">
        <f t="shared" si="11"/>
        <v>43304.208333333328</v>
      </c>
      <c r="P77" t="b">
        <v>0</v>
      </c>
      <c r="Q77" t="b">
        <v>0</v>
      </c>
      <c r="R77" t="s">
        <v>122</v>
      </c>
      <c r="S77" t="s">
        <v>2055</v>
      </c>
      <c r="T77" t="s">
        <v>2056</v>
      </c>
    </row>
    <row r="78" spans="1:20" x14ac:dyDescent="0.3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t="s">
        <v>14</v>
      </c>
      <c r="G78" s="5">
        <f t="shared" si="8"/>
        <v>0.78106590724165992</v>
      </c>
      <c r="H78" s="8">
        <f t="shared" si="9"/>
        <v>57.00296912114014</v>
      </c>
      <c r="I78">
        <v>1684</v>
      </c>
      <c r="J78" t="s">
        <v>21</v>
      </c>
      <c r="K78" t="s">
        <v>22</v>
      </c>
      <c r="L78">
        <v>1448690400</v>
      </c>
      <c r="M78">
        <v>1426222800</v>
      </c>
      <c r="N78" s="12">
        <f t="shared" si="10"/>
        <v>42336.25</v>
      </c>
      <c r="O78" s="12">
        <f t="shared" si="11"/>
        <v>42076.208333333328</v>
      </c>
      <c r="P78" t="b">
        <v>1</v>
      </c>
      <c r="Q78" t="b">
        <v>1</v>
      </c>
      <c r="R78" t="s">
        <v>33</v>
      </c>
      <c r="S78" t="s">
        <v>2040</v>
      </c>
      <c r="T78" t="s">
        <v>2041</v>
      </c>
    </row>
    <row r="79" spans="1:20" x14ac:dyDescent="0.3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t="s">
        <v>14</v>
      </c>
      <c r="G79" s="5">
        <f t="shared" si="8"/>
        <v>0.46947368421052632</v>
      </c>
      <c r="H79" s="8">
        <f t="shared" si="9"/>
        <v>79.642857142857139</v>
      </c>
      <c r="I79">
        <v>56</v>
      </c>
      <c r="J79" t="s">
        <v>21</v>
      </c>
      <c r="K79" t="s">
        <v>22</v>
      </c>
      <c r="L79">
        <v>1448690400</v>
      </c>
      <c r="M79">
        <v>1286773200</v>
      </c>
      <c r="N79" s="12">
        <f t="shared" si="10"/>
        <v>42336.25</v>
      </c>
      <c r="O79" s="12">
        <f t="shared" si="11"/>
        <v>40462.208333333336</v>
      </c>
      <c r="P79" t="b">
        <v>0</v>
      </c>
      <c r="Q79" t="b">
        <v>1</v>
      </c>
      <c r="R79" t="s">
        <v>71</v>
      </c>
      <c r="S79" t="s">
        <v>2042</v>
      </c>
      <c r="T79" t="s">
        <v>2050</v>
      </c>
    </row>
    <row r="80" spans="1:20" ht="31.2" x14ac:dyDescent="0.3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t="s">
        <v>20</v>
      </c>
      <c r="G80" s="5">
        <f t="shared" si="8"/>
        <v>3.008</v>
      </c>
      <c r="H80" s="8">
        <f t="shared" si="9"/>
        <v>41.018181818181816</v>
      </c>
      <c r="I80">
        <v>330</v>
      </c>
      <c r="J80" t="s">
        <v>21</v>
      </c>
      <c r="K80" t="s">
        <v>22</v>
      </c>
      <c r="L80">
        <v>1448690400</v>
      </c>
      <c r="M80">
        <v>1523941200</v>
      </c>
      <c r="N80" s="12">
        <f t="shared" si="10"/>
        <v>42336.25</v>
      </c>
      <c r="O80" s="12">
        <f t="shared" si="11"/>
        <v>43207.208333333328</v>
      </c>
      <c r="P80" t="b">
        <v>0</v>
      </c>
      <c r="Q80" t="b">
        <v>0</v>
      </c>
      <c r="R80" t="s">
        <v>206</v>
      </c>
      <c r="S80" t="s">
        <v>2048</v>
      </c>
      <c r="T80" t="s">
        <v>2060</v>
      </c>
    </row>
    <row r="81" spans="1:20" x14ac:dyDescent="0.3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t="s">
        <v>14</v>
      </c>
      <c r="G81" s="5">
        <f t="shared" si="8"/>
        <v>0.6959861591695502</v>
      </c>
      <c r="H81" s="8">
        <f t="shared" si="9"/>
        <v>48.004773269689736</v>
      </c>
      <c r="I81">
        <v>838</v>
      </c>
      <c r="J81" t="s">
        <v>21</v>
      </c>
      <c r="K81" t="s">
        <v>22</v>
      </c>
      <c r="L81">
        <v>1448690400</v>
      </c>
      <c r="M81">
        <v>1529557200</v>
      </c>
      <c r="N81" s="12">
        <f t="shared" si="10"/>
        <v>42336.25</v>
      </c>
      <c r="O81" s="12">
        <f t="shared" si="11"/>
        <v>43272.208333333328</v>
      </c>
      <c r="P81" t="b">
        <v>0</v>
      </c>
      <c r="Q81" t="b">
        <v>0</v>
      </c>
      <c r="R81" t="s">
        <v>33</v>
      </c>
      <c r="S81" t="s">
        <v>2040</v>
      </c>
      <c r="T81" t="s">
        <v>2041</v>
      </c>
    </row>
    <row r="82" spans="1:20" x14ac:dyDescent="0.3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t="s">
        <v>20</v>
      </c>
      <c r="G82" s="5">
        <f t="shared" si="8"/>
        <v>6.374545454545455</v>
      </c>
      <c r="H82" s="8">
        <f t="shared" si="9"/>
        <v>55.212598425196852</v>
      </c>
      <c r="I82">
        <v>127</v>
      </c>
      <c r="J82" t="s">
        <v>21</v>
      </c>
      <c r="K82" t="s">
        <v>22</v>
      </c>
      <c r="L82">
        <v>1448690400</v>
      </c>
      <c r="M82">
        <v>1506574800</v>
      </c>
      <c r="N82" s="12">
        <f t="shared" si="10"/>
        <v>42336.25</v>
      </c>
      <c r="O82" s="12">
        <f t="shared" si="11"/>
        <v>43006.208333333328</v>
      </c>
      <c r="P82" t="b">
        <v>0</v>
      </c>
      <c r="Q82" t="b">
        <v>0</v>
      </c>
      <c r="R82" t="s">
        <v>89</v>
      </c>
      <c r="S82" t="s">
        <v>2051</v>
      </c>
      <c r="T82" t="s">
        <v>2052</v>
      </c>
    </row>
    <row r="83" spans="1:20" x14ac:dyDescent="0.3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t="s">
        <v>20</v>
      </c>
      <c r="G83" s="5">
        <f t="shared" si="8"/>
        <v>2.253392857142857</v>
      </c>
      <c r="H83" s="8">
        <f t="shared" si="9"/>
        <v>92.109489051094897</v>
      </c>
      <c r="I83">
        <v>411</v>
      </c>
      <c r="J83" t="s">
        <v>21</v>
      </c>
      <c r="K83" t="s">
        <v>22</v>
      </c>
      <c r="L83">
        <v>1448690400</v>
      </c>
      <c r="M83">
        <v>1513576800</v>
      </c>
      <c r="N83" s="12">
        <f t="shared" si="10"/>
        <v>42336.25</v>
      </c>
      <c r="O83" s="12">
        <f t="shared" si="11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 x14ac:dyDescent="0.3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t="s">
        <v>20</v>
      </c>
      <c r="G84" s="5">
        <f t="shared" si="8"/>
        <v>14.973000000000001</v>
      </c>
      <c r="H84" s="8">
        <f t="shared" si="9"/>
        <v>83.183333333333337</v>
      </c>
      <c r="I84">
        <v>180</v>
      </c>
      <c r="J84" t="s">
        <v>40</v>
      </c>
      <c r="K84" t="s">
        <v>41</v>
      </c>
      <c r="L84">
        <v>1448690400</v>
      </c>
      <c r="M84">
        <v>1548309600</v>
      </c>
      <c r="N84" s="12">
        <f t="shared" si="10"/>
        <v>42336.25</v>
      </c>
      <c r="O84" s="12">
        <f t="shared" si="11"/>
        <v>43489.25</v>
      </c>
      <c r="P84" t="b">
        <v>0</v>
      </c>
      <c r="Q84" t="b">
        <v>1</v>
      </c>
      <c r="R84" t="s">
        <v>89</v>
      </c>
      <c r="S84" t="s">
        <v>2051</v>
      </c>
      <c r="T84" t="s">
        <v>2052</v>
      </c>
    </row>
    <row r="85" spans="1:20" x14ac:dyDescent="0.3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t="s">
        <v>14</v>
      </c>
      <c r="G85" s="5">
        <f t="shared" si="8"/>
        <v>0.37590225563909774</v>
      </c>
      <c r="H85" s="8">
        <f t="shared" si="9"/>
        <v>39.996000000000002</v>
      </c>
      <c r="I85">
        <v>1000</v>
      </c>
      <c r="J85" t="s">
        <v>21</v>
      </c>
      <c r="K85" t="s">
        <v>22</v>
      </c>
      <c r="L85">
        <v>1448690400</v>
      </c>
      <c r="M85">
        <v>1471582800</v>
      </c>
      <c r="N85" s="12">
        <f t="shared" si="10"/>
        <v>42336.25</v>
      </c>
      <c r="O85" s="12">
        <f t="shared" si="11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2044</v>
      </c>
    </row>
    <row r="86" spans="1:20" ht="31.2" x14ac:dyDescent="0.3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t="s">
        <v>20</v>
      </c>
      <c r="G86" s="5">
        <f t="shared" si="8"/>
        <v>1.3236942675159236</v>
      </c>
      <c r="H86" s="8">
        <f t="shared" si="9"/>
        <v>111.1336898395722</v>
      </c>
      <c r="I86">
        <v>374</v>
      </c>
      <c r="J86" t="s">
        <v>21</v>
      </c>
      <c r="K86" t="s">
        <v>22</v>
      </c>
      <c r="L86">
        <v>1448690400</v>
      </c>
      <c r="M86">
        <v>1344315600</v>
      </c>
      <c r="N86" s="12">
        <f t="shared" si="10"/>
        <v>42336.25</v>
      </c>
      <c r="O86" s="12">
        <f t="shared" si="11"/>
        <v>41128.208333333336</v>
      </c>
      <c r="P86" t="b">
        <v>0</v>
      </c>
      <c r="Q86" t="b">
        <v>0</v>
      </c>
      <c r="R86" t="s">
        <v>65</v>
      </c>
      <c r="S86" t="s">
        <v>2038</v>
      </c>
      <c r="T86" t="s">
        <v>2047</v>
      </c>
    </row>
    <row r="87" spans="1:20" x14ac:dyDescent="0.3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t="s">
        <v>20</v>
      </c>
      <c r="G87" s="5">
        <f t="shared" si="8"/>
        <v>1.3122448979591836</v>
      </c>
      <c r="H87" s="8">
        <f t="shared" si="9"/>
        <v>90.563380281690144</v>
      </c>
      <c r="I87">
        <v>71</v>
      </c>
      <c r="J87" t="s">
        <v>26</v>
      </c>
      <c r="K87" t="s">
        <v>27</v>
      </c>
      <c r="L87">
        <v>1448690400</v>
      </c>
      <c r="M87">
        <v>1316408400</v>
      </c>
      <c r="N87" s="12">
        <f t="shared" si="10"/>
        <v>42336.25</v>
      </c>
      <c r="O87" s="12">
        <f t="shared" si="11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2046</v>
      </c>
    </row>
    <row r="88" spans="1:20" x14ac:dyDescent="0.3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t="s">
        <v>20</v>
      </c>
      <c r="G88" s="5">
        <f t="shared" si="8"/>
        <v>1.6763513513513513</v>
      </c>
      <c r="H88" s="8">
        <f t="shared" si="9"/>
        <v>61.108374384236456</v>
      </c>
      <c r="I88">
        <v>203</v>
      </c>
      <c r="J88" t="s">
        <v>21</v>
      </c>
      <c r="K88" t="s">
        <v>22</v>
      </c>
      <c r="L88">
        <v>1448690400</v>
      </c>
      <c r="M88">
        <v>1431838800</v>
      </c>
      <c r="N88" s="12">
        <f t="shared" si="10"/>
        <v>42336.25</v>
      </c>
      <c r="O88" s="12">
        <f t="shared" si="11"/>
        <v>42141.208333333328</v>
      </c>
      <c r="P88" t="b">
        <v>1</v>
      </c>
      <c r="Q88" t="b">
        <v>0</v>
      </c>
      <c r="R88" t="s">
        <v>33</v>
      </c>
      <c r="S88" t="s">
        <v>2040</v>
      </c>
      <c r="T88" t="s">
        <v>2041</v>
      </c>
    </row>
    <row r="89" spans="1:20" ht="31.2" x14ac:dyDescent="0.3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t="s">
        <v>14</v>
      </c>
      <c r="G89" s="5">
        <f t="shared" si="8"/>
        <v>0.6198488664987406</v>
      </c>
      <c r="H89" s="8">
        <f t="shared" si="9"/>
        <v>83.022941970310384</v>
      </c>
      <c r="I89">
        <v>1482</v>
      </c>
      <c r="J89" t="s">
        <v>26</v>
      </c>
      <c r="K89" t="s">
        <v>27</v>
      </c>
      <c r="L89">
        <v>1448690400</v>
      </c>
      <c r="M89">
        <v>1300510800</v>
      </c>
      <c r="N89" s="12">
        <f t="shared" si="10"/>
        <v>42336.25</v>
      </c>
      <c r="O89" s="12">
        <f t="shared" si="11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 x14ac:dyDescent="0.3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t="s">
        <v>20</v>
      </c>
      <c r="G90" s="5">
        <f t="shared" si="8"/>
        <v>2.6074999999999999</v>
      </c>
      <c r="H90" s="8">
        <f t="shared" si="9"/>
        <v>110.76106194690266</v>
      </c>
      <c r="I90">
        <v>113</v>
      </c>
      <c r="J90" t="s">
        <v>21</v>
      </c>
      <c r="K90" t="s">
        <v>22</v>
      </c>
      <c r="L90">
        <v>1448690400</v>
      </c>
      <c r="M90">
        <v>1431061200</v>
      </c>
      <c r="N90" s="12">
        <f t="shared" si="10"/>
        <v>42336.25</v>
      </c>
      <c r="O90" s="12">
        <f t="shared" si="11"/>
        <v>42132.208333333328</v>
      </c>
      <c r="P90" t="b">
        <v>0</v>
      </c>
      <c r="Q90" t="b">
        <v>0</v>
      </c>
      <c r="R90" t="s">
        <v>206</v>
      </c>
      <c r="S90" t="s">
        <v>2048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t="s">
        <v>20</v>
      </c>
      <c r="G91" s="5">
        <f t="shared" si="8"/>
        <v>2.5258823529411765</v>
      </c>
      <c r="H91" s="8">
        <f t="shared" si="9"/>
        <v>89.458333333333329</v>
      </c>
      <c r="I91">
        <v>96</v>
      </c>
      <c r="J91" t="s">
        <v>21</v>
      </c>
      <c r="K91" t="s">
        <v>22</v>
      </c>
      <c r="L91">
        <v>1448690400</v>
      </c>
      <c r="M91">
        <v>1271480400</v>
      </c>
      <c r="N91" s="12">
        <f t="shared" si="10"/>
        <v>42336.25</v>
      </c>
      <c r="O91" s="12">
        <f t="shared" si="11"/>
        <v>40285.208333333336</v>
      </c>
      <c r="P91" t="b">
        <v>0</v>
      </c>
      <c r="Q91" t="b">
        <v>0</v>
      </c>
      <c r="R91" t="s">
        <v>33</v>
      </c>
      <c r="S91" t="s">
        <v>2040</v>
      </c>
      <c r="T91" t="s">
        <v>2041</v>
      </c>
    </row>
    <row r="92" spans="1:20" x14ac:dyDescent="0.3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t="s">
        <v>14</v>
      </c>
      <c r="G92" s="5">
        <f t="shared" si="8"/>
        <v>0.7861538461538462</v>
      </c>
      <c r="H92" s="8">
        <f t="shared" si="9"/>
        <v>57.849056603773583</v>
      </c>
      <c r="I92">
        <v>106</v>
      </c>
      <c r="J92" t="s">
        <v>21</v>
      </c>
      <c r="K92" t="s">
        <v>22</v>
      </c>
      <c r="L92">
        <v>1448690400</v>
      </c>
      <c r="M92">
        <v>1456380000</v>
      </c>
      <c r="N92" s="12">
        <f t="shared" si="10"/>
        <v>42336.25</v>
      </c>
      <c r="O92" s="12">
        <f t="shared" si="11"/>
        <v>42425.25</v>
      </c>
      <c r="P92" t="b">
        <v>0</v>
      </c>
      <c r="Q92" t="b">
        <v>1</v>
      </c>
      <c r="R92" t="s">
        <v>33</v>
      </c>
      <c r="S92" t="s">
        <v>2040</v>
      </c>
      <c r="T92" t="s">
        <v>2041</v>
      </c>
    </row>
    <row r="93" spans="1:20" x14ac:dyDescent="0.3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t="s">
        <v>14</v>
      </c>
      <c r="G93" s="5">
        <f t="shared" si="8"/>
        <v>0.48404406999351912</v>
      </c>
      <c r="H93" s="8">
        <f t="shared" si="9"/>
        <v>109.99705449189985</v>
      </c>
      <c r="I93">
        <v>679</v>
      </c>
      <c r="J93" t="s">
        <v>107</v>
      </c>
      <c r="K93" t="s">
        <v>108</v>
      </c>
      <c r="L93">
        <v>1448690400</v>
      </c>
      <c r="M93">
        <v>1472878800</v>
      </c>
      <c r="N93" s="12">
        <f t="shared" si="10"/>
        <v>42336.25</v>
      </c>
      <c r="O93" s="12">
        <f t="shared" si="11"/>
        <v>42616.208333333328</v>
      </c>
      <c r="P93" t="b">
        <v>0</v>
      </c>
      <c r="Q93" t="b">
        <v>0</v>
      </c>
      <c r="R93" t="s">
        <v>206</v>
      </c>
      <c r="S93" t="s">
        <v>2048</v>
      </c>
      <c r="T93" t="s">
        <v>2060</v>
      </c>
    </row>
    <row r="94" spans="1:20" ht="31.2" x14ac:dyDescent="0.3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t="s">
        <v>20</v>
      </c>
      <c r="G94" s="5">
        <f t="shared" si="8"/>
        <v>2.5887500000000001</v>
      </c>
      <c r="H94" s="8">
        <f t="shared" si="9"/>
        <v>103.96586345381526</v>
      </c>
      <c r="I94">
        <v>498</v>
      </c>
      <c r="J94" t="s">
        <v>98</v>
      </c>
      <c r="K94" t="s">
        <v>99</v>
      </c>
      <c r="L94">
        <v>1448690400</v>
      </c>
      <c r="M94">
        <v>1277355600</v>
      </c>
      <c r="N94" s="12">
        <f t="shared" si="10"/>
        <v>42336.25</v>
      </c>
      <c r="O94" s="12">
        <f t="shared" si="11"/>
        <v>40353.208333333336</v>
      </c>
      <c r="P94" t="b">
        <v>0</v>
      </c>
      <c r="Q94" t="b">
        <v>1</v>
      </c>
      <c r="R94" t="s">
        <v>89</v>
      </c>
      <c r="S94" t="s">
        <v>2051</v>
      </c>
      <c r="T94" t="s">
        <v>2052</v>
      </c>
    </row>
    <row r="95" spans="1:20" x14ac:dyDescent="0.3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t="s">
        <v>74</v>
      </c>
      <c r="G95" s="5">
        <f t="shared" si="8"/>
        <v>0.60548713235294116</v>
      </c>
      <c r="H95" s="8">
        <f t="shared" si="9"/>
        <v>107.99508196721311</v>
      </c>
      <c r="I95">
        <v>610</v>
      </c>
      <c r="J95" t="s">
        <v>21</v>
      </c>
      <c r="K95" t="s">
        <v>22</v>
      </c>
      <c r="L95">
        <v>1448690400</v>
      </c>
      <c r="M95">
        <v>1351054800</v>
      </c>
      <c r="N95" s="12">
        <f t="shared" si="10"/>
        <v>42336.25</v>
      </c>
      <c r="O95" s="12">
        <f t="shared" si="11"/>
        <v>41206.208333333336</v>
      </c>
      <c r="P95" t="b">
        <v>0</v>
      </c>
      <c r="Q95" t="b">
        <v>1</v>
      </c>
      <c r="R95" t="s">
        <v>33</v>
      </c>
      <c r="S95" t="s">
        <v>2040</v>
      </c>
      <c r="T95" t="s">
        <v>2041</v>
      </c>
    </row>
    <row r="96" spans="1:20" x14ac:dyDescent="0.3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t="s">
        <v>20</v>
      </c>
      <c r="G96" s="5">
        <f t="shared" si="8"/>
        <v>3.036896551724138</v>
      </c>
      <c r="H96" s="8">
        <f t="shared" si="9"/>
        <v>48.927777777777777</v>
      </c>
      <c r="I96">
        <v>180</v>
      </c>
      <c r="J96" t="s">
        <v>40</v>
      </c>
      <c r="K96" t="s">
        <v>41</v>
      </c>
      <c r="L96">
        <v>1448690400</v>
      </c>
      <c r="M96">
        <v>1555563600</v>
      </c>
      <c r="N96" s="12">
        <f t="shared" si="10"/>
        <v>42336.25</v>
      </c>
      <c r="O96" s="12">
        <f t="shared" si="11"/>
        <v>43573.208333333328</v>
      </c>
      <c r="P96" t="b">
        <v>0</v>
      </c>
      <c r="Q96" t="b">
        <v>0</v>
      </c>
      <c r="R96" t="s">
        <v>28</v>
      </c>
      <c r="S96" t="s">
        <v>2038</v>
      </c>
      <c r="T96" t="s">
        <v>2039</v>
      </c>
    </row>
    <row r="97" spans="1:20" ht="31.2" x14ac:dyDescent="0.3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t="s">
        <v>20</v>
      </c>
      <c r="G97" s="5">
        <f t="shared" si="8"/>
        <v>1.1299999999999999</v>
      </c>
      <c r="H97" s="8">
        <f t="shared" si="9"/>
        <v>37.666666666666664</v>
      </c>
      <c r="I97">
        <v>27</v>
      </c>
      <c r="J97" t="s">
        <v>21</v>
      </c>
      <c r="K97" t="s">
        <v>22</v>
      </c>
      <c r="L97">
        <v>1448690400</v>
      </c>
      <c r="M97">
        <v>1571634000</v>
      </c>
      <c r="N97" s="12">
        <f t="shared" si="10"/>
        <v>42336.25</v>
      </c>
      <c r="O97" s="12">
        <f t="shared" si="11"/>
        <v>43759.208333333328</v>
      </c>
      <c r="P97" t="b">
        <v>0</v>
      </c>
      <c r="Q97" t="b">
        <v>0</v>
      </c>
      <c r="R97" t="s">
        <v>42</v>
      </c>
      <c r="S97" t="s">
        <v>2042</v>
      </c>
      <c r="T97" t="s">
        <v>2043</v>
      </c>
    </row>
    <row r="98" spans="1:20" x14ac:dyDescent="0.3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t="s">
        <v>20</v>
      </c>
      <c r="G98" s="5">
        <f t="shared" si="8"/>
        <v>2.1737876614060259</v>
      </c>
      <c r="H98" s="8">
        <f t="shared" si="9"/>
        <v>64.999141999141997</v>
      </c>
      <c r="I98">
        <v>2331</v>
      </c>
      <c r="J98" t="s">
        <v>21</v>
      </c>
      <c r="K98" t="s">
        <v>22</v>
      </c>
      <c r="L98">
        <v>1448690400</v>
      </c>
      <c r="M98">
        <v>1300856400</v>
      </c>
      <c r="N98" s="12">
        <f t="shared" si="10"/>
        <v>42336.25</v>
      </c>
      <c r="O98" s="12">
        <f t="shared" si="11"/>
        <v>40625.208333333336</v>
      </c>
      <c r="P98" t="b">
        <v>0</v>
      </c>
      <c r="Q98" t="b">
        <v>0</v>
      </c>
      <c r="R98" t="s">
        <v>33</v>
      </c>
      <c r="S98" t="s">
        <v>2040</v>
      </c>
      <c r="T98" t="s">
        <v>2041</v>
      </c>
    </row>
    <row r="99" spans="1:20" x14ac:dyDescent="0.3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t="s">
        <v>20</v>
      </c>
      <c r="G99" s="5">
        <f t="shared" si="8"/>
        <v>9.2669230769230762</v>
      </c>
      <c r="H99" s="8">
        <f t="shared" si="9"/>
        <v>106.61061946902655</v>
      </c>
      <c r="I99">
        <v>113</v>
      </c>
      <c r="J99" t="s">
        <v>21</v>
      </c>
      <c r="K99" t="s">
        <v>22</v>
      </c>
      <c r="L99">
        <v>1448690400</v>
      </c>
      <c r="M99">
        <v>1439874000</v>
      </c>
      <c r="N99" s="12">
        <f t="shared" si="10"/>
        <v>42336.25</v>
      </c>
      <c r="O99" s="12">
        <f t="shared" si="11"/>
        <v>42234.208333333328</v>
      </c>
      <c r="P99" t="b">
        <v>0</v>
      </c>
      <c r="Q99" t="b">
        <v>0</v>
      </c>
      <c r="R99" t="s">
        <v>17</v>
      </c>
      <c r="S99" t="s">
        <v>2034</v>
      </c>
      <c r="T99" t="s">
        <v>2035</v>
      </c>
    </row>
    <row r="100" spans="1:20" x14ac:dyDescent="0.3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t="s">
        <v>14</v>
      </c>
      <c r="G100" s="5">
        <f t="shared" si="8"/>
        <v>0.33692229038854804</v>
      </c>
      <c r="H100" s="8">
        <f t="shared" si="9"/>
        <v>27.009016393442622</v>
      </c>
      <c r="I100">
        <v>1220</v>
      </c>
      <c r="J100" t="s">
        <v>26</v>
      </c>
      <c r="K100" t="s">
        <v>27</v>
      </c>
      <c r="L100">
        <v>1448690400</v>
      </c>
      <c r="M100">
        <v>1438318800</v>
      </c>
      <c r="N100" s="12">
        <f t="shared" si="10"/>
        <v>42336.25</v>
      </c>
      <c r="O100" s="12">
        <f t="shared" si="11"/>
        <v>42216.208333333328</v>
      </c>
      <c r="P100" t="b">
        <v>0</v>
      </c>
      <c r="Q100" t="b">
        <v>0</v>
      </c>
      <c r="R100" t="s">
        <v>89</v>
      </c>
      <c r="S100" t="s">
        <v>2051</v>
      </c>
      <c r="T100" t="s">
        <v>2052</v>
      </c>
    </row>
    <row r="101" spans="1:20" ht="31.2" x14ac:dyDescent="0.3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t="s">
        <v>20</v>
      </c>
      <c r="G101" s="5">
        <f t="shared" si="8"/>
        <v>1.9672368421052631</v>
      </c>
      <c r="H101" s="8">
        <f t="shared" si="9"/>
        <v>91.16463414634147</v>
      </c>
      <c r="I101">
        <v>164</v>
      </c>
      <c r="J101" t="s">
        <v>21</v>
      </c>
      <c r="K101" t="s">
        <v>22</v>
      </c>
      <c r="L101">
        <v>1448690400</v>
      </c>
      <c r="M101">
        <v>1419400800</v>
      </c>
      <c r="N101" s="12">
        <f t="shared" si="10"/>
        <v>42336.25</v>
      </c>
      <c r="O101" s="12">
        <f t="shared" si="11"/>
        <v>41997.25</v>
      </c>
      <c r="P101" t="b">
        <v>0</v>
      </c>
      <c r="Q101" t="b">
        <v>0</v>
      </c>
      <c r="R101" t="s">
        <v>33</v>
      </c>
      <c r="S101" t="s">
        <v>2040</v>
      </c>
      <c r="T101" t="s">
        <v>2041</v>
      </c>
    </row>
    <row r="102" spans="1:20" x14ac:dyDescent="0.3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t="s">
        <v>14</v>
      </c>
      <c r="G102" s="5">
        <f t="shared" si="8"/>
        <v>0.01</v>
      </c>
      <c r="H102" s="8">
        <f t="shared" si="9"/>
        <v>1</v>
      </c>
      <c r="I102">
        <v>1</v>
      </c>
      <c r="J102" t="s">
        <v>21</v>
      </c>
      <c r="K102" t="s">
        <v>22</v>
      </c>
      <c r="L102">
        <v>1448690400</v>
      </c>
      <c r="M102">
        <v>1320555600</v>
      </c>
      <c r="N102" s="12">
        <f t="shared" si="10"/>
        <v>42336.25</v>
      </c>
      <c r="O102" s="12">
        <f t="shared" si="11"/>
        <v>40853.208333333336</v>
      </c>
      <c r="P102" t="b">
        <v>0</v>
      </c>
      <c r="Q102" t="b">
        <v>0</v>
      </c>
      <c r="R102" t="s">
        <v>33</v>
      </c>
      <c r="S102" t="s">
        <v>2040</v>
      </c>
      <c r="T102" t="s">
        <v>2041</v>
      </c>
    </row>
    <row r="103" spans="1:20" x14ac:dyDescent="0.3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t="s">
        <v>20</v>
      </c>
      <c r="G103" s="5">
        <f t="shared" si="8"/>
        <v>10.214444444444444</v>
      </c>
      <c r="H103" s="8">
        <f t="shared" si="9"/>
        <v>56.054878048780488</v>
      </c>
      <c r="I103">
        <v>164</v>
      </c>
      <c r="J103" t="s">
        <v>21</v>
      </c>
      <c r="K103" t="s">
        <v>22</v>
      </c>
      <c r="L103">
        <v>1448690400</v>
      </c>
      <c r="M103">
        <v>1425103200</v>
      </c>
      <c r="N103" s="12">
        <f t="shared" si="10"/>
        <v>42336.25</v>
      </c>
      <c r="O103" s="12">
        <f t="shared" si="11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2044</v>
      </c>
    </row>
    <row r="104" spans="1:20" x14ac:dyDescent="0.3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t="s">
        <v>20</v>
      </c>
      <c r="G104" s="5">
        <f t="shared" si="8"/>
        <v>2.8167567567567566</v>
      </c>
      <c r="H104" s="8">
        <f t="shared" si="9"/>
        <v>31.017857142857142</v>
      </c>
      <c r="I104">
        <v>336</v>
      </c>
      <c r="J104" t="s">
        <v>21</v>
      </c>
      <c r="K104" t="s">
        <v>22</v>
      </c>
      <c r="L104">
        <v>1448690400</v>
      </c>
      <c r="M104">
        <v>1526878800</v>
      </c>
      <c r="N104" s="12">
        <f t="shared" si="10"/>
        <v>42336.25</v>
      </c>
      <c r="O104" s="12">
        <f t="shared" si="11"/>
        <v>43241.208333333328</v>
      </c>
      <c r="P104" t="b">
        <v>0</v>
      </c>
      <c r="Q104" t="b">
        <v>1</v>
      </c>
      <c r="R104" t="s">
        <v>65</v>
      </c>
      <c r="S104" t="s">
        <v>2038</v>
      </c>
      <c r="T104" t="s">
        <v>2047</v>
      </c>
    </row>
    <row r="105" spans="1:20" x14ac:dyDescent="0.3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t="s">
        <v>14</v>
      </c>
      <c r="G105" s="5">
        <f t="shared" si="8"/>
        <v>0.24610000000000001</v>
      </c>
      <c r="H105" s="8">
        <f t="shared" si="9"/>
        <v>66.513513513513516</v>
      </c>
      <c r="I105">
        <v>37</v>
      </c>
      <c r="J105" t="s">
        <v>107</v>
      </c>
      <c r="K105" t="s">
        <v>108</v>
      </c>
      <c r="L105">
        <v>1448690400</v>
      </c>
      <c r="M105">
        <v>1288674000</v>
      </c>
      <c r="N105" s="12">
        <f t="shared" si="10"/>
        <v>42336.25</v>
      </c>
      <c r="O105" s="12">
        <f t="shared" si="11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2044</v>
      </c>
    </row>
    <row r="106" spans="1:20" x14ac:dyDescent="0.3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t="s">
        <v>20</v>
      </c>
      <c r="G106" s="5">
        <f t="shared" si="8"/>
        <v>1.4314010067114094</v>
      </c>
      <c r="H106" s="8">
        <f t="shared" si="9"/>
        <v>89.005216484089729</v>
      </c>
      <c r="I106">
        <v>1917</v>
      </c>
      <c r="J106" t="s">
        <v>21</v>
      </c>
      <c r="K106" t="s">
        <v>22</v>
      </c>
      <c r="L106">
        <v>1448690400</v>
      </c>
      <c r="M106">
        <v>1495602000</v>
      </c>
      <c r="N106" s="12">
        <f t="shared" si="10"/>
        <v>42336.25</v>
      </c>
      <c r="O106" s="12">
        <f t="shared" si="11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2046</v>
      </c>
    </row>
    <row r="107" spans="1:20" x14ac:dyDescent="0.3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t="s">
        <v>20</v>
      </c>
      <c r="G107" s="5">
        <f t="shared" si="8"/>
        <v>1.4454411764705883</v>
      </c>
      <c r="H107" s="8">
        <f t="shared" si="9"/>
        <v>103.46315789473684</v>
      </c>
      <c r="I107">
        <v>95</v>
      </c>
      <c r="J107" t="s">
        <v>21</v>
      </c>
      <c r="K107" t="s">
        <v>22</v>
      </c>
      <c r="L107">
        <v>1448690400</v>
      </c>
      <c r="M107">
        <v>1366434000</v>
      </c>
      <c r="N107" s="12">
        <f t="shared" si="10"/>
        <v>42336.25</v>
      </c>
      <c r="O107" s="12">
        <f t="shared" si="11"/>
        <v>41384.208333333336</v>
      </c>
      <c r="P107" t="b">
        <v>0</v>
      </c>
      <c r="Q107" t="b">
        <v>0</v>
      </c>
      <c r="R107" t="s">
        <v>28</v>
      </c>
      <c r="S107" t="s">
        <v>2038</v>
      </c>
      <c r="T107" t="s">
        <v>2039</v>
      </c>
    </row>
    <row r="108" spans="1:20" x14ac:dyDescent="0.3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t="s">
        <v>20</v>
      </c>
      <c r="G108" s="5">
        <f t="shared" si="8"/>
        <v>3.5912820512820511</v>
      </c>
      <c r="H108" s="8">
        <f t="shared" si="9"/>
        <v>95.278911564625844</v>
      </c>
      <c r="I108">
        <v>147</v>
      </c>
      <c r="J108" t="s">
        <v>21</v>
      </c>
      <c r="K108" t="s">
        <v>22</v>
      </c>
      <c r="L108">
        <v>1448690400</v>
      </c>
      <c r="M108">
        <v>1568350800</v>
      </c>
      <c r="N108" s="12">
        <f t="shared" si="10"/>
        <v>42336.25</v>
      </c>
      <c r="O108" s="12">
        <f t="shared" si="11"/>
        <v>43721.208333333328</v>
      </c>
      <c r="P108" t="b">
        <v>0</v>
      </c>
      <c r="Q108" t="b">
        <v>0</v>
      </c>
      <c r="R108" t="s">
        <v>33</v>
      </c>
      <c r="S108" t="s">
        <v>2040</v>
      </c>
      <c r="T108" t="s">
        <v>2041</v>
      </c>
    </row>
    <row r="109" spans="1:20" ht="31.2" x14ac:dyDescent="0.3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t="s">
        <v>20</v>
      </c>
      <c r="G109" s="5">
        <f t="shared" si="8"/>
        <v>1.8648571428571428</v>
      </c>
      <c r="H109" s="8">
        <f t="shared" si="9"/>
        <v>75.895348837209298</v>
      </c>
      <c r="I109">
        <v>86</v>
      </c>
      <c r="J109" t="s">
        <v>21</v>
      </c>
      <c r="K109" t="s">
        <v>22</v>
      </c>
      <c r="L109">
        <v>1448690400</v>
      </c>
      <c r="M109">
        <v>1525928400</v>
      </c>
      <c r="N109" s="12">
        <f t="shared" si="10"/>
        <v>42336.25</v>
      </c>
      <c r="O109" s="12">
        <f t="shared" si="11"/>
        <v>43230.208333333328</v>
      </c>
      <c r="P109" t="b">
        <v>0</v>
      </c>
      <c r="Q109" t="b">
        <v>1</v>
      </c>
      <c r="R109" t="s">
        <v>33</v>
      </c>
      <c r="S109" t="s">
        <v>2040</v>
      </c>
      <c r="T109" t="s">
        <v>2041</v>
      </c>
    </row>
    <row r="110" spans="1:20" ht="31.2" x14ac:dyDescent="0.3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t="s">
        <v>20</v>
      </c>
      <c r="G110" s="5">
        <f t="shared" si="8"/>
        <v>5.9526666666666666</v>
      </c>
      <c r="H110" s="8">
        <f t="shared" si="9"/>
        <v>107.57831325301204</v>
      </c>
      <c r="I110">
        <v>83</v>
      </c>
      <c r="J110" t="s">
        <v>21</v>
      </c>
      <c r="K110" t="s">
        <v>22</v>
      </c>
      <c r="L110">
        <v>1448690400</v>
      </c>
      <c r="M110">
        <v>1336885200</v>
      </c>
      <c r="N110" s="12">
        <f t="shared" si="10"/>
        <v>42336.25</v>
      </c>
      <c r="O110" s="12">
        <f t="shared" si="11"/>
        <v>41042.208333333336</v>
      </c>
      <c r="P110" t="b">
        <v>0</v>
      </c>
      <c r="Q110" t="b">
        <v>0</v>
      </c>
      <c r="R110" t="s">
        <v>42</v>
      </c>
      <c r="S110" t="s">
        <v>2042</v>
      </c>
      <c r="T110" t="s">
        <v>2043</v>
      </c>
    </row>
    <row r="111" spans="1:20" x14ac:dyDescent="0.3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t="s">
        <v>14</v>
      </c>
      <c r="G111" s="5">
        <f t="shared" si="8"/>
        <v>0.5921153846153846</v>
      </c>
      <c r="H111" s="8">
        <f t="shared" si="9"/>
        <v>51.31666666666667</v>
      </c>
      <c r="I111">
        <v>60</v>
      </c>
      <c r="J111" t="s">
        <v>21</v>
      </c>
      <c r="K111" t="s">
        <v>22</v>
      </c>
      <c r="L111">
        <v>1448690400</v>
      </c>
      <c r="M111">
        <v>1389679200</v>
      </c>
      <c r="N111" s="12">
        <f t="shared" si="10"/>
        <v>42336.25</v>
      </c>
      <c r="O111" s="12">
        <f t="shared" si="11"/>
        <v>41653.25</v>
      </c>
      <c r="P111" t="b">
        <v>0</v>
      </c>
      <c r="Q111" t="b">
        <v>0</v>
      </c>
      <c r="R111" t="s">
        <v>269</v>
      </c>
      <c r="S111" t="s">
        <v>2042</v>
      </c>
      <c r="T111" t="s">
        <v>2061</v>
      </c>
    </row>
    <row r="112" spans="1:20" ht="31.2" x14ac:dyDescent="0.3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t="s">
        <v>14</v>
      </c>
      <c r="G112" s="5">
        <f t="shared" si="8"/>
        <v>0.14962780898876404</v>
      </c>
      <c r="H112" s="8">
        <f t="shared" si="9"/>
        <v>71.983108108108112</v>
      </c>
      <c r="I112">
        <v>296</v>
      </c>
      <c r="J112" t="s">
        <v>21</v>
      </c>
      <c r="K112" t="s">
        <v>22</v>
      </c>
      <c r="L112">
        <v>1448690400</v>
      </c>
      <c r="M112">
        <v>1538283600</v>
      </c>
      <c r="N112" s="12">
        <f t="shared" si="10"/>
        <v>42336.25</v>
      </c>
      <c r="O112" s="12">
        <f t="shared" si="11"/>
        <v>43373.208333333328</v>
      </c>
      <c r="P112" t="b">
        <v>0</v>
      </c>
      <c r="Q112" t="b">
        <v>0</v>
      </c>
      <c r="R112" t="s">
        <v>17</v>
      </c>
      <c r="S112" t="s">
        <v>2034</v>
      </c>
      <c r="T112" t="s">
        <v>2035</v>
      </c>
    </row>
    <row r="113" spans="1:20" x14ac:dyDescent="0.3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t="s">
        <v>20</v>
      </c>
      <c r="G113" s="5">
        <f t="shared" si="8"/>
        <v>1.1995602605863191</v>
      </c>
      <c r="H113" s="8">
        <f t="shared" si="9"/>
        <v>108.95414201183432</v>
      </c>
      <c r="I113">
        <v>676</v>
      </c>
      <c r="J113" t="s">
        <v>21</v>
      </c>
      <c r="K113" t="s">
        <v>22</v>
      </c>
      <c r="L113">
        <v>1448690400</v>
      </c>
      <c r="M113">
        <v>1348808400</v>
      </c>
      <c r="N113" s="12">
        <f t="shared" si="10"/>
        <v>42336.25</v>
      </c>
      <c r="O113" s="12">
        <f t="shared" si="11"/>
        <v>41180.208333333336</v>
      </c>
      <c r="P113" t="b">
        <v>0</v>
      </c>
      <c r="Q113" t="b">
        <v>0</v>
      </c>
      <c r="R113" t="s">
        <v>133</v>
      </c>
      <c r="S113" t="s">
        <v>2048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t="s">
        <v>20</v>
      </c>
      <c r="G114" s="5">
        <f t="shared" si="8"/>
        <v>2.6882978723404256</v>
      </c>
      <c r="H114" s="8">
        <f t="shared" si="9"/>
        <v>35</v>
      </c>
      <c r="I114">
        <v>361</v>
      </c>
      <c r="J114" t="s">
        <v>26</v>
      </c>
      <c r="K114" t="s">
        <v>27</v>
      </c>
      <c r="L114">
        <v>1448690400</v>
      </c>
      <c r="M114">
        <v>1410152400</v>
      </c>
      <c r="N114" s="12">
        <f t="shared" si="10"/>
        <v>42336.25</v>
      </c>
      <c r="O114" s="12">
        <f t="shared" si="11"/>
        <v>41890.208333333336</v>
      </c>
      <c r="P114" t="b">
        <v>0</v>
      </c>
      <c r="Q114" t="b">
        <v>0</v>
      </c>
      <c r="R114" t="s">
        <v>28</v>
      </c>
      <c r="S114" t="s">
        <v>2038</v>
      </c>
      <c r="T114" t="s">
        <v>2039</v>
      </c>
    </row>
    <row r="115" spans="1:20" x14ac:dyDescent="0.3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t="s">
        <v>20</v>
      </c>
      <c r="G115" s="5">
        <f t="shared" si="8"/>
        <v>3.7687878787878786</v>
      </c>
      <c r="H115" s="8">
        <f t="shared" si="9"/>
        <v>94.938931297709928</v>
      </c>
      <c r="I115">
        <v>131</v>
      </c>
      <c r="J115" t="s">
        <v>21</v>
      </c>
      <c r="K115" t="s">
        <v>22</v>
      </c>
      <c r="L115">
        <v>1448690400</v>
      </c>
      <c r="M115">
        <v>1505797200</v>
      </c>
      <c r="N115" s="12">
        <f t="shared" si="10"/>
        <v>42336.25</v>
      </c>
      <c r="O115" s="12">
        <f t="shared" si="11"/>
        <v>42997.208333333328</v>
      </c>
      <c r="P115" t="b">
        <v>0</v>
      </c>
      <c r="Q115" t="b">
        <v>0</v>
      </c>
      <c r="R115" t="s">
        <v>17</v>
      </c>
      <c r="S115" t="s">
        <v>2034</v>
      </c>
      <c r="T115" t="s">
        <v>2035</v>
      </c>
    </row>
    <row r="116" spans="1:20" x14ac:dyDescent="0.3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t="s">
        <v>20</v>
      </c>
      <c r="G116" s="5">
        <f t="shared" si="8"/>
        <v>7.2715789473684209</v>
      </c>
      <c r="H116" s="8">
        <f t="shared" si="9"/>
        <v>109.65079365079364</v>
      </c>
      <c r="I116">
        <v>126</v>
      </c>
      <c r="J116" t="s">
        <v>21</v>
      </c>
      <c r="K116" t="s">
        <v>22</v>
      </c>
      <c r="L116">
        <v>1448690400</v>
      </c>
      <c r="M116">
        <v>1554872400</v>
      </c>
      <c r="N116" s="12">
        <f t="shared" si="10"/>
        <v>42336.25</v>
      </c>
      <c r="O116" s="12">
        <f t="shared" si="11"/>
        <v>43565.208333333328</v>
      </c>
      <c r="P116" t="b">
        <v>0</v>
      </c>
      <c r="Q116" t="b">
        <v>1</v>
      </c>
      <c r="R116" t="s">
        <v>65</v>
      </c>
      <c r="S116" t="s">
        <v>2038</v>
      </c>
      <c r="T116" t="s">
        <v>2047</v>
      </c>
    </row>
    <row r="117" spans="1:20" x14ac:dyDescent="0.3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t="s">
        <v>14</v>
      </c>
      <c r="G117" s="5">
        <f t="shared" si="8"/>
        <v>0.87211757648470301</v>
      </c>
      <c r="H117" s="8">
        <f t="shared" si="9"/>
        <v>44.001815980629537</v>
      </c>
      <c r="I117">
        <v>3304</v>
      </c>
      <c r="J117" t="s">
        <v>107</v>
      </c>
      <c r="K117" t="s">
        <v>108</v>
      </c>
      <c r="L117">
        <v>1448690400</v>
      </c>
      <c r="M117">
        <v>1513922400</v>
      </c>
      <c r="N117" s="12">
        <f t="shared" si="10"/>
        <v>42336.25</v>
      </c>
      <c r="O117" s="12">
        <f t="shared" si="11"/>
        <v>43091.25</v>
      </c>
      <c r="P117" t="b">
        <v>0</v>
      </c>
      <c r="Q117" t="b">
        <v>0</v>
      </c>
      <c r="R117" t="s">
        <v>119</v>
      </c>
      <c r="S117" t="s">
        <v>2048</v>
      </c>
      <c r="T117" t="s">
        <v>2054</v>
      </c>
    </row>
    <row r="118" spans="1:20" ht="31.2" x14ac:dyDescent="0.3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t="s">
        <v>14</v>
      </c>
      <c r="G118" s="5">
        <f t="shared" si="8"/>
        <v>0.88</v>
      </c>
      <c r="H118" s="8">
        <f t="shared" si="9"/>
        <v>86.794520547945211</v>
      </c>
      <c r="I118">
        <v>73</v>
      </c>
      <c r="J118" t="s">
        <v>21</v>
      </c>
      <c r="K118" t="s">
        <v>22</v>
      </c>
      <c r="L118">
        <v>1448690400</v>
      </c>
      <c r="M118">
        <v>1442638800</v>
      </c>
      <c r="N118" s="12">
        <f t="shared" si="10"/>
        <v>42336.25</v>
      </c>
      <c r="O118" s="12">
        <f t="shared" si="11"/>
        <v>42266.208333333328</v>
      </c>
      <c r="P118" t="b">
        <v>0</v>
      </c>
      <c r="Q118" t="b">
        <v>0</v>
      </c>
      <c r="R118" t="s">
        <v>33</v>
      </c>
      <c r="S118" t="s">
        <v>2040</v>
      </c>
      <c r="T118" t="s">
        <v>2041</v>
      </c>
    </row>
    <row r="119" spans="1:20" x14ac:dyDescent="0.3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t="s">
        <v>20</v>
      </c>
      <c r="G119" s="5">
        <f t="shared" si="8"/>
        <v>1.7393877551020409</v>
      </c>
      <c r="H119" s="8">
        <f t="shared" si="9"/>
        <v>30.992727272727272</v>
      </c>
      <c r="I119">
        <v>275</v>
      </c>
      <c r="J119" t="s">
        <v>21</v>
      </c>
      <c r="K119" t="s">
        <v>22</v>
      </c>
      <c r="L119">
        <v>1448690400</v>
      </c>
      <c r="M119">
        <v>1317186000</v>
      </c>
      <c r="N119" s="12">
        <f t="shared" si="10"/>
        <v>42336.25</v>
      </c>
      <c r="O119" s="12">
        <f t="shared" si="11"/>
        <v>40814.208333333336</v>
      </c>
      <c r="P119" t="b">
        <v>0</v>
      </c>
      <c r="Q119" t="b">
        <v>0</v>
      </c>
      <c r="R119" t="s">
        <v>269</v>
      </c>
      <c r="S119" t="s">
        <v>2042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t="s">
        <v>20</v>
      </c>
      <c r="G120" s="5">
        <f t="shared" si="8"/>
        <v>1.1761111111111111</v>
      </c>
      <c r="H120" s="8">
        <f t="shared" si="9"/>
        <v>94.791044776119406</v>
      </c>
      <c r="I120">
        <v>67</v>
      </c>
      <c r="J120" t="s">
        <v>21</v>
      </c>
      <c r="K120" t="s">
        <v>22</v>
      </c>
      <c r="L120">
        <v>1448690400</v>
      </c>
      <c r="M120">
        <v>1391234400</v>
      </c>
      <c r="N120" s="12">
        <f t="shared" si="10"/>
        <v>42336.25</v>
      </c>
      <c r="O120" s="12">
        <f t="shared" si="11"/>
        <v>41671.25</v>
      </c>
      <c r="P120" t="b">
        <v>0</v>
      </c>
      <c r="Q120" t="b">
        <v>0</v>
      </c>
      <c r="R120" t="s">
        <v>122</v>
      </c>
      <c r="S120" t="s">
        <v>2055</v>
      </c>
      <c r="T120" t="s">
        <v>2056</v>
      </c>
    </row>
    <row r="121" spans="1:20" ht="31.2" x14ac:dyDescent="0.3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t="s">
        <v>20</v>
      </c>
      <c r="G121" s="5">
        <f t="shared" si="8"/>
        <v>2.1496</v>
      </c>
      <c r="H121" s="8">
        <f t="shared" si="9"/>
        <v>69.79220779220779</v>
      </c>
      <c r="I121">
        <v>154</v>
      </c>
      <c r="J121" t="s">
        <v>21</v>
      </c>
      <c r="K121" t="s">
        <v>22</v>
      </c>
      <c r="L121">
        <v>1448690400</v>
      </c>
      <c r="M121">
        <v>1404363600</v>
      </c>
      <c r="N121" s="12">
        <f t="shared" si="10"/>
        <v>42336.25</v>
      </c>
      <c r="O121" s="12">
        <f t="shared" si="11"/>
        <v>41823.208333333336</v>
      </c>
      <c r="P121" t="b">
        <v>0</v>
      </c>
      <c r="Q121" t="b">
        <v>1</v>
      </c>
      <c r="R121" t="s">
        <v>42</v>
      </c>
      <c r="S121" t="s">
        <v>2042</v>
      </c>
      <c r="T121" t="s">
        <v>2043</v>
      </c>
    </row>
    <row r="122" spans="1:20" x14ac:dyDescent="0.3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t="s">
        <v>20</v>
      </c>
      <c r="G122" s="5">
        <f t="shared" si="8"/>
        <v>1.4949667110519307</v>
      </c>
      <c r="H122" s="8">
        <f t="shared" si="9"/>
        <v>63.003367003367003</v>
      </c>
      <c r="I122">
        <v>1782</v>
      </c>
      <c r="J122" t="s">
        <v>21</v>
      </c>
      <c r="K122" t="s">
        <v>22</v>
      </c>
      <c r="L122">
        <v>1448690400</v>
      </c>
      <c r="M122">
        <v>1429592400</v>
      </c>
      <c r="N122" s="12">
        <f t="shared" si="10"/>
        <v>42336.25</v>
      </c>
      <c r="O122" s="12">
        <f t="shared" si="11"/>
        <v>42115.208333333328</v>
      </c>
      <c r="P122" t="b">
        <v>0</v>
      </c>
      <c r="Q122" t="b">
        <v>1</v>
      </c>
      <c r="R122" t="s">
        <v>292</v>
      </c>
      <c r="S122" t="s">
        <v>2051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t="s">
        <v>20</v>
      </c>
      <c r="G123" s="5">
        <f t="shared" si="8"/>
        <v>2.1933995584988963</v>
      </c>
      <c r="H123" s="8">
        <f t="shared" si="9"/>
        <v>110.0343300110742</v>
      </c>
      <c r="I123">
        <v>903</v>
      </c>
      <c r="J123" t="s">
        <v>21</v>
      </c>
      <c r="K123" t="s">
        <v>22</v>
      </c>
      <c r="L123">
        <v>1448690400</v>
      </c>
      <c r="M123">
        <v>1413608400</v>
      </c>
      <c r="N123" s="12">
        <f t="shared" si="10"/>
        <v>42336.25</v>
      </c>
      <c r="O123" s="12">
        <f t="shared" si="11"/>
        <v>41930.208333333336</v>
      </c>
      <c r="P123" t="b">
        <v>0</v>
      </c>
      <c r="Q123" t="b">
        <v>0</v>
      </c>
      <c r="R123" t="s">
        <v>89</v>
      </c>
      <c r="S123" t="s">
        <v>2051</v>
      </c>
      <c r="T123" t="s">
        <v>2052</v>
      </c>
    </row>
    <row r="124" spans="1:20" x14ac:dyDescent="0.3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t="s">
        <v>14</v>
      </c>
      <c r="G124" s="5">
        <f t="shared" si="8"/>
        <v>0.64367690058479532</v>
      </c>
      <c r="H124" s="8">
        <f t="shared" si="9"/>
        <v>25.997933274284026</v>
      </c>
      <c r="I124">
        <v>3387</v>
      </c>
      <c r="J124" t="s">
        <v>21</v>
      </c>
      <c r="K124" t="s">
        <v>22</v>
      </c>
      <c r="L124">
        <v>1448690400</v>
      </c>
      <c r="M124">
        <v>1419400800</v>
      </c>
      <c r="N124" s="12">
        <f t="shared" si="10"/>
        <v>42336.25</v>
      </c>
      <c r="O124" s="12">
        <f t="shared" si="11"/>
        <v>41997.25</v>
      </c>
      <c r="P124" t="b">
        <v>0</v>
      </c>
      <c r="Q124" t="b">
        <v>0</v>
      </c>
      <c r="R124" t="s">
        <v>119</v>
      </c>
      <c r="S124" t="s">
        <v>2048</v>
      </c>
      <c r="T124" t="s">
        <v>2054</v>
      </c>
    </row>
    <row r="125" spans="1:20" x14ac:dyDescent="0.3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t="s">
        <v>14</v>
      </c>
      <c r="G125" s="5">
        <f t="shared" si="8"/>
        <v>0.18622397298818233</v>
      </c>
      <c r="H125" s="8">
        <f t="shared" si="9"/>
        <v>49.987915407854985</v>
      </c>
      <c r="I125">
        <v>662</v>
      </c>
      <c r="J125" t="s">
        <v>15</v>
      </c>
      <c r="K125" t="s">
        <v>16</v>
      </c>
      <c r="L125">
        <v>1448690400</v>
      </c>
      <c r="M125">
        <v>1448604000</v>
      </c>
      <c r="N125" s="12">
        <f t="shared" si="10"/>
        <v>42336.25</v>
      </c>
      <c r="O125" s="12">
        <f t="shared" si="11"/>
        <v>42335.25</v>
      </c>
      <c r="P125" t="b">
        <v>1</v>
      </c>
      <c r="Q125" t="b">
        <v>0</v>
      </c>
      <c r="R125" t="s">
        <v>33</v>
      </c>
      <c r="S125" t="s">
        <v>2040</v>
      </c>
      <c r="T125" t="s">
        <v>2041</v>
      </c>
    </row>
    <row r="126" spans="1:20" x14ac:dyDescent="0.3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t="s">
        <v>20</v>
      </c>
      <c r="G126" s="5">
        <f t="shared" si="8"/>
        <v>3.6776923076923076</v>
      </c>
      <c r="H126" s="8">
        <f t="shared" si="9"/>
        <v>101.72340425531915</v>
      </c>
      <c r="I126">
        <v>94</v>
      </c>
      <c r="J126" t="s">
        <v>107</v>
      </c>
      <c r="K126" t="s">
        <v>108</v>
      </c>
      <c r="L126">
        <v>1448690400</v>
      </c>
      <c r="M126">
        <v>1562302800</v>
      </c>
      <c r="N126" s="12">
        <f t="shared" si="10"/>
        <v>42336.25</v>
      </c>
      <c r="O126" s="12">
        <f t="shared" si="11"/>
        <v>43651.208333333328</v>
      </c>
      <c r="P126" t="b">
        <v>0</v>
      </c>
      <c r="Q126" t="b">
        <v>0</v>
      </c>
      <c r="R126" t="s">
        <v>122</v>
      </c>
      <c r="S126" t="s">
        <v>2055</v>
      </c>
      <c r="T126" t="s">
        <v>2056</v>
      </c>
    </row>
    <row r="127" spans="1:20" x14ac:dyDescent="0.3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t="s">
        <v>20</v>
      </c>
      <c r="G127" s="5">
        <f t="shared" si="8"/>
        <v>1.5990566037735849</v>
      </c>
      <c r="H127" s="8">
        <f t="shared" si="9"/>
        <v>47.083333333333336</v>
      </c>
      <c r="I127">
        <v>180</v>
      </c>
      <c r="J127" t="s">
        <v>21</v>
      </c>
      <c r="K127" t="s">
        <v>22</v>
      </c>
      <c r="L127">
        <v>1448690400</v>
      </c>
      <c r="M127">
        <v>1537678800</v>
      </c>
      <c r="N127" s="12">
        <f t="shared" si="10"/>
        <v>42336.25</v>
      </c>
      <c r="O127" s="12">
        <f t="shared" si="11"/>
        <v>43366.208333333328</v>
      </c>
      <c r="P127" t="b">
        <v>0</v>
      </c>
      <c r="Q127" t="b">
        <v>0</v>
      </c>
      <c r="R127" t="s">
        <v>33</v>
      </c>
      <c r="S127" t="s">
        <v>2040</v>
      </c>
      <c r="T127" t="s">
        <v>2041</v>
      </c>
    </row>
    <row r="128" spans="1:20" x14ac:dyDescent="0.3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t="s">
        <v>14</v>
      </c>
      <c r="G128" s="5">
        <f t="shared" si="8"/>
        <v>0.38633185349611543</v>
      </c>
      <c r="H128" s="8">
        <f t="shared" si="9"/>
        <v>89.944444444444443</v>
      </c>
      <c r="I128">
        <v>774</v>
      </c>
      <c r="J128" t="s">
        <v>21</v>
      </c>
      <c r="K128" t="s">
        <v>22</v>
      </c>
      <c r="L128">
        <v>1448690400</v>
      </c>
      <c r="M128">
        <v>1473570000</v>
      </c>
      <c r="N128" s="12">
        <f t="shared" si="10"/>
        <v>42336.25</v>
      </c>
      <c r="O128" s="12">
        <f t="shared" si="11"/>
        <v>42624.208333333328</v>
      </c>
      <c r="P128" t="b">
        <v>0</v>
      </c>
      <c r="Q128" t="b">
        <v>1</v>
      </c>
      <c r="R128" t="s">
        <v>33</v>
      </c>
      <c r="S128" t="s">
        <v>2040</v>
      </c>
      <c r="T128" t="s">
        <v>2041</v>
      </c>
    </row>
    <row r="129" spans="1:20" x14ac:dyDescent="0.3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t="s">
        <v>14</v>
      </c>
      <c r="G129" s="5">
        <f t="shared" si="8"/>
        <v>0.51421511627906979</v>
      </c>
      <c r="H129" s="8">
        <f t="shared" si="9"/>
        <v>78.96875</v>
      </c>
      <c r="I129">
        <v>672</v>
      </c>
      <c r="J129" t="s">
        <v>15</v>
      </c>
      <c r="K129" t="s">
        <v>16</v>
      </c>
      <c r="L129">
        <v>1448690400</v>
      </c>
      <c r="M129">
        <v>1273899600</v>
      </c>
      <c r="N129" s="12">
        <f t="shared" si="10"/>
        <v>42336.25</v>
      </c>
      <c r="O129" s="12">
        <f t="shared" si="11"/>
        <v>40313.208333333336</v>
      </c>
      <c r="P129" t="b">
        <v>0</v>
      </c>
      <c r="Q129" t="b">
        <v>0</v>
      </c>
      <c r="R129" t="s">
        <v>33</v>
      </c>
      <c r="S129" t="s">
        <v>2040</v>
      </c>
      <c r="T129" t="s">
        <v>2041</v>
      </c>
    </row>
    <row r="130" spans="1:20" x14ac:dyDescent="0.3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t="s">
        <v>74</v>
      </c>
      <c r="G130" s="5">
        <f t="shared" si="8"/>
        <v>0.60334277620396604</v>
      </c>
      <c r="H130" s="8">
        <f t="shared" si="9"/>
        <v>80.067669172932327</v>
      </c>
      <c r="I130">
        <v>532</v>
      </c>
      <c r="J130" t="s">
        <v>21</v>
      </c>
      <c r="K130" t="s">
        <v>22</v>
      </c>
      <c r="L130">
        <v>1448690400</v>
      </c>
      <c r="M130">
        <v>1284008400</v>
      </c>
      <c r="N130" s="12">
        <f t="shared" si="10"/>
        <v>42336.25</v>
      </c>
      <c r="O130" s="12">
        <f t="shared" si="11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 x14ac:dyDescent="0.3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t="s">
        <v>74</v>
      </c>
      <c r="G131" s="5">
        <f t="shared" ref="G131:G194" si="12">IF(D131,E131/D131,0)</f>
        <v>3.2026936026936029E-2</v>
      </c>
      <c r="H131" s="8">
        <f t="shared" ref="H131:H194" si="13">IF(I131,E131/I131,0)</f>
        <v>86.472727272727269</v>
      </c>
      <c r="I131">
        <v>55</v>
      </c>
      <c r="J131" t="s">
        <v>26</v>
      </c>
      <c r="K131" t="s">
        <v>27</v>
      </c>
      <c r="L131">
        <v>1448690400</v>
      </c>
      <c r="M131">
        <v>1425103200</v>
      </c>
      <c r="N131" s="12">
        <f t="shared" ref="N131:N194" si="14">(((L131/60)/60)/24)+DATE(1970,1,1)</f>
        <v>42336.25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">
        <v>2034</v>
      </c>
      <c r="T131" t="s">
        <v>2035</v>
      </c>
    </row>
    <row r="132" spans="1:20" x14ac:dyDescent="0.3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t="s">
        <v>20</v>
      </c>
      <c r="G132" s="5">
        <f t="shared" si="12"/>
        <v>1.5546875</v>
      </c>
      <c r="H132" s="8">
        <f t="shared" si="13"/>
        <v>28.001876172607879</v>
      </c>
      <c r="I132">
        <v>533</v>
      </c>
      <c r="J132" t="s">
        <v>36</v>
      </c>
      <c r="K132" t="s">
        <v>37</v>
      </c>
      <c r="L132">
        <v>1448690400</v>
      </c>
      <c r="M132">
        <v>1320991200</v>
      </c>
      <c r="N132" s="12">
        <f t="shared" si="14"/>
        <v>42336.25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">
        <v>2042</v>
      </c>
      <c r="T132" t="s">
        <v>2045</v>
      </c>
    </row>
    <row r="133" spans="1:20" ht="31.2" x14ac:dyDescent="0.3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t="s">
        <v>20</v>
      </c>
      <c r="G133" s="5">
        <f t="shared" si="12"/>
        <v>1.0085974499089254</v>
      </c>
      <c r="H133" s="8">
        <f t="shared" si="13"/>
        <v>67.996725337699544</v>
      </c>
      <c r="I133">
        <v>2443</v>
      </c>
      <c r="J133" t="s">
        <v>40</v>
      </c>
      <c r="K133" t="s">
        <v>41</v>
      </c>
      <c r="L133">
        <v>1448690400</v>
      </c>
      <c r="M133">
        <v>1386828000</v>
      </c>
      <c r="N133" s="12">
        <f t="shared" si="14"/>
        <v>42336.25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">
        <v>2038</v>
      </c>
      <c r="T133" t="s">
        <v>2039</v>
      </c>
    </row>
    <row r="134" spans="1:20" x14ac:dyDescent="0.3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t="s">
        <v>20</v>
      </c>
      <c r="G134" s="5">
        <f t="shared" si="12"/>
        <v>1.1618181818181819</v>
      </c>
      <c r="H134" s="8">
        <f t="shared" si="13"/>
        <v>43.078651685393261</v>
      </c>
      <c r="I134">
        <v>89</v>
      </c>
      <c r="J134" t="s">
        <v>21</v>
      </c>
      <c r="K134" t="s">
        <v>22</v>
      </c>
      <c r="L134">
        <v>1448690400</v>
      </c>
      <c r="M134">
        <v>1517119200</v>
      </c>
      <c r="N134" s="12">
        <f t="shared" si="14"/>
        <v>42336.25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">
        <v>2040</v>
      </c>
      <c r="T134" t="s">
        <v>2041</v>
      </c>
    </row>
    <row r="135" spans="1:20" x14ac:dyDescent="0.3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t="s">
        <v>20</v>
      </c>
      <c r="G135" s="5">
        <f t="shared" si="12"/>
        <v>3.1077777777777778</v>
      </c>
      <c r="H135" s="8">
        <f t="shared" si="13"/>
        <v>87.95597484276729</v>
      </c>
      <c r="I135">
        <v>159</v>
      </c>
      <c r="J135" t="s">
        <v>21</v>
      </c>
      <c r="K135" t="s">
        <v>22</v>
      </c>
      <c r="L135">
        <v>1448690400</v>
      </c>
      <c r="M135">
        <v>1315026000</v>
      </c>
      <c r="N135" s="12">
        <f t="shared" si="14"/>
        <v>42336.25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2063</v>
      </c>
    </row>
    <row r="136" spans="1:20" x14ac:dyDescent="0.3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t="s">
        <v>14</v>
      </c>
      <c r="G136" s="5">
        <f t="shared" si="12"/>
        <v>0.89736683417085428</v>
      </c>
      <c r="H136" s="8">
        <f t="shared" si="13"/>
        <v>94.987234042553197</v>
      </c>
      <c r="I136">
        <v>940</v>
      </c>
      <c r="J136" t="s">
        <v>98</v>
      </c>
      <c r="K136" t="s">
        <v>99</v>
      </c>
      <c r="L136">
        <v>1448690400</v>
      </c>
      <c r="M136">
        <v>1312693200</v>
      </c>
      <c r="N136" s="12">
        <f t="shared" si="14"/>
        <v>42336.25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">
        <v>2042</v>
      </c>
      <c r="T136" t="s">
        <v>2043</v>
      </c>
    </row>
    <row r="137" spans="1:20" x14ac:dyDescent="0.3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t="s">
        <v>14</v>
      </c>
      <c r="G137" s="5">
        <f t="shared" si="12"/>
        <v>0.71272727272727276</v>
      </c>
      <c r="H137" s="8">
        <f t="shared" si="13"/>
        <v>46.905982905982903</v>
      </c>
      <c r="I137">
        <v>117</v>
      </c>
      <c r="J137" t="s">
        <v>21</v>
      </c>
      <c r="K137" t="s">
        <v>22</v>
      </c>
      <c r="L137">
        <v>1448690400</v>
      </c>
      <c r="M137">
        <v>1363064400</v>
      </c>
      <c r="N137" s="12">
        <f t="shared" si="14"/>
        <v>42336.25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">
        <v>2040</v>
      </c>
      <c r="T137" t="s">
        <v>2041</v>
      </c>
    </row>
    <row r="138" spans="1:20" ht="31.2" x14ac:dyDescent="0.3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t="s">
        <v>74</v>
      </c>
      <c r="G138" s="5">
        <f t="shared" si="12"/>
        <v>3.2862318840579711E-2</v>
      </c>
      <c r="H138" s="8">
        <f t="shared" si="13"/>
        <v>46.913793103448278</v>
      </c>
      <c r="I138">
        <v>58</v>
      </c>
      <c r="J138" t="s">
        <v>21</v>
      </c>
      <c r="K138" t="s">
        <v>22</v>
      </c>
      <c r="L138">
        <v>1448690400</v>
      </c>
      <c r="M138">
        <v>1403154000</v>
      </c>
      <c r="N138" s="12">
        <f t="shared" si="14"/>
        <v>42336.25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">
        <v>2042</v>
      </c>
      <c r="T138" t="s">
        <v>2045</v>
      </c>
    </row>
    <row r="139" spans="1:20" x14ac:dyDescent="0.3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t="s">
        <v>20</v>
      </c>
      <c r="G139" s="5">
        <f t="shared" si="12"/>
        <v>2.617777777777778</v>
      </c>
      <c r="H139" s="8">
        <f t="shared" si="13"/>
        <v>94.24</v>
      </c>
      <c r="I139">
        <v>50</v>
      </c>
      <c r="J139" t="s">
        <v>21</v>
      </c>
      <c r="K139" t="s">
        <v>22</v>
      </c>
      <c r="L139">
        <v>1448690400</v>
      </c>
      <c r="M139">
        <v>1286859600</v>
      </c>
      <c r="N139" s="12">
        <f t="shared" si="14"/>
        <v>42336.25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">
        <v>2048</v>
      </c>
      <c r="T139" t="s">
        <v>2049</v>
      </c>
    </row>
    <row r="140" spans="1:20" ht="31.2" x14ac:dyDescent="0.3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t="s">
        <v>14</v>
      </c>
      <c r="G140" s="5">
        <f t="shared" si="12"/>
        <v>0.96</v>
      </c>
      <c r="H140" s="8">
        <f t="shared" si="13"/>
        <v>80.139130434782615</v>
      </c>
      <c r="I140">
        <v>115</v>
      </c>
      <c r="J140" t="s">
        <v>21</v>
      </c>
      <c r="K140" t="s">
        <v>22</v>
      </c>
      <c r="L140">
        <v>1448690400</v>
      </c>
      <c r="M140">
        <v>1349326800</v>
      </c>
      <c r="N140" s="12">
        <f t="shared" si="14"/>
        <v>42336.25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">
        <v>2051</v>
      </c>
      <c r="T140" t="s">
        <v>2062</v>
      </c>
    </row>
    <row r="141" spans="1:20" x14ac:dyDescent="0.3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t="s">
        <v>14</v>
      </c>
      <c r="G141" s="5">
        <f t="shared" si="12"/>
        <v>0.20896851248642778</v>
      </c>
      <c r="H141" s="8">
        <f t="shared" si="13"/>
        <v>59.036809815950917</v>
      </c>
      <c r="I141">
        <v>326</v>
      </c>
      <c r="J141" t="s">
        <v>21</v>
      </c>
      <c r="K141" t="s">
        <v>22</v>
      </c>
      <c r="L141">
        <v>1448690400</v>
      </c>
      <c r="M141">
        <v>1430974800</v>
      </c>
      <c r="N141" s="12">
        <f t="shared" si="14"/>
        <v>42336.25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">
        <v>2038</v>
      </c>
      <c r="T141" t="s">
        <v>2047</v>
      </c>
    </row>
    <row r="142" spans="1:20" ht="31.2" x14ac:dyDescent="0.3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t="s">
        <v>20</v>
      </c>
      <c r="G142" s="5">
        <f t="shared" si="12"/>
        <v>2.2316363636363636</v>
      </c>
      <c r="H142" s="8">
        <f t="shared" si="13"/>
        <v>65.989247311827953</v>
      </c>
      <c r="I142">
        <v>186</v>
      </c>
      <c r="J142" t="s">
        <v>21</v>
      </c>
      <c r="K142" t="s">
        <v>22</v>
      </c>
      <c r="L142">
        <v>1448690400</v>
      </c>
      <c r="M142">
        <v>1519970400</v>
      </c>
      <c r="N142" s="12">
        <f t="shared" si="14"/>
        <v>42336.25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">
        <v>2042</v>
      </c>
      <c r="T142" t="s">
        <v>2043</v>
      </c>
    </row>
    <row r="143" spans="1:20" x14ac:dyDescent="0.3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t="s">
        <v>20</v>
      </c>
      <c r="G143" s="5">
        <f t="shared" si="12"/>
        <v>1.0159097978227061</v>
      </c>
      <c r="H143" s="8">
        <f t="shared" si="13"/>
        <v>60.992530345471522</v>
      </c>
      <c r="I143">
        <v>1071</v>
      </c>
      <c r="J143" t="s">
        <v>21</v>
      </c>
      <c r="K143" t="s">
        <v>22</v>
      </c>
      <c r="L143">
        <v>1448690400</v>
      </c>
      <c r="M143">
        <v>1434603600</v>
      </c>
      <c r="N143" s="12">
        <f t="shared" si="14"/>
        <v>42336.25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">
        <v>2038</v>
      </c>
      <c r="T143" t="s">
        <v>2039</v>
      </c>
    </row>
    <row r="144" spans="1:20" ht="31.2" x14ac:dyDescent="0.3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t="s">
        <v>20</v>
      </c>
      <c r="G144" s="5">
        <f t="shared" si="12"/>
        <v>2.3003999999999998</v>
      </c>
      <c r="H144" s="8">
        <f t="shared" si="13"/>
        <v>98.307692307692307</v>
      </c>
      <c r="I144">
        <v>117</v>
      </c>
      <c r="J144" t="s">
        <v>21</v>
      </c>
      <c r="K144" t="s">
        <v>22</v>
      </c>
      <c r="L144">
        <v>1448690400</v>
      </c>
      <c r="M144">
        <v>1337230800</v>
      </c>
      <c r="N144" s="12">
        <f t="shared" si="14"/>
        <v>42336.25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">
        <v>2038</v>
      </c>
      <c r="T144" t="s">
        <v>2039</v>
      </c>
    </row>
    <row r="145" spans="1:20" x14ac:dyDescent="0.3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t="s">
        <v>20</v>
      </c>
      <c r="G145" s="5">
        <f t="shared" si="12"/>
        <v>1.355925925925926</v>
      </c>
      <c r="H145" s="8">
        <f t="shared" si="13"/>
        <v>104.6</v>
      </c>
      <c r="I145">
        <v>70</v>
      </c>
      <c r="J145" t="s">
        <v>21</v>
      </c>
      <c r="K145" t="s">
        <v>22</v>
      </c>
      <c r="L145">
        <v>1448690400</v>
      </c>
      <c r="M145">
        <v>1279429200</v>
      </c>
      <c r="N145" s="12">
        <f t="shared" si="14"/>
        <v>42336.25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2046</v>
      </c>
    </row>
    <row r="146" spans="1:20" x14ac:dyDescent="0.3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t="s">
        <v>20</v>
      </c>
      <c r="G146" s="5">
        <f t="shared" si="12"/>
        <v>1.2909999999999999</v>
      </c>
      <c r="H146" s="8">
        <f t="shared" si="13"/>
        <v>86.066666666666663</v>
      </c>
      <c r="I146">
        <v>135</v>
      </c>
      <c r="J146" t="s">
        <v>21</v>
      </c>
      <c r="K146" t="s">
        <v>22</v>
      </c>
      <c r="L146">
        <v>1448690400</v>
      </c>
      <c r="M146">
        <v>1561438800</v>
      </c>
      <c r="N146" s="12">
        <f t="shared" si="14"/>
        <v>42336.25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">
        <v>2040</v>
      </c>
      <c r="T146" t="s">
        <v>2041</v>
      </c>
    </row>
    <row r="147" spans="1:20" x14ac:dyDescent="0.3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t="s">
        <v>20</v>
      </c>
      <c r="G147" s="5">
        <f t="shared" si="12"/>
        <v>2.3651200000000001</v>
      </c>
      <c r="H147" s="8">
        <f t="shared" si="13"/>
        <v>76.989583333333329</v>
      </c>
      <c r="I147">
        <v>768</v>
      </c>
      <c r="J147" t="s">
        <v>98</v>
      </c>
      <c r="K147" t="s">
        <v>99</v>
      </c>
      <c r="L147">
        <v>1448690400</v>
      </c>
      <c r="M147">
        <v>1410498000</v>
      </c>
      <c r="N147" s="12">
        <f t="shared" si="14"/>
        <v>42336.25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">
        <v>2038</v>
      </c>
      <c r="T147" t="s">
        <v>2047</v>
      </c>
    </row>
    <row r="148" spans="1:20" ht="31.2" x14ac:dyDescent="0.3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t="s">
        <v>74</v>
      </c>
      <c r="G148" s="5">
        <f t="shared" si="12"/>
        <v>0.17249999999999999</v>
      </c>
      <c r="H148" s="8">
        <f t="shared" si="13"/>
        <v>29.764705882352942</v>
      </c>
      <c r="I148">
        <v>51</v>
      </c>
      <c r="J148" t="s">
        <v>21</v>
      </c>
      <c r="K148" t="s">
        <v>22</v>
      </c>
      <c r="L148">
        <v>1448690400</v>
      </c>
      <c r="M148">
        <v>1322460000</v>
      </c>
      <c r="N148" s="12">
        <f t="shared" si="14"/>
        <v>42336.25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">
        <v>2040</v>
      </c>
      <c r="T148" t="s">
        <v>2041</v>
      </c>
    </row>
    <row r="149" spans="1:20" ht="31.2" x14ac:dyDescent="0.3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t="s">
        <v>20</v>
      </c>
      <c r="G149" s="5">
        <f t="shared" si="12"/>
        <v>1.1249397590361445</v>
      </c>
      <c r="H149" s="8">
        <f t="shared" si="13"/>
        <v>46.91959798994975</v>
      </c>
      <c r="I149">
        <v>199</v>
      </c>
      <c r="J149" t="s">
        <v>21</v>
      </c>
      <c r="K149" t="s">
        <v>22</v>
      </c>
      <c r="L149">
        <v>1448690400</v>
      </c>
      <c r="M149">
        <v>1466312400</v>
      </c>
      <c r="N149" s="12">
        <f t="shared" si="14"/>
        <v>42336.25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">
        <v>2040</v>
      </c>
      <c r="T149" t="s">
        <v>2041</v>
      </c>
    </row>
    <row r="150" spans="1:20" x14ac:dyDescent="0.3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t="s">
        <v>20</v>
      </c>
      <c r="G150" s="5">
        <f t="shared" si="12"/>
        <v>1.2102150537634409</v>
      </c>
      <c r="H150" s="8">
        <f t="shared" si="13"/>
        <v>105.18691588785046</v>
      </c>
      <c r="I150">
        <v>107</v>
      </c>
      <c r="J150" t="s">
        <v>21</v>
      </c>
      <c r="K150" t="s">
        <v>22</v>
      </c>
      <c r="L150">
        <v>1448690400</v>
      </c>
      <c r="M150">
        <v>1501736400</v>
      </c>
      <c r="N150" s="12">
        <f t="shared" si="14"/>
        <v>42336.25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">
        <v>2038</v>
      </c>
      <c r="T150" t="s">
        <v>2047</v>
      </c>
    </row>
    <row r="151" spans="1:20" x14ac:dyDescent="0.3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t="s">
        <v>20</v>
      </c>
      <c r="G151" s="5">
        <f t="shared" si="12"/>
        <v>2.1987096774193549</v>
      </c>
      <c r="H151" s="8">
        <f t="shared" si="13"/>
        <v>69.907692307692301</v>
      </c>
      <c r="I151">
        <v>195</v>
      </c>
      <c r="J151" t="s">
        <v>21</v>
      </c>
      <c r="K151" t="s">
        <v>22</v>
      </c>
      <c r="L151">
        <v>1448690400</v>
      </c>
      <c r="M151">
        <v>1361512800</v>
      </c>
      <c r="N151" s="12">
        <f t="shared" si="14"/>
        <v>42336.25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2046</v>
      </c>
    </row>
    <row r="152" spans="1:20" x14ac:dyDescent="0.3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t="s">
        <v>14</v>
      </c>
      <c r="G152" s="5">
        <f t="shared" si="12"/>
        <v>0.01</v>
      </c>
      <c r="H152" s="8">
        <f t="shared" si="13"/>
        <v>1</v>
      </c>
      <c r="I152">
        <v>1</v>
      </c>
      <c r="J152" t="s">
        <v>21</v>
      </c>
      <c r="K152" t="s">
        <v>22</v>
      </c>
      <c r="L152">
        <v>1448690400</v>
      </c>
      <c r="M152">
        <v>1545026400</v>
      </c>
      <c r="N152" s="12">
        <f t="shared" si="14"/>
        <v>42336.25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 x14ac:dyDescent="0.3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t="s">
        <v>14</v>
      </c>
      <c r="G153" s="5">
        <f t="shared" si="12"/>
        <v>0.64166909620991253</v>
      </c>
      <c r="H153" s="8">
        <f t="shared" si="13"/>
        <v>60.011588275391958</v>
      </c>
      <c r="I153">
        <v>1467</v>
      </c>
      <c r="J153" t="s">
        <v>21</v>
      </c>
      <c r="K153" t="s">
        <v>22</v>
      </c>
      <c r="L153">
        <v>1448690400</v>
      </c>
      <c r="M153">
        <v>1406696400</v>
      </c>
      <c r="N153" s="12">
        <f t="shared" si="14"/>
        <v>42336.25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2044</v>
      </c>
    </row>
    <row r="154" spans="1:20" x14ac:dyDescent="0.3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t="s">
        <v>20</v>
      </c>
      <c r="G154" s="5">
        <f t="shared" si="12"/>
        <v>4.2306746987951804</v>
      </c>
      <c r="H154" s="8">
        <f t="shared" si="13"/>
        <v>52.006220379146917</v>
      </c>
      <c r="I154">
        <v>3376</v>
      </c>
      <c r="J154" t="s">
        <v>21</v>
      </c>
      <c r="K154" t="s">
        <v>22</v>
      </c>
      <c r="L154">
        <v>1448690400</v>
      </c>
      <c r="M154">
        <v>1487916000</v>
      </c>
      <c r="N154" s="12">
        <f t="shared" si="14"/>
        <v>42336.25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2046</v>
      </c>
    </row>
    <row r="155" spans="1:20" x14ac:dyDescent="0.3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t="s">
        <v>14</v>
      </c>
      <c r="G155" s="5">
        <f t="shared" si="12"/>
        <v>0.92984160506863778</v>
      </c>
      <c r="H155" s="8">
        <f t="shared" si="13"/>
        <v>31.000176025347649</v>
      </c>
      <c r="I155">
        <v>5681</v>
      </c>
      <c r="J155" t="s">
        <v>21</v>
      </c>
      <c r="K155" t="s">
        <v>22</v>
      </c>
      <c r="L155">
        <v>1448690400</v>
      </c>
      <c r="M155">
        <v>1351141200</v>
      </c>
      <c r="N155" s="12">
        <f t="shared" si="14"/>
        <v>42336.25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">
        <v>2040</v>
      </c>
      <c r="T155" t="s">
        <v>2041</v>
      </c>
    </row>
    <row r="156" spans="1:20" x14ac:dyDescent="0.3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t="s">
        <v>14</v>
      </c>
      <c r="G156" s="5">
        <f t="shared" si="12"/>
        <v>0.58756567425569173</v>
      </c>
      <c r="H156" s="8">
        <f t="shared" si="13"/>
        <v>95.042492917847028</v>
      </c>
      <c r="I156">
        <v>1059</v>
      </c>
      <c r="J156" t="s">
        <v>21</v>
      </c>
      <c r="K156" t="s">
        <v>22</v>
      </c>
      <c r="L156">
        <v>1448690400</v>
      </c>
      <c r="M156">
        <v>1465016400</v>
      </c>
      <c r="N156" s="12">
        <f t="shared" si="14"/>
        <v>42336.25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2046</v>
      </c>
    </row>
    <row r="157" spans="1:20" x14ac:dyDescent="0.3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t="s">
        <v>14</v>
      </c>
      <c r="G157" s="5">
        <f t="shared" si="12"/>
        <v>0.65022222222222226</v>
      </c>
      <c r="H157" s="8">
        <f t="shared" si="13"/>
        <v>75.968174204355108</v>
      </c>
      <c r="I157">
        <v>1194</v>
      </c>
      <c r="J157" t="s">
        <v>21</v>
      </c>
      <c r="K157" t="s">
        <v>22</v>
      </c>
      <c r="L157">
        <v>1448690400</v>
      </c>
      <c r="M157">
        <v>1270789200</v>
      </c>
      <c r="N157" s="12">
        <f t="shared" si="14"/>
        <v>42336.25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">
        <v>2040</v>
      </c>
      <c r="T157" t="s">
        <v>2041</v>
      </c>
    </row>
    <row r="158" spans="1:20" x14ac:dyDescent="0.3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t="s">
        <v>74</v>
      </c>
      <c r="G158" s="5">
        <f t="shared" si="12"/>
        <v>0.73939560439560437</v>
      </c>
      <c r="H158" s="8">
        <f t="shared" si="13"/>
        <v>71.013192612137203</v>
      </c>
      <c r="I158">
        <v>379</v>
      </c>
      <c r="J158" t="s">
        <v>26</v>
      </c>
      <c r="K158" t="s">
        <v>27</v>
      </c>
      <c r="L158">
        <v>1448690400</v>
      </c>
      <c r="M158">
        <v>1572325200</v>
      </c>
      <c r="N158" s="12">
        <f t="shared" si="14"/>
        <v>42336.25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 x14ac:dyDescent="0.3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t="s">
        <v>14</v>
      </c>
      <c r="G159" s="5">
        <f t="shared" si="12"/>
        <v>0.52666666666666662</v>
      </c>
      <c r="H159" s="8">
        <f t="shared" si="13"/>
        <v>73.733333333333334</v>
      </c>
      <c r="I159">
        <v>30</v>
      </c>
      <c r="J159" t="s">
        <v>26</v>
      </c>
      <c r="K159" t="s">
        <v>27</v>
      </c>
      <c r="L159">
        <v>1448690400</v>
      </c>
      <c r="M159">
        <v>1389420000</v>
      </c>
      <c r="N159" s="12">
        <f t="shared" si="14"/>
        <v>42336.25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">
        <v>2055</v>
      </c>
      <c r="T159" t="s">
        <v>2056</v>
      </c>
    </row>
    <row r="160" spans="1:20" x14ac:dyDescent="0.3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t="s">
        <v>20</v>
      </c>
      <c r="G160" s="5">
        <f t="shared" si="12"/>
        <v>2.2095238095238097</v>
      </c>
      <c r="H160" s="8">
        <f t="shared" si="13"/>
        <v>113.17073170731707</v>
      </c>
      <c r="I160">
        <v>41</v>
      </c>
      <c r="J160" t="s">
        <v>21</v>
      </c>
      <c r="K160" t="s">
        <v>22</v>
      </c>
      <c r="L160">
        <v>1448690400</v>
      </c>
      <c r="M160">
        <v>1449640800</v>
      </c>
      <c r="N160" s="12">
        <f t="shared" si="14"/>
        <v>42336.25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 x14ac:dyDescent="0.3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t="s">
        <v>20</v>
      </c>
      <c r="G161" s="5">
        <f t="shared" si="12"/>
        <v>1.0001150627615063</v>
      </c>
      <c r="H161" s="8">
        <f t="shared" si="13"/>
        <v>105.00933552992861</v>
      </c>
      <c r="I161">
        <v>1821</v>
      </c>
      <c r="J161" t="s">
        <v>21</v>
      </c>
      <c r="K161" t="s">
        <v>22</v>
      </c>
      <c r="L161">
        <v>1448690400</v>
      </c>
      <c r="M161">
        <v>1555218000</v>
      </c>
      <c r="N161" s="12">
        <f t="shared" si="14"/>
        <v>42336.25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">
        <v>2040</v>
      </c>
      <c r="T161" t="s">
        <v>2041</v>
      </c>
    </row>
    <row r="162" spans="1:20" x14ac:dyDescent="0.3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t="s">
        <v>20</v>
      </c>
      <c r="G162" s="5">
        <f t="shared" si="12"/>
        <v>1.6231249999999999</v>
      </c>
      <c r="H162" s="8">
        <f t="shared" si="13"/>
        <v>79.176829268292678</v>
      </c>
      <c r="I162">
        <v>164</v>
      </c>
      <c r="J162" t="s">
        <v>21</v>
      </c>
      <c r="K162" t="s">
        <v>22</v>
      </c>
      <c r="L162">
        <v>1448690400</v>
      </c>
      <c r="M162">
        <v>1557723600</v>
      </c>
      <c r="N162" s="12">
        <f t="shared" si="14"/>
        <v>42336.25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">
        <v>2038</v>
      </c>
      <c r="T162" t="s">
        <v>2047</v>
      </c>
    </row>
    <row r="163" spans="1:20" ht="31.2" x14ac:dyDescent="0.3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t="s">
        <v>14</v>
      </c>
      <c r="G163" s="5">
        <f t="shared" si="12"/>
        <v>0.78181818181818186</v>
      </c>
      <c r="H163" s="8">
        <f t="shared" si="13"/>
        <v>57.333333333333336</v>
      </c>
      <c r="I163">
        <v>75</v>
      </c>
      <c r="J163" t="s">
        <v>21</v>
      </c>
      <c r="K163" t="s">
        <v>22</v>
      </c>
      <c r="L163">
        <v>1448690400</v>
      </c>
      <c r="M163">
        <v>1443502800</v>
      </c>
      <c r="N163" s="12">
        <f t="shared" si="14"/>
        <v>42336.25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">
        <v>2038</v>
      </c>
      <c r="T163" t="s">
        <v>2039</v>
      </c>
    </row>
    <row r="164" spans="1:20" ht="31.2" x14ac:dyDescent="0.3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t="s">
        <v>20</v>
      </c>
      <c r="G164" s="5">
        <f t="shared" si="12"/>
        <v>1.4973770491803278</v>
      </c>
      <c r="H164" s="8">
        <f t="shared" si="13"/>
        <v>58.178343949044589</v>
      </c>
      <c r="I164">
        <v>157</v>
      </c>
      <c r="J164" t="s">
        <v>98</v>
      </c>
      <c r="K164" t="s">
        <v>99</v>
      </c>
      <c r="L164">
        <v>1448690400</v>
      </c>
      <c r="M164">
        <v>1546840800</v>
      </c>
      <c r="N164" s="12">
        <f t="shared" si="14"/>
        <v>42336.25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 x14ac:dyDescent="0.3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t="s">
        <v>20</v>
      </c>
      <c r="G165" s="5">
        <f t="shared" si="12"/>
        <v>2.5325714285714285</v>
      </c>
      <c r="H165" s="8">
        <f t="shared" si="13"/>
        <v>36.032520325203251</v>
      </c>
      <c r="I165">
        <v>246</v>
      </c>
      <c r="J165" t="s">
        <v>21</v>
      </c>
      <c r="K165" t="s">
        <v>22</v>
      </c>
      <c r="L165">
        <v>1448690400</v>
      </c>
      <c r="M165">
        <v>1512712800</v>
      </c>
      <c r="N165" s="12">
        <f t="shared" si="14"/>
        <v>42336.25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">
        <v>2055</v>
      </c>
      <c r="T165" t="s">
        <v>2056</v>
      </c>
    </row>
    <row r="166" spans="1:20" x14ac:dyDescent="0.3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t="s">
        <v>20</v>
      </c>
      <c r="G166" s="5">
        <f t="shared" si="12"/>
        <v>1.0016943521594683</v>
      </c>
      <c r="H166" s="8">
        <f t="shared" si="13"/>
        <v>107.99068767908309</v>
      </c>
      <c r="I166">
        <v>1396</v>
      </c>
      <c r="J166" t="s">
        <v>21</v>
      </c>
      <c r="K166" t="s">
        <v>22</v>
      </c>
      <c r="L166">
        <v>1448690400</v>
      </c>
      <c r="M166">
        <v>1507525200</v>
      </c>
      <c r="N166" s="12">
        <f t="shared" si="14"/>
        <v>42336.25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">
        <v>2040</v>
      </c>
      <c r="T166" t="s">
        <v>2041</v>
      </c>
    </row>
    <row r="167" spans="1:20" x14ac:dyDescent="0.3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t="s">
        <v>20</v>
      </c>
      <c r="G167" s="5">
        <f t="shared" si="12"/>
        <v>1.2199004424778761</v>
      </c>
      <c r="H167" s="8">
        <f t="shared" si="13"/>
        <v>44.005985634477256</v>
      </c>
      <c r="I167">
        <v>2506</v>
      </c>
      <c r="J167" t="s">
        <v>21</v>
      </c>
      <c r="K167" t="s">
        <v>22</v>
      </c>
      <c r="L167">
        <v>1448690400</v>
      </c>
      <c r="M167">
        <v>1504328400</v>
      </c>
      <c r="N167" s="12">
        <f t="shared" si="14"/>
        <v>42336.25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">
        <v>2038</v>
      </c>
      <c r="T167" t="s">
        <v>2039</v>
      </c>
    </row>
    <row r="168" spans="1:20" x14ac:dyDescent="0.3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t="s">
        <v>20</v>
      </c>
      <c r="G168" s="5">
        <f t="shared" si="12"/>
        <v>1.3713265306122449</v>
      </c>
      <c r="H168" s="8">
        <f t="shared" si="13"/>
        <v>55.077868852459019</v>
      </c>
      <c r="I168">
        <v>244</v>
      </c>
      <c r="J168" t="s">
        <v>21</v>
      </c>
      <c r="K168" t="s">
        <v>22</v>
      </c>
      <c r="L168">
        <v>1448690400</v>
      </c>
      <c r="M168">
        <v>1293343200</v>
      </c>
      <c r="N168" s="12">
        <f t="shared" si="14"/>
        <v>42336.25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">
        <v>2055</v>
      </c>
      <c r="T168" t="s">
        <v>2056</v>
      </c>
    </row>
    <row r="169" spans="1:20" x14ac:dyDescent="0.3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t="s">
        <v>20</v>
      </c>
      <c r="G169" s="5">
        <f t="shared" si="12"/>
        <v>4.155384615384615</v>
      </c>
      <c r="H169" s="8">
        <f t="shared" si="13"/>
        <v>74</v>
      </c>
      <c r="I169">
        <v>146</v>
      </c>
      <c r="J169" t="s">
        <v>26</v>
      </c>
      <c r="K169" t="s">
        <v>27</v>
      </c>
      <c r="L169">
        <v>1448690400</v>
      </c>
      <c r="M169">
        <v>1371704400</v>
      </c>
      <c r="N169" s="12">
        <f t="shared" si="14"/>
        <v>42336.25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">
        <v>2040</v>
      </c>
      <c r="T169" t="s">
        <v>2041</v>
      </c>
    </row>
    <row r="170" spans="1:20" x14ac:dyDescent="0.3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t="s">
        <v>14</v>
      </c>
      <c r="G170" s="5">
        <f t="shared" si="12"/>
        <v>0.3130913348946136</v>
      </c>
      <c r="H170" s="8">
        <f t="shared" si="13"/>
        <v>41.996858638743454</v>
      </c>
      <c r="I170">
        <v>955</v>
      </c>
      <c r="J170" t="s">
        <v>36</v>
      </c>
      <c r="K170" t="s">
        <v>37</v>
      </c>
      <c r="L170">
        <v>1448690400</v>
      </c>
      <c r="M170">
        <v>1552798800</v>
      </c>
      <c r="N170" s="12">
        <f t="shared" si="14"/>
        <v>42336.25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2046</v>
      </c>
    </row>
    <row r="171" spans="1:20" x14ac:dyDescent="0.3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t="s">
        <v>20</v>
      </c>
      <c r="G171" s="5">
        <f t="shared" si="12"/>
        <v>4.240815450643777</v>
      </c>
      <c r="H171" s="8">
        <f t="shared" si="13"/>
        <v>77.988161010260455</v>
      </c>
      <c r="I171">
        <v>1267</v>
      </c>
      <c r="J171" t="s">
        <v>21</v>
      </c>
      <c r="K171" t="s">
        <v>22</v>
      </c>
      <c r="L171">
        <v>1448690400</v>
      </c>
      <c r="M171">
        <v>1342328400</v>
      </c>
      <c r="N171" s="12">
        <f t="shared" si="14"/>
        <v>42336.25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2042</v>
      </c>
      <c r="T171" t="s">
        <v>2053</v>
      </c>
    </row>
    <row r="172" spans="1:20" x14ac:dyDescent="0.3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t="s">
        <v>14</v>
      </c>
      <c r="G172" s="5">
        <f t="shared" si="12"/>
        <v>2.9388623072833599E-2</v>
      </c>
      <c r="H172" s="8">
        <f t="shared" si="13"/>
        <v>82.507462686567166</v>
      </c>
      <c r="I172">
        <v>67</v>
      </c>
      <c r="J172" t="s">
        <v>21</v>
      </c>
      <c r="K172" t="s">
        <v>22</v>
      </c>
      <c r="L172">
        <v>1448690400</v>
      </c>
      <c r="M172">
        <v>1502341200</v>
      </c>
      <c r="N172" s="12">
        <f t="shared" si="14"/>
        <v>42336.25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2046</v>
      </c>
    </row>
    <row r="173" spans="1:20" ht="31.2" x14ac:dyDescent="0.3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t="s">
        <v>14</v>
      </c>
      <c r="G173" s="5">
        <f t="shared" si="12"/>
        <v>0.1063265306122449</v>
      </c>
      <c r="H173" s="8">
        <f t="shared" si="13"/>
        <v>104.2</v>
      </c>
      <c r="I173">
        <v>5</v>
      </c>
      <c r="J173" t="s">
        <v>21</v>
      </c>
      <c r="K173" t="s">
        <v>22</v>
      </c>
      <c r="L173">
        <v>1448690400</v>
      </c>
      <c r="M173">
        <v>1397192400</v>
      </c>
      <c r="N173" s="12">
        <f t="shared" si="14"/>
        <v>42336.25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2048</v>
      </c>
      <c r="T173" t="s">
        <v>2060</v>
      </c>
    </row>
    <row r="174" spans="1:20" x14ac:dyDescent="0.3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t="s">
        <v>14</v>
      </c>
      <c r="G174" s="5">
        <f t="shared" si="12"/>
        <v>0.82874999999999999</v>
      </c>
      <c r="H174" s="8">
        <f t="shared" si="13"/>
        <v>25.5</v>
      </c>
      <c r="I174">
        <v>26</v>
      </c>
      <c r="J174" t="s">
        <v>21</v>
      </c>
      <c r="K174" t="s">
        <v>22</v>
      </c>
      <c r="L174">
        <v>1448690400</v>
      </c>
      <c r="M174">
        <v>1407042000</v>
      </c>
      <c r="N174" s="12">
        <f t="shared" si="14"/>
        <v>42336.25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">
        <v>2042</v>
      </c>
      <c r="T174" t="s">
        <v>2043</v>
      </c>
    </row>
    <row r="175" spans="1:20" ht="31.2" x14ac:dyDescent="0.3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t="s">
        <v>20</v>
      </c>
      <c r="G175" s="5">
        <f t="shared" si="12"/>
        <v>1.6301447776628748</v>
      </c>
      <c r="H175" s="8">
        <f t="shared" si="13"/>
        <v>100.98334401024984</v>
      </c>
      <c r="I175">
        <v>1561</v>
      </c>
      <c r="J175" t="s">
        <v>21</v>
      </c>
      <c r="K175" t="s">
        <v>22</v>
      </c>
      <c r="L175">
        <v>1448690400</v>
      </c>
      <c r="M175">
        <v>1369371600</v>
      </c>
      <c r="N175" s="12">
        <f t="shared" si="14"/>
        <v>42336.25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">
        <v>2040</v>
      </c>
      <c r="T175" t="s">
        <v>2041</v>
      </c>
    </row>
    <row r="176" spans="1:20" x14ac:dyDescent="0.3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t="s">
        <v>20</v>
      </c>
      <c r="G176" s="5">
        <f t="shared" si="12"/>
        <v>8.9466666666666672</v>
      </c>
      <c r="H176" s="8">
        <f t="shared" si="13"/>
        <v>111.83333333333333</v>
      </c>
      <c r="I176">
        <v>48</v>
      </c>
      <c r="J176" t="s">
        <v>21</v>
      </c>
      <c r="K176" t="s">
        <v>22</v>
      </c>
      <c r="L176">
        <v>1448690400</v>
      </c>
      <c r="M176">
        <v>1444107600</v>
      </c>
      <c r="N176" s="12">
        <f t="shared" si="14"/>
        <v>42336.25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">
        <v>2038</v>
      </c>
      <c r="T176" t="s">
        <v>2047</v>
      </c>
    </row>
    <row r="177" spans="1:20" x14ac:dyDescent="0.3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t="s">
        <v>14</v>
      </c>
      <c r="G177" s="5">
        <f t="shared" si="12"/>
        <v>0.26191501103752757</v>
      </c>
      <c r="H177" s="8">
        <f t="shared" si="13"/>
        <v>41.999115044247787</v>
      </c>
      <c r="I177">
        <v>1130</v>
      </c>
      <c r="J177" t="s">
        <v>21</v>
      </c>
      <c r="K177" t="s">
        <v>22</v>
      </c>
      <c r="L177">
        <v>1448690400</v>
      </c>
      <c r="M177">
        <v>1474261200</v>
      </c>
      <c r="N177" s="12">
        <f t="shared" si="14"/>
        <v>42336.25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">
        <v>2040</v>
      </c>
      <c r="T177" t="s">
        <v>2041</v>
      </c>
    </row>
    <row r="178" spans="1:20" ht="31.2" x14ac:dyDescent="0.3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t="s">
        <v>14</v>
      </c>
      <c r="G178" s="5">
        <f t="shared" si="12"/>
        <v>0.74834782608695649</v>
      </c>
      <c r="H178" s="8">
        <f t="shared" si="13"/>
        <v>110.05115089514067</v>
      </c>
      <c r="I178">
        <v>782</v>
      </c>
      <c r="J178" t="s">
        <v>21</v>
      </c>
      <c r="K178" t="s">
        <v>22</v>
      </c>
      <c r="L178">
        <v>1448690400</v>
      </c>
      <c r="M178">
        <v>1473656400</v>
      </c>
      <c r="N178" s="12">
        <f t="shared" si="14"/>
        <v>42336.25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">
        <v>2040</v>
      </c>
      <c r="T178" t="s">
        <v>2041</v>
      </c>
    </row>
    <row r="179" spans="1:20" x14ac:dyDescent="0.3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t="s">
        <v>20</v>
      </c>
      <c r="G179" s="5">
        <f t="shared" si="12"/>
        <v>4.1647680412371137</v>
      </c>
      <c r="H179" s="8">
        <f t="shared" si="13"/>
        <v>58.997079225994888</v>
      </c>
      <c r="I179">
        <v>2739</v>
      </c>
      <c r="J179" t="s">
        <v>21</v>
      </c>
      <c r="K179" t="s">
        <v>22</v>
      </c>
      <c r="L179">
        <v>1448690400</v>
      </c>
      <c r="M179">
        <v>1291960800</v>
      </c>
      <c r="N179" s="12">
        <f t="shared" si="14"/>
        <v>42336.25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">
        <v>2040</v>
      </c>
      <c r="T179" t="s">
        <v>2041</v>
      </c>
    </row>
    <row r="180" spans="1:20" x14ac:dyDescent="0.3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t="s">
        <v>14</v>
      </c>
      <c r="G180" s="5">
        <f t="shared" si="12"/>
        <v>0.96208333333333329</v>
      </c>
      <c r="H180" s="8">
        <f t="shared" si="13"/>
        <v>32.985714285714288</v>
      </c>
      <c r="I180">
        <v>210</v>
      </c>
      <c r="J180" t="s">
        <v>21</v>
      </c>
      <c r="K180" t="s">
        <v>22</v>
      </c>
      <c r="L180">
        <v>1448690400</v>
      </c>
      <c r="M180">
        <v>1506747600</v>
      </c>
      <c r="N180" s="12">
        <f t="shared" si="14"/>
        <v>42336.25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">
        <v>2034</v>
      </c>
      <c r="T180" t="s">
        <v>2035</v>
      </c>
    </row>
    <row r="181" spans="1:20" ht="31.2" x14ac:dyDescent="0.3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t="s">
        <v>20</v>
      </c>
      <c r="G181" s="5">
        <f t="shared" si="12"/>
        <v>3.5771910112359548</v>
      </c>
      <c r="H181" s="8">
        <f t="shared" si="13"/>
        <v>45.005654509471306</v>
      </c>
      <c r="I181">
        <v>3537</v>
      </c>
      <c r="J181" t="s">
        <v>15</v>
      </c>
      <c r="K181" t="s">
        <v>16</v>
      </c>
      <c r="L181">
        <v>1448690400</v>
      </c>
      <c r="M181">
        <v>1363582800</v>
      </c>
      <c r="N181" s="12">
        <f t="shared" si="14"/>
        <v>42336.25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">
        <v>2040</v>
      </c>
      <c r="T181" t="s">
        <v>2041</v>
      </c>
    </row>
    <row r="182" spans="1:20" x14ac:dyDescent="0.3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t="s">
        <v>20</v>
      </c>
      <c r="G182" s="5">
        <f t="shared" si="12"/>
        <v>3.0845714285714285</v>
      </c>
      <c r="H182" s="8">
        <f t="shared" si="13"/>
        <v>81.98196487897485</v>
      </c>
      <c r="I182">
        <v>2107</v>
      </c>
      <c r="J182" t="s">
        <v>26</v>
      </c>
      <c r="K182" t="s">
        <v>27</v>
      </c>
      <c r="L182">
        <v>1448690400</v>
      </c>
      <c r="M182">
        <v>1269666000</v>
      </c>
      <c r="N182" s="12">
        <f t="shared" si="14"/>
        <v>42336.25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">
        <v>2038</v>
      </c>
      <c r="T182" t="s">
        <v>2047</v>
      </c>
    </row>
    <row r="183" spans="1:20" x14ac:dyDescent="0.3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t="s">
        <v>14</v>
      </c>
      <c r="G183" s="5">
        <f t="shared" si="12"/>
        <v>0.61802325581395345</v>
      </c>
      <c r="H183" s="8">
        <f t="shared" si="13"/>
        <v>39.080882352941174</v>
      </c>
      <c r="I183">
        <v>136</v>
      </c>
      <c r="J183" t="s">
        <v>21</v>
      </c>
      <c r="K183" t="s">
        <v>22</v>
      </c>
      <c r="L183">
        <v>1448690400</v>
      </c>
      <c r="M183">
        <v>1508648400</v>
      </c>
      <c r="N183" s="12">
        <f t="shared" si="14"/>
        <v>42336.25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">
        <v>2038</v>
      </c>
      <c r="T183" t="s">
        <v>2039</v>
      </c>
    </row>
    <row r="184" spans="1:20" ht="31.2" x14ac:dyDescent="0.3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t="s">
        <v>20</v>
      </c>
      <c r="G184" s="5">
        <f t="shared" si="12"/>
        <v>7.2232472324723247</v>
      </c>
      <c r="H184" s="8">
        <f t="shared" si="13"/>
        <v>58.996383363471971</v>
      </c>
      <c r="I184">
        <v>3318</v>
      </c>
      <c r="J184" t="s">
        <v>36</v>
      </c>
      <c r="K184" t="s">
        <v>37</v>
      </c>
      <c r="L184">
        <v>1448690400</v>
      </c>
      <c r="M184">
        <v>1561957200</v>
      </c>
      <c r="N184" s="12">
        <f t="shared" si="14"/>
        <v>42336.25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">
        <v>2040</v>
      </c>
      <c r="T184" t="s">
        <v>2041</v>
      </c>
    </row>
    <row r="185" spans="1:20" ht="31.2" x14ac:dyDescent="0.3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t="s">
        <v>14</v>
      </c>
      <c r="G185" s="5">
        <f t="shared" si="12"/>
        <v>0.69117647058823528</v>
      </c>
      <c r="H185" s="8">
        <f t="shared" si="13"/>
        <v>40.988372093023258</v>
      </c>
      <c r="I185">
        <v>86</v>
      </c>
      <c r="J185" t="s">
        <v>15</v>
      </c>
      <c r="K185" t="s">
        <v>16</v>
      </c>
      <c r="L185">
        <v>1448690400</v>
      </c>
      <c r="M185">
        <v>1285131600</v>
      </c>
      <c r="N185" s="12">
        <f t="shared" si="14"/>
        <v>42336.25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 x14ac:dyDescent="0.3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t="s">
        <v>20</v>
      </c>
      <c r="G186" s="5">
        <f t="shared" si="12"/>
        <v>2.9305555555555554</v>
      </c>
      <c r="H186" s="8">
        <f t="shared" si="13"/>
        <v>31.029411764705884</v>
      </c>
      <c r="I186">
        <v>340</v>
      </c>
      <c r="J186" t="s">
        <v>21</v>
      </c>
      <c r="K186" t="s">
        <v>22</v>
      </c>
      <c r="L186">
        <v>1448690400</v>
      </c>
      <c r="M186">
        <v>1556946000</v>
      </c>
      <c r="N186" s="12">
        <f t="shared" si="14"/>
        <v>42336.25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">
        <v>2040</v>
      </c>
      <c r="T186" t="s">
        <v>2041</v>
      </c>
    </row>
    <row r="187" spans="1:20" x14ac:dyDescent="0.3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t="s">
        <v>14</v>
      </c>
      <c r="G187" s="5">
        <f t="shared" si="12"/>
        <v>0.71799999999999997</v>
      </c>
      <c r="H187" s="8">
        <f t="shared" si="13"/>
        <v>37.789473684210527</v>
      </c>
      <c r="I187">
        <v>19</v>
      </c>
      <c r="J187" t="s">
        <v>21</v>
      </c>
      <c r="K187" t="s">
        <v>22</v>
      </c>
      <c r="L187">
        <v>1448690400</v>
      </c>
      <c r="M187">
        <v>1527138000</v>
      </c>
      <c r="N187" s="12">
        <f t="shared" si="14"/>
        <v>42336.25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2042</v>
      </c>
      <c r="T187" t="s">
        <v>2061</v>
      </c>
    </row>
    <row r="188" spans="1:20" x14ac:dyDescent="0.3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t="s">
        <v>14</v>
      </c>
      <c r="G188" s="5">
        <f t="shared" si="12"/>
        <v>0.31934684684684683</v>
      </c>
      <c r="H188" s="8">
        <f t="shared" si="13"/>
        <v>32.006772009029348</v>
      </c>
      <c r="I188">
        <v>886</v>
      </c>
      <c r="J188" t="s">
        <v>21</v>
      </c>
      <c r="K188" t="s">
        <v>22</v>
      </c>
      <c r="L188">
        <v>1448690400</v>
      </c>
      <c r="M188">
        <v>1402117200</v>
      </c>
      <c r="N188" s="12">
        <f t="shared" si="14"/>
        <v>42336.25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">
        <v>2040</v>
      </c>
      <c r="T188" t="s">
        <v>2041</v>
      </c>
    </row>
    <row r="189" spans="1:20" x14ac:dyDescent="0.3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t="s">
        <v>20</v>
      </c>
      <c r="G189" s="5">
        <f t="shared" si="12"/>
        <v>2.2987375415282392</v>
      </c>
      <c r="H189" s="8">
        <f t="shared" si="13"/>
        <v>95.966712898751737</v>
      </c>
      <c r="I189">
        <v>1442</v>
      </c>
      <c r="J189" t="s">
        <v>15</v>
      </c>
      <c r="K189" t="s">
        <v>16</v>
      </c>
      <c r="L189">
        <v>1448690400</v>
      </c>
      <c r="M189">
        <v>1364014800</v>
      </c>
      <c r="N189" s="12">
        <f t="shared" si="14"/>
        <v>42336.25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2042</v>
      </c>
      <c r="T189" t="s">
        <v>2053</v>
      </c>
    </row>
    <row r="190" spans="1:20" x14ac:dyDescent="0.3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t="s">
        <v>14</v>
      </c>
      <c r="G190" s="5">
        <f t="shared" si="12"/>
        <v>0.3201219512195122</v>
      </c>
      <c r="H190" s="8">
        <f t="shared" si="13"/>
        <v>75</v>
      </c>
      <c r="I190">
        <v>35</v>
      </c>
      <c r="J190" t="s">
        <v>107</v>
      </c>
      <c r="K190" t="s">
        <v>108</v>
      </c>
      <c r="L190">
        <v>1448690400</v>
      </c>
      <c r="M190">
        <v>1417586400</v>
      </c>
      <c r="N190" s="12">
        <f t="shared" si="14"/>
        <v>42336.25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">
        <v>2040</v>
      </c>
      <c r="T190" t="s">
        <v>2041</v>
      </c>
    </row>
    <row r="191" spans="1:20" x14ac:dyDescent="0.3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t="s">
        <v>74</v>
      </c>
      <c r="G191" s="5">
        <f t="shared" si="12"/>
        <v>0.23525352848928385</v>
      </c>
      <c r="H191" s="8">
        <f t="shared" si="13"/>
        <v>102.0498866213152</v>
      </c>
      <c r="I191">
        <v>441</v>
      </c>
      <c r="J191" t="s">
        <v>21</v>
      </c>
      <c r="K191" t="s">
        <v>22</v>
      </c>
      <c r="L191">
        <v>1448690400</v>
      </c>
      <c r="M191">
        <v>1457071200</v>
      </c>
      <c r="N191" s="12">
        <f t="shared" si="14"/>
        <v>42336.25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">
        <v>2040</v>
      </c>
      <c r="T191" t="s">
        <v>2041</v>
      </c>
    </row>
    <row r="192" spans="1:20" x14ac:dyDescent="0.3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t="s">
        <v>14</v>
      </c>
      <c r="G192" s="5">
        <f t="shared" si="12"/>
        <v>0.68594594594594593</v>
      </c>
      <c r="H192" s="8">
        <f t="shared" si="13"/>
        <v>105.75</v>
      </c>
      <c r="I192">
        <v>24</v>
      </c>
      <c r="J192" t="s">
        <v>21</v>
      </c>
      <c r="K192" t="s">
        <v>22</v>
      </c>
      <c r="L192">
        <v>1448690400</v>
      </c>
      <c r="M192">
        <v>1370408400</v>
      </c>
      <c r="N192" s="12">
        <f t="shared" si="14"/>
        <v>42336.25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">
        <v>2040</v>
      </c>
      <c r="T192" t="s">
        <v>2041</v>
      </c>
    </row>
    <row r="193" spans="1:20" x14ac:dyDescent="0.3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t="s">
        <v>14</v>
      </c>
      <c r="G193" s="5">
        <f t="shared" si="12"/>
        <v>0.37952380952380954</v>
      </c>
      <c r="H193" s="8">
        <f t="shared" si="13"/>
        <v>37.069767441860463</v>
      </c>
      <c r="I193">
        <v>86</v>
      </c>
      <c r="J193" t="s">
        <v>107</v>
      </c>
      <c r="K193" t="s">
        <v>108</v>
      </c>
      <c r="L193">
        <v>1448690400</v>
      </c>
      <c r="M193">
        <v>1552626000</v>
      </c>
      <c r="N193" s="12">
        <f t="shared" si="14"/>
        <v>42336.25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">
        <v>2040</v>
      </c>
      <c r="T193" t="s">
        <v>2041</v>
      </c>
    </row>
    <row r="194" spans="1:20" ht="31.2" x14ac:dyDescent="0.3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t="s">
        <v>14</v>
      </c>
      <c r="G194" s="5">
        <f t="shared" si="12"/>
        <v>0.19992957746478873</v>
      </c>
      <c r="H194" s="8">
        <f t="shared" si="13"/>
        <v>35.049382716049379</v>
      </c>
      <c r="I194">
        <v>243</v>
      </c>
      <c r="J194" t="s">
        <v>21</v>
      </c>
      <c r="K194" t="s">
        <v>22</v>
      </c>
      <c r="L194">
        <v>1448690400</v>
      </c>
      <c r="M194">
        <v>1404190800</v>
      </c>
      <c r="N194" s="12">
        <f t="shared" si="14"/>
        <v>42336.25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 x14ac:dyDescent="0.3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t="s">
        <v>14</v>
      </c>
      <c r="G195" s="5">
        <f t="shared" ref="G195:G258" si="16">IF(D195,E195/D195,0)</f>
        <v>0.45636363636363636</v>
      </c>
      <c r="H195" s="8">
        <f t="shared" ref="H195:H258" si="17">IF(I195,E195/I195,0)</f>
        <v>46.338461538461537</v>
      </c>
      <c r="I195">
        <v>65</v>
      </c>
      <c r="J195" t="s">
        <v>21</v>
      </c>
      <c r="K195" t="s">
        <v>22</v>
      </c>
      <c r="L195">
        <v>1448690400</v>
      </c>
      <c r="M195">
        <v>1523509200</v>
      </c>
      <c r="N195" s="12">
        <f t="shared" ref="N195:N258" si="18">(((L195/60)/60)/24)+DATE(1970,1,1)</f>
        <v>42336.25</v>
      </c>
      <c r="O195" s="12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2046</v>
      </c>
    </row>
    <row r="196" spans="1:20" x14ac:dyDescent="0.3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t="s">
        <v>20</v>
      </c>
      <c r="G196" s="5">
        <f t="shared" si="16"/>
        <v>1.227605633802817</v>
      </c>
      <c r="H196" s="8">
        <f t="shared" si="17"/>
        <v>69.174603174603178</v>
      </c>
      <c r="I196">
        <v>126</v>
      </c>
      <c r="J196" t="s">
        <v>21</v>
      </c>
      <c r="K196" t="s">
        <v>22</v>
      </c>
      <c r="L196">
        <v>1448690400</v>
      </c>
      <c r="M196">
        <v>1443589200</v>
      </c>
      <c r="N196" s="12">
        <f t="shared" si="18"/>
        <v>42336.25</v>
      </c>
      <c r="O196" s="12">
        <f t="shared" si="19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t="s">
        <v>20</v>
      </c>
      <c r="G197" s="5">
        <f t="shared" si="16"/>
        <v>3.61753164556962</v>
      </c>
      <c r="H197" s="8">
        <f t="shared" si="17"/>
        <v>109.07824427480917</v>
      </c>
      <c r="I197">
        <v>524</v>
      </c>
      <c r="J197" t="s">
        <v>21</v>
      </c>
      <c r="K197" t="s">
        <v>22</v>
      </c>
      <c r="L197">
        <v>1448690400</v>
      </c>
      <c r="M197">
        <v>1533445200</v>
      </c>
      <c r="N197" s="12">
        <f t="shared" si="18"/>
        <v>42336.25</v>
      </c>
      <c r="O197" s="12">
        <f t="shared" si="19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2044</v>
      </c>
    </row>
    <row r="198" spans="1:20" x14ac:dyDescent="0.3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t="s">
        <v>14</v>
      </c>
      <c r="G198" s="5">
        <f t="shared" si="16"/>
        <v>0.63146341463414635</v>
      </c>
      <c r="H198" s="8">
        <f t="shared" si="17"/>
        <v>51.78</v>
      </c>
      <c r="I198">
        <v>100</v>
      </c>
      <c r="J198" t="s">
        <v>36</v>
      </c>
      <c r="K198" t="s">
        <v>37</v>
      </c>
      <c r="L198">
        <v>1448690400</v>
      </c>
      <c r="M198">
        <v>1474520400</v>
      </c>
      <c r="N198" s="12">
        <f t="shared" si="18"/>
        <v>42336.25</v>
      </c>
      <c r="O198" s="12">
        <f t="shared" si="19"/>
        <v>42635.208333333328</v>
      </c>
      <c r="P198" t="b">
        <v>0</v>
      </c>
      <c r="Q198" t="b">
        <v>0</v>
      </c>
      <c r="R198" t="s">
        <v>65</v>
      </c>
      <c r="S198" t="s">
        <v>2038</v>
      </c>
      <c r="T198" t="s">
        <v>2047</v>
      </c>
    </row>
    <row r="199" spans="1:20" x14ac:dyDescent="0.3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t="s">
        <v>20</v>
      </c>
      <c r="G199" s="5">
        <f t="shared" si="16"/>
        <v>2.9820475319926874</v>
      </c>
      <c r="H199" s="8">
        <f t="shared" si="17"/>
        <v>82.010055304172951</v>
      </c>
      <c r="I199">
        <v>1989</v>
      </c>
      <c r="J199" t="s">
        <v>21</v>
      </c>
      <c r="K199" t="s">
        <v>22</v>
      </c>
      <c r="L199">
        <v>1448690400</v>
      </c>
      <c r="M199">
        <v>1499403600</v>
      </c>
      <c r="N199" s="12">
        <f t="shared" si="18"/>
        <v>42336.25</v>
      </c>
      <c r="O199" s="12">
        <f t="shared" si="19"/>
        <v>42923.208333333328</v>
      </c>
      <c r="P199" t="b">
        <v>0</v>
      </c>
      <c r="Q199" t="b">
        <v>0</v>
      </c>
      <c r="R199" t="s">
        <v>53</v>
      </c>
      <c r="S199" t="s">
        <v>2042</v>
      </c>
      <c r="T199" t="s">
        <v>2045</v>
      </c>
    </row>
    <row r="200" spans="1:20" x14ac:dyDescent="0.3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t="s">
        <v>14</v>
      </c>
      <c r="G200" s="5">
        <f t="shared" si="16"/>
        <v>9.5585443037974685E-2</v>
      </c>
      <c r="H200" s="8">
        <f t="shared" si="17"/>
        <v>35.958333333333336</v>
      </c>
      <c r="I200">
        <v>168</v>
      </c>
      <c r="J200" t="s">
        <v>21</v>
      </c>
      <c r="K200" t="s">
        <v>22</v>
      </c>
      <c r="L200">
        <v>1448690400</v>
      </c>
      <c r="M200">
        <v>1283576400</v>
      </c>
      <c r="N200" s="12">
        <f t="shared" si="18"/>
        <v>42336.25</v>
      </c>
      <c r="O200" s="12">
        <f t="shared" si="19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2044</v>
      </c>
    </row>
    <row r="201" spans="1:20" x14ac:dyDescent="0.3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t="s">
        <v>14</v>
      </c>
      <c r="G201" s="5">
        <f t="shared" si="16"/>
        <v>0.5377777777777778</v>
      </c>
      <c r="H201" s="8">
        <f t="shared" si="17"/>
        <v>74.461538461538467</v>
      </c>
      <c r="I201">
        <v>13</v>
      </c>
      <c r="J201" t="s">
        <v>21</v>
      </c>
      <c r="K201" t="s">
        <v>22</v>
      </c>
      <c r="L201">
        <v>1448690400</v>
      </c>
      <c r="M201">
        <v>1436590800</v>
      </c>
      <c r="N201" s="12">
        <f t="shared" si="18"/>
        <v>42336.25</v>
      </c>
      <c r="O201" s="12">
        <f t="shared" si="19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 x14ac:dyDescent="0.3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t="s">
        <v>14</v>
      </c>
      <c r="G202" s="5">
        <f t="shared" si="16"/>
        <v>0.02</v>
      </c>
      <c r="H202" s="8">
        <f t="shared" si="17"/>
        <v>2</v>
      </c>
      <c r="I202">
        <v>1</v>
      </c>
      <c r="J202" t="s">
        <v>15</v>
      </c>
      <c r="K202" t="s">
        <v>16</v>
      </c>
      <c r="L202">
        <v>1448690400</v>
      </c>
      <c r="M202">
        <v>1270443600</v>
      </c>
      <c r="N202" s="12">
        <f t="shared" si="18"/>
        <v>42336.25</v>
      </c>
      <c r="O202" s="12">
        <f t="shared" si="19"/>
        <v>40273.208333333336</v>
      </c>
      <c r="P202" t="b">
        <v>0</v>
      </c>
      <c r="Q202" t="b">
        <v>0</v>
      </c>
      <c r="R202" t="s">
        <v>33</v>
      </c>
      <c r="S202" t="s">
        <v>2040</v>
      </c>
      <c r="T202" t="s">
        <v>2041</v>
      </c>
    </row>
    <row r="203" spans="1:20" ht="31.2" x14ac:dyDescent="0.3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t="s">
        <v>20</v>
      </c>
      <c r="G203" s="5">
        <f t="shared" si="16"/>
        <v>6.8119047619047617</v>
      </c>
      <c r="H203" s="8">
        <f t="shared" si="17"/>
        <v>91.114649681528661</v>
      </c>
      <c r="I203">
        <v>157</v>
      </c>
      <c r="J203" t="s">
        <v>21</v>
      </c>
      <c r="K203" t="s">
        <v>22</v>
      </c>
      <c r="L203">
        <v>1448690400</v>
      </c>
      <c r="M203">
        <v>1407819600</v>
      </c>
      <c r="N203" s="12">
        <f t="shared" si="18"/>
        <v>42336.25</v>
      </c>
      <c r="O203" s="12">
        <f t="shared" si="19"/>
        <v>41863.208333333336</v>
      </c>
      <c r="P203" t="b">
        <v>0</v>
      </c>
      <c r="Q203" t="b">
        <v>0</v>
      </c>
      <c r="R203" t="s">
        <v>28</v>
      </c>
      <c r="S203" t="s">
        <v>2038</v>
      </c>
      <c r="T203" t="s">
        <v>2039</v>
      </c>
    </row>
    <row r="204" spans="1:20" x14ac:dyDescent="0.3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t="s">
        <v>74</v>
      </c>
      <c r="G204" s="5">
        <f t="shared" si="16"/>
        <v>0.78831325301204824</v>
      </c>
      <c r="H204" s="8">
        <f t="shared" si="17"/>
        <v>79.792682926829272</v>
      </c>
      <c r="I204">
        <v>82</v>
      </c>
      <c r="J204" t="s">
        <v>21</v>
      </c>
      <c r="K204" t="s">
        <v>22</v>
      </c>
      <c r="L204">
        <v>1448690400</v>
      </c>
      <c r="M204">
        <v>1317877200</v>
      </c>
      <c r="N204" s="12">
        <f t="shared" si="18"/>
        <v>42336.25</v>
      </c>
      <c r="O204" s="12">
        <f t="shared" si="19"/>
        <v>40822.208333333336</v>
      </c>
      <c r="P204" t="b">
        <v>0</v>
      </c>
      <c r="Q204" t="b">
        <v>0</v>
      </c>
      <c r="R204" t="s">
        <v>17</v>
      </c>
      <c r="S204" t="s">
        <v>2034</v>
      </c>
      <c r="T204" t="s">
        <v>2035</v>
      </c>
    </row>
    <row r="205" spans="1:20" ht="31.2" x14ac:dyDescent="0.3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t="s">
        <v>20</v>
      </c>
      <c r="G205" s="5">
        <f t="shared" si="16"/>
        <v>1.3440792216817234</v>
      </c>
      <c r="H205" s="8">
        <f t="shared" si="17"/>
        <v>42.999777678968428</v>
      </c>
      <c r="I205">
        <v>4498</v>
      </c>
      <c r="J205" t="s">
        <v>26</v>
      </c>
      <c r="K205" t="s">
        <v>27</v>
      </c>
      <c r="L205">
        <v>1448690400</v>
      </c>
      <c r="M205">
        <v>1484805600</v>
      </c>
      <c r="N205" s="12">
        <f t="shared" si="18"/>
        <v>42336.25</v>
      </c>
      <c r="O205" s="12">
        <f t="shared" si="19"/>
        <v>42754.25</v>
      </c>
      <c r="P205" t="b">
        <v>0</v>
      </c>
      <c r="Q205" t="b">
        <v>0</v>
      </c>
      <c r="R205" t="s">
        <v>33</v>
      </c>
      <c r="S205" t="s">
        <v>2040</v>
      </c>
      <c r="T205" t="s">
        <v>2041</v>
      </c>
    </row>
    <row r="206" spans="1:20" x14ac:dyDescent="0.3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t="s">
        <v>14</v>
      </c>
      <c r="G206" s="5">
        <f t="shared" si="16"/>
        <v>3.372E-2</v>
      </c>
      <c r="H206" s="8">
        <f t="shared" si="17"/>
        <v>63.225000000000001</v>
      </c>
      <c r="I206">
        <v>40</v>
      </c>
      <c r="J206" t="s">
        <v>21</v>
      </c>
      <c r="K206" t="s">
        <v>22</v>
      </c>
      <c r="L206">
        <v>1448690400</v>
      </c>
      <c r="M206">
        <v>1302670800</v>
      </c>
      <c r="N206" s="12">
        <f t="shared" si="18"/>
        <v>42336.25</v>
      </c>
      <c r="O206" s="12">
        <f t="shared" si="19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t="s">
        <v>20</v>
      </c>
      <c r="G207" s="5">
        <f t="shared" si="16"/>
        <v>4.3184615384615386</v>
      </c>
      <c r="H207" s="8">
        <f t="shared" si="17"/>
        <v>70.174999999999997</v>
      </c>
      <c r="I207">
        <v>80</v>
      </c>
      <c r="J207" t="s">
        <v>21</v>
      </c>
      <c r="K207" t="s">
        <v>22</v>
      </c>
      <c r="L207">
        <v>1448690400</v>
      </c>
      <c r="M207">
        <v>1540789200</v>
      </c>
      <c r="N207" s="12">
        <f t="shared" si="18"/>
        <v>42336.25</v>
      </c>
      <c r="O207" s="12">
        <f t="shared" si="19"/>
        <v>43402.208333333328</v>
      </c>
      <c r="P207" t="b">
        <v>1</v>
      </c>
      <c r="Q207" t="b">
        <v>0</v>
      </c>
      <c r="R207" t="s">
        <v>33</v>
      </c>
      <c r="S207" t="s">
        <v>2040</v>
      </c>
      <c r="T207" t="s">
        <v>2041</v>
      </c>
    </row>
    <row r="208" spans="1:20" x14ac:dyDescent="0.3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t="s">
        <v>74</v>
      </c>
      <c r="G208" s="5">
        <f t="shared" si="16"/>
        <v>0.38844444444444443</v>
      </c>
      <c r="H208" s="8">
        <f t="shared" si="17"/>
        <v>61.333333333333336</v>
      </c>
      <c r="I208">
        <v>57</v>
      </c>
      <c r="J208" t="s">
        <v>21</v>
      </c>
      <c r="K208" t="s">
        <v>22</v>
      </c>
      <c r="L208">
        <v>1448690400</v>
      </c>
      <c r="M208">
        <v>1268028000</v>
      </c>
      <c r="N208" s="12">
        <f t="shared" si="18"/>
        <v>42336.25</v>
      </c>
      <c r="O208" s="12">
        <f t="shared" si="19"/>
        <v>40245.25</v>
      </c>
      <c r="P208" t="b">
        <v>0</v>
      </c>
      <c r="Q208" t="b">
        <v>0</v>
      </c>
      <c r="R208" t="s">
        <v>119</v>
      </c>
      <c r="S208" t="s">
        <v>2048</v>
      </c>
      <c r="T208" t="s">
        <v>2054</v>
      </c>
    </row>
    <row r="209" spans="1:22" ht="31.2" x14ac:dyDescent="0.3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t="s">
        <v>20</v>
      </c>
      <c r="G209" s="5">
        <f t="shared" si="16"/>
        <v>4.2569999999999997</v>
      </c>
      <c r="H209" s="8">
        <f t="shared" si="17"/>
        <v>99</v>
      </c>
      <c r="I209">
        <v>43</v>
      </c>
      <c r="J209" t="s">
        <v>21</v>
      </c>
      <c r="K209" t="s">
        <v>22</v>
      </c>
      <c r="L209">
        <v>1448690400</v>
      </c>
      <c r="M209">
        <v>1537160400</v>
      </c>
      <c r="N209" s="12">
        <f t="shared" si="18"/>
        <v>42336.25</v>
      </c>
      <c r="O209" s="12">
        <f t="shared" si="19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2" x14ac:dyDescent="0.3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t="s">
        <v>20</v>
      </c>
      <c r="G210" s="5">
        <f t="shared" si="16"/>
        <v>1.0112239715591671</v>
      </c>
      <c r="H210" s="8">
        <f t="shared" si="17"/>
        <v>96.984900146127615</v>
      </c>
      <c r="I210">
        <v>2053</v>
      </c>
      <c r="J210" t="s">
        <v>21</v>
      </c>
      <c r="K210" t="s">
        <v>22</v>
      </c>
      <c r="L210">
        <v>1448690400</v>
      </c>
      <c r="M210">
        <v>1512280800</v>
      </c>
      <c r="N210" s="12">
        <f t="shared" si="18"/>
        <v>42336.25</v>
      </c>
      <c r="O210" s="12">
        <f t="shared" si="19"/>
        <v>43072.25</v>
      </c>
      <c r="P210" t="b">
        <v>0</v>
      </c>
      <c r="Q210" t="b">
        <v>0</v>
      </c>
      <c r="R210" t="s">
        <v>42</v>
      </c>
      <c r="S210" t="s">
        <v>2042</v>
      </c>
      <c r="T210" t="s">
        <v>2043</v>
      </c>
    </row>
    <row r="211" spans="1:22" ht="31.2" x14ac:dyDescent="0.3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t="s">
        <v>47</v>
      </c>
      <c r="G211" s="5">
        <f t="shared" si="16"/>
        <v>0.21188688946015424</v>
      </c>
      <c r="H211" s="8">
        <f t="shared" si="17"/>
        <v>51.004950495049506</v>
      </c>
      <c r="I211">
        <v>808</v>
      </c>
      <c r="J211" t="s">
        <v>26</v>
      </c>
      <c r="K211" t="s">
        <v>27</v>
      </c>
      <c r="L211">
        <v>1448690400</v>
      </c>
      <c r="M211">
        <v>1463115600</v>
      </c>
      <c r="N211" s="12">
        <f t="shared" si="18"/>
        <v>42336.25</v>
      </c>
      <c r="O211" s="12">
        <f t="shared" si="19"/>
        <v>42503.208333333328</v>
      </c>
      <c r="P211" t="b">
        <v>0</v>
      </c>
      <c r="Q211" t="b">
        <v>0</v>
      </c>
      <c r="R211" t="s">
        <v>42</v>
      </c>
      <c r="S211" t="s">
        <v>2042</v>
      </c>
      <c r="T211" t="s">
        <v>2043</v>
      </c>
    </row>
    <row r="212" spans="1:22" x14ac:dyDescent="0.3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t="s">
        <v>14</v>
      </c>
      <c r="G212" s="5">
        <f t="shared" si="16"/>
        <v>0.67425531914893622</v>
      </c>
      <c r="H212" s="8">
        <f t="shared" si="17"/>
        <v>28.044247787610619</v>
      </c>
      <c r="I212">
        <v>226</v>
      </c>
      <c r="J212" t="s">
        <v>36</v>
      </c>
      <c r="K212" t="s">
        <v>37</v>
      </c>
      <c r="L212">
        <v>1448690400</v>
      </c>
      <c r="M212">
        <v>1490850000</v>
      </c>
      <c r="N212" s="12">
        <f t="shared" si="18"/>
        <v>42336.25</v>
      </c>
      <c r="O212" s="12">
        <f t="shared" si="19"/>
        <v>42824.208333333328</v>
      </c>
      <c r="P212" t="b">
        <v>0</v>
      </c>
      <c r="Q212" t="b">
        <v>0</v>
      </c>
      <c r="R212" t="s">
        <v>474</v>
      </c>
      <c r="S212" t="s">
        <v>2042</v>
      </c>
      <c r="T212" t="s">
        <v>2064</v>
      </c>
      <c r="U212" t="s">
        <v>2030</v>
      </c>
      <c r="V212" t="s">
        <v>2030</v>
      </c>
    </row>
    <row r="213" spans="1:22" ht="31.2" x14ac:dyDescent="0.3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t="s">
        <v>14</v>
      </c>
      <c r="G213" s="5">
        <f t="shared" si="16"/>
        <v>0.9492337164750958</v>
      </c>
      <c r="H213" s="8">
        <f t="shared" si="17"/>
        <v>60.984615384615381</v>
      </c>
      <c r="I213">
        <v>1625</v>
      </c>
      <c r="J213" t="s">
        <v>21</v>
      </c>
      <c r="K213" t="s">
        <v>22</v>
      </c>
      <c r="L213">
        <v>1448690400</v>
      </c>
      <c r="M213">
        <v>1379653200</v>
      </c>
      <c r="N213" s="12">
        <f t="shared" si="18"/>
        <v>42336.25</v>
      </c>
      <c r="O213" s="12">
        <f t="shared" si="19"/>
        <v>41537.208333333336</v>
      </c>
      <c r="P213" t="b">
        <v>0</v>
      </c>
      <c r="Q213" t="b">
        <v>0</v>
      </c>
      <c r="R213" t="s">
        <v>33</v>
      </c>
      <c r="S213" t="s">
        <v>2040</v>
      </c>
      <c r="T213" t="s">
        <v>2041</v>
      </c>
    </row>
    <row r="214" spans="1:22" ht="31.2" x14ac:dyDescent="0.3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t="s">
        <v>20</v>
      </c>
      <c r="G214" s="5">
        <f t="shared" si="16"/>
        <v>1.5185185185185186</v>
      </c>
      <c r="H214" s="8">
        <f t="shared" si="17"/>
        <v>73.214285714285708</v>
      </c>
      <c r="I214">
        <v>168</v>
      </c>
      <c r="J214" t="s">
        <v>21</v>
      </c>
      <c r="K214" t="s">
        <v>22</v>
      </c>
      <c r="L214">
        <v>1448690400</v>
      </c>
      <c r="M214">
        <v>1580364000</v>
      </c>
      <c r="N214" s="12">
        <f t="shared" si="18"/>
        <v>42336.25</v>
      </c>
      <c r="O214" s="12">
        <f t="shared" si="19"/>
        <v>43860.25</v>
      </c>
      <c r="P214" t="b">
        <v>0</v>
      </c>
      <c r="Q214" t="b">
        <v>0</v>
      </c>
      <c r="R214" t="s">
        <v>33</v>
      </c>
      <c r="S214" t="s">
        <v>2040</v>
      </c>
      <c r="T214" t="s">
        <v>2041</v>
      </c>
    </row>
    <row r="215" spans="1:22" ht="31.2" x14ac:dyDescent="0.3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t="s">
        <v>20</v>
      </c>
      <c r="G215" s="5">
        <f t="shared" si="16"/>
        <v>1.9516382252559727</v>
      </c>
      <c r="H215" s="8">
        <f t="shared" si="17"/>
        <v>39.997435299603637</v>
      </c>
      <c r="I215">
        <v>4289</v>
      </c>
      <c r="J215" t="s">
        <v>21</v>
      </c>
      <c r="K215" t="s">
        <v>22</v>
      </c>
      <c r="L215">
        <v>1448690400</v>
      </c>
      <c r="M215">
        <v>1289714400</v>
      </c>
      <c r="N215" s="12">
        <f t="shared" si="18"/>
        <v>42336.25</v>
      </c>
      <c r="O215" s="12">
        <f t="shared" si="19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2046</v>
      </c>
    </row>
    <row r="216" spans="1:22" x14ac:dyDescent="0.3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t="s">
        <v>20</v>
      </c>
      <c r="G216" s="5">
        <f t="shared" si="16"/>
        <v>10.231428571428571</v>
      </c>
      <c r="H216" s="8">
        <f t="shared" si="17"/>
        <v>86.812121212121212</v>
      </c>
      <c r="I216">
        <v>165</v>
      </c>
      <c r="J216" t="s">
        <v>21</v>
      </c>
      <c r="K216" t="s">
        <v>22</v>
      </c>
      <c r="L216">
        <v>1448690400</v>
      </c>
      <c r="M216">
        <v>1282712400</v>
      </c>
      <c r="N216" s="12">
        <f t="shared" si="18"/>
        <v>42336.25</v>
      </c>
      <c r="O216" s="12">
        <f t="shared" si="19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2" x14ac:dyDescent="0.3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t="s">
        <v>14</v>
      </c>
      <c r="G217" s="5">
        <f t="shared" si="16"/>
        <v>3.8418367346938778E-2</v>
      </c>
      <c r="H217" s="8">
        <f t="shared" si="17"/>
        <v>42.125874125874127</v>
      </c>
      <c r="I217">
        <v>143</v>
      </c>
      <c r="J217" t="s">
        <v>21</v>
      </c>
      <c r="K217" t="s">
        <v>22</v>
      </c>
      <c r="L217">
        <v>1448690400</v>
      </c>
      <c r="M217">
        <v>1550210400</v>
      </c>
      <c r="N217" s="12">
        <f t="shared" si="18"/>
        <v>42336.25</v>
      </c>
      <c r="O217" s="12">
        <f t="shared" si="19"/>
        <v>43511.25</v>
      </c>
      <c r="P217" t="b">
        <v>0</v>
      </c>
      <c r="Q217" t="b">
        <v>0</v>
      </c>
      <c r="R217" t="s">
        <v>33</v>
      </c>
      <c r="S217" t="s">
        <v>2040</v>
      </c>
      <c r="T217" t="s">
        <v>2041</v>
      </c>
    </row>
    <row r="218" spans="1:22" x14ac:dyDescent="0.3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t="s">
        <v>20</v>
      </c>
      <c r="G218" s="5">
        <f t="shared" si="16"/>
        <v>1.5507066557107643</v>
      </c>
      <c r="H218" s="8">
        <f t="shared" si="17"/>
        <v>103.97851239669421</v>
      </c>
      <c r="I218">
        <v>1815</v>
      </c>
      <c r="J218" t="s">
        <v>21</v>
      </c>
      <c r="K218" t="s">
        <v>22</v>
      </c>
      <c r="L218">
        <v>1448690400</v>
      </c>
      <c r="M218">
        <v>1322114400</v>
      </c>
      <c r="N218" s="12">
        <f t="shared" si="18"/>
        <v>42336.25</v>
      </c>
      <c r="O218" s="12">
        <f t="shared" si="19"/>
        <v>40871.25</v>
      </c>
      <c r="P218" t="b">
        <v>0</v>
      </c>
      <c r="Q218" t="b">
        <v>0</v>
      </c>
      <c r="R218" t="s">
        <v>33</v>
      </c>
      <c r="S218" t="s">
        <v>2040</v>
      </c>
      <c r="T218" t="s">
        <v>2041</v>
      </c>
    </row>
    <row r="219" spans="1:22" x14ac:dyDescent="0.3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t="s">
        <v>14</v>
      </c>
      <c r="G219" s="5">
        <f t="shared" si="16"/>
        <v>0.44753477588871715</v>
      </c>
      <c r="H219" s="8">
        <f t="shared" si="17"/>
        <v>62.003211991434689</v>
      </c>
      <c r="I219">
        <v>934</v>
      </c>
      <c r="J219" t="s">
        <v>21</v>
      </c>
      <c r="K219" t="s">
        <v>22</v>
      </c>
      <c r="L219">
        <v>1448690400</v>
      </c>
      <c r="M219">
        <v>1557205200</v>
      </c>
      <c r="N219" s="12">
        <f t="shared" si="18"/>
        <v>42336.25</v>
      </c>
      <c r="O219" s="12">
        <f t="shared" si="19"/>
        <v>43592.208333333328</v>
      </c>
      <c r="P219" t="b">
        <v>0</v>
      </c>
      <c r="Q219" t="b">
        <v>0</v>
      </c>
      <c r="R219" t="s">
        <v>474</v>
      </c>
      <c r="S219" t="s">
        <v>2042</v>
      </c>
      <c r="T219" t="s">
        <v>2064</v>
      </c>
    </row>
    <row r="220" spans="1:22" x14ac:dyDescent="0.3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t="s">
        <v>20</v>
      </c>
      <c r="G220" s="5">
        <f t="shared" si="16"/>
        <v>2.1594736842105262</v>
      </c>
      <c r="H220" s="8">
        <f t="shared" si="17"/>
        <v>31.005037783375315</v>
      </c>
      <c r="I220">
        <v>397</v>
      </c>
      <c r="J220" t="s">
        <v>40</v>
      </c>
      <c r="K220" t="s">
        <v>41</v>
      </c>
      <c r="L220">
        <v>1448690400</v>
      </c>
      <c r="M220">
        <v>1323928800</v>
      </c>
      <c r="N220" s="12">
        <f t="shared" si="18"/>
        <v>42336.25</v>
      </c>
      <c r="O220" s="12">
        <f t="shared" si="19"/>
        <v>40892.25</v>
      </c>
      <c r="P220" t="b">
        <v>0</v>
      </c>
      <c r="Q220" t="b">
        <v>1</v>
      </c>
      <c r="R220" t="s">
        <v>100</v>
      </c>
      <c r="S220" t="s">
        <v>2042</v>
      </c>
      <c r="T220" t="s">
        <v>2053</v>
      </c>
    </row>
    <row r="221" spans="1:22" x14ac:dyDescent="0.3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t="s">
        <v>20</v>
      </c>
      <c r="G221" s="5">
        <f t="shared" si="16"/>
        <v>3.3212709832134291</v>
      </c>
      <c r="H221" s="8">
        <f t="shared" si="17"/>
        <v>89.991552956465242</v>
      </c>
      <c r="I221">
        <v>1539</v>
      </c>
      <c r="J221" t="s">
        <v>21</v>
      </c>
      <c r="K221" t="s">
        <v>22</v>
      </c>
      <c r="L221">
        <v>1448690400</v>
      </c>
      <c r="M221">
        <v>1346130000</v>
      </c>
      <c r="N221" s="12">
        <f t="shared" si="18"/>
        <v>42336.25</v>
      </c>
      <c r="O221" s="12">
        <f t="shared" si="19"/>
        <v>41149.208333333336</v>
      </c>
      <c r="P221" t="b">
        <v>0</v>
      </c>
      <c r="Q221" t="b">
        <v>0</v>
      </c>
      <c r="R221" t="s">
        <v>71</v>
      </c>
      <c r="S221" t="s">
        <v>2042</v>
      </c>
      <c r="T221" t="s">
        <v>2050</v>
      </c>
    </row>
    <row r="222" spans="1:22" x14ac:dyDescent="0.3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t="s">
        <v>14</v>
      </c>
      <c r="G222" s="5">
        <f t="shared" si="16"/>
        <v>8.4430379746835441E-2</v>
      </c>
      <c r="H222" s="8">
        <f t="shared" si="17"/>
        <v>39.235294117647058</v>
      </c>
      <c r="I222">
        <v>17</v>
      </c>
      <c r="J222" t="s">
        <v>21</v>
      </c>
      <c r="K222" t="s">
        <v>22</v>
      </c>
      <c r="L222">
        <v>1448690400</v>
      </c>
      <c r="M222">
        <v>1311051600</v>
      </c>
      <c r="N222" s="12">
        <f t="shared" si="18"/>
        <v>42336.25</v>
      </c>
      <c r="O222" s="12">
        <f t="shared" si="19"/>
        <v>40743.208333333336</v>
      </c>
      <c r="P222" t="b">
        <v>1</v>
      </c>
      <c r="Q222" t="b">
        <v>0</v>
      </c>
      <c r="R222" t="s">
        <v>33</v>
      </c>
      <c r="S222" t="s">
        <v>2040</v>
      </c>
      <c r="T222" t="s">
        <v>2041</v>
      </c>
    </row>
    <row r="223" spans="1:22" ht="31.2" x14ac:dyDescent="0.3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t="s">
        <v>14</v>
      </c>
      <c r="G223" s="5">
        <f t="shared" si="16"/>
        <v>0.9862551440329218</v>
      </c>
      <c r="H223" s="8">
        <f t="shared" si="17"/>
        <v>54.993116108306566</v>
      </c>
      <c r="I223">
        <v>2179</v>
      </c>
      <c r="J223" t="s">
        <v>21</v>
      </c>
      <c r="K223" t="s">
        <v>22</v>
      </c>
      <c r="L223">
        <v>1448690400</v>
      </c>
      <c r="M223">
        <v>1340427600</v>
      </c>
      <c r="N223" s="12">
        <f t="shared" si="18"/>
        <v>42336.25</v>
      </c>
      <c r="O223" s="12">
        <f t="shared" si="19"/>
        <v>41083.208333333336</v>
      </c>
      <c r="P223" t="b">
        <v>1</v>
      </c>
      <c r="Q223" t="b">
        <v>0</v>
      </c>
      <c r="R223" t="s">
        <v>17</v>
      </c>
      <c r="S223" t="s">
        <v>2034</v>
      </c>
      <c r="T223" t="s">
        <v>2035</v>
      </c>
    </row>
    <row r="224" spans="1:22" x14ac:dyDescent="0.3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t="s">
        <v>20</v>
      </c>
      <c r="G224" s="5">
        <f t="shared" si="16"/>
        <v>1.3797916666666667</v>
      </c>
      <c r="H224" s="8">
        <f t="shared" si="17"/>
        <v>47.992753623188406</v>
      </c>
      <c r="I224">
        <v>138</v>
      </c>
      <c r="J224" t="s">
        <v>21</v>
      </c>
      <c r="K224" t="s">
        <v>22</v>
      </c>
      <c r="L224">
        <v>1448690400</v>
      </c>
      <c r="M224">
        <v>1412312400</v>
      </c>
      <c r="N224" s="12">
        <f t="shared" si="18"/>
        <v>42336.25</v>
      </c>
      <c r="O224" s="12">
        <f t="shared" si="19"/>
        <v>41915.208333333336</v>
      </c>
      <c r="P224" t="b">
        <v>0</v>
      </c>
      <c r="Q224" t="b">
        <v>0</v>
      </c>
      <c r="R224" t="s">
        <v>122</v>
      </c>
      <c r="S224" t="s">
        <v>2055</v>
      </c>
      <c r="T224" t="s">
        <v>2056</v>
      </c>
    </row>
    <row r="225" spans="1:20" x14ac:dyDescent="0.3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t="s">
        <v>14</v>
      </c>
      <c r="G225" s="5">
        <f t="shared" si="16"/>
        <v>0.93810996563573879</v>
      </c>
      <c r="H225" s="8">
        <f t="shared" si="17"/>
        <v>87.966702470461868</v>
      </c>
      <c r="I225">
        <v>931</v>
      </c>
      <c r="J225" t="s">
        <v>21</v>
      </c>
      <c r="K225" t="s">
        <v>22</v>
      </c>
      <c r="L225">
        <v>1448690400</v>
      </c>
      <c r="M225">
        <v>1459314000</v>
      </c>
      <c r="N225" s="12">
        <f t="shared" si="18"/>
        <v>42336.25</v>
      </c>
      <c r="O225" s="12">
        <f t="shared" si="19"/>
        <v>42459.208333333328</v>
      </c>
      <c r="P225" t="b">
        <v>0</v>
      </c>
      <c r="Q225" t="b">
        <v>0</v>
      </c>
      <c r="R225" t="s">
        <v>33</v>
      </c>
      <c r="S225" t="s">
        <v>2040</v>
      </c>
      <c r="T225" t="s">
        <v>2041</v>
      </c>
    </row>
    <row r="226" spans="1:20" x14ac:dyDescent="0.3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t="s">
        <v>20</v>
      </c>
      <c r="G226" s="5">
        <f t="shared" si="16"/>
        <v>4.0363930885529156</v>
      </c>
      <c r="H226" s="8">
        <f t="shared" si="17"/>
        <v>51.999165275459099</v>
      </c>
      <c r="I226">
        <v>3594</v>
      </c>
      <c r="J226" t="s">
        <v>21</v>
      </c>
      <c r="K226" t="s">
        <v>22</v>
      </c>
      <c r="L226">
        <v>1448690400</v>
      </c>
      <c r="M226">
        <v>1415426400</v>
      </c>
      <c r="N226" s="12">
        <f t="shared" si="18"/>
        <v>42336.25</v>
      </c>
      <c r="O226" s="12">
        <f t="shared" si="19"/>
        <v>41951.25</v>
      </c>
      <c r="P226" t="b">
        <v>0</v>
      </c>
      <c r="Q226" t="b">
        <v>0</v>
      </c>
      <c r="R226" t="s">
        <v>474</v>
      </c>
      <c r="S226" t="s">
        <v>2042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t="s">
        <v>20</v>
      </c>
      <c r="G227" s="5">
        <f t="shared" si="16"/>
        <v>2.6017404129793511</v>
      </c>
      <c r="H227" s="8">
        <f t="shared" si="17"/>
        <v>29.999659863945578</v>
      </c>
      <c r="I227">
        <v>5880</v>
      </c>
      <c r="J227" t="s">
        <v>21</v>
      </c>
      <c r="K227" t="s">
        <v>22</v>
      </c>
      <c r="L227">
        <v>1448690400</v>
      </c>
      <c r="M227">
        <v>1399093200</v>
      </c>
      <c r="N227" s="12">
        <f t="shared" si="18"/>
        <v>42336.25</v>
      </c>
      <c r="O227" s="12">
        <f t="shared" si="19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 x14ac:dyDescent="0.3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t="s">
        <v>20</v>
      </c>
      <c r="G228" s="5">
        <f t="shared" si="16"/>
        <v>3.6663333333333332</v>
      </c>
      <c r="H228" s="8">
        <f t="shared" si="17"/>
        <v>98.205357142857139</v>
      </c>
      <c r="I228">
        <v>112</v>
      </c>
      <c r="J228" t="s">
        <v>21</v>
      </c>
      <c r="K228" t="s">
        <v>22</v>
      </c>
      <c r="L228">
        <v>1448690400</v>
      </c>
      <c r="M228">
        <v>1273899600</v>
      </c>
      <c r="N228" s="12">
        <f t="shared" si="18"/>
        <v>42336.25</v>
      </c>
      <c r="O228" s="12">
        <f t="shared" si="19"/>
        <v>40313.208333333336</v>
      </c>
      <c r="P228" t="b">
        <v>0</v>
      </c>
      <c r="Q228" t="b">
        <v>0</v>
      </c>
      <c r="R228" t="s">
        <v>122</v>
      </c>
      <c r="S228" t="s">
        <v>2055</v>
      </c>
      <c r="T228" t="s">
        <v>2056</v>
      </c>
    </row>
    <row r="229" spans="1:20" ht="31.2" x14ac:dyDescent="0.3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t="s">
        <v>20</v>
      </c>
      <c r="G229" s="5">
        <f t="shared" si="16"/>
        <v>1.687208538587849</v>
      </c>
      <c r="H229" s="8">
        <f t="shared" si="17"/>
        <v>108.96182396606575</v>
      </c>
      <c r="I229">
        <v>943</v>
      </c>
      <c r="J229" t="s">
        <v>21</v>
      </c>
      <c r="K229" t="s">
        <v>22</v>
      </c>
      <c r="L229">
        <v>1448690400</v>
      </c>
      <c r="M229">
        <v>1432184400</v>
      </c>
      <c r="N229" s="12">
        <f t="shared" si="18"/>
        <v>42336.25</v>
      </c>
      <c r="O229" s="12">
        <f t="shared" si="19"/>
        <v>42145.208333333328</v>
      </c>
      <c r="P229" t="b">
        <v>0</v>
      </c>
      <c r="Q229" t="b">
        <v>0</v>
      </c>
      <c r="R229" t="s">
        <v>292</v>
      </c>
      <c r="S229" t="s">
        <v>2051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t="s">
        <v>20</v>
      </c>
      <c r="G230" s="5">
        <f t="shared" si="16"/>
        <v>1.1990717911530093</v>
      </c>
      <c r="H230" s="8">
        <f t="shared" si="17"/>
        <v>66.998379254457049</v>
      </c>
      <c r="I230">
        <v>2468</v>
      </c>
      <c r="J230" t="s">
        <v>21</v>
      </c>
      <c r="K230" t="s">
        <v>22</v>
      </c>
      <c r="L230">
        <v>1448690400</v>
      </c>
      <c r="M230">
        <v>1474779600</v>
      </c>
      <c r="N230" s="12">
        <f t="shared" si="18"/>
        <v>42336.25</v>
      </c>
      <c r="O230" s="12">
        <f t="shared" si="19"/>
        <v>42638.208333333328</v>
      </c>
      <c r="P230" t="b">
        <v>0</v>
      </c>
      <c r="Q230" t="b">
        <v>0</v>
      </c>
      <c r="R230" t="s">
        <v>71</v>
      </c>
      <c r="S230" t="s">
        <v>2042</v>
      </c>
      <c r="T230" t="s">
        <v>2050</v>
      </c>
    </row>
    <row r="231" spans="1:20" x14ac:dyDescent="0.3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t="s">
        <v>20</v>
      </c>
      <c r="G231" s="5">
        <f t="shared" si="16"/>
        <v>1.936892523364486</v>
      </c>
      <c r="H231" s="8">
        <f t="shared" si="17"/>
        <v>64.99333594668758</v>
      </c>
      <c r="I231">
        <v>2551</v>
      </c>
      <c r="J231" t="s">
        <v>21</v>
      </c>
      <c r="K231" t="s">
        <v>22</v>
      </c>
      <c r="L231">
        <v>1448690400</v>
      </c>
      <c r="M231">
        <v>1500440400</v>
      </c>
      <c r="N231" s="12">
        <f t="shared" si="18"/>
        <v>42336.25</v>
      </c>
      <c r="O231" s="12">
        <f t="shared" si="19"/>
        <v>42935.208333333328</v>
      </c>
      <c r="P231" t="b">
        <v>0</v>
      </c>
      <c r="Q231" t="b">
        <v>1</v>
      </c>
      <c r="R231" t="s">
        <v>292</v>
      </c>
      <c r="S231" t="s">
        <v>2051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t="s">
        <v>20</v>
      </c>
      <c r="G232" s="5">
        <f t="shared" si="16"/>
        <v>4.2016666666666671</v>
      </c>
      <c r="H232" s="8">
        <f t="shared" si="17"/>
        <v>99.841584158415841</v>
      </c>
      <c r="I232">
        <v>101</v>
      </c>
      <c r="J232" t="s">
        <v>21</v>
      </c>
      <c r="K232" t="s">
        <v>22</v>
      </c>
      <c r="L232">
        <v>1448690400</v>
      </c>
      <c r="M232">
        <v>1575612000</v>
      </c>
      <c r="N232" s="12">
        <f t="shared" si="18"/>
        <v>42336.25</v>
      </c>
      <c r="O232" s="12">
        <f t="shared" si="19"/>
        <v>43805.25</v>
      </c>
      <c r="P232" t="b">
        <v>0</v>
      </c>
      <c r="Q232" t="b">
        <v>0</v>
      </c>
      <c r="R232" t="s">
        <v>89</v>
      </c>
      <c r="S232" t="s">
        <v>2051</v>
      </c>
      <c r="T232" t="s">
        <v>2052</v>
      </c>
    </row>
    <row r="233" spans="1:20" x14ac:dyDescent="0.3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t="s">
        <v>74</v>
      </c>
      <c r="G233" s="5">
        <f t="shared" si="16"/>
        <v>0.76708333333333334</v>
      </c>
      <c r="H233" s="8">
        <f t="shared" si="17"/>
        <v>82.432835820895519</v>
      </c>
      <c r="I233">
        <v>67</v>
      </c>
      <c r="J233" t="s">
        <v>21</v>
      </c>
      <c r="K233" t="s">
        <v>22</v>
      </c>
      <c r="L233">
        <v>1448690400</v>
      </c>
      <c r="M233">
        <v>1374123600</v>
      </c>
      <c r="N233" s="12">
        <f t="shared" si="18"/>
        <v>42336.25</v>
      </c>
      <c r="O233" s="12">
        <f t="shared" si="19"/>
        <v>41473.208333333336</v>
      </c>
      <c r="P233" t="b">
        <v>0</v>
      </c>
      <c r="Q233" t="b">
        <v>0</v>
      </c>
      <c r="R233" t="s">
        <v>33</v>
      </c>
      <c r="S233" t="s">
        <v>2040</v>
      </c>
      <c r="T233" t="s">
        <v>2041</v>
      </c>
    </row>
    <row r="234" spans="1:20" x14ac:dyDescent="0.3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t="s">
        <v>20</v>
      </c>
      <c r="G234" s="5">
        <f t="shared" si="16"/>
        <v>1.7126470588235294</v>
      </c>
      <c r="H234" s="8">
        <f t="shared" si="17"/>
        <v>63.293478260869563</v>
      </c>
      <c r="I234">
        <v>92</v>
      </c>
      <c r="J234" t="s">
        <v>21</v>
      </c>
      <c r="K234" t="s">
        <v>22</v>
      </c>
      <c r="L234">
        <v>1448690400</v>
      </c>
      <c r="M234">
        <v>1469509200</v>
      </c>
      <c r="N234" s="12">
        <f t="shared" si="18"/>
        <v>42336.25</v>
      </c>
      <c r="O234" s="12">
        <f t="shared" si="19"/>
        <v>42577.208333333328</v>
      </c>
      <c r="P234" t="b">
        <v>0</v>
      </c>
      <c r="Q234" t="b">
        <v>0</v>
      </c>
      <c r="R234" t="s">
        <v>33</v>
      </c>
      <c r="S234" t="s">
        <v>2040</v>
      </c>
      <c r="T234" t="s">
        <v>2041</v>
      </c>
    </row>
    <row r="235" spans="1:20" x14ac:dyDescent="0.3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t="s">
        <v>20</v>
      </c>
      <c r="G235" s="5">
        <f t="shared" si="16"/>
        <v>1.5789473684210527</v>
      </c>
      <c r="H235" s="8">
        <f t="shared" si="17"/>
        <v>96.774193548387103</v>
      </c>
      <c r="I235">
        <v>62</v>
      </c>
      <c r="J235" t="s">
        <v>21</v>
      </c>
      <c r="K235" t="s">
        <v>22</v>
      </c>
      <c r="L235">
        <v>1448690400</v>
      </c>
      <c r="M235">
        <v>1309237200</v>
      </c>
      <c r="N235" s="12">
        <f t="shared" si="18"/>
        <v>42336.25</v>
      </c>
      <c r="O235" s="12">
        <f t="shared" si="19"/>
        <v>40722.208333333336</v>
      </c>
      <c r="P235" t="b">
        <v>0</v>
      </c>
      <c r="Q235" t="b">
        <v>0</v>
      </c>
      <c r="R235" t="s">
        <v>71</v>
      </c>
      <c r="S235" t="s">
        <v>2042</v>
      </c>
      <c r="T235" t="s">
        <v>2050</v>
      </c>
    </row>
    <row r="236" spans="1:20" x14ac:dyDescent="0.3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t="s">
        <v>20</v>
      </c>
      <c r="G236" s="5">
        <f t="shared" si="16"/>
        <v>1.0908</v>
      </c>
      <c r="H236" s="8">
        <f t="shared" si="17"/>
        <v>54.906040268456373</v>
      </c>
      <c r="I236">
        <v>149</v>
      </c>
      <c r="J236" t="s">
        <v>107</v>
      </c>
      <c r="K236" t="s">
        <v>108</v>
      </c>
      <c r="L236">
        <v>1448690400</v>
      </c>
      <c r="M236">
        <v>1503982800</v>
      </c>
      <c r="N236" s="12">
        <f t="shared" si="18"/>
        <v>42336.25</v>
      </c>
      <c r="O236" s="12">
        <f t="shared" si="19"/>
        <v>42976.208333333328</v>
      </c>
      <c r="P236" t="b">
        <v>0</v>
      </c>
      <c r="Q236" t="b">
        <v>1</v>
      </c>
      <c r="R236" t="s">
        <v>89</v>
      </c>
      <c r="S236" t="s">
        <v>2051</v>
      </c>
      <c r="T236" t="s">
        <v>2052</v>
      </c>
    </row>
    <row r="237" spans="1:20" ht="31.2" x14ac:dyDescent="0.3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t="s">
        <v>14</v>
      </c>
      <c r="G237" s="5">
        <f t="shared" si="16"/>
        <v>0.41732558139534881</v>
      </c>
      <c r="H237" s="8">
        <f t="shared" si="17"/>
        <v>39.010869565217391</v>
      </c>
      <c r="I237">
        <v>92</v>
      </c>
      <c r="J237" t="s">
        <v>21</v>
      </c>
      <c r="K237" t="s">
        <v>22</v>
      </c>
      <c r="L237">
        <v>1448690400</v>
      </c>
      <c r="M237">
        <v>1487397600</v>
      </c>
      <c r="N237" s="12">
        <f t="shared" si="18"/>
        <v>42336.25</v>
      </c>
      <c r="O237" s="12">
        <f t="shared" si="19"/>
        <v>42784.25</v>
      </c>
      <c r="P237" t="b">
        <v>0</v>
      </c>
      <c r="Q237" t="b">
        <v>0</v>
      </c>
      <c r="R237" t="s">
        <v>71</v>
      </c>
      <c r="S237" t="s">
        <v>2042</v>
      </c>
      <c r="T237" t="s">
        <v>2050</v>
      </c>
    </row>
    <row r="238" spans="1:20" x14ac:dyDescent="0.3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t="s">
        <v>14</v>
      </c>
      <c r="G238" s="5">
        <f t="shared" si="16"/>
        <v>0.10944303797468355</v>
      </c>
      <c r="H238" s="8">
        <f t="shared" si="17"/>
        <v>75.84210526315789</v>
      </c>
      <c r="I238">
        <v>57</v>
      </c>
      <c r="J238" t="s">
        <v>26</v>
      </c>
      <c r="K238" t="s">
        <v>27</v>
      </c>
      <c r="L238">
        <v>1448690400</v>
      </c>
      <c r="M238">
        <v>1562043600</v>
      </c>
      <c r="N238" s="12">
        <f t="shared" si="18"/>
        <v>42336.25</v>
      </c>
      <c r="O238" s="12">
        <f t="shared" si="19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31.2" x14ac:dyDescent="0.3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t="s">
        <v>20</v>
      </c>
      <c r="G239" s="5">
        <f t="shared" si="16"/>
        <v>1.593763440860215</v>
      </c>
      <c r="H239" s="8">
        <f t="shared" si="17"/>
        <v>45.051671732522799</v>
      </c>
      <c r="I239">
        <v>329</v>
      </c>
      <c r="J239" t="s">
        <v>21</v>
      </c>
      <c r="K239" t="s">
        <v>22</v>
      </c>
      <c r="L239">
        <v>1448690400</v>
      </c>
      <c r="M239">
        <v>1398574800</v>
      </c>
      <c r="N239" s="12">
        <f t="shared" si="18"/>
        <v>42336.25</v>
      </c>
      <c r="O239" s="12">
        <f t="shared" si="19"/>
        <v>41756.208333333336</v>
      </c>
      <c r="P239" t="b">
        <v>0</v>
      </c>
      <c r="Q239" t="b">
        <v>0</v>
      </c>
      <c r="R239" t="s">
        <v>71</v>
      </c>
      <c r="S239" t="s">
        <v>2042</v>
      </c>
      <c r="T239" t="s">
        <v>2050</v>
      </c>
    </row>
    <row r="240" spans="1:20" x14ac:dyDescent="0.3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t="s">
        <v>20</v>
      </c>
      <c r="G240" s="5">
        <f t="shared" si="16"/>
        <v>4.2241666666666671</v>
      </c>
      <c r="H240" s="8">
        <f t="shared" si="17"/>
        <v>104.51546391752578</v>
      </c>
      <c r="I240">
        <v>97</v>
      </c>
      <c r="J240" t="s">
        <v>36</v>
      </c>
      <c r="K240" t="s">
        <v>37</v>
      </c>
      <c r="L240">
        <v>1448690400</v>
      </c>
      <c r="M240">
        <v>1515391200</v>
      </c>
      <c r="N240" s="12">
        <f t="shared" si="18"/>
        <v>42336.25</v>
      </c>
      <c r="O240" s="12">
        <f t="shared" si="19"/>
        <v>43108.25</v>
      </c>
      <c r="P240" t="b">
        <v>0</v>
      </c>
      <c r="Q240" t="b">
        <v>1</v>
      </c>
      <c r="R240" t="s">
        <v>33</v>
      </c>
      <c r="S240" t="s">
        <v>2040</v>
      </c>
      <c r="T240" t="s">
        <v>2041</v>
      </c>
    </row>
    <row r="241" spans="1:20" ht="31.2" x14ac:dyDescent="0.3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t="s">
        <v>14</v>
      </c>
      <c r="G241" s="5">
        <f t="shared" si="16"/>
        <v>0.97718749999999999</v>
      </c>
      <c r="H241" s="8">
        <f t="shared" si="17"/>
        <v>76.268292682926827</v>
      </c>
      <c r="I241">
        <v>41</v>
      </c>
      <c r="J241" t="s">
        <v>21</v>
      </c>
      <c r="K241" t="s">
        <v>22</v>
      </c>
      <c r="L241">
        <v>1448690400</v>
      </c>
      <c r="M241">
        <v>1441170000</v>
      </c>
      <c r="N241" s="12">
        <f t="shared" si="18"/>
        <v>42336.25</v>
      </c>
      <c r="O241" s="12">
        <f t="shared" si="19"/>
        <v>42249.208333333328</v>
      </c>
      <c r="P241" t="b">
        <v>0</v>
      </c>
      <c r="Q241" t="b">
        <v>0</v>
      </c>
      <c r="R241" t="s">
        <v>65</v>
      </c>
      <c r="S241" t="s">
        <v>2038</v>
      </c>
      <c r="T241" t="s">
        <v>2047</v>
      </c>
    </row>
    <row r="242" spans="1:20" x14ac:dyDescent="0.3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t="s">
        <v>20</v>
      </c>
      <c r="G242" s="5">
        <f t="shared" si="16"/>
        <v>4.1878911564625847</v>
      </c>
      <c r="H242" s="8">
        <f t="shared" si="17"/>
        <v>69.015695067264573</v>
      </c>
      <c r="I242">
        <v>1784</v>
      </c>
      <c r="J242" t="s">
        <v>21</v>
      </c>
      <c r="K242" t="s">
        <v>22</v>
      </c>
      <c r="L242">
        <v>1448690400</v>
      </c>
      <c r="M242">
        <v>1281157200</v>
      </c>
      <c r="N242" s="12">
        <f t="shared" si="18"/>
        <v>42336.25</v>
      </c>
      <c r="O242" s="12">
        <f t="shared" si="19"/>
        <v>40397.208333333336</v>
      </c>
      <c r="P242" t="b">
        <v>0</v>
      </c>
      <c r="Q242" t="b">
        <v>0</v>
      </c>
      <c r="R242" t="s">
        <v>33</v>
      </c>
      <c r="S242" t="s">
        <v>2040</v>
      </c>
      <c r="T242" t="s">
        <v>2041</v>
      </c>
    </row>
    <row r="243" spans="1:20" ht="31.2" x14ac:dyDescent="0.3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t="s">
        <v>20</v>
      </c>
      <c r="G243" s="5">
        <f t="shared" si="16"/>
        <v>1.0191632047477746</v>
      </c>
      <c r="H243" s="8">
        <f t="shared" si="17"/>
        <v>101.97684085510689</v>
      </c>
      <c r="I243">
        <v>1684</v>
      </c>
      <c r="J243" t="s">
        <v>26</v>
      </c>
      <c r="K243" t="s">
        <v>27</v>
      </c>
      <c r="L243">
        <v>1448690400</v>
      </c>
      <c r="M243">
        <v>1398229200</v>
      </c>
      <c r="N243" s="12">
        <f t="shared" si="18"/>
        <v>42336.25</v>
      </c>
      <c r="O243" s="12">
        <f t="shared" si="19"/>
        <v>41752.208333333336</v>
      </c>
      <c r="P243" t="b">
        <v>0</v>
      </c>
      <c r="Q243" t="b">
        <v>1</v>
      </c>
      <c r="R243" t="s">
        <v>68</v>
      </c>
      <c r="S243" t="s">
        <v>2048</v>
      </c>
      <c r="T243" t="s">
        <v>2049</v>
      </c>
    </row>
    <row r="244" spans="1:20" x14ac:dyDescent="0.3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t="s">
        <v>20</v>
      </c>
      <c r="G244" s="5">
        <f t="shared" si="16"/>
        <v>1.2772619047619047</v>
      </c>
      <c r="H244" s="8">
        <f t="shared" si="17"/>
        <v>42.915999999999997</v>
      </c>
      <c r="I244">
        <v>250</v>
      </c>
      <c r="J244" t="s">
        <v>21</v>
      </c>
      <c r="K244" t="s">
        <v>22</v>
      </c>
      <c r="L244">
        <v>1448690400</v>
      </c>
      <c r="M244">
        <v>1495256400</v>
      </c>
      <c r="N244" s="12">
        <f t="shared" si="18"/>
        <v>42336.25</v>
      </c>
      <c r="O244" s="12">
        <f t="shared" si="19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31.2" x14ac:dyDescent="0.3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t="s">
        <v>20</v>
      </c>
      <c r="G245" s="5">
        <f t="shared" si="16"/>
        <v>4.4521739130434783</v>
      </c>
      <c r="H245" s="8">
        <f t="shared" si="17"/>
        <v>43.025210084033617</v>
      </c>
      <c r="I245">
        <v>238</v>
      </c>
      <c r="J245" t="s">
        <v>21</v>
      </c>
      <c r="K245" t="s">
        <v>22</v>
      </c>
      <c r="L245">
        <v>1448690400</v>
      </c>
      <c r="M245">
        <v>1520402400</v>
      </c>
      <c r="N245" s="12">
        <f t="shared" si="18"/>
        <v>42336.25</v>
      </c>
      <c r="O245" s="12">
        <f t="shared" si="19"/>
        <v>43166.25</v>
      </c>
      <c r="P245" t="b">
        <v>0</v>
      </c>
      <c r="Q245" t="b">
        <v>0</v>
      </c>
      <c r="R245" t="s">
        <v>33</v>
      </c>
      <c r="S245" t="s">
        <v>2040</v>
      </c>
      <c r="T245" t="s">
        <v>2041</v>
      </c>
    </row>
    <row r="246" spans="1:20" ht="31.2" x14ac:dyDescent="0.3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t="s">
        <v>20</v>
      </c>
      <c r="G246" s="5">
        <f t="shared" si="16"/>
        <v>5.6971428571428575</v>
      </c>
      <c r="H246" s="8">
        <f t="shared" si="17"/>
        <v>75.245283018867923</v>
      </c>
      <c r="I246">
        <v>53</v>
      </c>
      <c r="J246" t="s">
        <v>21</v>
      </c>
      <c r="K246" t="s">
        <v>22</v>
      </c>
      <c r="L246">
        <v>1448690400</v>
      </c>
      <c r="M246">
        <v>1409806800</v>
      </c>
      <c r="N246" s="12">
        <f t="shared" si="18"/>
        <v>42336.25</v>
      </c>
      <c r="O246" s="12">
        <f t="shared" si="19"/>
        <v>41886.208333333336</v>
      </c>
      <c r="P246" t="b">
        <v>0</v>
      </c>
      <c r="Q246" t="b">
        <v>0</v>
      </c>
      <c r="R246" t="s">
        <v>33</v>
      </c>
      <c r="S246" t="s">
        <v>2040</v>
      </c>
      <c r="T246" t="s">
        <v>2041</v>
      </c>
    </row>
    <row r="247" spans="1:20" x14ac:dyDescent="0.3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t="s">
        <v>20</v>
      </c>
      <c r="G247" s="5">
        <f t="shared" si="16"/>
        <v>5.0934482758620687</v>
      </c>
      <c r="H247" s="8">
        <f t="shared" si="17"/>
        <v>69.023364485981304</v>
      </c>
      <c r="I247">
        <v>214</v>
      </c>
      <c r="J247" t="s">
        <v>21</v>
      </c>
      <c r="K247" t="s">
        <v>22</v>
      </c>
      <c r="L247">
        <v>1448690400</v>
      </c>
      <c r="M247">
        <v>1396933200</v>
      </c>
      <c r="N247" s="12">
        <f t="shared" si="18"/>
        <v>42336.25</v>
      </c>
      <c r="O247" s="12">
        <f t="shared" si="19"/>
        <v>41737.208333333336</v>
      </c>
      <c r="P247" t="b">
        <v>0</v>
      </c>
      <c r="Q247" t="b">
        <v>0</v>
      </c>
      <c r="R247" t="s">
        <v>33</v>
      </c>
      <c r="S247" t="s">
        <v>2040</v>
      </c>
      <c r="T247" t="s">
        <v>2041</v>
      </c>
    </row>
    <row r="248" spans="1:20" ht="31.2" x14ac:dyDescent="0.3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t="s">
        <v>20</v>
      </c>
      <c r="G248" s="5">
        <f t="shared" si="16"/>
        <v>3.2553333333333332</v>
      </c>
      <c r="H248" s="8">
        <f t="shared" si="17"/>
        <v>65.986486486486484</v>
      </c>
      <c r="I248">
        <v>222</v>
      </c>
      <c r="J248" t="s">
        <v>21</v>
      </c>
      <c r="K248" t="s">
        <v>22</v>
      </c>
      <c r="L248">
        <v>1448690400</v>
      </c>
      <c r="M248">
        <v>1376024400</v>
      </c>
      <c r="N248" s="12">
        <f t="shared" si="18"/>
        <v>42336.25</v>
      </c>
      <c r="O248" s="12">
        <f t="shared" si="19"/>
        <v>41495.208333333336</v>
      </c>
      <c r="P248" t="b">
        <v>0</v>
      </c>
      <c r="Q248" t="b">
        <v>0</v>
      </c>
      <c r="R248" t="s">
        <v>28</v>
      </c>
      <c r="S248" t="s">
        <v>2038</v>
      </c>
      <c r="T248" t="s">
        <v>2039</v>
      </c>
    </row>
    <row r="249" spans="1:20" x14ac:dyDescent="0.3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t="s">
        <v>20</v>
      </c>
      <c r="G249" s="5">
        <f t="shared" si="16"/>
        <v>9.3261616161616168</v>
      </c>
      <c r="H249" s="8">
        <f t="shared" si="17"/>
        <v>98.013800424628457</v>
      </c>
      <c r="I249">
        <v>1884</v>
      </c>
      <c r="J249" t="s">
        <v>21</v>
      </c>
      <c r="K249" t="s">
        <v>22</v>
      </c>
      <c r="L249">
        <v>1448690400</v>
      </c>
      <c r="M249">
        <v>1483682400</v>
      </c>
      <c r="N249" s="12">
        <f t="shared" si="18"/>
        <v>42336.25</v>
      </c>
      <c r="O249" s="12">
        <f t="shared" si="19"/>
        <v>42741.25</v>
      </c>
      <c r="P249" t="b">
        <v>0</v>
      </c>
      <c r="Q249" t="b">
        <v>1</v>
      </c>
      <c r="R249" t="s">
        <v>119</v>
      </c>
      <c r="S249" t="s">
        <v>2048</v>
      </c>
      <c r="T249" t="s">
        <v>2054</v>
      </c>
    </row>
    <row r="250" spans="1:20" x14ac:dyDescent="0.3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t="s">
        <v>20</v>
      </c>
      <c r="G250" s="5">
        <f t="shared" si="16"/>
        <v>2.1133870967741935</v>
      </c>
      <c r="H250" s="8">
        <f t="shared" si="17"/>
        <v>60.105504587155963</v>
      </c>
      <c r="I250">
        <v>218</v>
      </c>
      <c r="J250" t="s">
        <v>26</v>
      </c>
      <c r="K250" t="s">
        <v>27</v>
      </c>
      <c r="L250">
        <v>1448690400</v>
      </c>
      <c r="M250">
        <v>1420437600</v>
      </c>
      <c r="N250" s="12">
        <f t="shared" si="18"/>
        <v>42336.25</v>
      </c>
      <c r="O250" s="12">
        <f t="shared" si="19"/>
        <v>42009.25</v>
      </c>
      <c r="P250" t="b">
        <v>0</v>
      </c>
      <c r="Q250" t="b">
        <v>0</v>
      </c>
      <c r="R250" t="s">
        <v>292</v>
      </c>
      <c r="S250" t="s">
        <v>2051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t="s">
        <v>20</v>
      </c>
      <c r="G251" s="5">
        <f t="shared" si="16"/>
        <v>2.7332520325203253</v>
      </c>
      <c r="H251" s="8">
        <f t="shared" si="17"/>
        <v>26.000773395204948</v>
      </c>
      <c r="I251">
        <v>6465</v>
      </c>
      <c r="J251" t="s">
        <v>21</v>
      </c>
      <c r="K251" t="s">
        <v>22</v>
      </c>
      <c r="L251">
        <v>1448690400</v>
      </c>
      <c r="M251">
        <v>1420783200</v>
      </c>
      <c r="N251" s="12">
        <f t="shared" si="18"/>
        <v>42336.25</v>
      </c>
      <c r="O251" s="12">
        <f t="shared" si="19"/>
        <v>42013.25</v>
      </c>
      <c r="P251" t="b">
        <v>0</v>
      </c>
      <c r="Q251" t="b">
        <v>0</v>
      </c>
      <c r="R251" t="s">
        <v>206</v>
      </c>
      <c r="S251" t="s">
        <v>2048</v>
      </c>
      <c r="T251" t="s">
        <v>2060</v>
      </c>
    </row>
    <row r="252" spans="1:20" x14ac:dyDescent="0.3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t="s">
        <v>14</v>
      </c>
      <c r="G252" s="5">
        <f t="shared" si="16"/>
        <v>0.03</v>
      </c>
      <c r="H252" s="8">
        <f t="shared" si="17"/>
        <v>3</v>
      </c>
      <c r="I252">
        <v>1</v>
      </c>
      <c r="J252" t="s">
        <v>21</v>
      </c>
      <c r="K252" t="s">
        <v>22</v>
      </c>
      <c r="L252">
        <v>1448690400</v>
      </c>
      <c r="M252">
        <v>1267423200</v>
      </c>
      <c r="N252" s="12">
        <f t="shared" si="18"/>
        <v>42336.25</v>
      </c>
      <c r="O252" s="12">
        <f t="shared" si="19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 x14ac:dyDescent="0.3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t="s">
        <v>14</v>
      </c>
      <c r="G253" s="5">
        <f t="shared" si="16"/>
        <v>0.54084507042253516</v>
      </c>
      <c r="H253" s="8">
        <f t="shared" si="17"/>
        <v>38.019801980198018</v>
      </c>
      <c r="I253">
        <v>101</v>
      </c>
      <c r="J253" t="s">
        <v>21</v>
      </c>
      <c r="K253" t="s">
        <v>22</v>
      </c>
      <c r="L253">
        <v>1448690400</v>
      </c>
      <c r="M253">
        <v>1355205600</v>
      </c>
      <c r="N253" s="12">
        <f t="shared" si="18"/>
        <v>42336.25</v>
      </c>
      <c r="O253" s="12">
        <f t="shared" si="19"/>
        <v>41254.25</v>
      </c>
      <c r="P253" t="b">
        <v>0</v>
      </c>
      <c r="Q253" t="b">
        <v>0</v>
      </c>
      <c r="R253" t="s">
        <v>33</v>
      </c>
      <c r="S253" t="s">
        <v>2040</v>
      </c>
      <c r="T253" t="s">
        <v>2041</v>
      </c>
    </row>
    <row r="254" spans="1:20" ht="31.2" x14ac:dyDescent="0.3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t="s">
        <v>20</v>
      </c>
      <c r="G254" s="5">
        <f t="shared" si="16"/>
        <v>6.2629999999999999</v>
      </c>
      <c r="H254" s="8">
        <f t="shared" si="17"/>
        <v>106.15254237288136</v>
      </c>
      <c r="I254">
        <v>59</v>
      </c>
      <c r="J254" t="s">
        <v>21</v>
      </c>
      <c r="K254" t="s">
        <v>22</v>
      </c>
      <c r="L254">
        <v>1448690400</v>
      </c>
      <c r="M254">
        <v>1383109200</v>
      </c>
      <c r="N254" s="12">
        <f t="shared" si="18"/>
        <v>42336.25</v>
      </c>
      <c r="O254" s="12">
        <f t="shared" si="19"/>
        <v>41577.208333333336</v>
      </c>
      <c r="P254" t="b">
        <v>0</v>
      </c>
      <c r="Q254" t="b">
        <v>0</v>
      </c>
      <c r="R254" t="s">
        <v>33</v>
      </c>
      <c r="S254" t="s">
        <v>2040</v>
      </c>
      <c r="T254" t="s">
        <v>2041</v>
      </c>
    </row>
    <row r="255" spans="1:20" x14ac:dyDescent="0.3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t="s">
        <v>14</v>
      </c>
      <c r="G255" s="5">
        <f t="shared" si="16"/>
        <v>0.8902139917695473</v>
      </c>
      <c r="H255" s="8">
        <f t="shared" si="17"/>
        <v>81.019475655430711</v>
      </c>
      <c r="I255">
        <v>1335</v>
      </c>
      <c r="J255" t="s">
        <v>15</v>
      </c>
      <c r="K255" t="s">
        <v>16</v>
      </c>
      <c r="L255">
        <v>1448690400</v>
      </c>
      <c r="M255">
        <v>1303275600</v>
      </c>
      <c r="N255" s="12">
        <f t="shared" si="18"/>
        <v>42336.25</v>
      </c>
      <c r="O255" s="12">
        <f t="shared" si="19"/>
        <v>40653.208333333336</v>
      </c>
      <c r="P255" t="b">
        <v>0</v>
      </c>
      <c r="Q255" t="b">
        <v>0</v>
      </c>
      <c r="R255" t="s">
        <v>53</v>
      </c>
      <c r="S255" t="s">
        <v>2042</v>
      </c>
      <c r="T255" t="s">
        <v>2045</v>
      </c>
    </row>
    <row r="256" spans="1:20" ht="31.2" x14ac:dyDescent="0.3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t="s">
        <v>20</v>
      </c>
      <c r="G256" s="5">
        <f t="shared" si="16"/>
        <v>1.8489130434782608</v>
      </c>
      <c r="H256" s="8">
        <f t="shared" si="17"/>
        <v>96.647727272727266</v>
      </c>
      <c r="I256">
        <v>88</v>
      </c>
      <c r="J256" t="s">
        <v>21</v>
      </c>
      <c r="K256" t="s">
        <v>22</v>
      </c>
      <c r="L256">
        <v>1448690400</v>
      </c>
      <c r="M256">
        <v>1487829600</v>
      </c>
      <c r="N256" s="12">
        <f t="shared" si="18"/>
        <v>42336.25</v>
      </c>
      <c r="O256" s="12">
        <f t="shared" si="19"/>
        <v>42789.25</v>
      </c>
      <c r="P256" t="b">
        <v>0</v>
      </c>
      <c r="Q256" t="b">
        <v>0</v>
      </c>
      <c r="R256" t="s">
        <v>68</v>
      </c>
      <c r="S256" t="s">
        <v>2048</v>
      </c>
      <c r="T256" t="s">
        <v>2049</v>
      </c>
    </row>
    <row r="257" spans="1:20" ht="31.2" x14ac:dyDescent="0.3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t="s">
        <v>20</v>
      </c>
      <c r="G257" s="5">
        <f t="shared" si="16"/>
        <v>1.2016770186335404</v>
      </c>
      <c r="H257" s="8">
        <f t="shared" si="17"/>
        <v>57.003535651149086</v>
      </c>
      <c r="I257">
        <v>1697</v>
      </c>
      <c r="J257" t="s">
        <v>21</v>
      </c>
      <c r="K257" t="s">
        <v>22</v>
      </c>
      <c r="L257">
        <v>1448690400</v>
      </c>
      <c r="M257">
        <v>1298268000</v>
      </c>
      <c r="N257" s="12">
        <f t="shared" si="18"/>
        <v>42336.25</v>
      </c>
      <c r="O257" s="12">
        <f t="shared" si="19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 x14ac:dyDescent="0.3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t="s">
        <v>14</v>
      </c>
      <c r="G258" s="5">
        <f t="shared" si="16"/>
        <v>0.23390243902439026</v>
      </c>
      <c r="H258" s="8">
        <f t="shared" si="17"/>
        <v>63.93333333333333</v>
      </c>
      <c r="I258">
        <v>15</v>
      </c>
      <c r="J258" t="s">
        <v>40</v>
      </c>
      <c r="K258" t="s">
        <v>41</v>
      </c>
      <c r="L258">
        <v>1448690400</v>
      </c>
      <c r="M258">
        <v>1456812000</v>
      </c>
      <c r="N258" s="12">
        <f t="shared" si="18"/>
        <v>42336.25</v>
      </c>
      <c r="O258" s="12">
        <f t="shared" si="19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 x14ac:dyDescent="0.3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t="s">
        <v>20</v>
      </c>
      <c r="G259" s="5">
        <f t="shared" ref="G259:G322" si="20">IF(D259,E259/D259,0)</f>
        <v>1.46</v>
      </c>
      <c r="H259" s="8">
        <f t="shared" ref="H259:H322" si="21">IF(I259,E259/I259,0)</f>
        <v>90.456521739130437</v>
      </c>
      <c r="I259">
        <v>92</v>
      </c>
      <c r="J259" t="s">
        <v>21</v>
      </c>
      <c r="K259" t="s">
        <v>22</v>
      </c>
      <c r="L259">
        <v>1448690400</v>
      </c>
      <c r="M259">
        <v>1363669200</v>
      </c>
      <c r="N259" s="12">
        <f t="shared" ref="N259:N322" si="22">(((L259/60)/60)/24)+DATE(1970,1,1)</f>
        <v>42336.25</v>
      </c>
      <c r="O259" s="12">
        <f t="shared" ref="O259:O322" si="23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2040</v>
      </c>
      <c r="T259" t="s">
        <v>2041</v>
      </c>
    </row>
    <row r="260" spans="1:20" x14ac:dyDescent="0.3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t="s">
        <v>20</v>
      </c>
      <c r="G260" s="5">
        <f t="shared" si="20"/>
        <v>2.6848000000000001</v>
      </c>
      <c r="H260" s="8">
        <f t="shared" si="21"/>
        <v>72.172043010752688</v>
      </c>
      <c r="I260">
        <v>186</v>
      </c>
      <c r="J260" t="s">
        <v>21</v>
      </c>
      <c r="K260" t="s">
        <v>22</v>
      </c>
      <c r="L260">
        <v>1448690400</v>
      </c>
      <c r="M260">
        <v>1482904800</v>
      </c>
      <c r="N260" s="12">
        <f t="shared" si="22"/>
        <v>42336.25</v>
      </c>
      <c r="O260" s="12">
        <f t="shared" si="23"/>
        <v>42732.25</v>
      </c>
      <c r="P260" t="b">
        <v>0</v>
      </c>
      <c r="Q260" t="b">
        <v>1</v>
      </c>
      <c r="R260" t="s">
        <v>33</v>
      </c>
      <c r="S260" t="s">
        <v>2040</v>
      </c>
      <c r="T260" t="s">
        <v>2041</v>
      </c>
    </row>
    <row r="261" spans="1:20" ht="31.2" x14ac:dyDescent="0.3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t="s">
        <v>20</v>
      </c>
      <c r="G261" s="5">
        <f t="shared" si="20"/>
        <v>5.9749999999999996</v>
      </c>
      <c r="H261" s="8">
        <f t="shared" si="21"/>
        <v>77.934782608695656</v>
      </c>
      <c r="I261">
        <v>138</v>
      </c>
      <c r="J261" t="s">
        <v>21</v>
      </c>
      <c r="K261" t="s">
        <v>22</v>
      </c>
      <c r="L261">
        <v>1448690400</v>
      </c>
      <c r="M261">
        <v>1356588000</v>
      </c>
      <c r="N261" s="12">
        <f t="shared" si="22"/>
        <v>42336.25</v>
      </c>
      <c r="O261" s="12">
        <f t="shared" si="23"/>
        <v>41270.25</v>
      </c>
      <c r="P261" t="b">
        <v>1</v>
      </c>
      <c r="Q261" t="b">
        <v>0</v>
      </c>
      <c r="R261" t="s">
        <v>122</v>
      </c>
      <c r="S261" t="s">
        <v>2055</v>
      </c>
      <c r="T261" t="s">
        <v>2056</v>
      </c>
    </row>
    <row r="262" spans="1:20" x14ac:dyDescent="0.3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t="s">
        <v>20</v>
      </c>
      <c r="G262" s="5">
        <f t="shared" si="20"/>
        <v>1.5769841269841269</v>
      </c>
      <c r="H262" s="8">
        <f t="shared" si="21"/>
        <v>38.065134099616856</v>
      </c>
      <c r="I262">
        <v>261</v>
      </c>
      <c r="J262" t="s">
        <v>21</v>
      </c>
      <c r="K262" t="s">
        <v>22</v>
      </c>
      <c r="L262">
        <v>1448690400</v>
      </c>
      <c r="M262">
        <v>1349845200</v>
      </c>
      <c r="N262" s="12">
        <f t="shared" si="22"/>
        <v>42336.25</v>
      </c>
      <c r="O262" s="12">
        <f t="shared" si="23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ht="31.2" x14ac:dyDescent="0.3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t="s">
        <v>14</v>
      </c>
      <c r="G263" s="5">
        <f t="shared" si="20"/>
        <v>0.31201660735468567</v>
      </c>
      <c r="H263" s="8">
        <f t="shared" si="21"/>
        <v>57.936123348017624</v>
      </c>
      <c r="I263">
        <v>454</v>
      </c>
      <c r="J263" t="s">
        <v>21</v>
      </c>
      <c r="K263" t="s">
        <v>22</v>
      </c>
      <c r="L263">
        <v>1448690400</v>
      </c>
      <c r="M263">
        <v>1283058000</v>
      </c>
      <c r="N263" s="12">
        <f t="shared" si="22"/>
        <v>42336.25</v>
      </c>
      <c r="O263" s="12">
        <f t="shared" si="23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 x14ac:dyDescent="0.3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t="s">
        <v>20</v>
      </c>
      <c r="G264" s="5">
        <f t="shared" si="20"/>
        <v>3.1341176470588237</v>
      </c>
      <c r="H264" s="8">
        <f t="shared" si="21"/>
        <v>49.794392523364486</v>
      </c>
      <c r="I264">
        <v>107</v>
      </c>
      <c r="J264" t="s">
        <v>21</v>
      </c>
      <c r="K264" t="s">
        <v>22</v>
      </c>
      <c r="L264">
        <v>1448690400</v>
      </c>
      <c r="M264">
        <v>1304226000</v>
      </c>
      <c r="N264" s="12">
        <f t="shared" si="22"/>
        <v>42336.25</v>
      </c>
      <c r="O264" s="12">
        <f t="shared" si="23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2046</v>
      </c>
    </row>
    <row r="265" spans="1:20" x14ac:dyDescent="0.3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t="s">
        <v>20</v>
      </c>
      <c r="G265" s="5">
        <f t="shared" si="20"/>
        <v>3.7089655172413791</v>
      </c>
      <c r="H265" s="8">
        <f t="shared" si="21"/>
        <v>54.050251256281406</v>
      </c>
      <c r="I265">
        <v>199</v>
      </c>
      <c r="J265" t="s">
        <v>21</v>
      </c>
      <c r="K265" t="s">
        <v>22</v>
      </c>
      <c r="L265">
        <v>1448690400</v>
      </c>
      <c r="M265">
        <v>1263016800</v>
      </c>
      <c r="N265" s="12">
        <f t="shared" si="22"/>
        <v>42336.25</v>
      </c>
      <c r="O265" s="12">
        <f t="shared" si="23"/>
        <v>40187.25</v>
      </c>
      <c r="P265" t="b">
        <v>0</v>
      </c>
      <c r="Q265" t="b">
        <v>0</v>
      </c>
      <c r="R265" t="s">
        <v>122</v>
      </c>
      <c r="S265" t="s">
        <v>2055</v>
      </c>
      <c r="T265" t="s">
        <v>2056</v>
      </c>
    </row>
    <row r="266" spans="1:20" x14ac:dyDescent="0.3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t="s">
        <v>20</v>
      </c>
      <c r="G266" s="5">
        <f t="shared" si="20"/>
        <v>3.6266447368421053</v>
      </c>
      <c r="H266" s="8">
        <f t="shared" si="21"/>
        <v>30.002721335268504</v>
      </c>
      <c r="I266">
        <v>5512</v>
      </c>
      <c r="J266" t="s">
        <v>21</v>
      </c>
      <c r="K266" t="s">
        <v>22</v>
      </c>
      <c r="L266">
        <v>1448690400</v>
      </c>
      <c r="M266">
        <v>1362031200</v>
      </c>
      <c r="N266" s="12">
        <f t="shared" si="22"/>
        <v>42336.25</v>
      </c>
      <c r="O266" s="12">
        <f t="shared" si="23"/>
        <v>41333.25</v>
      </c>
      <c r="P266" t="b">
        <v>0</v>
      </c>
      <c r="Q266" t="b">
        <v>0</v>
      </c>
      <c r="R266" t="s">
        <v>33</v>
      </c>
      <c r="S266" t="s">
        <v>2040</v>
      </c>
      <c r="T266" t="s">
        <v>2041</v>
      </c>
    </row>
    <row r="267" spans="1:20" x14ac:dyDescent="0.3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t="s">
        <v>20</v>
      </c>
      <c r="G267" s="5">
        <f t="shared" si="20"/>
        <v>1.2308163265306122</v>
      </c>
      <c r="H267" s="8">
        <f t="shared" si="21"/>
        <v>70.127906976744185</v>
      </c>
      <c r="I267">
        <v>86</v>
      </c>
      <c r="J267" t="s">
        <v>21</v>
      </c>
      <c r="K267" t="s">
        <v>22</v>
      </c>
      <c r="L267">
        <v>1448690400</v>
      </c>
      <c r="M267">
        <v>1455602400</v>
      </c>
      <c r="N267" s="12">
        <f t="shared" si="22"/>
        <v>42336.25</v>
      </c>
      <c r="O267" s="12">
        <f t="shared" si="23"/>
        <v>42416.25</v>
      </c>
      <c r="P267" t="b">
        <v>0</v>
      </c>
      <c r="Q267" t="b">
        <v>0</v>
      </c>
      <c r="R267" t="s">
        <v>33</v>
      </c>
      <c r="S267" t="s">
        <v>2040</v>
      </c>
      <c r="T267" t="s">
        <v>2041</v>
      </c>
    </row>
    <row r="268" spans="1:20" x14ac:dyDescent="0.3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t="s">
        <v>14</v>
      </c>
      <c r="G268" s="5">
        <f t="shared" si="20"/>
        <v>0.76766756032171579</v>
      </c>
      <c r="H268" s="8">
        <f t="shared" si="21"/>
        <v>26.996228786926462</v>
      </c>
      <c r="I268">
        <v>3182</v>
      </c>
      <c r="J268" t="s">
        <v>107</v>
      </c>
      <c r="K268" t="s">
        <v>108</v>
      </c>
      <c r="L268">
        <v>1448690400</v>
      </c>
      <c r="M268">
        <v>1418191200</v>
      </c>
      <c r="N268" s="12">
        <f t="shared" si="22"/>
        <v>42336.25</v>
      </c>
      <c r="O268" s="12">
        <f t="shared" si="23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t="s">
        <v>20</v>
      </c>
      <c r="G269" s="5">
        <f t="shared" si="20"/>
        <v>2.3362012987012988</v>
      </c>
      <c r="H269" s="8">
        <f t="shared" si="21"/>
        <v>51.990606936416185</v>
      </c>
      <c r="I269">
        <v>2768</v>
      </c>
      <c r="J269" t="s">
        <v>26</v>
      </c>
      <c r="K269" t="s">
        <v>27</v>
      </c>
      <c r="L269">
        <v>1448690400</v>
      </c>
      <c r="M269">
        <v>1352440800</v>
      </c>
      <c r="N269" s="12">
        <f t="shared" si="22"/>
        <v>42336.25</v>
      </c>
      <c r="O269" s="12">
        <f t="shared" si="23"/>
        <v>41222.25</v>
      </c>
      <c r="P269" t="b">
        <v>0</v>
      </c>
      <c r="Q269" t="b">
        <v>0</v>
      </c>
      <c r="R269" t="s">
        <v>33</v>
      </c>
      <c r="S269" t="s">
        <v>2040</v>
      </c>
      <c r="T269" t="s">
        <v>2041</v>
      </c>
    </row>
    <row r="270" spans="1:20" x14ac:dyDescent="0.3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t="s">
        <v>20</v>
      </c>
      <c r="G270" s="5">
        <f t="shared" si="20"/>
        <v>1.8053333333333332</v>
      </c>
      <c r="H270" s="8">
        <f t="shared" si="21"/>
        <v>56.416666666666664</v>
      </c>
      <c r="I270">
        <v>48</v>
      </c>
      <c r="J270" t="s">
        <v>21</v>
      </c>
      <c r="K270" t="s">
        <v>22</v>
      </c>
      <c r="L270">
        <v>1448690400</v>
      </c>
      <c r="M270">
        <v>1353304800</v>
      </c>
      <c r="N270" s="12">
        <f t="shared" si="22"/>
        <v>42336.25</v>
      </c>
      <c r="O270" s="12">
        <f t="shared" si="23"/>
        <v>41232.25</v>
      </c>
      <c r="P270" t="b">
        <v>0</v>
      </c>
      <c r="Q270" t="b">
        <v>0</v>
      </c>
      <c r="R270" t="s">
        <v>42</v>
      </c>
      <c r="S270" t="s">
        <v>2042</v>
      </c>
      <c r="T270" t="s">
        <v>2043</v>
      </c>
    </row>
    <row r="271" spans="1:20" x14ac:dyDescent="0.3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t="s">
        <v>20</v>
      </c>
      <c r="G271" s="5">
        <f t="shared" si="20"/>
        <v>2.5262857142857142</v>
      </c>
      <c r="H271" s="8">
        <f t="shared" si="21"/>
        <v>101.63218390804597</v>
      </c>
      <c r="I271">
        <v>87</v>
      </c>
      <c r="J271" t="s">
        <v>21</v>
      </c>
      <c r="K271" t="s">
        <v>22</v>
      </c>
      <c r="L271">
        <v>1448690400</v>
      </c>
      <c r="M271">
        <v>1550728800</v>
      </c>
      <c r="N271" s="12">
        <f t="shared" si="22"/>
        <v>42336.25</v>
      </c>
      <c r="O271" s="12">
        <f t="shared" si="23"/>
        <v>43517.25</v>
      </c>
      <c r="P271" t="b">
        <v>0</v>
      </c>
      <c r="Q271" t="b">
        <v>0</v>
      </c>
      <c r="R271" t="s">
        <v>269</v>
      </c>
      <c r="S271" t="s">
        <v>2042</v>
      </c>
      <c r="T271" t="s">
        <v>2061</v>
      </c>
    </row>
    <row r="272" spans="1:20" x14ac:dyDescent="0.3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t="s">
        <v>74</v>
      </c>
      <c r="G272" s="5">
        <f t="shared" si="20"/>
        <v>0.27176538240368026</v>
      </c>
      <c r="H272" s="8">
        <f t="shared" si="21"/>
        <v>25.005291005291006</v>
      </c>
      <c r="I272">
        <v>1890</v>
      </c>
      <c r="J272" t="s">
        <v>21</v>
      </c>
      <c r="K272" t="s">
        <v>22</v>
      </c>
      <c r="L272">
        <v>1448690400</v>
      </c>
      <c r="M272">
        <v>1291442400</v>
      </c>
      <c r="N272" s="12">
        <f t="shared" si="22"/>
        <v>42336.25</v>
      </c>
      <c r="O272" s="12">
        <f t="shared" si="23"/>
        <v>40516.25</v>
      </c>
      <c r="P272" t="b">
        <v>0</v>
      </c>
      <c r="Q272" t="b">
        <v>0</v>
      </c>
      <c r="R272" t="s">
        <v>89</v>
      </c>
      <c r="S272" t="s">
        <v>2051</v>
      </c>
      <c r="T272" t="s">
        <v>2052</v>
      </c>
    </row>
    <row r="273" spans="1:20" ht="31.2" x14ac:dyDescent="0.3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t="s">
        <v>47</v>
      </c>
      <c r="G273" s="5">
        <f t="shared" si="20"/>
        <v>1.2706571242680547E-2</v>
      </c>
      <c r="H273" s="8">
        <f t="shared" si="21"/>
        <v>32.016393442622949</v>
      </c>
      <c r="I273">
        <v>61</v>
      </c>
      <c r="J273" t="s">
        <v>21</v>
      </c>
      <c r="K273" t="s">
        <v>22</v>
      </c>
      <c r="L273">
        <v>1448690400</v>
      </c>
      <c r="M273">
        <v>1452146400</v>
      </c>
      <c r="N273" s="12">
        <f t="shared" si="22"/>
        <v>42336.25</v>
      </c>
      <c r="O273" s="12">
        <f t="shared" si="23"/>
        <v>42376.25</v>
      </c>
      <c r="P273" t="b">
        <v>0</v>
      </c>
      <c r="Q273" t="b">
        <v>0</v>
      </c>
      <c r="R273" t="s">
        <v>122</v>
      </c>
      <c r="S273" t="s">
        <v>2055</v>
      </c>
      <c r="T273" t="s">
        <v>2056</v>
      </c>
    </row>
    <row r="274" spans="1:20" x14ac:dyDescent="0.3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t="s">
        <v>20</v>
      </c>
      <c r="G274" s="5">
        <f t="shared" si="20"/>
        <v>3.0400978473581213</v>
      </c>
      <c r="H274" s="8">
        <f t="shared" si="21"/>
        <v>82.021647307286173</v>
      </c>
      <c r="I274">
        <v>1894</v>
      </c>
      <c r="J274" t="s">
        <v>21</v>
      </c>
      <c r="K274" t="s">
        <v>22</v>
      </c>
      <c r="L274">
        <v>1448690400</v>
      </c>
      <c r="M274">
        <v>1564894800</v>
      </c>
      <c r="N274" s="12">
        <f t="shared" si="22"/>
        <v>42336.25</v>
      </c>
      <c r="O274" s="12">
        <f t="shared" si="23"/>
        <v>43681.208333333328</v>
      </c>
      <c r="P274" t="b">
        <v>0</v>
      </c>
      <c r="Q274" t="b">
        <v>1</v>
      </c>
      <c r="R274" t="s">
        <v>33</v>
      </c>
      <c r="S274" t="s">
        <v>2040</v>
      </c>
      <c r="T274" t="s">
        <v>2041</v>
      </c>
    </row>
    <row r="275" spans="1:20" x14ac:dyDescent="0.3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t="s">
        <v>20</v>
      </c>
      <c r="G275" s="5">
        <f t="shared" si="20"/>
        <v>1.3723076923076922</v>
      </c>
      <c r="H275" s="8">
        <f t="shared" si="21"/>
        <v>37.957446808510639</v>
      </c>
      <c r="I275">
        <v>282</v>
      </c>
      <c r="J275" t="s">
        <v>15</v>
      </c>
      <c r="K275" t="s">
        <v>16</v>
      </c>
      <c r="L275">
        <v>1448690400</v>
      </c>
      <c r="M275">
        <v>1505883600</v>
      </c>
      <c r="N275" s="12">
        <f t="shared" si="22"/>
        <v>42336.25</v>
      </c>
      <c r="O275" s="12">
        <f t="shared" si="23"/>
        <v>42998.208333333328</v>
      </c>
      <c r="P275" t="b">
        <v>0</v>
      </c>
      <c r="Q275" t="b">
        <v>0</v>
      </c>
      <c r="R275" t="s">
        <v>33</v>
      </c>
      <c r="S275" t="s">
        <v>2040</v>
      </c>
      <c r="T275" t="s">
        <v>2041</v>
      </c>
    </row>
    <row r="276" spans="1:20" ht="31.2" x14ac:dyDescent="0.3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t="s">
        <v>14</v>
      </c>
      <c r="G276" s="5">
        <f t="shared" si="20"/>
        <v>0.32208333333333333</v>
      </c>
      <c r="H276" s="8">
        <f t="shared" si="21"/>
        <v>51.533333333333331</v>
      </c>
      <c r="I276">
        <v>15</v>
      </c>
      <c r="J276" t="s">
        <v>21</v>
      </c>
      <c r="K276" t="s">
        <v>22</v>
      </c>
      <c r="L276">
        <v>1448690400</v>
      </c>
      <c r="M276">
        <v>1510380000</v>
      </c>
      <c r="N276" s="12">
        <f t="shared" si="22"/>
        <v>42336.25</v>
      </c>
      <c r="O276" s="12">
        <f t="shared" si="23"/>
        <v>43050.25</v>
      </c>
      <c r="P276" t="b">
        <v>0</v>
      </c>
      <c r="Q276" t="b">
        <v>0</v>
      </c>
      <c r="R276" t="s">
        <v>33</v>
      </c>
      <c r="S276" t="s">
        <v>2040</v>
      </c>
      <c r="T276" t="s">
        <v>2041</v>
      </c>
    </row>
    <row r="277" spans="1:20" ht="31.2" x14ac:dyDescent="0.3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t="s">
        <v>20</v>
      </c>
      <c r="G277" s="5">
        <f t="shared" si="20"/>
        <v>2.4151282051282053</v>
      </c>
      <c r="H277" s="8">
        <f t="shared" si="21"/>
        <v>81.198275862068968</v>
      </c>
      <c r="I277">
        <v>116</v>
      </c>
      <c r="J277" t="s">
        <v>21</v>
      </c>
      <c r="K277" t="s">
        <v>22</v>
      </c>
      <c r="L277">
        <v>1448690400</v>
      </c>
      <c r="M277">
        <v>1555218000</v>
      </c>
      <c r="N277" s="12">
        <f t="shared" si="22"/>
        <v>42336.25</v>
      </c>
      <c r="O277" s="12">
        <f t="shared" si="23"/>
        <v>43569.208333333328</v>
      </c>
      <c r="P277" t="b">
        <v>0</v>
      </c>
      <c r="Q277" t="b">
        <v>0</v>
      </c>
      <c r="R277" t="s">
        <v>206</v>
      </c>
      <c r="S277" t="s">
        <v>2048</v>
      </c>
      <c r="T277" t="s">
        <v>2060</v>
      </c>
    </row>
    <row r="278" spans="1:20" x14ac:dyDescent="0.3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t="s">
        <v>14</v>
      </c>
      <c r="G278" s="5">
        <f t="shared" si="20"/>
        <v>0.96799999999999997</v>
      </c>
      <c r="H278" s="8">
        <f t="shared" si="21"/>
        <v>40.030075187969928</v>
      </c>
      <c r="I278">
        <v>133</v>
      </c>
      <c r="J278" t="s">
        <v>21</v>
      </c>
      <c r="K278" t="s">
        <v>22</v>
      </c>
      <c r="L278">
        <v>1448690400</v>
      </c>
      <c r="M278">
        <v>1335243600</v>
      </c>
      <c r="N278" s="12">
        <f t="shared" si="22"/>
        <v>42336.25</v>
      </c>
      <c r="O278" s="12">
        <f t="shared" si="23"/>
        <v>41023.208333333336</v>
      </c>
      <c r="P278" t="b">
        <v>0</v>
      </c>
      <c r="Q278" t="b">
        <v>1</v>
      </c>
      <c r="R278" t="s">
        <v>89</v>
      </c>
      <c r="S278" t="s">
        <v>2051</v>
      </c>
      <c r="T278" t="s">
        <v>2052</v>
      </c>
    </row>
    <row r="279" spans="1:20" ht="31.2" x14ac:dyDescent="0.3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t="s">
        <v>20</v>
      </c>
      <c r="G279" s="5">
        <f t="shared" si="20"/>
        <v>10.664285714285715</v>
      </c>
      <c r="H279" s="8">
        <f t="shared" si="21"/>
        <v>89.939759036144579</v>
      </c>
      <c r="I279">
        <v>83</v>
      </c>
      <c r="J279" t="s">
        <v>21</v>
      </c>
      <c r="K279" t="s">
        <v>22</v>
      </c>
      <c r="L279">
        <v>1448690400</v>
      </c>
      <c r="M279">
        <v>1279688400</v>
      </c>
      <c r="N279" s="12">
        <f t="shared" si="22"/>
        <v>42336.25</v>
      </c>
      <c r="O279" s="12">
        <f t="shared" si="23"/>
        <v>40380.208333333336</v>
      </c>
      <c r="P279" t="b">
        <v>0</v>
      </c>
      <c r="Q279" t="b">
        <v>0</v>
      </c>
      <c r="R279" t="s">
        <v>33</v>
      </c>
      <c r="S279" t="s">
        <v>2040</v>
      </c>
      <c r="T279" t="s">
        <v>2041</v>
      </c>
    </row>
    <row r="280" spans="1:20" x14ac:dyDescent="0.3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t="s">
        <v>20</v>
      </c>
      <c r="G280" s="5">
        <f t="shared" si="20"/>
        <v>3.2588888888888889</v>
      </c>
      <c r="H280" s="8">
        <f t="shared" si="21"/>
        <v>96.692307692307693</v>
      </c>
      <c r="I280">
        <v>91</v>
      </c>
      <c r="J280" t="s">
        <v>21</v>
      </c>
      <c r="K280" t="s">
        <v>22</v>
      </c>
      <c r="L280">
        <v>1448690400</v>
      </c>
      <c r="M280">
        <v>1356069600</v>
      </c>
      <c r="N280" s="12">
        <f t="shared" si="22"/>
        <v>42336.25</v>
      </c>
      <c r="O280" s="12">
        <f t="shared" si="23"/>
        <v>41264.25</v>
      </c>
      <c r="P280" t="b">
        <v>0</v>
      </c>
      <c r="Q280" t="b">
        <v>0</v>
      </c>
      <c r="R280" t="s">
        <v>28</v>
      </c>
      <c r="S280" t="s">
        <v>2038</v>
      </c>
      <c r="T280" t="s">
        <v>2039</v>
      </c>
    </row>
    <row r="281" spans="1:20" ht="31.2" x14ac:dyDescent="0.3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t="s">
        <v>20</v>
      </c>
      <c r="G281" s="5">
        <f t="shared" si="20"/>
        <v>1.7070000000000001</v>
      </c>
      <c r="H281" s="8">
        <f t="shared" si="21"/>
        <v>25.010989010989011</v>
      </c>
      <c r="I281">
        <v>546</v>
      </c>
      <c r="J281" t="s">
        <v>21</v>
      </c>
      <c r="K281" t="s">
        <v>22</v>
      </c>
      <c r="L281">
        <v>1448690400</v>
      </c>
      <c r="M281">
        <v>1536210000</v>
      </c>
      <c r="N281" s="12">
        <f t="shared" si="22"/>
        <v>42336.25</v>
      </c>
      <c r="O281" s="12">
        <f t="shared" si="23"/>
        <v>43349.208333333328</v>
      </c>
      <c r="P281" t="b">
        <v>0</v>
      </c>
      <c r="Q281" t="b">
        <v>0</v>
      </c>
      <c r="R281" t="s">
        <v>33</v>
      </c>
      <c r="S281" t="s">
        <v>2040</v>
      </c>
      <c r="T281" t="s">
        <v>2041</v>
      </c>
    </row>
    <row r="282" spans="1:20" ht="31.2" x14ac:dyDescent="0.3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t="s">
        <v>20</v>
      </c>
      <c r="G282" s="5">
        <f t="shared" si="20"/>
        <v>5.8144</v>
      </c>
      <c r="H282" s="8">
        <f t="shared" si="21"/>
        <v>36.987277353689571</v>
      </c>
      <c r="I282">
        <v>393</v>
      </c>
      <c r="J282" t="s">
        <v>21</v>
      </c>
      <c r="K282" t="s">
        <v>22</v>
      </c>
      <c r="L282">
        <v>1448690400</v>
      </c>
      <c r="M282">
        <v>1511762400</v>
      </c>
      <c r="N282" s="12">
        <f t="shared" si="22"/>
        <v>42336.25</v>
      </c>
      <c r="O282" s="12">
        <f t="shared" si="23"/>
        <v>43066.25</v>
      </c>
      <c r="P282" t="b">
        <v>0</v>
      </c>
      <c r="Q282" t="b">
        <v>0</v>
      </c>
      <c r="R282" t="s">
        <v>71</v>
      </c>
      <c r="S282" t="s">
        <v>2042</v>
      </c>
      <c r="T282" t="s">
        <v>2050</v>
      </c>
    </row>
    <row r="283" spans="1:20" x14ac:dyDescent="0.3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t="s">
        <v>14</v>
      </c>
      <c r="G283" s="5">
        <f t="shared" si="20"/>
        <v>0.91520972644376897</v>
      </c>
      <c r="H283" s="8">
        <f t="shared" si="21"/>
        <v>73.012609117361791</v>
      </c>
      <c r="I283">
        <v>2062</v>
      </c>
      <c r="J283" t="s">
        <v>21</v>
      </c>
      <c r="K283" t="s">
        <v>22</v>
      </c>
      <c r="L283">
        <v>1448690400</v>
      </c>
      <c r="M283">
        <v>1333256400</v>
      </c>
      <c r="N283" s="12">
        <f t="shared" si="22"/>
        <v>42336.25</v>
      </c>
      <c r="O283" s="12">
        <f t="shared" si="23"/>
        <v>41000.208333333336</v>
      </c>
      <c r="P283" t="b">
        <v>0</v>
      </c>
      <c r="Q283" t="b">
        <v>1</v>
      </c>
      <c r="R283" t="s">
        <v>33</v>
      </c>
      <c r="S283" t="s">
        <v>2040</v>
      </c>
      <c r="T283" t="s">
        <v>2041</v>
      </c>
    </row>
    <row r="284" spans="1:20" x14ac:dyDescent="0.3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t="s">
        <v>20</v>
      </c>
      <c r="G284" s="5">
        <f t="shared" si="20"/>
        <v>1.0804761904761904</v>
      </c>
      <c r="H284" s="8">
        <f t="shared" si="21"/>
        <v>68.240601503759393</v>
      </c>
      <c r="I284">
        <v>133</v>
      </c>
      <c r="J284" t="s">
        <v>21</v>
      </c>
      <c r="K284" t="s">
        <v>22</v>
      </c>
      <c r="L284">
        <v>1448690400</v>
      </c>
      <c r="M284">
        <v>1480744800</v>
      </c>
      <c r="N284" s="12">
        <f t="shared" si="22"/>
        <v>42336.25</v>
      </c>
      <c r="O284" s="12">
        <f t="shared" si="23"/>
        <v>42707.25</v>
      </c>
      <c r="P284" t="b">
        <v>0</v>
      </c>
      <c r="Q284" t="b">
        <v>1</v>
      </c>
      <c r="R284" t="s">
        <v>269</v>
      </c>
      <c r="S284" t="s">
        <v>2042</v>
      </c>
      <c r="T284" t="s">
        <v>2061</v>
      </c>
    </row>
    <row r="285" spans="1:20" ht="31.2" x14ac:dyDescent="0.3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t="s">
        <v>14</v>
      </c>
      <c r="G285" s="5">
        <f t="shared" si="20"/>
        <v>0.18728395061728395</v>
      </c>
      <c r="H285" s="8">
        <f t="shared" si="21"/>
        <v>52.310344827586206</v>
      </c>
      <c r="I285">
        <v>29</v>
      </c>
      <c r="J285" t="s">
        <v>36</v>
      </c>
      <c r="K285" t="s">
        <v>37</v>
      </c>
      <c r="L285">
        <v>1448690400</v>
      </c>
      <c r="M285">
        <v>1465016400</v>
      </c>
      <c r="N285" s="12">
        <f t="shared" si="22"/>
        <v>42336.25</v>
      </c>
      <c r="O285" s="12">
        <f t="shared" si="23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 x14ac:dyDescent="0.3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t="s">
        <v>14</v>
      </c>
      <c r="G286" s="5">
        <f t="shared" si="20"/>
        <v>0.83193877551020412</v>
      </c>
      <c r="H286" s="8">
        <f t="shared" si="21"/>
        <v>61.765151515151516</v>
      </c>
      <c r="I286">
        <v>132</v>
      </c>
      <c r="J286" t="s">
        <v>21</v>
      </c>
      <c r="K286" t="s">
        <v>22</v>
      </c>
      <c r="L286">
        <v>1448690400</v>
      </c>
      <c r="M286">
        <v>1336280400</v>
      </c>
      <c r="N286" s="12">
        <f t="shared" si="22"/>
        <v>42336.25</v>
      </c>
      <c r="O286" s="12">
        <f t="shared" si="23"/>
        <v>41035.208333333336</v>
      </c>
      <c r="P286" t="b">
        <v>0</v>
      </c>
      <c r="Q286" t="b">
        <v>0</v>
      </c>
      <c r="R286" t="s">
        <v>28</v>
      </c>
      <c r="S286" t="s">
        <v>2038</v>
      </c>
      <c r="T286" t="s">
        <v>2039</v>
      </c>
    </row>
    <row r="287" spans="1:20" x14ac:dyDescent="0.3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t="s">
        <v>20</v>
      </c>
      <c r="G287" s="5">
        <f t="shared" si="20"/>
        <v>7.0633333333333335</v>
      </c>
      <c r="H287" s="8">
        <f t="shared" si="21"/>
        <v>25.027559055118111</v>
      </c>
      <c r="I287">
        <v>254</v>
      </c>
      <c r="J287" t="s">
        <v>21</v>
      </c>
      <c r="K287" t="s">
        <v>22</v>
      </c>
      <c r="L287">
        <v>1448690400</v>
      </c>
      <c r="M287">
        <v>1476766800</v>
      </c>
      <c r="N287" s="12">
        <f t="shared" si="22"/>
        <v>42336.25</v>
      </c>
      <c r="O287" s="12">
        <f t="shared" si="23"/>
        <v>42661.208333333328</v>
      </c>
      <c r="P287" t="b">
        <v>0</v>
      </c>
      <c r="Q287" t="b">
        <v>0</v>
      </c>
      <c r="R287" t="s">
        <v>33</v>
      </c>
      <c r="S287" t="s">
        <v>2040</v>
      </c>
      <c r="T287" t="s">
        <v>2041</v>
      </c>
    </row>
    <row r="288" spans="1:20" x14ac:dyDescent="0.3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t="s">
        <v>74</v>
      </c>
      <c r="G288" s="5">
        <f t="shared" si="20"/>
        <v>0.17446030330062445</v>
      </c>
      <c r="H288" s="8">
        <f t="shared" si="21"/>
        <v>106.28804347826087</v>
      </c>
      <c r="I288">
        <v>184</v>
      </c>
      <c r="J288" t="s">
        <v>21</v>
      </c>
      <c r="K288" t="s">
        <v>22</v>
      </c>
      <c r="L288">
        <v>1448690400</v>
      </c>
      <c r="M288">
        <v>1480485600</v>
      </c>
      <c r="N288" s="12">
        <f t="shared" si="22"/>
        <v>42336.25</v>
      </c>
      <c r="O288" s="12">
        <f t="shared" si="23"/>
        <v>42704.25</v>
      </c>
      <c r="P288" t="b">
        <v>0</v>
      </c>
      <c r="Q288" t="b">
        <v>0</v>
      </c>
      <c r="R288" t="s">
        <v>33</v>
      </c>
      <c r="S288" t="s">
        <v>2040</v>
      </c>
      <c r="T288" t="s">
        <v>2041</v>
      </c>
    </row>
    <row r="289" spans="1:20" x14ac:dyDescent="0.3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t="s">
        <v>20</v>
      </c>
      <c r="G289" s="5">
        <f t="shared" si="20"/>
        <v>2.0973015873015872</v>
      </c>
      <c r="H289" s="8">
        <f t="shared" si="21"/>
        <v>75.07386363636364</v>
      </c>
      <c r="I289">
        <v>176</v>
      </c>
      <c r="J289" t="s">
        <v>21</v>
      </c>
      <c r="K289" t="s">
        <v>22</v>
      </c>
      <c r="L289">
        <v>1448690400</v>
      </c>
      <c r="M289">
        <v>1430197200</v>
      </c>
      <c r="N289" s="12">
        <f t="shared" si="22"/>
        <v>42336.25</v>
      </c>
      <c r="O289" s="12">
        <f t="shared" si="23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2044</v>
      </c>
    </row>
    <row r="290" spans="1:20" x14ac:dyDescent="0.3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t="s">
        <v>14</v>
      </c>
      <c r="G290" s="5">
        <f t="shared" si="20"/>
        <v>0.97785714285714287</v>
      </c>
      <c r="H290" s="8">
        <f t="shared" si="21"/>
        <v>39.970802919708028</v>
      </c>
      <c r="I290">
        <v>137</v>
      </c>
      <c r="J290" t="s">
        <v>36</v>
      </c>
      <c r="K290" t="s">
        <v>37</v>
      </c>
      <c r="L290">
        <v>1448690400</v>
      </c>
      <c r="M290">
        <v>1331787600</v>
      </c>
      <c r="N290" s="12">
        <f t="shared" si="22"/>
        <v>42336.25</v>
      </c>
      <c r="O290" s="12">
        <f t="shared" si="23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2058</v>
      </c>
    </row>
    <row r="291" spans="1:20" x14ac:dyDescent="0.3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t="s">
        <v>20</v>
      </c>
      <c r="G291" s="5">
        <f t="shared" si="20"/>
        <v>16.842500000000001</v>
      </c>
      <c r="H291" s="8">
        <f t="shared" si="21"/>
        <v>39.982195845697326</v>
      </c>
      <c r="I291">
        <v>337</v>
      </c>
      <c r="J291" t="s">
        <v>15</v>
      </c>
      <c r="K291" t="s">
        <v>16</v>
      </c>
      <c r="L291">
        <v>1448690400</v>
      </c>
      <c r="M291">
        <v>1438837200</v>
      </c>
      <c r="N291" s="12">
        <f t="shared" si="22"/>
        <v>42336.25</v>
      </c>
      <c r="O291" s="12">
        <f t="shared" si="23"/>
        <v>42222.208333333328</v>
      </c>
      <c r="P291" t="b">
        <v>0</v>
      </c>
      <c r="Q291" t="b">
        <v>0</v>
      </c>
      <c r="R291" t="s">
        <v>33</v>
      </c>
      <c r="S291" t="s">
        <v>2040</v>
      </c>
      <c r="T291" t="s">
        <v>2041</v>
      </c>
    </row>
    <row r="292" spans="1:20" x14ac:dyDescent="0.3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t="s">
        <v>14</v>
      </c>
      <c r="G292" s="5">
        <f t="shared" si="20"/>
        <v>0.54402135231316728</v>
      </c>
      <c r="H292" s="8">
        <f t="shared" si="21"/>
        <v>101.01541850220265</v>
      </c>
      <c r="I292">
        <v>908</v>
      </c>
      <c r="J292" t="s">
        <v>21</v>
      </c>
      <c r="K292" t="s">
        <v>22</v>
      </c>
      <c r="L292">
        <v>1448690400</v>
      </c>
      <c r="M292">
        <v>1370926800</v>
      </c>
      <c r="N292" s="12">
        <f t="shared" si="22"/>
        <v>42336.25</v>
      </c>
      <c r="O292" s="12">
        <f t="shared" si="23"/>
        <v>41436.208333333336</v>
      </c>
      <c r="P292" t="b">
        <v>0</v>
      </c>
      <c r="Q292" t="b">
        <v>1</v>
      </c>
      <c r="R292" t="s">
        <v>42</v>
      </c>
      <c r="S292" t="s">
        <v>2042</v>
      </c>
      <c r="T292" t="s">
        <v>2043</v>
      </c>
    </row>
    <row r="293" spans="1:20" x14ac:dyDescent="0.3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t="s">
        <v>20</v>
      </c>
      <c r="G293" s="5">
        <f t="shared" si="20"/>
        <v>4.5661111111111108</v>
      </c>
      <c r="H293" s="8">
        <f t="shared" si="21"/>
        <v>76.813084112149539</v>
      </c>
      <c r="I293">
        <v>107</v>
      </c>
      <c r="J293" t="s">
        <v>21</v>
      </c>
      <c r="K293" t="s">
        <v>22</v>
      </c>
      <c r="L293">
        <v>1448690400</v>
      </c>
      <c r="M293">
        <v>1319000400</v>
      </c>
      <c r="N293" s="12">
        <f t="shared" si="22"/>
        <v>42336.25</v>
      </c>
      <c r="O293" s="12">
        <f t="shared" si="23"/>
        <v>40835.208333333336</v>
      </c>
      <c r="P293" t="b">
        <v>1</v>
      </c>
      <c r="Q293" t="b">
        <v>0</v>
      </c>
      <c r="R293" t="s">
        <v>28</v>
      </c>
      <c r="S293" t="s">
        <v>2038</v>
      </c>
      <c r="T293" t="s">
        <v>2039</v>
      </c>
    </row>
    <row r="294" spans="1:20" x14ac:dyDescent="0.3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t="s">
        <v>14</v>
      </c>
      <c r="G294" s="5">
        <f t="shared" si="20"/>
        <v>9.8219178082191785E-2</v>
      </c>
      <c r="H294" s="8">
        <f t="shared" si="21"/>
        <v>71.7</v>
      </c>
      <c r="I294">
        <v>10</v>
      </c>
      <c r="J294" t="s">
        <v>21</v>
      </c>
      <c r="K294" t="s">
        <v>22</v>
      </c>
      <c r="L294">
        <v>1448690400</v>
      </c>
      <c r="M294">
        <v>1333429200</v>
      </c>
      <c r="N294" s="12">
        <f t="shared" si="22"/>
        <v>42336.25</v>
      </c>
      <c r="O294" s="12">
        <f t="shared" si="23"/>
        <v>41002.208333333336</v>
      </c>
      <c r="P294" t="b">
        <v>0</v>
      </c>
      <c r="Q294" t="b">
        <v>0</v>
      </c>
      <c r="R294" t="s">
        <v>17</v>
      </c>
      <c r="S294" t="s">
        <v>2034</v>
      </c>
      <c r="T294" t="s">
        <v>2035</v>
      </c>
    </row>
    <row r="295" spans="1:20" x14ac:dyDescent="0.3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t="s">
        <v>74</v>
      </c>
      <c r="G295" s="5">
        <f t="shared" si="20"/>
        <v>0.16384615384615384</v>
      </c>
      <c r="H295" s="8">
        <f t="shared" si="21"/>
        <v>33.28125</v>
      </c>
      <c r="I295">
        <v>32</v>
      </c>
      <c r="J295" t="s">
        <v>107</v>
      </c>
      <c r="K295" t="s">
        <v>108</v>
      </c>
      <c r="L295">
        <v>1448690400</v>
      </c>
      <c r="M295">
        <v>1287032400</v>
      </c>
      <c r="N295" s="12">
        <f t="shared" si="22"/>
        <v>42336.25</v>
      </c>
      <c r="O295" s="12">
        <f t="shared" si="23"/>
        <v>40465.208333333336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x14ac:dyDescent="0.3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t="s">
        <v>20</v>
      </c>
      <c r="G296" s="5">
        <f t="shared" si="20"/>
        <v>13.396666666666667</v>
      </c>
      <c r="H296" s="8">
        <f t="shared" si="21"/>
        <v>43.923497267759565</v>
      </c>
      <c r="I296">
        <v>183</v>
      </c>
      <c r="J296" t="s">
        <v>21</v>
      </c>
      <c r="K296" t="s">
        <v>22</v>
      </c>
      <c r="L296">
        <v>1448690400</v>
      </c>
      <c r="M296">
        <v>1541570400</v>
      </c>
      <c r="N296" s="12">
        <f t="shared" si="22"/>
        <v>42336.25</v>
      </c>
      <c r="O296" s="12">
        <f t="shared" si="23"/>
        <v>43411.25</v>
      </c>
      <c r="P296" t="b">
        <v>0</v>
      </c>
      <c r="Q296" t="b">
        <v>0</v>
      </c>
      <c r="R296" t="s">
        <v>33</v>
      </c>
      <c r="S296" t="s">
        <v>2040</v>
      </c>
      <c r="T296" t="s">
        <v>2041</v>
      </c>
    </row>
    <row r="297" spans="1:20" ht="31.2" x14ac:dyDescent="0.3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t="s">
        <v>14</v>
      </c>
      <c r="G297" s="5">
        <f t="shared" si="20"/>
        <v>0.35650077760497667</v>
      </c>
      <c r="H297" s="8">
        <f t="shared" si="21"/>
        <v>36.004712041884815</v>
      </c>
      <c r="I297">
        <v>1910</v>
      </c>
      <c r="J297" t="s">
        <v>98</v>
      </c>
      <c r="K297" t="s">
        <v>99</v>
      </c>
      <c r="L297">
        <v>1448690400</v>
      </c>
      <c r="M297">
        <v>1383976800</v>
      </c>
      <c r="N297" s="12">
        <f t="shared" si="22"/>
        <v>42336.25</v>
      </c>
      <c r="O297" s="12">
        <f t="shared" si="23"/>
        <v>41587.25</v>
      </c>
      <c r="P297" t="b">
        <v>0</v>
      </c>
      <c r="Q297" t="b">
        <v>0</v>
      </c>
      <c r="R297" t="s">
        <v>33</v>
      </c>
      <c r="S297" t="s">
        <v>2040</v>
      </c>
      <c r="T297" t="s">
        <v>2041</v>
      </c>
    </row>
    <row r="298" spans="1:20" ht="31.2" x14ac:dyDescent="0.3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t="s">
        <v>14</v>
      </c>
      <c r="G298" s="5">
        <f t="shared" si="20"/>
        <v>0.54950819672131146</v>
      </c>
      <c r="H298" s="8">
        <f t="shared" si="21"/>
        <v>88.21052631578948</v>
      </c>
      <c r="I298">
        <v>38</v>
      </c>
      <c r="J298" t="s">
        <v>26</v>
      </c>
      <c r="K298" t="s">
        <v>27</v>
      </c>
      <c r="L298">
        <v>1448690400</v>
      </c>
      <c r="M298">
        <v>1550556000</v>
      </c>
      <c r="N298" s="12">
        <f t="shared" si="22"/>
        <v>42336.25</v>
      </c>
      <c r="O298" s="12">
        <f t="shared" si="23"/>
        <v>43515.25</v>
      </c>
      <c r="P298" t="b">
        <v>0</v>
      </c>
      <c r="Q298" t="b">
        <v>0</v>
      </c>
      <c r="R298" t="s">
        <v>33</v>
      </c>
      <c r="S298" t="s">
        <v>2040</v>
      </c>
      <c r="T298" t="s">
        <v>2041</v>
      </c>
    </row>
    <row r="299" spans="1:20" x14ac:dyDescent="0.3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t="s">
        <v>14</v>
      </c>
      <c r="G299" s="5">
        <f t="shared" si="20"/>
        <v>0.94236111111111109</v>
      </c>
      <c r="H299" s="8">
        <f t="shared" si="21"/>
        <v>65.240384615384613</v>
      </c>
      <c r="I299">
        <v>104</v>
      </c>
      <c r="J299" t="s">
        <v>26</v>
      </c>
      <c r="K299" t="s">
        <v>27</v>
      </c>
      <c r="L299">
        <v>1448690400</v>
      </c>
      <c r="M299">
        <v>1390456800</v>
      </c>
      <c r="N299" s="12">
        <f t="shared" si="22"/>
        <v>42336.25</v>
      </c>
      <c r="O299" s="12">
        <f t="shared" si="23"/>
        <v>41662.25</v>
      </c>
      <c r="P299" t="b">
        <v>0</v>
      </c>
      <c r="Q299" t="b">
        <v>1</v>
      </c>
      <c r="R299" t="s">
        <v>33</v>
      </c>
      <c r="S299" t="s">
        <v>2040</v>
      </c>
      <c r="T299" t="s">
        <v>2041</v>
      </c>
    </row>
    <row r="300" spans="1:20" x14ac:dyDescent="0.3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t="s">
        <v>20</v>
      </c>
      <c r="G300" s="5">
        <f t="shared" si="20"/>
        <v>1.4391428571428571</v>
      </c>
      <c r="H300" s="8">
        <f t="shared" si="21"/>
        <v>69.958333333333329</v>
      </c>
      <c r="I300">
        <v>72</v>
      </c>
      <c r="J300" t="s">
        <v>21</v>
      </c>
      <c r="K300" t="s">
        <v>22</v>
      </c>
      <c r="L300">
        <v>1448690400</v>
      </c>
      <c r="M300">
        <v>1458018000</v>
      </c>
      <c r="N300" s="12">
        <f t="shared" si="22"/>
        <v>42336.25</v>
      </c>
      <c r="O300" s="12">
        <f t="shared" si="23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ht="31.2" x14ac:dyDescent="0.3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t="s">
        <v>14</v>
      </c>
      <c r="G301" s="5">
        <f t="shared" si="20"/>
        <v>0.51421052631578945</v>
      </c>
      <c r="H301" s="8">
        <f t="shared" si="21"/>
        <v>39.877551020408163</v>
      </c>
      <c r="I301">
        <v>49</v>
      </c>
      <c r="J301" t="s">
        <v>21</v>
      </c>
      <c r="K301" t="s">
        <v>22</v>
      </c>
      <c r="L301">
        <v>1448690400</v>
      </c>
      <c r="M301">
        <v>1461819600</v>
      </c>
      <c r="N301" s="12">
        <f t="shared" si="22"/>
        <v>42336.25</v>
      </c>
      <c r="O301" s="12">
        <f t="shared" si="23"/>
        <v>42488.208333333328</v>
      </c>
      <c r="P301" t="b">
        <v>0</v>
      </c>
      <c r="Q301" t="b">
        <v>0</v>
      </c>
      <c r="R301" t="s">
        <v>17</v>
      </c>
      <c r="S301" t="s">
        <v>2034</v>
      </c>
      <c r="T301" t="s">
        <v>2035</v>
      </c>
    </row>
    <row r="302" spans="1:20" x14ac:dyDescent="0.3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t="s">
        <v>14</v>
      </c>
      <c r="G302" s="5">
        <f t="shared" si="20"/>
        <v>0.05</v>
      </c>
      <c r="H302" s="8">
        <f t="shared" si="21"/>
        <v>5</v>
      </c>
      <c r="I302">
        <v>1</v>
      </c>
      <c r="J302" t="s">
        <v>36</v>
      </c>
      <c r="K302" t="s">
        <v>37</v>
      </c>
      <c r="L302">
        <v>1448690400</v>
      </c>
      <c r="M302">
        <v>1504155600</v>
      </c>
      <c r="N302" s="12">
        <f t="shared" si="22"/>
        <v>42336.25</v>
      </c>
      <c r="O302" s="12">
        <f t="shared" si="23"/>
        <v>42978.208333333328</v>
      </c>
      <c r="P302" t="b">
        <v>0</v>
      </c>
      <c r="Q302" t="b">
        <v>1</v>
      </c>
      <c r="R302" t="s">
        <v>68</v>
      </c>
      <c r="S302" t="s">
        <v>2048</v>
      </c>
      <c r="T302" t="s">
        <v>2049</v>
      </c>
    </row>
    <row r="303" spans="1:20" ht="31.2" x14ac:dyDescent="0.3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t="s">
        <v>20</v>
      </c>
      <c r="G303" s="5">
        <f t="shared" si="20"/>
        <v>13.446666666666667</v>
      </c>
      <c r="H303" s="8">
        <f t="shared" si="21"/>
        <v>41.023728813559323</v>
      </c>
      <c r="I303">
        <v>295</v>
      </c>
      <c r="J303" t="s">
        <v>21</v>
      </c>
      <c r="K303" t="s">
        <v>22</v>
      </c>
      <c r="L303">
        <v>1448690400</v>
      </c>
      <c r="M303">
        <v>1426395600</v>
      </c>
      <c r="N303" s="12">
        <f t="shared" si="22"/>
        <v>42336.25</v>
      </c>
      <c r="O303" s="12">
        <f t="shared" si="23"/>
        <v>42078.208333333328</v>
      </c>
      <c r="P303" t="b">
        <v>0</v>
      </c>
      <c r="Q303" t="b">
        <v>0</v>
      </c>
      <c r="R303" t="s">
        <v>42</v>
      </c>
      <c r="S303" t="s">
        <v>2042</v>
      </c>
      <c r="T303" t="s">
        <v>2043</v>
      </c>
    </row>
    <row r="304" spans="1:20" x14ac:dyDescent="0.3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t="s">
        <v>14</v>
      </c>
      <c r="G304" s="5">
        <f t="shared" si="20"/>
        <v>0.31844940867279897</v>
      </c>
      <c r="H304" s="8">
        <f t="shared" si="21"/>
        <v>98.914285714285711</v>
      </c>
      <c r="I304">
        <v>245</v>
      </c>
      <c r="J304" t="s">
        <v>21</v>
      </c>
      <c r="K304" t="s">
        <v>22</v>
      </c>
      <c r="L304">
        <v>1448690400</v>
      </c>
      <c r="M304">
        <v>1537074000</v>
      </c>
      <c r="N304" s="12">
        <f t="shared" si="22"/>
        <v>42336.25</v>
      </c>
      <c r="O304" s="12">
        <f t="shared" si="23"/>
        <v>43359.208333333328</v>
      </c>
      <c r="P304" t="b">
        <v>0</v>
      </c>
      <c r="Q304" t="b">
        <v>0</v>
      </c>
      <c r="R304" t="s">
        <v>33</v>
      </c>
      <c r="S304" t="s">
        <v>2040</v>
      </c>
      <c r="T304" t="s">
        <v>2041</v>
      </c>
    </row>
    <row r="305" spans="1:20" x14ac:dyDescent="0.3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t="s">
        <v>14</v>
      </c>
      <c r="G305" s="5">
        <f t="shared" si="20"/>
        <v>0.82617647058823529</v>
      </c>
      <c r="H305" s="8">
        <f t="shared" si="21"/>
        <v>87.78125</v>
      </c>
      <c r="I305">
        <v>32</v>
      </c>
      <c r="J305" t="s">
        <v>21</v>
      </c>
      <c r="K305" t="s">
        <v>22</v>
      </c>
      <c r="L305">
        <v>1448690400</v>
      </c>
      <c r="M305">
        <v>1452578400</v>
      </c>
      <c r="N305" s="12">
        <f t="shared" si="22"/>
        <v>42336.25</v>
      </c>
      <c r="O305" s="12">
        <f t="shared" si="23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2046</v>
      </c>
    </row>
    <row r="306" spans="1:20" x14ac:dyDescent="0.3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t="s">
        <v>20</v>
      </c>
      <c r="G306" s="5">
        <f t="shared" si="20"/>
        <v>5.4614285714285717</v>
      </c>
      <c r="H306" s="8">
        <f t="shared" si="21"/>
        <v>80.767605633802816</v>
      </c>
      <c r="I306">
        <v>142</v>
      </c>
      <c r="J306" t="s">
        <v>21</v>
      </c>
      <c r="K306" t="s">
        <v>22</v>
      </c>
      <c r="L306">
        <v>1448690400</v>
      </c>
      <c r="M306">
        <v>1474088400</v>
      </c>
      <c r="N306" s="12">
        <f t="shared" si="22"/>
        <v>42336.25</v>
      </c>
      <c r="O306" s="12">
        <f t="shared" si="23"/>
        <v>42630.208333333328</v>
      </c>
      <c r="P306" t="b">
        <v>0</v>
      </c>
      <c r="Q306" t="b">
        <v>0</v>
      </c>
      <c r="R306" t="s">
        <v>42</v>
      </c>
      <c r="S306" t="s">
        <v>2042</v>
      </c>
      <c r="T306" t="s">
        <v>2043</v>
      </c>
    </row>
    <row r="307" spans="1:20" x14ac:dyDescent="0.3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t="s">
        <v>20</v>
      </c>
      <c r="G307" s="5">
        <f t="shared" si="20"/>
        <v>2.8621428571428571</v>
      </c>
      <c r="H307" s="8">
        <f t="shared" si="21"/>
        <v>94.28235294117647</v>
      </c>
      <c r="I307">
        <v>85</v>
      </c>
      <c r="J307" t="s">
        <v>21</v>
      </c>
      <c r="K307" t="s">
        <v>22</v>
      </c>
      <c r="L307">
        <v>1448690400</v>
      </c>
      <c r="M307">
        <v>1461906000</v>
      </c>
      <c r="N307" s="12">
        <f t="shared" si="22"/>
        <v>42336.25</v>
      </c>
      <c r="O307" s="12">
        <f t="shared" si="23"/>
        <v>42489.208333333328</v>
      </c>
      <c r="P307" t="b">
        <v>0</v>
      </c>
      <c r="Q307" t="b">
        <v>0</v>
      </c>
      <c r="R307" t="s">
        <v>33</v>
      </c>
      <c r="S307" t="s">
        <v>2040</v>
      </c>
      <c r="T307" t="s">
        <v>2041</v>
      </c>
    </row>
    <row r="308" spans="1:20" ht="31.2" x14ac:dyDescent="0.3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t="s">
        <v>14</v>
      </c>
      <c r="G308" s="5">
        <f t="shared" si="20"/>
        <v>7.9076923076923072E-2</v>
      </c>
      <c r="H308" s="8">
        <f t="shared" si="21"/>
        <v>73.428571428571431</v>
      </c>
      <c r="I308">
        <v>7</v>
      </c>
      <c r="J308" t="s">
        <v>21</v>
      </c>
      <c r="K308" t="s">
        <v>22</v>
      </c>
      <c r="L308">
        <v>1448690400</v>
      </c>
      <c r="M308">
        <v>1500267600</v>
      </c>
      <c r="N308" s="12">
        <f t="shared" si="22"/>
        <v>42336.25</v>
      </c>
      <c r="O308" s="12">
        <f t="shared" si="23"/>
        <v>42933.208333333328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2041</v>
      </c>
    </row>
    <row r="309" spans="1:20" ht="31.2" x14ac:dyDescent="0.3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t="s">
        <v>20</v>
      </c>
      <c r="G309" s="5">
        <f t="shared" si="20"/>
        <v>1.3213677811550153</v>
      </c>
      <c r="H309" s="8">
        <f t="shared" si="21"/>
        <v>65.968133535660087</v>
      </c>
      <c r="I309">
        <v>659</v>
      </c>
      <c r="J309" t="s">
        <v>36</v>
      </c>
      <c r="K309" t="s">
        <v>37</v>
      </c>
      <c r="L309">
        <v>1448690400</v>
      </c>
      <c r="M309">
        <v>1340686800</v>
      </c>
      <c r="N309" s="12">
        <f t="shared" si="22"/>
        <v>42336.25</v>
      </c>
      <c r="O309" s="12">
        <f t="shared" si="23"/>
        <v>41086.208333333336</v>
      </c>
      <c r="P309" t="b">
        <v>0</v>
      </c>
      <c r="Q309" t="b">
        <v>1</v>
      </c>
      <c r="R309" t="s">
        <v>119</v>
      </c>
      <c r="S309" t="s">
        <v>2048</v>
      </c>
      <c r="T309" t="s">
        <v>2054</v>
      </c>
    </row>
    <row r="310" spans="1:20" x14ac:dyDescent="0.3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t="s">
        <v>14</v>
      </c>
      <c r="G310" s="5">
        <f t="shared" si="20"/>
        <v>0.74077834179357027</v>
      </c>
      <c r="H310" s="8">
        <f t="shared" si="21"/>
        <v>109.04109589041096</v>
      </c>
      <c r="I310">
        <v>803</v>
      </c>
      <c r="J310" t="s">
        <v>21</v>
      </c>
      <c r="K310" t="s">
        <v>22</v>
      </c>
      <c r="L310">
        <v>1448690400</v>
      </c>
      <c r="M310">
        <v>1303189200</v>
      </c>
      <c r="N310" s="12">
        <f t="shared" si="22"/>
        <v>42336.25</v>
      </c>
      <c r="O310" s="12">
        <f t="shared" si="23"/>
        <v>40652.208333333336</v>
      </c>
      <c r="P310" t="b">
        <v>0</v>
      </c>
      <c r="Q310" t="b">
        <v>0</v>
      </c>
      <c r="R310" t="s">
        <v>33</v>
      </c>
      <c r="S310" t="s">
        <v>2040</v>
      </c>
      <c r="T310" t="s">
        <v>2041</v>
      </c>
    </row>
    <row r="311" spans="1:20" x14ac:dyDescent="0.3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t="s">
        <v>74</v>
      </c>
      <c r="G311" s="5">
        <f t="shared" si="20"/>
        <v>0.75292682926829269</v>
      </c>
      <c r="H311" s="8">
        <f t="shared" si="21"/>
        <v>41.16</v>
      </c>
      <c r="I311">
        <v>75</v>
      </c>
      <c r="J311" t="s">
        <v>21</v>
      </c>
      <c r="K311" t="s">
        <v>22</v>
      </c>
      <c r="L311">
        <v>1448690400</v>
      </c>
      <c r="M311">
        <v>1318309200</v>
      </c>
      <c r="N311" s="12">
        <f t="shared" si="22"/>
        <v>42336.25</v>
      </c>
      <c r="O311" s="12">
        <f t="shared" si="23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2046</v>
      </c>
    </row>
    <row r="312" spans="1:20" x14ac:dyDescent="0.3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t="s">
        <v>14</v>
      </c>
      <c r="G312" s="5">
        <f t="shared" si="20"/>
        <v>0.20333333333333334</v>
      </c>
      <c r="H312" s="8">
        <f t="shared" si="21"/>
        <v>99.125</v>
      </c>
      <c r="I312">
        <v>16</v>
      </c>
      <c r="J312" t="s">
        <v>21</v>
      </c>
      <c r="K312" t="s">
        <v>22</v>
      </c>
      <c r="L312">
        <v>1448690400</v>
      </c>
      <c r="M312">
        <v>1272171600</v>
      </c>
      <c r="N312" s="12">
        <f t="shared" si="22"/>
        <v>42336.25</v>
      </c>
      <c r="O312" s="12">
        <f t="shared" si="23"/>
        <v>40293.208333333336</v>
      </c>
      <c r="P312" t="b">
        <v>0</v>
      </c>
      <c r="Q312" t="b">
        <v>0</v>
      </c>
      <c r="R312" t="s">
        <v>89</v>
      </c>
      <c r="S312" t="s">
        <v>2051</v>
      </c>
      <c r="T312" t="s">
        <v>2052</v>
      </c>
    </row>
    <row r="313" spans="1:20" x14ac:dyDescent="0.3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t="s">
        <v>20</v>
      </c>
      <c r="G313" s="5">
        <f t="shared" si="20"/>
        <v>2.0336507936507937</v>
      </c>
      <c r="H313" s="8">
        <f t="shared" si="21"/>
        <v>105.88429752066116</v>
      </c>
      <c r="I313">
        <v>121</v>
      </c>
      <c r="J313" t="s">
        <v>21</v>
      </c>
      <c r="K313" t="s">
        <v>22</v>
      </c>
      <c r="L313">
        <v>1448690400</v>
      </c>
      <c r="M313">
        <v>1298872800</v>
      </c>
      <c r="N313" s="12">
        <f t="shared" si="22"/>
        <v>42336.25</v>
      </c>
      <c r="O313" s="12">
        <f t="shared" si="23"/>
        <v>40602.25</v>
      </c>
      <c r="P313" t="b">
        <v>0</v>
      </c>
      <c r="Q313" t="b">
        <v>0</v>
      </c>
      <c r="R313" t="s">
        <v>33</v>
      </c>
      <c r="S313" t="s">
        <v>2040</v>
      </c>
      <c r="T313" t="s">
        <v>2041</v>
      </c>
    </row>
    <row r="314" spans="1:20" x14ac:dyDescent="0.3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t="s">
        <v>20</v>
      </c>
      <c r="G314" s="5">
        <f t="shared" si="20"/>
        <v>3.1022842639593908</v>
      </c>
      <c r="H314" s="8">
        <f t="shared" si="21"/>
        <v>48.996525921966864</v>
      </c>
      <c r="I314">
        <v>3742</v>
      </c>
      <c r="J314" t="s">
        <v>21</v>
      </c>
      <c r="K314" t="s">
        <v>22</v>
      </c>
      <c r="L314">
        <v>1448690400</v>
      </c>
      <c r="M314">
        <v>1383282000</v>
      </c>
      <c r="N314" s="12">
        <f t="shared" si="22"/>
        <v>42336.25</v>
      </c>
      <c r="O314" s="12">
        <f t="shared" si="23"/>
        <v>41579.208333333336</v>
      </c>
      <c r="P314" t="b">
        <v>0</v>
      </c>
      <c r="Q314" t="b">
        <v>0</v>
      </c>
      <c r="R314" t="s">
        <v>33</v>
      </c>
      <c r="S314" t="s">
        <v>2040</v>
      </c>
      <c r="T314" t="s">
        <v>2041</v>
      </c>
    </row>
    <row r="315" spans="1:20" x14ac:dyDescent="0.3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t="s">
        <v>20</v>
      </c>
      <c r="G315" s="5">
        <f t="shared" si="20"/>
        <v>3.9531818181818181</v>
      </c>
      <c r="H315" s="8">
        <f t="shared" si="21"/>
        <v>39</v>
      </c>
      <c r="I315">
        <v>223</v>
      </c>
      <c r="J315" t="s">
        <v>21</v>
      </c>
      <c r="K315" t="s">
        <v>22</v>
      </c>
      <c r="L315">
        <v>1448690400</v>
      </c>
      <c r="M315">
        <v>1330495200</v>
      </c>
      <c r="N315" s="12">
        <f t="shared" si="22"/>
        <v>42336.25</v>
      </c>
      <c r="O315" s="12">
        <f t="shared" si="23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 x14ac:dyDescent="0.3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t="s">
        <v>20</v>
      </c>
      <c r="G316" s="5">
        <f t="shared" si="20"/>
        <v>2.9471428571428571</v>
      </c>
      <c r="H316" s="8">
        <f t="shared" si="21"/>
        <v>31.022556390977442</v>
      </c>
      <c r="I316">
        <v>133</v>
      </c>
      <c r="J316" t="s">
        <v>21</v>
      </c>
      <c r="K316" t="s">
        <v>22</v>
      </c>
      <c r="L316">
        <v>1448690400</v>
      </c>
      <c r="M316">
        <v>1552798800</v>
      </c>
      <c r="N316" s="12">
        <f t="shared" si="22"/>
        <v>42336.25</v>
      </c>
      <c r="O316" s="12">
        <f t="shared" si="23"/>
        <v>43541.208333333328</v>
      </c>
      <c r="P316" t="b">
        <v>0</v>
      </c>
      <c r="Q316" t="b">
        <v>1</v>
      </c>
      <c r="R316" t="s">
        <v>42</v>
      </c>
      <c r="S316" t="s">
        <v>2042</v>
      </c>
      <c r="T316" t="s">
        <v>2043</v>
      </c>
    </row>
    <row r="317" spans="1:20" ht="31.2" x14ac:dyDescent="0.3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t="s">
        <v>14</v>
      </c>
      <c r="G317" s="5">
        <f t="shared" si="20"/>
        <v>0.33894736842105261</v>
      </c>
      <c r="H317" s="8">
        <f t="shared" si="21"/>
        <v>103.87096774193549</v>
      </c>
      <c r="I317">
        <v>31</v>
      </c>
      <c r="J317" t="s">
        <v>21</v>
      </c>
      <c r="K317" t="s">
        <v>22</v>
      </c>
      <c r="L317">
        <v>1448690400</v>
      </c>
      <c r="M317">
        <v>1403413200</v>
      </c>
      <c r="N317" s="12">
        <f t="shared" si="22"/>
        <v>42336.25</v>
      </c>
      <c r="O317" s="12">
        <f t="shared" si="23"/>
        <v>41812.208333333336</v>
      </c>
      <c r="P317" t="b">
        <v>0</v>
      </c>
      <c r="Q317" t="b">
        <v>0</v>
      </c>
      <c r="R317" t="s">
        <v>33</v>
      </c>
      <c r="S317" t="s">
        <v>2040</v>
      </c>
      <c r="T317" t="s">
        <v>2041</v>
      </c>
    </row>
    <row r="318" spans="1:20" x14ac:dyDescent="0.3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t="s">
        <v>14</v>
      </c>
      <c r="G318" s="5">
        <f t="shared" si="20"/>
        <v>0.66677083333333331</v>
      </c>
      <c r="H318" s="8">
        <f t="shared" si="21"/>
        <v>59.268518518518519</v>
      </c>
      <c r="I318">
        <v>108</v>
      </c>
      <c r="J318" t="s">
        <v>107</v>
      </c>
      <c r="K318" t="s">
        <v>108</v>
      </c>
      <c r="L318">
        <v>1448690400</v>
      </c>
      <c r="M318">
        <v>1574229600</v>
      </c>
      <c r="N318" s="12">
        <f t="shared" si="22"/>
        <v>42336.25</v>
      </c>
      <c r="O318" s="12">
        <f t="shared" si="23"/>
        <v>43789.25</v>
      </c>
      <c r="P318" t="b">
        <v>0</v>
      </c>
      <c r="Q318" t="b">
        <v>1</v>
      </c>
      <c r="R318" t="s">
        <v>17</v>
      </c>
      <c r="S318" t="s">
        <v>2034</v>
      </c>
      <c r="T318" t="s">
        <v>2035</v>
      </c>
    </row>
    <row r="319" spans="1:20" x14ac:dyDescent="0.3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t="s">
        <v>14</v>
      </c>
      <c r="G319" s="5">
        <f t="shared" si="20"/>
        <v>0.19227272727272726</v>
      </c>
      <c r="H319" s="8">
        <f t="shared" si="21"/>
        <v>42.3</v>
      </c>
      <c r="I319">
        <v>30</v>
      </c>
      <c r="J319" t="s">
        <v>21</v>
      </c>
      <c r="K319" t="s">
        <v>22</v>
      </c>
      <c r="L319">
        <v>1448690400</v>
      </c>
      <c r="M319">
        <v>1495861200</v>
      </c>
      <c r="N319" s="12">
        <f t="shared" si="22"/>
        <v>42336.25</v>
      </c>
      <c r="O319" s="12">
        <f t="shared" si="23"/>
        <v>42882.208333333328</v>
      </c>
      <c r="P319" t="b">
        <v>0</v>
      </c>
      <c r="Q319" t="b">
        <v>0</v>
      </c>
      <c r="R319" t="s">
        <v>33</v>
      </c>
      <c r="S319" t="s">
        <v>2040</v>
      </c>
      <c r="T319" t="s">
        <v>2041</v>
      </c>
    </row>
    <row r="320" spans="1:20" ht="31.2" x14ac:dyDescent="0.3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t="s">
        <v>14</v>
      </c>
      <c r="G320" s="5">
        <f t="shared" si="20"/>
        <v>0.15842105263157893</v>
      </c>
      <c r="H320" s="8">
        <f t="shared" si="21"/>
        <v>53.117647058823529</v>
      </c>
      <c r="I320">
        <v>17</v>
      </c>
      <c r="J320" t="s">
        <v>21</v>
      </c>
      <c r="K320" t="s">
        <v>22</v>
      </c>
      <c r="L320">
        <v>1448690400</v>
      </c>
      <c r="M320">
        <v>1392530400</v>
      </c>
      <c r="N320" s="12">
        <f t="shared" si="22"/>
        <v>42336.25</v>
      </c>
      <c r="O320" s="12">
        <f t="shared" si="23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 x14ac:dyDescent="0.3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t="s">
        <v>74</v>
      </c>
      <c r="G321" s="5">
        <f t="shared" si="20"/>
        <v>0.38702380952380955</v>
      </c>
      <c r="H321" s="8">
        <f t="shared" si="21"/>
        <v>50.796875</v>
      </c>
      <c r="I321">
        <v>64</v>
      </c>
      <c r="J321" t="s">
        <v>21</v>
      </c>
      <c r="K321" t="s">
        <v>22</v>
      </c>
      <c r="L321">
        <v>1448690400</v>
      </c>
      <c r="M321">
        <v>1283662800</v>
      </c>
      <c r="N321" s="12">
        <f t="shared" si="22"/>
        <v>42336.25</v>
      </c>
      <c r="O321" s="12">
        <f t="shared" si="23"/>
        <v>40426.208333333336</v>
      </c>
      <c r="P321" t="b">
        <v>0</v>
      </c>
      <c r="Q321" t="b">
        <v>0</v>
      </c>
      <c r="R321" t="s">
        <v>28</v>
      </c>
      <c r="S321" t="s">
        <v>2038</v>
      </c>
      <c r="T321" t="s">
        <v>2039</v>
      </c>
    </row>
    <row r="322" spans="1:20" x14ac:dyDescent="0.3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t="s">
        <v>14</v>
      </c>
      <c r="G322" s="5">
        <f t="shared" si="20"/>
        <v>9.5876777251184833E-2</v>
      </c>
      <c r="H322" s="8">
        <f t="shared" si="21"/>
        <v>101.15</v>
      </c>
      <c r="I322">
        <v>80</v>
      </c>
      <c r="J322" t="s">
        <v>21</v>
      </c>
      <c r="K322" t="s">
        <v>22</v>
      </c>
      <c r="L322">
        <v>1448690400</v>
      </c>
      <c r="M322">
        <v>1305781200</v>
      </c>
      <c r="N322" s="12">
        <f t="shared" si="22"/>
        <v>42336.25</v>
      </c>
      <c r="O322" s="12">
        <f t="shared" si="23"/>
        <v>40682.208333333336</v>
      </c>
      <c r="P322" t="b">
        <v>0</v>
      </c>
      <c r="Q322" t="b">
        <v>0</v>
      </c>
      <c r="R322" t="s">
        <v>119</v>
      </c>
      <c r="S322" t="s">
        <v>2048</v>
      </c>
      <c r="T322" t="s">
        <v>2054</v>
      </c>
    </row>
    <row r="323" spans="1:20" ht="31.2" x14ac:dyDescent="0.3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t="s">
        <v>14</v>
      </c>
      <c r="G323" s="5">
        <f t="shared" ref="G323:G386" si="24">IF(D323,E323/D323,0)</f>
        <v>0.94144366197183094</v>
      </c>
      <c r="H323" s="8">
        <f t="shared" ref="H323:H386" si="25">IF(I323,E323/I323,0)</f>
        <v>65.000810372771468</v>
      </c>
      <c r="I323">
        <v>2468</v>
      </c>
      <c r="J323" t="s">
        <v>21</v>
      </c>
      <c r="K323" t="s">
        <v>22</v>
      </c>
      <c r="L323">
        <v>1448690400</v>
      </c>
      <c r="M323">
        <v>1302325200</v>
      </c>
      <c r="N323" s="12">
        <f t="shared" ref="N323:N386" si="26">(((L323/60)/60)/24)+DATE(1970,1,1)</f>
        <v>42336.25</v>
      </c>
      <c r="O323" s="12">
        <f t="shared" ref="O323:O386" si="27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2042</v>
      </c>
      <c r="T323" t="s">
        <v>2053</v>
      </c>
    </row>
    <row r="324" spans="1:20" ht="31.2" x14ac:dyDescent="0.3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t="s">
        <v>20</v>
      </c>
      <c r="G324" s="5">
        <f t="shared" si="24"/>
        <v>1.6656234096692113</v>
      </c>
      <c r="H324" s="8">
        <f t="shared" si="25"/>
        <v>37.998645510835914</v>
      </c>
      <c r="I324">
        <v>5168</v>
      </c>
      <c r="J324" t="s">
        <v>21</v>
      </c>
      <c r="K324" t="s">
        <v>22</v>
      </c>
      <c r="L324">
        <v>1448690400</v>
      </c>
      <c r="M324">
        <v>1291788000</v>
      </c>
      <c r="N324" s="12">
        <f t="shared" si="26"/>
        <v>42336.25</v>
      </c>
      <c r="O324" s="12">
        <f t="shared" si="27"/>
        <v>40520.25</v>
      </c>
      <c r="P324" t="b">
        <v>0</v>
      </c>
      <c r="Q324" t="b">
        <v>0</v>
      </c>
      <c r="R324" t="s">
        <v>33</v>
      </c>
      <c r="S324" t="s">
        <v>2040</v>
      </c>
      <c r="T324" t="s">
        <v>2041</v>
      </c>
    </row>
    <row r="325" spans="1:20" x14ac:dyDescent="0.3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t="s">
        <v>14</v>
      </c>
      <c r="G325" s="5">
        <f t="shared" si="24"/>
        <v>0.24134831460674158</v>
      </c>
      <c r="H325" s="8">
        <f t="shared" si="25"/>
        <v>82.615384615384613</v>
      </c>
      <c r="I325">
        <v>26</v>
      </c>
      <c r="J325" t="s">
        <v>40</v>
      </c>
      <c r="K325" t="s">
        <v>41</v>
      </c>
      <c r="L325">
        <v>1448690400</v>
      </c>
      <c r="M325">
        <v>1396069200</v>
      </c>
      <c r="N325" s="12">
        <f t="shared" si="26"/>
        <v>42336.25</v>
      </c>
      <c r="O325" s="12">
        <f t="shared" si="27"/>
        <v>41727.208333333336</v>
      </c>
      <c r="P325" t="b">
        <v>0</v>
      </c>
      <c r="Q325" t="b">
        <v>0</v>
      </c>
      <c r="R325" t="s">
        <v>42</v>
      </c>
      <c r="S325" t="s">
        <v>2042</v>
      </c>
      <c r="T325" t="s">
        <v>2043</v>
      </c>
    </row>
    <row r="326" spans="1:20" x14ac:dyDescent="0.3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t="s">
        <v>20</v>
      </c>
      <c r="G326" s="5">
        <f t="shared" si="24"/>
        <v>1.6405633802816901</v>
      </c>
      <c r="H326" s="8">
        <f t="shared" si="25"/>
        <v>37.941368078175898</v>
      </c>
      <c r="I326">
        <v>307</v>
      </c>
      <c r="J326" t="s">
        <v>21</v>
      </c>
      <c r="K326" t="s">
        <v>22</v>
      </c>
      <c r="L326">
        <v>1448690400</v>
      </c>
      <c r="M326">
        <v>1435899600</v>
      </c>
      <c r="N326" s="12">
        <f t="shared" si="26"/>
        <v>42336.25</v>
      </c>
      <c r="O326" s="12">
        <f t="shared" si="27"/>
        <v>42188.208333333328</v>
      </c>
      <c r="P326" t="b">
        <v>0</v>
      </c>
      <c r="Q326" t="b">
        <v>1</v>
      </c>
      <c r="R326" t="s">
        <v>33</v>
      </c>
      <c r="S326" t="s">
        <v>2040</v>
      </c>
      <c r="T326" t="s">
        <v>2041</v>
      </c>
    </row>
    <row r="327" spans="1:20" ht="31.2" x14ac:dyDescent="0.3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t="s">
        <v>14</v>
      </c>
      <c r="G327" s="5">
        <f t="shared" si="24"/>
        <v>0.90723076923076929</v>
      </c>
      <c r="H327" s="8">
        <f t="shared" si="25"/>
        <v>80.780821917808225</v>
      </c>
      <c r="I327">
        <v>73</v>
      </c>
      <c r="J327" t="s">
        <v>21</v>
      </c>
      <c r="K327" t="s">
        <v>22</v>
      </c>
      <c r="L327">
        <v>1448690400</v>
      </c>
      <c r="M327">
        <v>1531112400</v>
      </c>
      <c r="N327" s="12">
        <f t="shared" si="26"/>
        <v>42336.25</v>
      </c>
      <c r="O327" s="12">
        <f t="shared" si="27"/>
        <v>43290.208333333328</v>
      </c>
      <c r="P327" t="b">
        <v>0</v>
      </c>
      <c r="Q327" t="b">
        <v>1</v>
      </c>
      <c r="R327" t="s">
        <v>33</v>
      </c>
      <c r="S327" t="s">
        <v>2040</v>
      </c>
      <c r="T327" t="s">
        <v>2041</v>
      </c>
    </row>
    <row r="328" spans="1:20" ht="31.2" x14ac:dyDescent="0.3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t="s">
        <v>14</v>
      </c>
      <c r="G328" s="5">
        <f t="shared" si="24"/>
        <v>0.46194444444444444</v>
      </c>
      <c r="H328" s="8">
        <f t="shared" si="25"/>
        <v>25.984375</v>
      </c>
      <c r="I328">
        <v>128</v>
      </c>
      <c r="J328" t="s">
        <v>21</v>
      </c>
      <c r="K328" t="s">
        <v>22</v>
      </c>
      <c r="L328">
        <v>1448690400</v>
      </c>
      <c r="M328">
        <v>1451628000</v>
      </c>
      <c r="N328" s="12">
        <f t="shared" si="26"/>
        <v>42336.25</v>
      </c>
      <c r="O328" s="12">
        <f t="shared" si="27"/>
        <v>42370.25</v>
      </c>
      <c r="P328" t="b">
        <v>0</v>
      </c>
      <c r="Q328" t="b">
        <v>0</v>
      </c>
      <c r="R328" t="s">
        <v>71</v>
      </c>
      <c r="S328" t="s">
        <v>2042</v>
      </c>
      <c r="T328" t="s">
        <v>2050</v>
      </c>
    </row>
    <row r="329" spans="1:20" x14ac:dyDescent="0.3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t="s">
        <v>14</v>
      </c>
      <c r="G329" s="5">
        <f t="shared" si="24"/>
        <v>0.38538461538461538</v>
      </c>
      <c r="H329" s="8">
        <f t="shared" si="25"/>
        <v>30.363636363636363</v>
      </c>
      <c r="I329">
        <v>33</v>
      </c>
      <c r="J329" t="s">
        <v>21</v>
      </c>
      <c r="K329" t="s">
        <v>22</v>
      </c>
      <c r="L329">
        <v>1448690400</v>
      </c>
      <c r="M329">
        <v>1567314000</v>
      </c>
      <c r="N329" s="12">
        <f t="shared" si="26"/>
        <v>42336.25</v>
      </c>
      <c r="O329" s="12">
        <f t="shared" si="27"/>
        <v>43709.208333333328</v>
      </c>
      <c r="P329" t="b">
        <v>0</v>
      </c>
      <c r="Q329" t="b">
        <v>1</v>
      </c>
      <c r="R329" t="s">
        <v>33</v>
      </c>
      <c r="S329" t="s">
        <v>2040</v>
      </c>
      <c r="T329" t="s">
        <v>2041</v>
      </c>
    </row>
    <row r="330" spans="1:20" ht="31.2" x14ac:dyDescent="0.3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t="s">
        <v>20</v>
      </c>
      <c r="G330" s="5">
        <f t="shared" si="24"/>
        <v>1.3356231003039514</v>
      </c>
      <c r="H330" s="8">
        <f t="shared" si="25"/>
        <v>54.004916018025398</v>
      </c>
      <c r="I330">
        <v>2441</v>
      </c>
      <c r="J330" t="s">
        <v>21</v>
      </c>
      <c r="K330" t="s">
        <v>22</v>
      </c>
      <c r="L330">
        <v>1448690400</v>
      </c>
      <c r="M330">
        <v>1544508000</v>
      </c>
      <c r="N330" s="12">
        <f t="shared" si="26"/>
        <v>42336.25</v>
      </c>
      <c r="O330" s="12">
        <f t="shared" si="27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 x14ac:dyDescent="0.3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t="s">
        <v>47</v>
      </c>
      <c r="G331" s="5">
        <f t="shared" si="24"/>
        <v>0.22896588486140726</v>
      </c>
      <c r="H331" s="8">
        <f t="shared" si="25"/>
        <v>101.78672985781991</v>
      </c>
      <c r="I331">
        <v>211</v>
      </c>
      <c r="J331" t="s">
        <v>21</v>
      </c>
      <c r="K331" t="s">
        <v>22</v>
      </c>
      <c r="L331">
        <v>1448690400</v>
      </c>
      <c r="M331">
        <v>1482472800</v>
      </c>
      <c r="N331" s="12">
        <f t="shared" si="26"/>
        <v>42336.25</v>
      </c>
      <c r="O331" s="12">
        <f t="shared" si="27"/>
        <v>42727.25</v>
      </c>
      <c r="P331" t="b">
        <v>0</v>
      </c>
      <c r="Q331" t="b">
        <v>0</v>
      </c>
      <c r="R331" t="s">
        <v>89</v>
      </c>
      <c r="S331" t="s">
        <v>2051</v>
      </c>
      <c r="T331" t="s">
        <v>2052</v>
      </c>
    </row>
    <row r="332" spans="1:20" ht="31.2" x14ac:dyDescent="0.3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t="s">
        <v>20</v>
      </c>
      <c r="G332" s="5">
        <f t="shared" si="24"/>
        <v>1.8495548961424333</v>
      </c>
      <c r="H332" s="8">
        <f t="shared" si="25"/>
        <v>45.003610108303249</v>
      </c>
      <c r="I332">
        <v>1385</v>
      </c>
      <c r="J332" t="s">
        <v>40</v>
      </c>
      <c r="K332" t="s">
        <v>41</v>
      </c>
      <c r="L332">
        <v>1448690400</v>
      </c>
      <c r="M332">
        <v>1512799200</v>
      </c>
      <c r="N332" s="12">
        <f t="shared" si="26"/>
        <v>42336.25</v>
      </c>
      <c r="O332" s="12">
        <f t="shared" si="27"/>
        <v>43078.25</v>
      </c>
      <c r="P332" t="b">
        <v>0</v>
      </c>
      <c r="Q332" t="b">
        <v>0</v>
      </c>
      <c r="R332" t="s">
        <v>42</v>
      </c>
      <c r="S332" t="s">
        <v>2042</v>
      </c>
      <c r="T332" t="s">
        <v>2043</v>
      </c>
    </row>
    <row r="333" spans="1:20" x14ac:dyDescent="0.3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t="s">
        <v>20</v>
      </c>
      <c r="G333" s="5">
        <f t="shared" si="24"/>
        <v>4.4372727272727275</v>
      </c>
      <c r="H333" s="8">
        <f t="shared" si="25"/>
        <v>77.068421052631578</v>
      </c>
      <c r="I333">
        <v>190</v>
      </c>
      <c r="J333" t="s">
        <v>21</v>
      </c>
      <c r="K333" t="s">
        <v>22</v>
      </c>
      <c r="L333">
        <v>1448690400</v>
      </c>
      <c r="M333">
        <v>1324360800</v>
      </c>
      <c r="N333" s="12">
        <f t="shared" si="26"/>
        <v>42336.25</v>
      </c>
      <c r="O333" s="12">
        <f t="shared" si="27"/>
        <v>40897.25</v>
      </c>
      <c r="P333" t="b">
        <v>0</v>
      </c>
      <c r="Q333" t="b">
        <v>0</v>
      </c>
      <c r="R333" t="s">
        <v>17</v>
      </c>
      <c r="S333" t="s">
        <v>2034</v>
      </c>
      <c r="T333" t="s">
        <v>2035</v>
      </c>
    </row>
    <row r="334" spans="1:20" ht="31.2" x14ac:dyDescent="0.3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t="s">
        <v>20</v>
      </c>
      <c r="G334" s="5">
        <f t="shared" si="24"/>
        <v>1.999806763285024</v>
      </c>
      <c r="H334" s="8">
        <f t="shared" si="25"/>
        <v>88.076595744680844</v>
      </c>
      <c r="I334">
        <v>470</v>
      </c>
      <c r="J334" t="s">
        <v>21</v>
      </c>
      <c r="K334" t="s">
        <v>22</v>
      </c>
      <c r="L334">
        <v>1448690400</v>
      </c>
      <c r="M334">
        <v>1364533200</v>
      </c>
      <c r="N334" s="12">
        <f t="shared" si="26"/>
        <v>42336.25</v>
      </c>
      <c r="O334" s="12">
        <f t="shared" si="27"/>
        <v>41362.208333333336</v>
      </c>
      <c r="P334" t="b">
        <v>0</v>
      </c>
      <c r="Q334" t="b">
        <v>0</v>
      </c>
      <c r="R334" t="s">
        <v>65</v>
      </c>
      <c r="S334" t="s">
        <v>2038</v>
      </c>
      <c r="T334" t="s">
        <v>2047</v>
      </c>
    </row>
    <row r="335" spans="1:20" x14ac:dyDescent="0.3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t="s">
        <v>20</v>
      </c>
      <c r="G335" s="5">
        <f t="shared" si="24"/>
        <v>1.2395833333333333</v>
      </c>
      <c r="H335" s="8">
        <f t="shared" si="25"/>
        <v>47.035573122529641</v>
      </c>
      <c r="I335">
        <v>253</v>
      </c>
      <c r="J335" t="s">
        <v>21</v>
      </c>
      <c r="K335" t="s">
        <v>22</v>
      </c>
      <c r="L335">
        <v>1448690400</v>
      </c>
      <c r="M335">
        <v>1545112800</v>
      </c>
      <c r="N335" s="12">
        <f t="shared" si="26"/>
        <v>42336.25</v>
      </c>
      <c r="O335" s="12">
        <f t="shared" si="27"/>
        <v>43452.25</v>
      </c>
      <c r="P335" t="b">
        <v>0</v>
      </c>
      <c r="Q335" t="b">
        <v>0</v>
      </c>
      <c r="R335" t="s">
        <v>33</v>
      </c>
      <c r="S335" t="s">
        <v>2040</v>
      </c>
      <c r="T335" t="s">
        <v>2041</v>
      </c>
    </row>
    <row r="336" spans="1:20" x14ac:dyDescent="0.3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t="s">
        <v>20</v>
      </c>
      <c r="G336" s="5">
        <f t="shared" si="24"/>
        <v>1.8661329305135952</v>
      </c>
      <c r="H336" s="8">
        <f t="shared" si="25"/>
        <v>110.99550763701707</v>
      </c>
      <c r="I336">
        <v>1113</v>
      </c>
      <c r="J336" t="s">
        <v>21</v>
      </c>
      <c r="K336" t="s">
        <v>22</v>
      </c>
      <c r="L336">
        <v>1448690400</v>
      </c>
      <c r="M336">
        <v>1516168800</v>
      </c>
      <c r="N336" s="12">
        <f t="shared" si="26"/>
        <v>42336.25</v>
      </c>
      <c r="O336" s="12">
        <f t="shared" si="27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 x14ac:dyDescent="0.3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t="s">
        <v>20</v>
      </c>
      <c r="G337" s="5">
        <f t="shared" si="24"/>
        <v>1.1428538550057536</v>
      </c>
      <c r="H337" s="8">
        <f t="shared" si="25"/>
        <v>87.003066141042481</v>
      </c>
      <c r="I337">
        <v>2283</v>
      </c>
      <c r="J337" t="s">
        <v>21</v>
      </c>
      <c r="K337" t="s">
        <v>22</v>
      </c>
      <c r="L337">
        <v>1448690400</v>
      </c>
      <c r="M337">
        <v>1574920800</v>
      </c>
      <c r="N337" s="12">
        <f t="shared" si="26"/>
        <v>42336.25</v>
      </c>
      <c r="O337" s="12">
        <f t="shared" si="27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 x14ac:dyDescent="0.3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t="s">
        <v>14</v>
      </c>
      <c r="G338" s="5">
        <f t="shared" si="24"/>
        <v>0.97032531824611035</v>
      </c>
      <c r="H338" s="8">
        <f t="shared" si="25"/>
        <v>63.994402985074629</v>
      </c>
      <c r="I338">
        <v>1072</v>
      </c>
      <c r="J338" t="s">
        <v>21</v>
      </c>
      <c r="K338" t="s">
        <v>22</v>
      </c>
      <c r="L338">
        <v>1448690400</v>
      </c>
      <c r="M338">
        <v>1292479200</v>
      </c>
      <c r="N338" s="12">
        <f t="shared" si="26"/>
        <v>42336.25</v>
      </c>
      <c r="O338" s="12">
        <f t="shared" si="27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 x14ac:dyDescent="0.3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t="s">
        <v>20</v>
      </c>
      <c r="G339" s="5">
        <f t="shared" si="24"/>
        <v>1.2281904761904763</v>
      </c>
      <c r="H339" s="8">
        <f t="shared" si="25"/>
        <v>105.9945205479452</v>
      </c>
      <c r="I339">
        <v>1095</v>
      </c>
      <c r="J339" t="s">
        <v>21</v>
      </c>
      <c r="K339" t="s">
        <v>22</v>
      </c>
      <c r="L339">
        <v>1448690400</v>
      </c>
      <c r="M339">
        <v>1573538400</v>
      </c>
      <c r="N339" s="12">
        <f t="shared" si="26"/>
        <v>42336.25</v>
      </c>
      <c r="O339" s="12">
        <f t="shared" si="27"/>
        <v>43781.25</v>
      </c>
      <c r="P339" t="b">
        <v>0</v>
      </c>
      <c r="Q339" t="b">
        <v>0</v>
      </c>
      <c r="R339" t="s">
        <v>33</v>
      </c>
      <c r="S339" t="s">
        <v>2040</v>
      </c>
      <c r="T339" t="s">
        <v>2041</v>
      </c>
    </row>
    <row r="340" spans="1:20" x14ac:dyDescent="0.3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t="s">
        <v>20</v>
      </c>
      <c r="G340" s="5">
        <f t="shared" si="24"/>
        <v>1.7914326647564469</v>
      </c>
      <c r="H340" s="8">
        <f t="shared" si="25"/>
        <v>73.989349112426041</v>
      </c>
      <c r="I340">
        <v>1690</v>
      </c>
      <c r="J340" t="s">
        <v>21</v>
      </c>
      <c r="K340" t="s">
        <v>22</v>
      </c>
      <c r="L340">
        <v>1448690400</v>
      </c>
      <c r="M340">
        <v>1320382800</v>
      </c>
      <c r="N340" s="12">
        <f t="shared" si="26"/>
        <v>42336.25</v>
      </c>
      <c r="O340" s="12">
        <f t="shared" si="27"/>
        <v>40851.208333333336</v>
      </c>
      <c r="P340" t="b">
        <v>0</v>
      </c>
      <c r="Q340" t="b">
        <v>0</v>
      </c>
      <c r="R340" t="s">
        <v>33</v>
      </c>
      <c r="S340" t="s">
        <v>2040</v>
      </c>
      <c r="T340" t="s">
        <v>2041</v>
      </c>
    </row>
    <row r="341" spans="1:20" x14ac:dyDescent="0.3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t="s">
        <v>74</v>
      </c>
      <c r="G341" s="5">
        <f t="shared" si="24"/>
        <v>0.79951577402787966</v>
      </c>
      <c r="H341" s="8">
        <f t="shared" si="25"/>
        <v>84.02004626060139</v>
      </c>
      <c r="I341">
        <v>1297</v>
      </c>
      <c r="J341" t="s">
        <v>15</v>
      </c>
      <c r="K341" t="s">
        <v>16</v>
      </c>
      <c r="L341">
        <v>1448690400</v>
      </c>
      <c r="M341">
        <v>1502859600</v>
      </c>
      <c r="N341" s="12">
        <f t="shared" si="26"/>
        <v>42336.25</v>
      </c>
      <c r="O341" s="12">
        <f t="shared" si="27"/>
        <v>42963.208333333328</v>
      </c>
      <c r="P341" t="b">
        <v>0</v>
      </c>
      <c r="Q341" t="b">
        <v>0</v>
      </c>
      <c r="R341" t="s">
        <v>33</v>
      </c>
      <c r="S341" t="s">
        <v>2040</v>
      </c>
      <c r="T341" t="s">
        <v>2041</v>
      </c>
    </row>
    <row r="342" spans="1:20" x14ac:dyDescent="0.3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t="s">
        <v>14</v>
      </c>
      <c r="G342" s="5">
        <f t="shared" si="24"/>
        <v>0.94242587601078165</v>
      </c>
      <c r="H342" s="8">
        <f t="shared" si="25"/>
        <v>88.966921119592882</v>
      </c>
      <c r="I342">
        <v>393</v>
      </c>
      <c r="J342" t="s">
        <v>21</v>
      </c>
      <c r="K342" t="s">
        <v>22</v>
      </c>
      <c r="L342">
        <v>1448690400</v>
      </c>
      <c r="M342">
        <v>1323756000</v>
      </c>
      <c r="N342" s="12">
        <f t="shared" si="26"/>
        <v>42336.25</v>
      </c>
      <c r="O342" s="12">
        <f t="shared" si="27"/>
        <v>40890.25</v>
      </c>
      <c r="P342" t="b">
        <v>0</v>
      </c>
      <c r="Q342" t="b">
        <v>0</v>
      </c>
      <c r="R342" t="s">
        <v>122</v>
      </c>
      <c r="S342" t="s">
        <v>2055</v>
      </c>
      <c r="T342" t="s">
        <v>2056</v>
      </c>
    </row>
    <row r="343" spans="1:20" ht="31.2" x14ac:dyDescent="0.3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t="s">
        <v>14</v>
      </c>
      <c r="G343" s="5">
        <f t="shared" si="24"/>
        <v>0.84669291338582675</v>
      </c>
      <c r="H343" s="8">
        <f t="shared" si="25"/>
        <v>76.990453460620529</v>
      </c>
      <c r="I343">
        <v>1257</v>
      </c>
      <c r="J343" t="s">
        <v>21</v>
      </c>
      <c r="K343" t="s">
        <v>22</v>
      </c>
      <c r="L343">
        <v>1448690400</v>
      </c>
      <c r="M343">
        <v>1441342800</v>
      </c>
      <c r="N343" s="12">
        <f t="shared" si="26"/>
        <v>42336.25</v>
      </c>
      <c r="O343" s="12">
        <f t="shared" si="27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2046</v>
      </c>
    </row>
    <row r="344" spans="1:20" x14ac:dyDescent="0.3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t="s">
        <v>14</v>
      </c>
      <c r="G344" s="5">
        <f t="shared" si="24"/>
        <v>0.66521920668058454</v>
      </c>
      <c r="H344" s="8">
        <f t="shared" si="25"/>
        <v>97.146341463414629</v>
      </c>
      <c r="I344">
        <v>328</v>
      </c>
      <c r="J344" t="s">
        <v>21</v>
      </c>
      <c r="K344" t="s">
        <v>22</v>
      </c>
      <c r="L344">
        <v>1448690400</v>
      </c>
      <c r="M344">
        <v>1375333200</v>
      </c>
      <c r="N344" s="12">
        <f t="shared" si="26"/>
        <v>42336.25</v>
      </c>
      <c r="O344" s="12">
        <f t="shared" si="27"/>
        <v>41487.208333333336</v>
      </c>
      <c r="P344" t="b">
        <v>0</v>
      </c>
      <c r="Q344" t="b">
        <v>0</v>
      </c>
      <c r="R344" t="s">
        <v>33</v>
      </c>
      <c r="S344" t="s">
        <v>2040</v>
      </c>
      <c r="T344" t="s">
        <v>2041</v>
      </c>
    </row>
    <row r="345" spans="1:20" x14ac:dyDescent="0.3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t="s">
        <v>14</v>
      </c>
      <c r="G345" s="5">
        <f t="shared" si="24"/>
        <v>0.53922222222222227</v>
      </c>
      <c r="H345" s="8">
        <f t="shared" si="25"/>
        <v>33.013605442176868</v>
      </c>
      <c r="I345">
        <v>147</v>
      </c>
      <c r="J345" t="s">
        <v>21</v>
      </c>
      <c r="K345" t="s">
        <v>22</v>
      </c>
      <c r="L345">
        <v>1448690400</v>
      </c>
      <c r="M345">
        <v>1389420000</v>
      </c>
      <c r="N345" s="12">
        <f t="shared" si="26"/>
        <v>42336.25</v>
      </c>
      <c r="O345" s="12">
        <f t="shared" si="27"/>
        <v>41650.25</v>
      </c>
      <c r="P345" t="b">
        <v>0</v>
      </c>
      <c r="Q345" t="b">
        <v>0</v>
      </c>
      <c r="R345" t="s">
        <v>33</v>
      </c>
      <c r="S345" t="s">
        <v>2040</v>
      </c>
      <c r="T345" t="s">
        <v>2041</v>
      </c>
    </row>
    <row r="346" spans="1:20" x14ac:dyDescent="0.3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t="s">
        <v>14</v>
      </c>
      <c r="G346" s="5">
        <f t="shared" si="24"/>
        <v>0.41983299595141699</v>
      </c>
      <c r="H346" s="8">
        <f t="shared" si="25"/>
        <v>99.950602409638549</v>
      </c>
      <c r="I346">
        <v>830</v>
      </c>
      <c r="J346" t="s">
        <v>21</v>
      </c>
      <c r="K346" t="s">
        <v>22</v>
      </c>
      <c r="L346">
        <v>1448690400</v>
      </c>
      <c r="M346">
        <v>1520056800</v>
      </c>
      <c r="N346" s="12">
        <f t="shared" si="26"/>
        <v>42336.25</v>
      </c>
      <c r="O346" s="12">
        <f t="shared" si="27"/>
        <v>43162.25</v>
      </c>
      <c r="P346" t="b">
        <v>0</v>
      </c>
      <c r="Q346" t="b">
        <v>0</v>
      </c>
      <c r="R346" t="s">
        <v>89</v>
      </c>
      <c r="S346" t="s">
        <v>2051</v>
      </c>
      <c r="T346" t="s">
        <v>2052</v>
      </c>
    </row>
    <row r="347" spans="1:20" x14ac:dyDescent="0.3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t="s">
        <v>14</v>
      </c>
      <c r="G347" s="5">
        <f t="shared" si="24"/>
        <v>0.14694796954314721</v>
      </c>
      <c r="H347" s="8">
        <f t="shared" si="25"/>
        <v>69.966767371601208</v>
      </c>
      <c r="I347">
        <v>331</v>
      </c>
      <c r="J347" t="s">
        <v>40</v>
      </c>
      <c r="K347" t="s">
        <v>41</v>
      </c>
      <c r="L347">
        <v>1448690400</v>
      </c>
      <c r="M347">
        <v>1436504400</v>
      </c>
      <c r="N347" s="12">
        <f t="shared" si="26"/>
        <v>42336.25</v>
      </c>
      <c r="O347" s="12">
        <f t="shared" si="27"/>
        <v>42195.208333333328</v>
      </c>
      <c r="P347" t="b">
        <v>0</v>
      </c>
      <c r="Q347" t="b">
        <v>0</v>
      </c>
      <c r="R347" t="s">
        <v>53</v>
      </c>
      <c r="S347" t="s">
        <v>2042</v>
      </c>
      <c r="T347" t="s">
        <v>2045</v>
      </c>
    </row>
    <row r="348" spans="1:20" x14ac:dyDescent="0.3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t="s">
        <v>14</v>
      </c>
      <c r="G348" s="5">
        <f t="shared" si="24"/>
        <v>0.34475</v>
      </c>
      <c r="H348" s="8">
        <f t="shared" si="25"/>
        <v>110.32</v>
      </c>
      <c r="I348">
        <v>25</v>
      </c>
      <c r="J348" t="s">
        <v>21</v>
      </c>
      <c r="K348" t="s">
        <v>22</v>
      </c>
      <c r="L348">
        <v>1448690400</v>
      </c>
      <c r="M348">
        <v>1508302800</v>
      </c>
      <c r="N348" s="12">
        <f t="shared" si="26"/>
        <v>42336.25</v>
      </c>
      <c r="O348" s="12">
        <f t="shared" si="27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2046</v>
      </c>
    </row>
    <row r="349" spans="1:20" x14ac:dyDescent="0.3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t="s">
        <v>20</v>
      </c>
      <c r="G349" s="5">
        <f t="shared" si="24"/>
        <v>14.007777777777777</v>
      </c>
      <c r="H349" s="8">
        <f t="shared" si="25"/>
        <v>66.005235602094245</v>
      </c>
      <c r="I349">
        <v>191</v>
      </c>
      <c r="J349" t="s">
        <v>21</v>
      </c>
      <c r="K349" t="s">
        <v>22</v>
      </c>
      <c r="L349">
        <v>1448690400</v>
      </c>
      <c r="M349">
        <v>1425708000</v>
      </c>
      <c r="N349" s="12">
        <f t="shared" si="26"/>
        <v>42336.25</v>
      </c>
      <c r="O349" s="12">
        <f t="shared" si="27"/>
        <v>42070.25</v>
      </c>
      <c r="P349" t="b">
        <v>0</v>
      </c>
      <c r="Q349" t="b">
        <v>0</v>
      </c>
      <c r="R349" t="s">
        <v>28</v>
      </c>
      <c r="S349" t="s">
        <v>2038</v>
      </c>
      <c r="T349" t="s">
        <v>2039</v>
      </c>
    </row>
    <row r="350" spans="1:20" x14ac:dyDescent="0.3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t="s">
        <v>14</v>
      </c>
      <c r="G350" s="5">
        <f t="shared" si="24"/>
        <v>0.71770351758793971</v>
      </c>
      <c r="H350" s="8">
        <f t="shared" si="25"/>
        <v>41.005742176284812</v>
      </c>
      <c r="I350">
        <v>3483</v>
      </c>
      <c r="J350" t="s">
        <v>21</v>
      </c>
      <c r="K350" t="s">
        <v>22</v>
      </c>
      <c r="L350">
        <v>1448690400</v>
      </c>
      <c r="M350">
        <v>1488348000</v>
      </c>
      <c r="N350" s="12">
        <f t="shared" si="26"/>
        <v>42336.25</v>
      </c>
      <c r="O350" s="12">
        <f t="shared" si="27"/>
        <v>42795.25</v>
      </c>
      <c r="P350" t="b">
        <v>0</v>
      </c>
      <c r="Q350" t="b">
        <v>0</v>
      </c>
      <c r="R350" t="s">
        <v>17</v>
      </c>
      <c r="S350" t="s">
        <v>2034</v>
      </c>
      <c r="T350" t="s">
        <v>2035</v>
      </c>
    </row>
    <row r="351" spans="1:20" x14ac:dyDescent="0.3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t="s">
        <v>14</v>
      </c>
      <c r="G351" s="5">
        <f t="shared" si="24"/>
        <v>0.53074115044247783</v>
      </c>
      <c r="H351" s="8">
        <f t="shared" si="25"/>
        <v>103.96316359696641</v>
      </c>
      <c r="I351">
        <v>923</v>
      </c>
      <c r="J351" t="s">
        <v>21</v>
      </c>
      <c r="K351" t="s">
        <v>22</v>
      </c>
      <c r="L351">
        <v>1448690400</v>
      </c>
      <c r="M351">
        <v>1502600400</v>
      </c>
      <c r="N351" s="12">
        <f t="shared" si="26"/>
        <v>42336.25</v>
      </c>
      <c r="O351" s="12">
        <f t="shared" si="27"/>
        <v>42960.208333333328</v>
      </c>
      <c r="P351" t="b">
        <v>0</v>
      </c>
      <c r="Q351" t="b">
        <v>0</v>
      </c>
      <c r="R351" t="s">
        <v>33</v>
      </c>
      <c r="S351" t="s">
        <v>2040</v>
      </c>
      <c r="T351" t="s">
        <v>2041</v>
      </c>
    </row>
    <row r="352" spans="1:20" x14ac:dyDescent="0.3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t="s">
        <v>14</v>
      </c>
      <c r="G352" s="5">
        <f t="shared" si="24"/>
        <v>0.05</v>
      </c>
      <c r="H352" s="8">
        <f t="shared" si="25"/>
        <v>5</v>
      </c>
      <c r="I352">
        <v>1</v>
      </c>
      <c r="J352" t="s">
        <v>21</v>
      </c>
      <c r="K352" t="s">
        <v>22</v>
      </c>
      <c r="L352">
        <v>1448690400</v>
      </c>
      <c r="M352">
        <v>1433653200</v>
      </c>
      <c r="N352" s="12">
        <f t="shared" si="26"/>
        <v>42336.25</v>
      </c>
      <c r="O352" s="12">
        <f t="shared" si="27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t="s">
        <v>20</v>
      </c>
      <c r="G353" s="5">
        <f t="shared" si="24"/>
        <v>1.2770715249662619</v>
      </c>
      <c r="H353" s="8">
        <f t="shared" si="25"/>
        <v>47.009935419771487</v>
      </c>
      <c r="I353">
        <v>2013</v>
      </c>
      <c r="J353" t="s">
        <v>21</v>
      </c>
      <c r="K353" t="s">
        <v>22</v>
      </c>
      <c r="L353">
        <v>1448690400</v>
      </c>
      <c r="M353">
        <v>1441602000</v>
      </c>
      <c r="N353" s="12">
        <f t="shared" si="26"/>
        <v>42336.25</v>
      </c>
      <c r="O353" s="12">
        <f t="shared" si="27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 x14ac:dyDescent="0.3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t="s">
        <v>14</v>
      </c>
      <c r="G354" s="5">
        <f t="shared" si="24"/>
        <v>0.34892857142857142</v>
      </c>
      <c r="H354" s="8">
        <f t="shared" si="25"/>
        <v>29.606060606060606</v>
      </c>
      <c r="I354">
        <v>33</v>
      </c>
      <c r="J354" t="s">
        <v>15</v>
      </c>
      <c r="K354" t="s">
        <v>16</v>
      </c>
      <c r="L354">
        <v>1448690400</v>
      </c>
      <c r="M354">
        <v>1447567200</v>
      </c>
      <c r="N354" s="12">
        <f t="shared" si="26"/>
        <v>42336.25</v>
      </c>
      <c r="O354" s="12">
        <f t="shared" si="27"/>
        <v>42323.25</v>
      </c>
      <c r="P354" t="b">
        <v>0</v>
      </c>
      <c r="Q354" t="b">
        <v>0</v>
      </c>
      <c r="R354" t="s">
        <v>33</v>
      </c>
      <c r="S354" t="s">
        <v>2040</v>
      </c>
      <c r="T354" t="s">
        <v>2041</v>
      </c>
    </row>
    <row r="355" spans="1:20" x14ac:dyDescent="0.3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t="s">
        <v>20</v>
      </c>
      <c r="G355" s="5">
        <f t="shared" si="24"/>
        <v>4.105982142857143</v>
      </c>
      <c r="H355" s="8">
        <f t="shared" si="25"/>
        <v>81.010569583088667</v>
      </c>
      <c r="I355">
        <v>1703</v>
      </c>
      <c r="J355" t="s">
        <v>21</v>
      </c>
      <c r="K355" t="s">
        <v>22</v>
      </c>
      <c r="L355">
        <v>1448690400</v>
      </c>
      <c r="M355">
        <v>1562389200</v>
      </c>
      <c r="N355" s="12">
        <f t="shared" si="26"/>
        <v>42336.25</v>
      </c>
      <c r="O355" s="12">
        <f t="shared" si="27"/>
        <v>43652.208333333328</v>
      </c>
      <c r="P355" t="b">
        <v>0</v>
      </c>
      <c r="Q355" t="b">
        <v>0</v>
      </c>
      <c r="R355" t="s">
        <v>33</v>
      </c>
      <c r="S355" t="s">
        <v>2040</v>
      </c>
      <c r="T355" t="s">
        <v>2041</v>
      </c>
    </row>
    <row r="356" spans="1:20" x14ac:dyDescent="0.3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t="s">
        <v>20</v>
      </c>
      <c r="G356" s="5">
        <f t="shared" si="24"/>
        <v>1.2373770491803278</v>
      </c>
      <c r="H356" s="8">
        <f t="shared" si="25"/>
        <v>94.35</v>
      </c>
      <c r="I356">
        <v>80</v>
      </c>
      <c r="J356" t="s">
        <v>36</v>
      </c>
      <c r="K356" t="s">
        <v>37</v>
      </c>
      <c r="L356">
        <v>1448690400</v>
      </c>
      <c r="M356">
        <v>1378789200</v>
      </c>
      <c r="N356" s="12">
        <f t="shared" si="26"/>
        <v>42336.25</v>
      </c>
      <c r="O356" s="12">
        <f t="shared" si="27"/>
        <v>41527.208333333336</v>
      </c>
      <c r="P356" t="b">
        <v>0</v>
      </c>
      <c r="Q356" t="b">
        <v>0</v>
      </c>
      <c r="R356" t="s">
        <v>42</v>
      </c>
      <c r="S356" t="s">
        <v>2042</v>
      </c>
      <c r="T356" t="s">
        <v>2043</v>
      </c>
    </row>
    <row r="357" spans="1:20" x14ac:dyDescent="0.3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t="s">
        <v>47</v>
      </c>
      <c r="G357" s="5">
        <f t="shared" si="24"/>
        <v>0.58973684210526311</v>
      </c>
      <c r="H357" s="8">
        <f t="shared" si="25"/>
        <v>26.058139534883722</v>
      </c>
      <c r="I357">
        <v>86</v>
      </c>
      <c r="J357" t="s">
        <v>21</v>
      </c>
      <c r="K357" t="s">
        <v>22</v>
      </c>
      <c r="L357">
        <v>1448690400</v>
      </c>
      <c r="M357">
        <v>1488520800</v>
      </c>
      <c r="N357" s="12">
        <f t="shared" si="26"/>
        <v>42336.25</v>
      </c>
      <c r="O357" s="12">
        <f t="shared" si="27"/>
        <v>42797.25</v>
      </c>
      <c r="P357" t="b">
        <v>0</v>
      </c>
      <c r="Q357" t="b">
        <v>0</v>
      </c>
      <c r="R357" t="s">
        <v>65</v>
      </c>
      <c r="S357" t="s">
        <v>2038</v>
      </c>
      <c r="T357" t="s">
        <v>2047</v>
      </c>
    </row>
    <row r="358" spans="1:20" x14ac:dyDescent="0.3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t="s">
        <v>14</v>
      </c>
      <c r="G358" s="5">
        <f t="shared" si="24"/>
        <v>0.36892473118279567</v>
      </c>
      <c r="H358" s="8">
        <f t="shared" si="25"/>
        <v>85.775000000000006</v>
      </c>
      <c r="I358">
        <v>40</v>
      </c>
      <c r="J358" t="s">
        <v>107</v>
      </c>
      <c r="K358" t="s">
        <v>108</v>
      </c>
      <c r="L358">
        <v>1448690400</v>
      </c>
      <c r="M358">
        <v>1327298400</v>
      </c>
      <c r="N358" s="12">
        <f t="shared" si="26"/>
        <v>42336.25</v>
      </c>
      <c r="O358" s="12">
        <f t="shared" si="27"/>
        <v>40931.25</v>
      </c>
      <c r="P358" t="b">
        <v>0</v>
      </c>
      <c r="Q358" t="b">
        <v>0</v>
      </c>
      <c r="R358" t="s">
        <v>33</v>
      </c>
      <c r="S358" t="s">
        <v>2040</v>
      </c>
      <c r="T358" t="s">
        <v>2041</v>
      </c>
    </row>
    <row r="359" spans="1:20" x14ac:dyDescent="0.3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t="s">
        <v>20</v>
      </c>
      <c r="G359" s="5">
        <f t="shared" si="24"/>
        <v>1.8491304347826087</v>
      </c>
      <c r="H359" s="8">
        <f t="shared" si="25"/>
        <v>103.73170731707317</v>
      </c>
      <c r="I359">
        <v>41</v>
      </c>
      <c r="J359" t="s">
        <v>21</v>
      </c>
      <c r="K359" t="s">
        <v>22</v>
      </c>
      <c r="L359">
        <v>1448690400</v>
      </c>
      <c r="M359">
        <v>1443416400</v>
      </c>
      <c r="N359" s="12">
        <f t="shared" si="26"/>
        <v>42336.25</v>
      </c>
      <c r="O359" s="12">
        <f t="shared" si="27"/>
        <v>42275.208333333328</v>
      </c>
      <c r="P359" t="b">
        <v>0</v>
      </c>
      <c r="Q359" t="b">
        <v>0</v>
      </c>
      <c r="R359" t="s">
        <v>89</v>
      </c>
      <c r="S359" t="s">
        <v>2051</v>
      </c>
      <c r="T359" t="s">
        <v>2052</v>
      </c>
    </row>
    <row r="360" spans="1:20" x14ac:dyDescent="0.3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t="s">
        <v>14</v>
      </c>
      <c r="G360" s="5">
        <f t="shared" si="24"/>
        <v>0.11814432989690722</v>
      </c>
      <c r="H360" s="8">
        <f t="shared" si="25"/>
        <v>49.826086956521742</v>
      </c>
      <c r="I360">
        <v>23</v>
      </c>
      <c r="J360" t="s">
        <v>15</v>
      </c>
      <c r="K360" t="s">
        <v>16</v>
      </c>
      <c r="L360">
        <v>1448690400</v>
      </c>
      <c r="M360">
        <v>1534136400</v>
      </c>
      <c r="N360" s="12">
        <f t="shared" si="26"/>
        <v>42336.25</v>
      </c>
      <c r="O360" s="12">
        <f t="shared" si="27"/>
        <v>43325.208333333328</v>
      </c>
      <c r="P360" t="b">
        <v>1</v>
      </c>
      <c r="Q360" t="b">
        <v>0</v>
      </c>
      <c r="R360" t="s">
        <v>122</v>
      </c>
      <c r="S360" t="s">
        <v>2055</v>
      </c>
      <c r="T360" t="s">
        <v>2056</v>
      </c>
    </row>
    <row r="361" spans="1:20" x14ac:dyDescent="0.3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t="s">
        <v>20</v>
      </c>
      <c r="G361" s="5">
        <f t="shared" si="24"/>
        <v>2.9870000000000001</v>
      </c>
      <c r="H361" s="8">
        <f t="shared" si="25"/>
        <v>63.893048128342244</v>
      </c>
      <c r="I361">
        <v>187</v>
      </c>
      <c r="J361" t="s">
        <v>21</v>
      </c>
      <c r="K361" t="s">
        <v>22</v>
      </c>
      <c r="L361">
        <v>1448690400</v>
      </c>
      <c r="M361">
        <v>1315026000</v>
      </c>
      <c r="N361" s="12">
        <f t="shared" si="26"/>
        <v>42336.25</v>
      </c>
      <c r="O361" s="12">
        <f t="shared" si="27"/>
        <v>40789.208333333336</v>
      </c>
      <c r="P361" t="b">
        <v>0</v>
      </c>
      <c r="Q361" t="b">
        <v>0</v>
      </c>
      <c r="R361" t="s">
        <v>71</v>
      </c>
      <c r="S361" t="s">
        <v>2042</v>
      </c>
      <c r="T361" t="s">
        <v>2050</v>
      </c>
    </row>
    <row r="362" spans="1:20" x14ac:dyDescent="0.3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t="s">
        <v>20</v>
      </c>
      <c r="G362" s="5">
        <f t="shared" si="24"/>
        <v>2.2635175879396985</v>
      </c>
      <c r="H362" s="8">
        <f t="shared" si="25"/>
        <v>47.002434782608695</v>
      </c>
      <c r="I362">
        <v>2875</v>
      </c>
      <c r="J362" t="s">
        <v>40</v>
      </c>
      <c r="K362" t="s">
        <v>41</v>
      </c>
      <c r="L362">
        <v>1448690400</v>
      </c>
      <c r="M362">
        <v>1295071200</v>
      </c>
      <c r="N362" s="12">
        <f t="shared" si="26"/>
        <v>42336.25</v>
      </c>
      <c r="O362" s="12">
        <f t="shared" si="27"/>
        <v>40558.25</v>
      </c>
      <c r="P362" t="b">
        <v>0</v>
      </c>
      <c r="Q362" t="b">
        <v>1</v>
      </c>
      <c r="R362" t="s">
        <v>33</v>
      </c>
      <c r="S362" t="s">
        <v>2040</v>
      </c>
      <c r="T362" t="s">
        <v>2041</v>
      </c>
    </row>
    <row r="363" spans="1:20" x14ac:dyDescent="0.3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t="s">
        <v>20</v>
      </c>
      <c r="G363" s="5">
        <f t="shared" si="24"/>
        <v>1.7356363636363636</v>
      </c>
      <c r="H363" s="8">
        <f t="shared" si="25"/>
        <v>108.47727272727273</v>
      </c>
      <c r="I363">
        <v>88</v>
      </c>
      <c r="J363" t="s">
        <v>21</v>
      </c>
      <c r="K363" t="s">
        <v>22</v>
      </c>
      <c r="L363">
        <v>1448690400</v>
      </c>
      <c r="M363">
        <v>1509426000</v>
      </c>
      <c r="N363" s="12">
        <f t="shared" si="26"/>
        <v>42336.25</v>
      </c>
      <c r="O363" s="12">
        <f t="shared" si="27"/>
        <v>43039.208333333328</v>
      </c>
      <c r="P363" t="b">
        <v>0</v>
      </c>
      <c r="Q363" t="b">
        <v>0</v>
      </c>
      <c r="R363" t="s">
        <v>33</v>
      </c>
      <c r="S363" t="s">
        <v>2040</v>
      </c>
      <c r="T363" t="s">
        <v>2041</v>
      </c>
    </row>
    <row r="364" spans="1:20" x14ac:dyDescent="0.3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t="s">
        <v>20</v>
      </c>
      <c r="G364" s="5">
        <f t="shared" si="24"/>
        <v>3.7175675675675675</v>
      </c>
      <c r="H364" s="8">
        <f t="shared" si="25"/>
        <v>72.015706806282722</v>
      </c>
      <c r="I364">
        <v>191</v>
      </c>
      <c r="J364" t="s">
        <v>21</v>
      </c>
      <c r="K364" t="s">
        <v>22</v>
      </c>
      <c r="L364">
        <v>1448690400</v>
      </c>
      <c r="M364">
        <v>1299391200</v>
      </c>
      <c r="N364" s="12">
        <f t="shared" si="26"/>
        <v>42336.25</v>
      </c>
      <c r="O364" s="12">
        <f t="shared" si="27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 x14ac:dyDescent="0.3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t="s">
        <v>20</v>
      </c>
      <c r="G365" s="5">
        <f t="shared" si="24"/>
        <v>1.601923076923077</v>
      </c>
      <c r="H365" s="8">
        <f t="shared" si="25"/>
        <v>59.928057553956833</v>
      </c>
      <c r="I365">
        <v>139</v>
      </c>
      <c r="J365" t="s">
        <v>21</v>
      </c>
      <c r="K365" t="s">
        <v>22</v>
      </c>
      <c r="L365">
        <v>1448690400</v>
      </c>
      <c r="M365">
        <v>1325052000</v>
      </c>
      <c r="N365" s="12">
        <f t="shared" si="26"/>
        <v>42336.25</v>
      </c>
      <c r="O365" s="12">
        <f t="shared" si="27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 x14ac:dyDescent="0.3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t="s">
        <v>20</v>
      </c>
      <c r="G366" s="5">
        <f t="shared" si="24"/>
        <v>16.163333333333334</v>
      </c>
      <c r="H366" s="8">
        <f t="shared" si="25"/>
        <v>78.209677419354833</v>
      </c>
      <c r="I366">
        <v>186</v>
      </c>
      <c r="J366" t="s">
        <v>21</v>
      </c>
      <c r="K366" t="s">
        <v>22</v>
      </c>
      <c r="L366">
        <v>1448690400</v>
      </c>
      <c r="M366">
        <v>1522818000</v>
      </c>
      <c r="N366" s="12">
        <f t="shared" si="26"/>
        <v>42336.25</v>
      </c>
      <c r="O366" s="12">
        <f t="shared" si="27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2046</v>
      </c>
    </row>
    <row r="367" spans="1:20" x14ac:dyDescent="0.3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t="s">
        <v>20</v>
      </c>
      <c r="G367" s="5">
        <f t="shared" si="24"/>
        <v>7.3343749999999996</v>
      </c>
      <c r="H367" s="8">
        <f t="shared" si="25"/>
        <v>104.77678571428571</v>
      </c>
      <c r="I367">
        <v>112</v>
      </c>
      <c r="J367" t="s">
        <v>26</v>
      </c>
      <c r="K367" t="s">
        <v>27</v>
      </c>
      <c r="L367">
        <v>1448690400</v>
      </c>
      <c r="M367">
        <v>1485324000</v>
      </c>
      <c r="N367" s="12">
        <f t="shared" si="26"/>
        <v>42336.25</v>
      </c>
      <c r="O367" s="12">
        <f t="shared" si="27"/>
        <v>42760.25</v>
      </c>
      <c r="P367" t="b">
        <v>0</v>
      </c>
      <c r="Q367" t="b">
        <v>0</v>
      </c>
      <c r="R367" t="s">
        <v>33</v>
      </c>
      <c r="S367" t="s">
        <v>2040</v>
      </c>
      <c r="T367" t="s">
        <v>2041</v>
      </c>
    </row>
    <row r="368" spans="1:20" x14ac:dyDescent="0.3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t="s">
        <v>20</v>
      </c>
      <c r="G368" s="5">
        <f t="shared" si="24"/>
        <v>5.9211111111111112</v>
      </c>
      <c r="H368" s="8">
        <f t="shared" si="25"/>
        <v>105.52475247524752</v>
      </c>
      <c r="I368">
        <v>101</v>
      </c>
      <c r="J368" t="s">
        <v>21</v>
      </c>
      <c r="K368" t="s">
        <v>22</v>
      </c>
      <c r="L368">
        <v>1448690400</v>
      </c>
      <c r="M368">
        <v>1294120800</v>
      </c>
      <c r="N368" s="12">
        <f t="shared" si="26"/>
        <v>42336.25</v>
      </c>
      <c r="O368" s="12">
        <f t="shared" si="27"/>
        <v>40547.25</v>
      </c>
      <c r="P368" t="b">
        <v>0</v>
      </c>
      <c r="Q368" t="b">
        <v>1</v>
      </c>
      <c r="R368" t="s">
        <v>33</v>
      </c>
      <c r="S368" t="s">
        <v>2040</v>
      </c>
      <c r="T368" t="s">
        <v>2041</v>
      </c>
    </row>
    <row r="369" spans="1:20" x14ac:dyDescent="0.3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t="s">
        <v>14</v>
      </c>
      <c r="G369" s="5">
        <f t="shared" si="24"/>
        <v>0.18888888888888888</v>
      </c>
      <c r="H369" s="8">
        <f t="shared" si="25"/>
        <v>24.933333333333334</v>
      </c>
      <c r="I369">
        <v>75</v>
      </c>
      <c r="J369" t="s">
        <v>21</v>
      </c>
      <c r="K369" t="s">
        <v>22</v>
      </c>
      <c r="L369">
        <v>1448690400</v>
      </c>
      <c r="M369">
        <v>1415685600</v>
      </c>
      <c r="N369" s="12">
        <f t="shared" si="26"/>
        <v>42336.25</v>
      </c>
      <c r="O369" s="12">
        <f t="shared" si="27"/>
        <v>41954.25</v>
      </c>
      <c r="P369" t="b">
        <v>0</v>
      </c>
      <c r="Q369" t="b">
        <v>1</v>
      </c>
      <c r="R369" t="s">
        <v>33</v>
      </c>
      <c r="S369" t="s">
        <v>2040</v>
      </c>
      <c r="T369" t="s">
        <v>2041</v>
      </c>
    </row>
    <row r="370" spans="1:20" x14ac:dyDescent="0.3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t="s">
        <v>20</v>
      </c>
      <c r="G370" s="5">
        <f t="shared" si="24"/>
        <v>2.7680769230769231</v>
      </c>
      <c r="H370" s="8">
        <f t="shared" si="25"/>
        <v>69.873786407766985</v>
      </c>
      <c r="I370">
        <v>206</v>
      </c>
      <c r="J370" t="s">
        <v>40</v>
      </c>
      <c r="K370" t="s">
        <v>41</v>
      </c>
      <c r="L370">
        <v>1448690400</v>
      </c>
      <c r="M370">
        <v>1288933200</v>
      </c>
      <c r="N370" s="12">
        <f t="shared" si="26"/>
        <v>42336.25</v>
      </c>
      <c r="O370" s="12">
        <f t="shared" si="27"/>
        <v>40487.208333333336</v>
      </c>
      <c r="P370" t="b">
        <v>0</v>
      </c>
      <c r="Q370" t="b">
        <v>1</v>
      </c>
      <c r="R370" t="s">
        <v>42</v>
      </c>
      <c r="S370" t="s">
        <v>2042</v>
      </c>
      <c r="T370" t="s">
        <v>2043</v>
      </c>
    </row>
    <row r="371" spans="1:20" x14ac:dyDescent="0.3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t="s">
        <v>20</v>
      </c>
      <c r="G371" s="5">
        <f t="shared" si="24"/>
        <v>2.730185185185185</v>
      </c>
      <c r="H371" s="8">
        <f t="shared" si="25"/>
        <v>95.733766233766232</v>
      </c>
      <c r="I371">
        <v>154</v>
      </c>
      <c r="J371" t="s">
        <v>21</v>
      </c>
      <c r="K371" t="s">
        <v>22</v>
      </c>
      <c r="L371">
        <v>1448690400</v>
      </c>
      <c r="M371">
        <v>1363237200</v>
      </c>
      <c r="N371" s="12">
        <f t="shared" si="26"/>
        <v>42336.25</v>
      </c>
      <c r="O371" s="12">
        <f t="shared" si="27"/>
        <v>41347.208333333336</v>
      </c>
      <c r="P371" t="b">
        <v>0</v>
      </c>
      <c r="Q371" t="b">
        <v>1</v>
      </c>
      <c r="R371" t="s">
        <v>269</v>
      </c>
      <c r="S371" t="s">
        <v>2042</v>
      </c>
      <c r="T371" t="s">
        <v>2061</v>
      </c>
    </row>
    <row r="372" spans="1:20" x14ac:dyDescent="0.3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t="s">
        <v>20</v>
      </c>
      <c r="G372" s="5">
        <f t="shared" si="24"/>
        <v>1.593633125556545</v>
      </c>
      <c r="H372" s="8">
        <f t="shared" si="25"/>
        <v>29.997485752598056</v>
      </c>
      <c r="I372">
        <v>5966</v>
      </c>
      <c r="J372" t="s">
        <v>21</v>
      </c>
      <c r="K372" t="s">
        <v>22</v>
      </c>
      <c r="L372">
        <v>1448690400</v>
      </c>
      <c r="M372">
        <v>1555822800</v>
      </c>
      <c r="N372" s="12">
        <f t="shared" si="26"/>
        <v>42336.25</v>
      </c>
      <c r="O372" s="12">
        <f t="shared" si="27"/>
        <v>43576.208333333328</v>
      </c>
      <c r="P372" t="b">
        <v>0</v>
      </c>
      <c r="Q372" t="b">
        <v>0</v>
      </c>
      <c r="R372" t="s">
        <v>33</v>
      </c>
      <c r="S372" t="s">
        <v>2040</v>
      </c>
      <c r="T372" t="s">
        <v>2041</v>
      </c>
    </row>
    <row r="373" spans="1:20" x14ac:dyDescent="0.3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t="s">
        <v>14</v>
      </c>
      <c r="G373" s="5">
        <f t="shared" si="24"/>
        <v>0.67869978858350954</v>
      </c>
      <c r="H373" s="8">
        <f t="shared" si="25"/>
        <v>59.011948529411768</v>
      </c>
      <c r="I373">
        <v>2176</v>
      </c>
      <c r="J373" t="s">
        <v>21</v>
      </c>
      <c r="K373" t="s">
        <v>22</v>
      </c>
      <c r="L373">
        <v>1448690400</v>
      </c>
      <c r="M373">
        <v>1427778000</v>
      </c>
      <c r="N373" s="12">
        <f t="shared" si="26"/>
        <v>42336.25</v>
      </c>
      <c r="O373" s="12">
        <f t="shared" si="27"/>
        <v>42094.208333333328</v>
      </c>
      <c r="P373" t="b">
        <v>0</v>
      </c>
      <c r="Q373" t="b">
        <v>0</v>
      </c>
      <c r="R373" t="s">
        <v>33</v>
      </c>
      <c r="S373" t="s">
        <v>2040</v>
      </c>
      <c r="T373" t="s">
        <v>2041</v>
      </c>
    </row>
    <row r="374" spans="1:20" ht="31.2" x14ac:dyDescent="0.3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t="s">
        <v>20</v>
      </c>
      <c r="G374" s="5">
        <f t="shared" si="24"/>
        <v>15.915555555555555</v>
      </c>
      <c r="H374" s="8">
        <f t="shared" si="25"/>
        <v>84.757396449704146</v>
      </c>
      <c r="I374">
        <v>169</v>
      </c>
      <c r="J374" t="s">
        <v>21</v>
      </c>
      <c r="K374" t="s">
        <v>22</v>
      </c>
      <c r="L374">
        <v>1448690400</v>
      </c>
      <c r="M374">
        <v>1422424800</v>
      </c>
      <c r="N374" s="12">
        <f t="shared" si="26"/>
        <v>42336.25</v>
      </c>
      <c r="O374" s="12">
        <f t="shared" si="27"/>
        <v>42032.25</v>
      </c>
      <c r="P374" t="b">
        <v>0</v>
      </c>
      <c r="Q374" t="b">
        <v>1</v>
      </c>
      <c r="R374" t="s">
        <v>42</v>
      </c>
      <c r="S374" t="s">
        <v>2042</v>
      </c>
      <c r="T374" t="s">
        <v>2043</v>
      </c>
    </row>
    <row r="375" spans="1:20" x14ac:dyDescent="0.3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t="s">
        <v>20</v>
      </c>
      <c r="G375" s="5">
        <f t="shared" si="24"/>
        <v>7.3018222222222224</v>
      </c>
      <c r="H375" s="8">
        <f t="shared" si="25"/>
        <v>78.010921177587846</v>
      </c>
      <c r="I375">
        <v>2106</v>
      </c>
      <c r="J375" t="s">
        <v>21</v>
      </c>
      <c r="K375" t="s">
        <v>22</v>
      </c>
      <c r="L375">
        <v>1448690400</v>
      </c>
      <c r="M375">
        <v>1503637200</v>
      </c>
      <c r="N375" s="12">
        <f t="shared" si="26"/>
        <v>42336.25</v>
      </c>
      <c r="O375" s="12">
        <f t="shared" si="27"/>
        <v>42972.208333333328</v>
      </c>
      <c r="P375" t="b">
        <v>0</v>
      </c>
      <c r="Q375" t="b">
        <v>0</v>
      </c>
      <c r="R375" t="s">
        <v>33</v>
      </c>
      <c r="S375" t="s">
        <v>2040</v>
      </c>
      <c r="T375" t="s">
        <v>2041</v>
      </c>
    </row>
    <row r="376" spans="1:20" ht="31.2" x14ac:dyDescent="0.3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t="s">
        <v>14</v>
      </c>
      <c r="G376" s="5">
        <f t="shared" si="24"/>
        <v>0.13185782556750297</v>
      </c>
      <c r="H376" s="8">
        <f t="shared" si="25"/>
        <v>50.05215419501134</v>
      </c>
      <c r="I376">
        <v>441</v>
      </c>
      <c r="J376" t="s">
        <v>21</v>
      </c>
      <c r="K376" t="s">
        <v>22</v>
      </c>
      <c r="L376">
        <v>1448690400</v>
      </c>
      <c r="M376">
        <v>1547618400</v>
      </c>
      <c r="N376" s="12">
        <f t="shared" si="26"/>
        <v>42336.25</v>
      </c>
      <c r="O376" s="12">
        <f t="shared" si="27"/>
        <v>43481.25</v>
      </c>
      <c r="P376" t="b">
        <v>0</v>
      </c>
      <c r="Q376" t="b">
        <v>1</v>
      </c>
      <c r="R376" t="s">
        <v>42</v>
      </c>
      <c r="S376" t="s">
        <v>2042</v>
      </c>
      <c r="T376" t="s">
        <v>2043</v>
      </c>
    </row>
    <row r="377" spans="1:20" ht="31.2" x14ac:dyDescent="0.3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t="s">
        <v>14</v>
      </c>
      <c r="G377" s="5">
        <f t="shared" si="24"/>
        <v>0.54777777777777781</v>
      </c>
      <c r="H377" s="8">
        <f t="shared" si="25"/>
        <v>59.16</v>
      </c>
      <c r="I377">
        <v>25</v>
      </c>
      <c r="J377" t="s">
        <v>21</v>
      </c>
      <c r="K377" t="s">
        <v>22</v>
      </c>
      <c r="L377">
        <v>1448690400</v>
      </c>
      <c r="M377">
        <v>1449900000</v>
      </c>
      <c r="N377" s="12">
        <f t="shared" si="26"/>
        <v>42336.25</v>
      </c>
      <c r="O377" s="12">
        <f t="shared" si="27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2046</v>
      </c>
    </row>
    <row r="378" spans="1:20" x14ac:dyDescent="0.3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t="s">
        <v>20</v>
      </c>
      <c r="G378" s="5">
        <f t="shared" si="24"/>
        <v>3.6102941176470589</v>
      </c>
      <c r="H378" s="8">
        <f t="shared" si="25"/>
        <v>93.702290076335885</v>
      </c>
      <c r="I378">
        <v>131</v>
      </c>
      <c r="J378" t="s">
        <v>21</v>
      </c>
      <c r="K378" t="s">
        <v>22</v>
      </c>
      <c r="L378">
        <v>1448690400</v>
      </c>
      <c r="M378">
        <v>1405141200</v>
      </c>
      <c r="N378" s="12">
        <f t="shared" si="26"/>
        <v>42336.25</v>
      </c>
      <c r="O378" s="12">
        <f t="shared" si="27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 x14ac:dyDescent="0.3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t="s">
        <v>14</v>
      </c>
      <c r="G379" s="5">
        <f t="shared" si="24"/>
        <v>0.10257545271629778</v>
      </c>
      <c r="H379" s="8">
        <f t="shared" si="25"/>
        <v>40.14173228346457</v>
      </c>
      <c r="I379">
        <v>127</v>
      </c>
      <c r="J379" t="s">
        <v>21</v>
      </c>
      <c r="K379" t="s">
        <v>22</v>
      </c>
      <c r="L379">
        <v>1448690400</v>
      </c>
      <c r="M379">
        <v>1572933600</v>
      </c>
      <c r="N379" s="12">
        <f t="shared" si="26"/>
        <v>42336.25</v>
      </c>
      <c r="O379" s="12">
        <f t="shared" si="27"/>
        <v>43774.25</v>
      </c>
      <c r="P379" t="b">
        <v>0</v>
      </c>
      <c r="Q379" t="b">
        <v>0</v>
      </c>
      <c r="R379" t="s">
        <v>33</v>
      </c>
      <c r="S379" t="s">
        <v>2040</v>
      </c>
      <c r="T379" t="s">
        <v>2041</v>
      </c>
    </row>
    <row r="380" spans="1:20" x14ac:dyDescent="0.3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t="s">
        <v>14</v>
      </c>
      <c r="G380" s="5">
        <f t="shared" si="24"/>
        <v>0.13962962962962963</v>
      </c>
      <c r="H380" s="8">
        <f t="shared" si="25"/>
        <v>70.090140845070422</v>
      </c>
      <c r="I380">
        <v>355</v>
      </c>
      <c r="J380" t="s">
        <v>21</v>
      </c>
      <c r="K380" t="s">
        <v>22</v>
      </c>
      <c r="L380">
        <v>1448690400</v>
      </c>
      <c r="M380">
        <v>1530162000</v>
      </c>
      <c r="N380" s="12">
        <f t="shared" si="26"/>
        <v>42336.25</v>
      </c>
      <c r="O380" s="12">
        <f t="shared" si="27"/>
        <v>43279.208333333328</v>
      </c>
      <c r="P380" t="b">
        <v>0</v>
      </c>
      <c r="Q380" t="b">
        <v>0</v>
      </c>
      <c r="R380" t="s">
        <v>42</v>
      </c>
      <c r="S380" t="s">
        <v>2042</v>
      </c>
      <c r="T380" t="s">
        <v>2043</v>
      </c>
    </row>
    <row r="381" spans="1:20" x14ac:dyDescent="0.3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t="s">
        <v>14</v>
      </c>
      <c r="G381" s="5">
        <f t="shared" si="24"/>
        <v>0.40444444444444444</v>
      </c>
      <c r="H381" s="8">
        <f t="shared" si="25"/>
        <v>66.181818181818187</v>
      </c>
      <c r="I381">
        <v>44</v>
      </c>
      <c r="J381" t="s">
        <v>40</v>
      </c>
      <c r="K381" t="s">
        <v>41</v>
      </c>
      <c r="L381">
        <v>1448690400</v>
      </c>
      <c r="M381">
        <v>1320904800</v>
      </c>
      <c r="N381" s="12">
        <f t="shared" si="26"/>
        <v>42336.25</v>
      </c>
      <c r="O381" s="12">
        <f t="shared" si="27"/>
        <v>40857.25</v>
      </c>
      <c r="P381" t="b">
        <v>0</v>
      </c>
      <c r="Q381" t="b">
        <v>0</v>
      </c>
      <c r="R381" t="s">
        <v>33</v>
      </c>
      <c r="S381" t="s">
        <v>2040</v>
      </c>
      <c r="T381" t="s">
        <v>2041</v>
      </c>
    </row>
    <row r="382" spans="1:20" ht="31.2" x14ac:dyDescent="0.3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t="s">
        <v>20</v>
      </c>
      <c r="G382" s="5">
        <f t="shared" si="24"/>
        <v>1.6032</v>
      </c>
      <c r="H382" s="8">
        <f t="shared" si="25"/>
        <v>47.714285714285715</v>
      </c>
      <c r="I382">
        <v>84</v>
      </c>
      <c r="J382" t="s">
        <v>21</v>
      </c>
      <c r="K382" t="s">
        <v>22</v>
      </c>
      <c r="L382">
        <v>1448690400</v>
      </c>
      <c r="M382">
        <v>1372395600</v>
      </c>
      <c r="N382" s="12">
        <f t="shared" si="26"/>
        <v>42336.25</v>
      </c>
      <c r="O382" s="12">
        <f t="shared" si="27"/>
        <v>41453.208333333336</v>
      </c>
      <c r="P382" t="b">
        <v>0</v>
      </c>
      <c r="Q382" t="b">
        <v>0</v>
      </c>
      <c r="R382" t="s">
        <v>33</v>
      </c>
      <c r="S382" t="s">
        <v>2040</v>
      </c>
      <c r="T382" t="s">
        <v>2041</v>
      </c>
    </row>
    <row r="383" spans="1:20" x14ac:dyDescent="0.3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t="s">
        <v>20</v>
      </c>
      <c r="G383" s="5">
        <f t="shared" si="24"/>
        <v>1.8394339622641509</v>
      </c>
      <c r="H383" s="8">
        <f t="shared" si="25"/>
        <v>62.896774193548389</v>
      </c>
      <c r="I383">
        <v>155</v>
      </c>
      <c r="J383" t="s">
        <v>21</v>
      </c>
      <c r="K383" t="s">
        <v>22</v>
      </c>
      <c r="L383">
        <v>1448690400</v>
      </c>
      <c r="M383">
        <v>1437714000</v>
      </c>
      <c r="N383" s="12">
        <f t="shared" si="26"/>
        <v>42336.25</v>
      </c>
      <c r="O383" s="12">
        <f t="shared" si="27"/>
        <v>42209.208333333328</v>
      </c>
      <c r="P383" t="b">
        <v>0</v>
      </c>
      <c r="Q383" t="b">
        <v>0</v>
      </c>
      <c r="R383" t="s">
        <v>33</v>
      </c>
      <c r="S383" t="s">
        <v>2040</v>
      </c>
      <c r="T383" t="s">
        <v>2041</v>
      </c>
    </row>
    <row r="384" spans="1:20" ht="31.2" x14ac:dyDescent="0.3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t="s">
        <v>14</v>
      </c>
      <c r="G384" s="5">
        <f t="shared" si="24"/>
        <v>0.63769230769230767</v>
      </c>
      <c r="H384" s="8">
        <f t="shared" si="25"/>
        <v>86.611940298507463</v>
      </c>
      <c r="I384">
        <v>67</v>
      </c>
      <c r="J384" t="s">
        <v>21</v>
      </c>
      <c r="K384" t="s">
        <v>22</v>
      </c>
      <c r="L384">
        <v>1448690400</v>
      </c>
      <c r="M384">
        <v>1509771600</v>
      </c>
      <c r="N384" s="12">
        <f t="shared" si="26"/>
        <v>42336.25</v>
      </c>
      <c r="O384" s="12">
        <f t="shared" si="27"/>
        <v>43043.208333333328</v>
      </c>
      <c r="P384" t="b">
        <v>0</v>
      </c>
      <c r="Q384" t="b">
        <v>0</v>
      </c>
      <c r="R384" t="s">
        <v>122</v>
      </c>
      <c r="S384" t="s">
        <v>2055</v>
      </c>
      <c r="T384" t="s">
        <v>2056</v>
      </c>
    </row>
    <row r="385" spans="1:20" x14ac:dyDescent="0.3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t="s">
        <v>20</v>
      </c>
      <c r="G385" s="5">
        <f t="shared" si="24"/>
        <v>2.2538095238095237</v>
      </c>
      <c r="H385" s="8">
        <f t="shared" si="25"/>
        <v>75.126984126984127</v>
      </c>
      <c r="I385">
        <v>189</v>
      </c>
      <c r="J385" t="s">
        <v>21</v>
      </c>
      <c r="K385" t="s">
        <v>22</v>
      </c>
      <c r="L385">
        <v>1448690400</v>
      </c>
      <c r="M385">
        <v>1550556000</v>
      </c>
      <c r="N385" s="12">
        <f t="shared" si="26"/>
        <v>42336.25</v>
      </c>
      <c r="O385" s="12">
        <f t="shared" si="27"/>
        <v>43515.25</v>
      </c>
      <c r="P385" t="b">
        <v>0</v>
      </c>
      <c r="Q385" t="b">
        <v>1</v>
      </c>
      <c r="R385" t="s">
        <v>17</v>
      </c>
      <c r="S385" t="s">
        <v>2034</v>
      </c>
      <c r="T385" t="s">
        <v>2035</v>
      </c>
    </row>
    <row r="386" spans="1:20" x14ac:dyDescent="0.3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t="s">
        <v>20</v>
      </c>
      <c r="G386" s="5">
        <f t="shared" si="24"/>
        <v>1.7200961538461539</v>
      </c>
      <c r="H386" s="8">
        <f t="shared" si="25"/>
        <v>41.004167534903104</v>
      </c>
      <c r="I386">
        <v>4799</v>
      </c>
      <c r="J386" t="s">
        <v>21</v>
      </c>
      <c r="K386" t="s">
        <v>22</v>
      </c>
      <c r="L386">
        <v>1448690400</v>
      </c>
      <c r="M386">
        <v>1489039200</v>
      </c>
      <c r="N386" s="12">
        <f t="shared" si="26"/>
        <v>42336.25</v>
      </c>
      <c r="O386" s="12">
        <f t="shared" si="27"/>
        <v>42803.25</v>
      </c>
      <c r="P386" t="b">
        <v>1</v>
      </c>
      <c r="Q386" t="b">
        <v>1</v>
      </c>
      <c r="R386" t="s">
        <v>42</v>
      </c>
      <c r="S386" t="s">
        <v>2042</v>
      </c>
      <c r="T386" t="s">
        <v>2043</v>
      </c>
    </row>
    <row r="387" spans="1:20" ht="31.2" x14ac:dyDescent="0.3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t="s">
        <v>20</v>
      </c>
      <c r="G387" s="5">
        <f t="shared" ref="G387:G450" si="28">IF(D387,E387/D387,0)</f>
        <v>1.4616709511568124</v>
      </c>
      <c r="H387" s="8">
        <f t="shared" ref="H387:H450" si="29">IF(I387,E387/I387,0)</f>
        <v>50.007915567282325</v>
      </c>
      <c r="I387">
        <v>1137</v>
      </c>
      <c r="J387" t="s">
        <v>21</v>
      </c>
      <c r="K387" t="s">
        <v>22</v>
      </c>
      <c r="L387">
        <v>1448690400</v>
      </c>
      <c r="M387">
        <v>1556600400</v>
      </c>
      <c r="N387" s="12">
        <f t="shared" ref="N387:N450" si="30">(((L387/60)/60)/24)+DATE(1970,1,1)</f>
        <v>42336.25</v>
      </c>
      <c r="O387" s="12">
        <f t="shared" ref="O387:O450" si="31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2048</v>
      </c>
      <c r="T387" t="s">
        <v>2049</v>
      </c>
    </row>
    <row r="388" spans="1:20" ht="31.2" x14ac:dyDescent="0.3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t="s">
        <v>14</v>
      </c>
      <c r="G388" s="5">
        <f t="shared" si="28"/>
        <v>0.76423616236162362</v>
      </c>
      <c r="H388" s="8">
        <f t="shared" si="29"/>
        <v>96.960674157303373</v>
      </c>
      <c r="I388">
        <v>1068</v>
      </c>
      <c r="J388" t="s">
        <v>21</v>
      </c>
      <c r="K388" t="s">
        <v>22</v>
      </c>
      <c r="L388">
        <v>1448690400</v>
      </c>
      <c r="M388">
        <v>1278565200</v>
      </c>
      <c r="N388" s="12">
        <f t="shared" si="30"/>
        <v>42336.25</v>
      </c>
      <c r="O388" s="12">
        <f t="shared" si="31"/>
        <v>40367.208333333336</v>
      </c>
      <c r="P388" t="b">
        <v>0</v>
      </c>
      <c r="Q388" t="b">
        <v>0</v>
      </c>
      <c r="R388" t="s">
        <v>33</v>
      </c>
      <c r="S388" t="s">
        <v>2040</v>
      </c>
      <c r="T388" t="s">
        <v>2041</v>
      </c>
    </row>
    <row r="389" spans="1:20" x14ac:dyDescent="0.3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t="s">
        <v>14</v>
      </c>
      <c r="G389" s="5">
        <f t="shared" si="28"/>
        <v>0.39261467889908258</v>
      </c>
      <c r="H389" s="8">
        <f t="shared" si="29"/>
        <v>100.93160377358491</v>
      </c>
      <c r="I389">
        <v>424</v>
      </c>
      <c r="J389" t="s">
        <v>21</v>
      </c>
      <c r="K389" t="s">
        <v>22</v>
      </c>
      <c r="L389">
        <v>1448690400</v>
      </c>
      <c r="M389">
        <v>1339909200</v>
      </c>
      <c r="N389" s="12">
        <f t="shared" si="30"/>
        <v>42336.25</v>
      </c>
      <c r="O389" s="12">
        <f t="shared" si="31"/>
        <v>41077.208333333336</v>
      </c>
      <c r="P389" t="b">
        <v>0</v>
      </c>
      <c r="Q389" t="b">
        <v>0</v>
      </c>
      <c r="R389" t="s">
        <v>65</v>
      </c>
      <c r="S389" t="s">
        <v>2038</v>
      </c>
      <c r="T389" t="s">
        <v>2047</v>
      </c>
    </row>
    <row r="390" spans="1:20" x14ac:dyDescent="0.3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t="s">
        <v>74</v>
      </c>
      <c r="G390" s="5">
        <f t="shared" si="28"/>
        <v>0.11270034843205574</v>
      </c>
      <c r="H390" s="8">
        <f t="shared" si="29"/>
        <v>89.227586206896547</v>
      </c>
      <c r="I390">
        <v>145</v>
      </c>
      <c r="J390" t="s">
        <v>98</v>
      </c>
      <c r="K390" t="s">
        <v>99</v>
      </c>
      <c r="L390">
        <v>1448690400</v>
      </c>
      <c r="M390">
        <v>1325829600</v>
      </c>
      <c r="N390" s="12">
        <f t="shared" si="30"/>
        <v>42336.25</v>
      </c>
      <c r="O390" s="12">
        <f t="shared" si="31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2046</v>
      </c>
    </row>
    <row r="391" spans="1:20" x14ac:dyDescent="0.3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t="s">
        <v>20</v>
      </c>
      <c r="G391" s="5">
        <f t="shared" si="28"/>
        <v>1.2211084337349398</v>
      </c>
      <c r="H391" s="8">
        <f t="shared" si="29"/>
        <v>87.979166666666671</v>
      </c>
      <c r="I391">
        <v>1152</v>
      </c>
      <c r="J391" t="s">
        <v>21</v>
      </c>
      <c r="K391" t="s">
        <v>22</v>
      </c>
      <c r="L391">
        <v>1448690400</v>
      </c>
      <c r="M391">
        <v>1290578400</v>
      </c>
      <c r="N391" s="12">
        <f t="shared" si="30"/>
        <v>42336.25</v>
      </c>
      <c r="O391" s="12">
        <f t="shared" si="31"/>
        <v>40506.25</v>
      </c>
      <c r="P391" t="b">
        <v>0</v>
      </c>
      <c r="Q391" t="b">
        <v>0</v>
      </c>
      <c r="R391" t="s">
        <v>33</v>
      </c>
      <c r="S391" t="s">
        <v>2040</v>
      </c>
      <c r="T391" t="s">
        <v>2041</v>
      </c>
    </row>
    <row r="392" spans="1:20" x14ac:dyDescent="0.3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t="s">
        <v>20</v>
      </c>
      <c r="G392" s="5">
        <f t="shared" si="28"/>
        <v>1.8654166666666667</v>
      </c>
      <c r="H392" s="8">
        <f t="shared" si="29"/>
        <v>89.54</v>
      </c>
      <c r="I392">
        <v>50</v>
      </c>
      <c r="J392" t="s">
        <v>21</v>
      </c>
      <c r="K392" t="s">
        <v>22</v>
      </c>
      <c r="L392">
        <v>1448690400</v>
      </c>
      <c r="M392">
        <v>1380344400</v>
      </c>
      <c r="N392" s="12">
        <f t="shared" si="30"/>
        <v>42336.25</v>
      </c>
      <c r="O392" s="12">
        <f t="shared" si="31"/>
        <v>41545.208333333336</v>
      </c>
      <c r="P392" t="b">
        <v>0</v>
      </c>
      <c r="Q392" t="b">
        <v>0</v>
      </c>
      <c r="R392" t="s">
        <v>122</v>
      </c>
      <c r="S392" t="s">
        <v>2055</v>
      </c>
      <c r="T392" t="s">
        <v>2056</v>
      </c>
    </row>
    <row r="393" spans="1:20" x14ac:dyDescent="0.3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t="s">
        <v>14</v>
      </c>
      <c r="G393" s="5">
        <f t="shared" si="28"/>
        <v>7.27317880794702E-2</v>
      </c>
      <c r="H393" s="8">
        <f t="shared" si="29"/>
        <v>29.09271523178808</v>
      </c>
      <c r="I393">
        <v>151</v>
      </c>
      <c r="J393" t="s">
        <v>21</v>
      </c>
      <c r="K393" t="s">
        <v>22</v>
      </c>
      <c r="L393">
        <v>1448690400</v>
      </c>
      <c r="M393">
        <v>1389852000</v>
      </c>
      <c r="N393" s="12">
        <f t="shared" si="30"/>
        <v>42336.25</v>
      </c>
      <c r="O393" s="12">
        <f t="shared" si="31"/>
        <v>41655.25</v>
      </c>
      <c r="P393" t="b">
        <v>0</v>
      </c>
      <c r="Q393" t="b">
        <v>0</v>
      </c>
      <c r="R393" t="s">
        <v>68</v>
      </c>
      <c r="S393" t="s">
        <v>2048</v>
      </c>
      <c r="T393" t="s">
        <v>2049</v>
      </c>
    </row>
    <row r="394" spans="1:20" ht="31.2" x14ac:dyDescent="0.3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t="s">
        <v>14</v>
      </c>
      <c r="G394" s="5">
        <f t="shared" si="28"/>
        <v>0.65642371234207963</v>
      </c>
      <c r="H394" s="8">
        <f t="shared" si="29"/>
        <v>42.006218905472636</v>
      </c>
      <c r="I394">
        <v>1608</v>
      </c>
      <c r="J394" t="s">
        <v>21</v>
      </c>
      <c r="K394" t="s">
        <v>22</v>
      </c>
      <c r="L394">
        <v>1448690400</v>
      </c>
      <c r="M394">
        <v>1294466400</v>
      </c>
      <c r="N394" s="12">
        <f t="shared" si="30"/>
        <v>42336.25</v>
      </c>
      <c r="O394" s="12">
        <f t="shared" si="31"/>
        <v>40551.25</v>
      </c>
      <c r="P394" t="b">
        <v>0</v>
      </c>
      <c r="Q394" t="b">
        <v>0</v>
      </c>
      <c r="R394" t="s">
        <v>65</v>
      </c>
      <c r="S394" t="s">
        <v>2038</v>
      </c>
      <c r="T394" t="s">
        <v>2047</v>
      </c>
    </row>
    <row r="395" spans="1:20" x14ac:dyDescent="0.3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t="s">
        <v>20</v>
      </c>
      <c r="G395" s="5">
        <f t="shared" si="28"/>
        <v>2.2896178343949045</v>
      </c>
      <c r="H395" s="8">
        <f t="shared" si="29"/>
        <v>47.004903563255965</v>
      </c>
      <c r="I395">
        <v>3059</v>
      </c>
      <c r="J395" t="s">
        <v>15</v>
      </c>
      <c r="K395" t="s">
        <v>16</v>
      </c>
      <c r="L395">
        <v>1448690400</v>
      </c>
      <c r="M395">
        <v>1500354000</v>
      </c>
      <c r="N395" s="12">
        <f t="shared" si="30"/>
        <v>42336.25</v>
      </c>
      <c r="O395" s="12">
        <f t="shared" si="31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2059</v>
      </c>
    </row>
    <row r="396" spans="1:20" x14ac:dyDescent="0.3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t="s">
        <v>20</v>
      </c>
      <c r="G396" s="5">
        <f t="shared" si="28"/>
        <v>4.6937499999999996</v>
      </c>
      <c r="H396" s="8">
        <f t="shared" si="29"/>
        <v>110.44117647058823</v>
      </c>
      <c r="I396">
        <v>34</v>
      </c>
      <c r="J396" t="s">
        <v>21</v>
      </c>
      <c r="K396" t="s">
        <v>22</v>
      </c>
      <c r="L396">
        <v>1448690400</v>
      </c>
      <c r="M396">
        <v>1375938000</v>
      </c>
      <c r="N396" s="12">
        <f t="shared" si="30"/>
        <v>42336.25</v>
      </c>
      <c r="O396" s="12">
        <f t="shared" si="31"/>
        <v>41494.208333333336</v>
      </c>
      <c r="P396" t="b">
        <v>0</v>
      </c>
      <c r="Q396" t="b">
        <v>1</v>
      </c>
      <c r="R396" t="s">
        <v>42</v>
      </c>
      <c r="S396" t="s">
        <v>2042</v>
      </c>
      <c r="T396" t="s">
        <v>2043</v>
      </c>
    </row>
    <row r="397" spans="1:20" ht="31.2" x14ac:dyDescent="0.3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t="s">
        <v>20</v>
      </c>
      <c r="G397" s="5">
        <f t="shared" si="28"/>
        <v>1.3011267605633803</v>
      </c>
      <c r="H397" s="8">
        <f t="shared" si="29"/>
        <v>41.990909090909092</v>
      </c>
      <c r="I397">
        <v>220</v>
      </c>
      <c r="J397" t="s">
        <v>21</v>
      </c>
      <c r="K397" t="s">
        <v>22</v>
      </c>
      <c r="L397">
        <v>1448690400</v>
      </c>
      <c r="M397">
        <v>1323410400</v>
      </c>
      <c r="N397" s="12">
        <f t="shared" si="30"/>
        <v>42336.25</v>
      </c>
      <c r="O397" s="12">
        <f t="shared" si="31"/>
        <v>40886.25</v>
      </c>
      <c r="P397" t="b">
        <v>1</v>
      </c>
      <c r="Q397" t="b">
        <v>0</v>
      </c>
      <c r="R397" t="s">
        <v>33</v>
      </c>
      <c r="S397" t="s">
        <v>2040</v>
      </c>
      <c r="T397" t="s">
        <v>2041</v>
      </c>
    </row>
    <row r="398" spans="1:20" x14ac:dyDescent="0.3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t="s">
        <v>20</v>
      </c>
      <c r="G398" s="5">
        <f t="shared" si="28"/>
        <v>1.6705422993492407</v>
      </c>
      <c r="H398" s="8">
        <f t="shared" si="29"/>
        <v>48.012468827930178</v>
      </c>
      <c r="I398">
        <v>1604</v>
      </c>
      <c r="J398" t="s">
        <v>26</v>
      </c>
      <c r="K398" t="s">
        <v>27</v>
      </c>
      <c r="L398">
        <v>1448690400</v>
      </c>
      <c r="M398">
        <v>1539406800</v>
      </c>
      <c r="N398" s="12">
        <f t="shared" si="30"/>
        <v>42336.25</v>
      </c>
      <c r="O398" s="12">
        <f t="shared" si="31"/>
        <v>43386.208333333328</v>
      </c>
      <c r="P398" t="b">
        <v>0</v>
      </c>
      <c r="Q398" t="b">
        <v>0</v>
      </c>
      <c r="R398" t="s">
        <v>53</v>
      </c>
      <c r="S398" t="s">
        <v>2042</v>
      </c>
      <c r="T398" t="s">
        <v>2045</v>
      </c>
    </row>
    <row r="399" spans="1:20" x14ac:dyDescent="0.3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t="s">
        <v>20</v>
      </c>
      <c r="G399" s="5">
        <f t="shared" si="28"/>
        <v>1.738641975308642</v>
      </c>
      <c r="H399" s="8">
        <f t="shared" si="29"/>
        <v>31.019823788546255</v>
      </c>
      <c r="I399">
        <v>454</v>
      </c>
      <c r="J399" t="s">
        <v>21</v>
      </c>
      <c r="K399" t="s">
        <v>22</v>
      </c>
      <c r="L399">
        <v>1448690400</v>
      </c>
      <c r="M399">
        <v>1369803600</v>
      </c>
      <c r="N399" s="12">
        <f t="shared" si="30"/>
        <v>42336.25</v>
      </c>
      <c r="O399" s="12">
        <f t="shared" si="31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ht="31.2" x14ac:dyDescent="0.3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t="s">
        <v>20</v>
      </c>
      <c r="G400" s="5">
        <f t="shared" si="28"/>
        <v>7.1776470588235295</v>
      </c>
      <c r="H400" s="8">
        <f t="shared" si="29"/>
        <v>99.203252032520325</v>
      </c>
      <c r="I400">
        <v>123</v>
      </c>
      <c r="J400" t="s">
        <v>107</v>
      </c>
      <c r="K400" t="s">
        <v>108</v>
      </c>
      <c r="L400">
        <v>1448690400</v>
      </c>
      <c r="M400">
        <v>1525928400</v>
      </c>
      <c r="N400" s="12">
        <f t="shared" si="30"/>
        <v>42336.25</v>
      </c>
      <c r="O400" s="12">
        <f t="shared" si="31"/>
        <v>43230.208333333328</v>
      </c>
      <c r="P400" t="b">
        <v>0</v>
      </c>
      <c r="Q400" t="b">
        <v>1</v>
      </c>
      <c r="R400" t="s">
        <v>71</v>
      </c>
      <c r="S400" t="s">
        <v>2042</v>
      </c>
      <c r="T400" t="s">
        <v>2050</v>
      </c>
    </row>
    <row r="401" spans="1:20" x14ac:dyDescent="0.3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t="s">
        <v>14</v>
      </c>
      <c r="G401" s="5">
        <f t="shared" si="28"/>
        <v>0.63850976361767731</v>
      </c>
      <c r="H401" s="8">
        <f t="shared" si="29"/>
        <v>66.022316684378325</v>
      </c>
      <c r="I401">
        <v>941</v>
      </c>
      <c r="J401" t="s">
        <v>21</v>
      </c>
      <c r="K401" t="s">
        <v>22</v>
      </c>
      <c r="L401">
        <v>1448690400</v>
      </c>
      <c r="M401">
        <v>1297231200</v>
      </c>
      <c r="N401" s="12">
        <f t="shared" si="30"/>
        <v>42336.25</v>
      </c>
      <c r="O401" s="12">
        <f t="shared" si="31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2046</v>
      </c>
    </row>
    <row r="402" spans="1:20" ht="31.2" x14ac:dyDescent="0.3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t="s">
        <v>14</v>
      </c>
      <c r="G402" s="5">
        <f t="shared" si="28"/>
        <v>0.02</v>
      </c>
      <c r="H402" s="8">
        <f t="shared" si="29"/>
        <v>2</v>
      </c>
      <c r="I402">
        <v>1</v>
      </c>
      <c r="J402" t="s">
        <v>21</v>
      </c>
      <c r="K402" t="s">
        <v>22</v>
      </c>
      <c r="L402">
        <v>1448690400</v>
      </c>
      <c r="M402">
        <v>1378530000</v>
      </c>
      <c r="N402" s="12">
        <f t="shared" si="30"/>
        <v>42336.25</v>
      </c>
      <c r="O402" s="12">
        <f t="shared" si="31"/>
        <v>41524.208333333336</v>
      </c>
      <c r="P402" t="b">
        <v>0</v>
      </c>
      <c r="Q402" t="b">
        <v>1</v>
      </c>
      <c r="R402" t="s">
        <v>122</v>
      </c>
      <c r="S402" t="s">
        <v>2055</v>
      </c>
      <c r="T402" t="s">
        <v>2056</v>
      </c>
    </row>
    <row r="403" spans="1:20" x14ac:dyDescent="0.3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t="s">
        <v>20</v>
      </c>
      <c r="G403" s="5">
        <f t="shared" si="28"/>
        <v>15.302222222222222</v>
      </c>
      <c r="H403" s="8">
        <f t="shared" si="29"/>
        <v>46.060200668896321</v>
      </c>
      <c r="I403">
        <v>299</v>
      </c>
      <c r="J403" t="s">
        <v>21</v>
      </c>
      <c r="K403" t="s">
        <v>22</v>
      </c>
      <c r="L403">
        <v>1448690400</v>
      </c>
      <c r="M403">
        <v>1572152400</v>
      </c>
      <c r="N403" s="12">
        <f t="shared" si="30"/>
        <v>42336.25</v>
      </c>
      <c r="O403" s="12">
        <f t="shared" si="31"/>
        <v>43765.208333333328</v>
      </c>
      <c r="P403" t="b">
        <v>0</v>
      </c>
      <c r="Q403" t="b">
        <v>0</v>
      </c>
      <c r="R403" t="s">
        <v>33</v>
      </c>
      <c r="S403" t="s">
        <v>2040</v>
      </c>
      <c r="T403" t="s">
        <v>2041</v>
      </c>
    </row>
    <row r="404" spans="1:20" x14ac:dyDescent="0.3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t="s">
        <v>14</v>
      </c>
      <c r="G404" s="5">
        <f t="shared" si="28"/>
        <v>0.40356164383561643</v>
      </c>
      <c r="H404" s="8">
        <f t="shared" si="29"/>
        <v>73.650000000000006</v>
      </c>
      <c r="I404">
        <v>40</v>
      </c>
      <c r="J404" t="s">
        <v>21</v>
      </c>
      <c r="K404" t="s">
        <v>22</v>
      </c>
      <c r="L404">
        <v>1448690400</v>
      </c>
      <c r="M404">
        <v>1329890400</v>
      </c>
      <c r="N404" s="12">
        <f t="shared" si="30"/>
        <v>42336.25</v>
      </c>
      <c r="O404" s="12">
        <f t="shared" si="31"/>
        <v>40961.25</v>
      </c>
      <c r="P404" t="b">
        <v>0</v>
      </c>
      <c r="Q404" t="b">
        <v>1</v>
      </c>
      <c r="R404" t="s">
        <v>100</v>
      </c>
      <c r="S404" t="s">
        <v>2042</v>
      </c>
      <c r="T404" t="s">
        <v>2053</v>
      </c>
    </row>
    <row r="405" spans="1:20" x14ac:dyDescent="0.3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t="s">
        <v>14</v>
      </c>
      <c r="G405" s="5">
        <f t="shared" si="28"/>
        <v>0.86220633299284988</v>
      </c>
      <c r="H405" s="8">
        <f t="shared" si="29"/>
        <v>55.99336650082919</v>
      </c>
      <c r="I405">
        <v>3015</v>
      </c>
      <c r="J405" t="s">
        <v>15</v>
      </c>
      <c r="K405" t="s">
        <v>16</v>
      </c>
      <c r="L405">
        <v>1448690400</v>
      </c>
      <c r="M405">
        <v>1276750800</v>
      </c>
      <c r="N405" s="12">
        <f t="shared" si="30"/>
        <v>42336.25</v>
      </c>
      <c r="O405" s="12">
        <f t="shared" si="31"/>
        <v>40346.208333333336</v>
      </c>
      <c r="P405" t="b">
        <v>0</v>
      </c>
      <c r="Q405" t="b">
        <v>1</v>
      </c>
      <c r="R405" t="s">
        <v>33</v>
      </c>
      <c r="S405" t="s">
        <v>2040</v>
      </c>
      <c r="T405" t="s">
        <v>2041</v>
      </c>
    </row>
    <row r="406" spans="1:20" x14ac:dyDescent="0.3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t="s">
        <v>20</v>
      </c>
      <c r="G406" s="5">
        <f t="shared" si="28"/>
        <v>3.1558486707566464</v>
      </c>
      <c r="H406" s="8">
        <f t="shared" si="29"/>
        <v>68.985695127402778</v>
      </c>
      <c r="I406">
        <v>2237</v>
      </c>
      <c r="J406" t="s">
        <v>21</v>
      </c>
      <c r="K406" t="s">
        <v>22</v>
      </c>
      <c r="L406">
        <v>1448690400</v>
      </c>
      <c r="M406">
        <v>1510898400</v>
      </c>
      <c r="N406" s="12">
        <f t="shared" si="30"/>
        <v>42336.25</v>
      </c>
      <c r="O406" s="12">
        <f t="shared" si="31"/>
        <v>43056.25</v>
      </c>
      <c r="P406" t="b">
        <v>0</v>
      </c>
      <c r="Q406" t="b">
        <v>0</v>
      </c>
      <c r="R406" t="s">
        <v>33</v>
      </c>
      <c r="S406" t="s">
        <v>2040</v>
      </c>
      <c r="T406" t="s">
        <v>2041</v>
      </c>
    </row>
    <row r="407" spans="1:20" x14ac:dyDescent="0.3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t="s">
        <v>14</v>
      </c>
      <c r="G407" s="5">
        <f t="shared" si="28"/>
        <v>0.89618243243243245</v>
      </c>
      <c r="H407" s="8">
        <f t="shared" si="29"/>
        <v>60.981609195402299</v>
      </c>
      <c r="I407">
        <v>435</v>
      </c>
      <c r="J407" t="s">
        <v>21</v>
      </c>
      <c r="K407" t="s">
        <v>22</v>
      </c>
      <c r="L407">
        <v>1448690400</v>
      </c>
      <c r="M407">
        <v>1532408400</v>
      </c>
      <c r="N407" s="12">
        <f t="shared" si="30"/>
        <v>42336.25</v>
      </c>
      <c r="O407" s="12">
        <f t="shared" si="31"/>
        <v>43305.208333333328</v>
      </c>
      <c r="P407" t="b">
        <v>0</v>
      </c>
      <c r="Q407" t="b">
        <v>0</v>
      </c>
      <c r="R407" t="s">
        <v>33</v>
      </c>
      <c r="S407" t="s">
        <v>2040</v>
      </c>
      <c r="T407" t="s">
        <v>2041</v>
      </c>
    </row>
    <row r="408" spans="1:20" ht="31.2" x14ac:dyDescent="0.3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t="s">
        <v>20</v>
      </c>
      <c r="G408" s="5">
        <f t="shared" si="28"/>
        <v>1.8214503816793892</v>
      </c>
      <c r="H408" s="8">
        <f t="shared" si="29"/>
        <v>110.98139534883721</v>
      </c>
      <c r="I408">
        <v>645</v>
      </c>
      <c r="J408" t="s">
        <v>21</v>
      </c>
      <c r="K408" t="s">
        <v>22</v>
      </c>
      <c r="L408">
        <v>1448690400</v>
      </c>
      <c r="M408">
        <v>1360562400</v>
      </c>
      <c r="N408" s="12">
        <f t="shared" si="30"/>
        <v>42336.25</v>
      </c>
      <c r="O408" s="12">
        <f t="shared" si="31"/>
        <v>41316.25</v>
      </c>
      <c r="P408" t="b">
        <v>1</v>
      </c>
      <c r="Q408" t="b">
        <v>0</v>
      </c>
      <c r="R408" t="s">
        <v>42</v>
      </c>
      <c r="S408" t="s">
        <v>2042</v>
      </c>
      <c r="T408" t="s">
        <v>2043</v>
      </c>
    </row>
    <row r="409" spans="1:20" x14ac:dyDescent="0.3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t="s">
        <v>20</v>
      </c>
      <c r="G409" s="5">
        <f t="shared" si="28"/>
        <v>3.5588235294117645</v>
      </c>
      <c r="H409" s="8">
        <f t="shared" si="29"/>
        <v>25</v>
      </c>
      <c r="I409">
        <v>484</v>
      </c>
      <c r="J409" t="s">
        <v>36</v>
      </c>
      <c r="K409" t="s">
        <v>37</v>
      </c>
      <c r="L409">
        <v>1448690400</v>
      </c>
      <c r="M409">
        <v>1571547600</v>
      </c>
      <c r="N409" s="12">
        <f t="shared" si="30"/>
        <v>42336.25</v>
      </c>
      <c r="O409" s="12">
        <f t="shared" si="31"/>
        <v>43758.208333333328</v>
      </c>
      <c r="P409" t="b">
        <v>0</v>
      </c>
      <c r="Q409" t="b">
        <v>0</v>
      </c>
      <c r="R409" t="s">
        <v>33</v>
      </c>
      <c r="S409" t="s">
        <v>2040</v>
      </c>
      <c r="T409" t="s">
        <v>2041</v>
      </c>
    </row>
    <row r="410" spans="1:20" x14ac:dyDescent="0.3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t="s">
        <v>20</v>
      </c>
      <c r="G410" s="5">
        <f t="shared" si="28"/>
        <v>1.3183695652173912</v>
      </c>
      <c r="H410" s="8">
        <f t="shared" si="29"/>
        <v>78.759740259740255</v>
      </c>
      <c r="I410">
        <v>154</v>
      </c>
      <c r="J410" t="s">
        <v>15</v>
      </c>
      <c r="K410" t="s">
        <v>16</v>
      </c>
      <c r="L410">
        <v>1448690400</v>
      </c>
      <c r="M410">
        <v>1468126800</v>
      </c>
      <c r="N410" s="12">
        <f t="shared" si="30"/>
        <v>42336.25</v>
      </c>
      <c r="O410" s="12">
        <f t="shared" si="31"/>
        <v>42561.208333333328</v>
      </c>
      <c r="P410" t="b">
        <v>0</v>
      </c>
      <c r="Q410" t="b">
        <v>0</v>
      </c>
      <c r="R410" t="s">
        <v>42</v>
      </c>
      <c r="S410" t="s">
        <v>2042</v>
      </c>
      <c r="T410" t="s">
        <v>2043</v>
      </c>
    </row>
    <row r="411" spans="1:20" x14ac:dyDescent="0.3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t="s">
        <v>14</v>
      </c>
      <c r="G411" s="5">
        <f t="shared" si="28"/>
        <v>0.46315634218289087</v>
      </c>
      <c r="H411" s="8">
        <f t="shared" si="29"/>
        <v>87.960784313725483</v>
      </c>
      <c r="I411">
        <v>714</v>
      </c>
      <c r="J411" t="s">
        <v>21</v>
      </c>
      <c r="K411" t="s">
        <v>22</v>
      </c>
      <c r="L411">
        <v>1448690400</v>
      </c>
      <c r="M411">
        <v>1492837200</v>
      </c>
      <c r="N411" s="12">
        <f t="shared" si="30"/>
        <v>42336.25</v>
      </c>
      <c r="O411" s="12">
        <f t="shared" si="31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 x14ac:dyDescent="0.3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t="s">
        <v>47</v>
      </c>
      <c r="G412" s="5">
        <f t="shared" si="28"/>
        <v>0.36132726089785294</v>
      </c>
      <c r="H412" s="8">
        <f t="shared" si="29"/>
        <v>49.987398739873989</v>
      </c>
      <c r="I412">
        <v>1111</v>
      </c>
      <c r="J412" t="s">
        <v>21</v>
      </c>
      <c r="K412" t="s">
        <v>22</v>
      </c>
      <c r="L412">
        <v>1448690400</v>
      </c>
      <c r="M412">
        <v>1430197200</v>
      </c>
      <c r="N412" s="12">
        <f t="shared" si="30"/>
        <v>42336.25</v>
      </c>
      <c r="O412" s="12">
        <f t="shared" si="31"/>
        <v>42122.208333333328</v>
      </c>
      <c r="P412" t="b">
        <v>0</v>
      </c>
      <c r="Q412" t="b">
        <v>0</v>
      </c>
      <c r="R412" t="s">
        <v>292</v>
      </c>
      <c r="S412" t="s">
        <v>2051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t="s">
        <v>20</v>
      </c>
      <c r="G413" s="5">
        <f t="shared" si="28"/>
        <v>1.0462820512820512</v>
      </c>
      <c r="H413" s="8">
        <f t="shared" si="29"/>
        <v>99.524390243902445</v>
      </c>
      <c r="I413">
        <v>82</v>
      </c>
      <c r="J413" t="s">
        <v>21</v>
      </c>
      <c r="K413" t="s">
        <v>22</v>
      </c>
      <c r="L413">
        <v>1448690400</v>
      </c>
      <c r="M413">
        <v>1496206800</v>
      </c>
      <c r="N413" s="12">
        <f t="shared" si="30"/>
        <v>42336.25</v>
      </c>
      <c r="O413" s="12">
        <f t="shared" si="31"/>
        <v>42886.208333333328</v>
      </c>
      <c r="P413" t="b">
        <v>0</v>
      </c>
      <c r="Q413" t="b">
        <v>0</v>
      </c>
      <c r="R413" t="s">
        <v>33</v>
      </c>
      <c r="S413" t="s">
        <v>2040</v>
      </c>
      <c r="T413" t="s">
        <v>2041</v>
      </c>
    </row>
    <row r="414" spans="1:20" x14ac:dyDescent="0.3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t="s">
        <v>20</v>
      </c>
      <c r="G414" s="5">
        <f t="shared" si="28"/>
        <v>6.6885714285714286</v>
      </c>
      <c r="H414" s="8">
        <f t="shared" si="29"/>
        <v>104.82089552238806</v>
      </c>
      <c r="I414">
        <v>134</v>
      </c>
      <c r="J414" t="s">
        <v>21</v>
      </c>
      <c r="K414" t="s">
        <v>22</v>
      </c>
      <c r="L414">
        <v>1448690400</v>
      </c>
      <c r="M414">
        <v>1389592800</v>
      </c>
      <c r="N414" s="12">
        <f t="shared" si="30"/>
        <v>42336.25</v>
      </c>
      <c r="O414" s="12">
        <f t="shared" si="31"/>
        <v>41652.25</v>
      </c>
      <c r="P414" t="b">
        <v>0</v>
      </c>
      <c r="Q414" t="b">
        <v>0</v>
      </c>
      <c r="R414" t="s">
        <v>119</v>
      </c>
      <c r="S414" t="s">
        <v>2048</v>
      </c>
      <c r="T414" t="s">
        <v>2054</v>
      </c>
    </row>
    <row r="415" spans="1:20" x14ac:dyDescent="0.3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t="s">
        <v>47</v>
      </c>
      <c r="G415" s="5">
        <f t="shared" si="28"/>
        <v>0.62072823218997364</v>
      </c>
      <c r="H415" s="8">
        <f t="shared" si="29"/>
        <v>108.01469237832875</v>
      </c>
      <c r="I415">
        <v>1089</v>
      </c>
      <c r="J415" t="s">
        <v>21</v>
      </c>
      <c r="K415" t="s">
        <v>22</v>
      </c>
      <c r="L415">
        <v>1448690400</v>
      </c>
      <c r="M415">
        <v>1545631200</v>
      </c>
      <c r="N415" s="12">
        <f t="shared" si="30"/>
        <v>42336.25</v>
      </c>
      <c r="O415" s="12">
        <f t="shared" si="31"/>
        <v>43458.25</v>
      </c>
      <c r="P415" t="b">
        <v>0</v>
      </c>
      <c r="Q415" t="b">
        <v>0</v>
      </c>
      <c r="R415" t="s">
        <v>71</v>
      </c>
      <c r="S415" t="s">
        <v>2042</v>
      </c>
      <c r="T415" t="s">
        <v>2050</v>
      </c>
    </row>
    <row r="416" spans="1:20" x14ac:dyDescent="0.3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t="s">
        <v>14</v>
      </c>
      <c r="G416" s="5">
        <f t="shared" si="28"/>
        <v>0.84699787460148779</v>
      </c>
      <c r="H416" s="8">
        <f t="shared" si="29"/>
        <v>28.998544660724033</v>
      </c>
      <c r="I416">
        <v>5497</v>
      </c>
      <c r="J416" t="s">
        <v>21</v>
      </c>
      <c r="K416" t="s">
        <v>22</v>
      </c>
      <c r="L416">
        <v>1448690400</v>
      </c>
      <c r="M416">
        <v>1272430800</v>
      </c>
      <c r="N416" s="12">
        <f t="shared" si="30"/>
        <v>42336.25</v>
      </c>
      <c r="O416" s="12">
        <f t="shared" si="31"/>
        <v>40296.208333333336</v>
      </c>
      <c r="P416" t="b">
        <v>0</v>
      </c>
      <c r="Q416" t="b">
        <v>1</v>
      </c>
      <c r="R416" t="s">
        <v>17</v>
      </c>
      <c r="S416" t="s">
        <v>2034</v>
      </c>
      <c r="T416" t="s">
        <v>2035</v>
      </c>
    </row>
    <row r="417" spans="1:20" x14ac:dyDescent="0.3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t="s">
        <v>14</v>
      </c>
      <c r="G417" s="5">
        <f t="shared" si="28"/>
        <v>0.11059030837004405</v>
      </c>
      <c r="H417" s="8">
        <f t="shared" si="29"/>
        <v>30.028708133971293</v>
      </c>
      <c r="I417">
        <v>418</v>
      </c>
      <c r="J417" t="s">
        <v>21</v>
      </c>
      <c r="K417" t="s">
        <v>22</v>
      </c>
      <c r="L417">
        <v>1448690400</v>
      </c>
      <c r="M417">
        <v>1327903200</v>
      </c>
      <c r="N417" s="12">
        <f t="shared" si="30"/>
        <v>42336.25</v>
      </c>
      <c r="O417" s="12">
        <f t="shared" si="31"/>
        <v>40938.25</v>
      </c>
      <c r="P417" t="b">
        <v>0</v>
      </c>
      <c r="Q417" t="b">
        <v>0</v>
      </c>
      <c r="R417" t="s">
        <v>33</v>
      </c>
      <c r="S417" t="s">
        <v>2040</v>
      </c>
      <c r="T417" t="s">
        <v>2041</v>
      </c>
    </row>
    <row r="418" spans="1:20" ht="31.2" x14ac:dyDescent="0.3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t="s">
        <v>14</v>
      </c>
      <c r="G418" s="5">
        <f t="shared" si="28"/>
        <v>0.43838781575037145</v>
      </c>
      <c r="H418" s="8">
        <f t="shared" si="29"/>
        <v>41.005559416261292</v>
      </c>
      <c r="I418">
        <v>1439</v>
      </c>
      <c r="J418" t="s">
        <v>21</v>
      </c>
      <c r="K418" t="s">
        <v>22</v>
      </c>
      <c r="L418">
        <v>1448690400</v>
      </c>
      <c r="M418">
        <v>1296021600</v>
      </c>
      <c r="N418" s="12">
        <f t="shared" si="30"/>
        <v>42336.25</v>
      </c>
      <c r="O418" s="12">
        <f t="shared" si="31"/>
        <v>40569.25</v>
      </c>
      <c r="P418" t="b">
        <v>0</v>
      </c>
      <c r="Q418" t="b">
        <v>1</v>
      </c>
      <c r="R418" t="s">
        <v>42</v>
      </c>
      <c r="S418" t="s">
        <v>2042</v>
      </c>
      <c r="T418" t="s">
        <v>2043</v>
      </c>
    </row>
    <row r="419" spans="1:20" x14ac:dyDescent="0.3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t="s">
        <v>14</v>
      </c>
      <c r="G419" s="5">
        <f t="shared" si="28"/>
        <v>0.55470588235294116</v>
      </c>
      <c r="H419" s="8">
        <f t="shared" si="29"/>
        <v>62.866666666666667</v>
      </c>
      <c r="I419">
        <v>15</v>
      </c>
      <c r="J419" t="s">
        <v>21</v>
      </c>
      <c r="K419" t="s">
        <v>22</v>
      </c>
      <c r="L419">
        <v>1448690400</v>
      </c>
      <c r="M419">
        <v>1543298400</v>
      </c>
      <c r="N419" s="12">
        <f t="shared" si="30"/>
        <v>42336.25</v>
      </c>
      <c r="O419" s="12">
        <f t="shared" si="31"/>
        <v>43431.25</v>
      </c>
      <c r="P419" t="b">
        <v>0</v>
      </c>
      <c r="Q419" t="b">
        <v>0</v>
      </c>
      <c r="R419" t="s">
        <v>33</v>
      </c>
      <c r="S419" t="s">
        <v>2040</v>
      </c>
      <c r="T419" t="s">
        <v>2041</v>
      </c>
    </row>
    <row r="420" spans="1:20" x14ac:dyDescent="0.3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t="s">
        <v>14</v>
      </c>
      <c r="G420" s="5">
        <f t="shared" si="28"/>
        <v>0.57399511301160655</v>
      </c>
      <c r="H420" s="8">
        <f t="shared" si="29"/>
        <v>47.005002501250623</v>
      </c>
      <c r="I420">
        <v>1999</v>
      </c>
      <c r="J420" t="s">
        <v>15</v>
      </c>
      <c r="K420" t="s">
        <v>16</v>
      </c>
      <c r="L420">
        <v>1448690400</v>
      </c>
      <c r="M420">
        <v>1336366800</v>
      </c>
      <c r="N420" s="12">
        <f t="shared" si="30"/>
        <v>42336.25</v>
      </c>
      <c r="O420" s="12">
        <f t="shared" si="31"/>
        <v>41036.208333333336</v>
      </c>
      <c r="P420" t="b">
        <v>0</v>
      </c>
      <c r="Q420" t="b">
        <v>0</v>
      </c>
      <c r="R420" t="s">
        <v>42</v>
      </c>
      <c r="S420" t="s">
        <v>2042</v>
      </c>
      <c r="T420" t="s">
        <v>2043</v>
      </c>
    </row>
    <row r="421" spans="1:20" x14ac:dyDescent="0.3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t="s">
        <v>20</v>
      </c>
      <c r="G421" s="5">
        <f t="shared" si="28"/>
        <v>1.2343497363796134</v>
      </c>
      <c r="H421" s="8">
        <f t="shared" si="29"/>
        <v>26.997693638285604</v>
      </c>
      <c r="I421">
        <v>5203</v>
      </c>
      <c r="J421" t="s">
        <v>21</v>
      </c>
      <c r="K421" t="s">
        <v>22</v>
      </c>
      <c r="L421">
        <v>1448690400</v>
      </c>
      <c r="M421">
        <v>1325052000</v>
      </c>
      <c r="N421" s="12">
        <f t="shared" si="30"/>
        <v>42336.25</v>
      </c>
      <c r="O421" s="12">
        <f t="shared" si="31"/>
        <v>40905.25</v>
      </c>
      <c r="P421" t="b">
        <v>0</v>
      </c>
      <c r="Q421" t="b">
        <v>0</v>
      </c>
      <c r="R421" t="s">
        <v>28</v>
      </c>
      <c r="S421" t="s">
        <v>2038</v>
      </c>
      <c r="T421" t="s">
        <v>2039</v>
      </c>
    </row>
    <row r="422" spans="1:20" x14ac:dyDescent="0.3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t="s">
        <v>20</v>
      </c>
      <c r="G422" s="5">
        <f t="shared" si="28"/>
        <v>1.2846</v>
      </c>
      <c r="H422" s="8">
        <f t="shared" si="29"/>
        <v>68.329787234042556</v>
      </c>
      <c r="I422">
        <v>94</v>
      </c>
      <c r="J422" t="s">
        <v>21</v>
      </c>
      <c r="K422" t="s">
        <v>22</v>
      </c>
      <c r="L422">
        <v>1448690400</v>
      </c>
      <c r="M422">
        <v>1499576400</v>
      </c>
      <c r="N422" s="12">
        <f t="shared" si="30"/>
        <v>42336.25</v>
      </c>
      <c r="O422" s="12">
        <f t="shared" si="31"/>
        <v>42925.208333333328</v>
      </c>
      <c r="P422" t="b">
        <v>0</v>
      </c>
      <c r="Q422" t="b">
        <v>0</v>
      </c>
      <c r="R422" t="s">
        <v>33</v>
      </c>
      <c r="S422" t="s">
        <v>2040</v>
      </c>
      <c r="T422" t="s">
        <v>2041</v>
      </c>
    </row>
    <row r="423" spans="1:20" x14ac:dyDescent="0.3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t="s">
        <v>14</v>
      </c>
      <c r="G423" s="5">
        <f t="shared" si="28"/>
        <v>0.63989361702127656</v>
      </c>
      <c r="H423" s="8">
        <f t="shared" si="29"/>
        <v>50.974576271186443</v>
      </c>
      <c r="I423">
        <v>118</v>
      </c>
      <c r="J423" t="s">
        <v>21</v>
      </c>
      <c r="K423" t="s">
        <v>22</v>
      </c>
      <c r="L423">
        <v>1448690400</v>
      </c>
      <c r="M423">
        <v>1501304400</v>
      </c>
      <c r="N423" s="12">
        <f t="shared" si="30"/>
        <v>42336.25</v>
      </c>
      <c r="O423" s="12">
        <f t="shared" si="31"/>
        <v>42945.208333333328</v>
      </c>
      <c r="P423" t="b">
        <v>0</v>
      </c>
      <c r="Q423" t="b">
        <v>1</v>
      </c>
      <c r="R423" t="s">
        <v>65</v>
      </c>
      <c r="S423" t="s">
        <v>2038</v>
      </c>
      <c r="T423" t="s">
        <v>2047</v>
      </c>
    </row>
    <row r="424" spans="1:20" ht="31.2" x14ac:dyDescent="0.3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t="s">
        <v>20</v>
      </c>
      <c r="G424" s="5">
        <f t="shared" si="28"/>
        <v>1.2729885057471264</v>
      </c>
      <c r="H424" s="8">
        <f t="shared" si="29"/>
        <v>54.024390243902438</v>
      </c>
      <c r="I424">
        <v>205</v>
      </c>
      <c r="J424" t="s">
        <v>21</v>
      </c>
      <c r="K424" t="s">
        <v>22</v>
      </c>
      <c r="L424">
        <v>1448690400</v>
      </c>
      <c r="M424">
        <v>1273208400</v>
      </c>
      <c r="N424" s="12">
        <f t="shared" si="30"/>
        <v>42336.25</v>
      </c>
      <c r="O424" s="12">
        <f t="shared" si="31"/>
        <v>40305.208333333336</v>
      </c>
      <c r="P424" t="b">
        <v>0</v>
      </c>
      <c r="Q424" t="b">
        <v>1</v>
      </c>
      <c r="R424" t="s">
        <v>33</v>
      </c>
      <c r="S424" t="s">
        <v>2040</v>
      </c>
      <c r="T424" t="s">
        <v>2041</v>
      </c>
    </row>
    <row r="425" spans="1:20" x14ac:dyDescent="0.3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t="s">
        <v>14</v>
      </c>
      <c r="G425" s="5">
        <f t="shared" si="28"/>
        <v>0.10638024357239513</v>
      </c>
      <c r="H425" s="8">
        <f t="shared" si="29"/>
        <v>97.055555555555557</v>
      </c>
      <c r="I425">
        <v>162</v>
      </c>
      <c r="J425" t="s">
        <v>21</v>
      </c>
      <c r="K425" t="s">
        <v>22</v>
      </c>
      <c r="L425">
        <v>1448690400</v>
      </c>
      <c r="M425">
        <v>1316840400</v>
      </c>
      <c r="N425" s="12">
        <f t="shared" si="30"/>
        <v>42336.25</v>
      </c>
      <c r="O425" s="12">
        <f t="shared" si="31"/>
        <v>40810.208333333336</v>
      </c>
      <c r="P425" t="b">
        <v>0</v>
      </c>
      <c r="Q425" t="b">
        <v>1</v>
      </c>
      <c r="R425" t="s">
        <v>17</v>
      </c>
      <c r="S425" t="s">
        <v>2034</v>
      </c>
      <c r="T425" t="s">
        <v>2035</v>
      </c>
    </row>
    <row r="426" spans="1:20" x14ac:dyDescent="0.3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t="s">
        <v>14</v>
      </c>
      <c r="G426" s="5">
        <f t="shared" si="28"/>
        <v>0.40470588235294119</v>
      </c>
      <c r="H426" s="8">
        <f t="shared" si="29"/>
        <v>24.867469879518072</v>
      </c>
      <c r="I426">
        <v>83</v>
      </c>
      <c r="J426" t="s">
        <v>21</v>
      </c>
      <c r="K426" t="s">
        <v>22</v>
      </c>
      <c r="L426">
        <v>1448690400</v>
      </c>
      <c r="M426">
        <v>1524546000</v>
      </c>
      <c r="N426" s="12">
        <f t="shared" si="30"/>
        <v>42336.25</v>
      </c>
      <c r="O426" s="12">
        <f t="shared" si="31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2046</v>
      </c>
    </row>
    <row r="427" spans="1:20" x14ac:dyDescent="0.3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t="s">
        <v>20</v>
      </c>
      <c r="G427" s="5">
        <f t="shared" si="28"/>
        <v>2.8766666666666665</v>
      </c>
      <c r="H427" s="8">
        <f t="shared" si="29"/>
        <v>84.423913043478265</v>
      </c>
      <c r="I427">
        <v>92</v>
      </c>
      <c r="J427" t="s">
        <v>21</v>
      </c>
      <c r="K427" t="s">
        <v>22</v>
      </c>
      <c r="L427">
        <v>1448690400</v>
      </c>
      <c r="M427">
        <v>1438578000</v>
      </c>
      <c r="N427" s="12">
        <f t="shared" si="30"/>
        <v>42336.25</v>
      </c>
      <c r="O427" s="12">
        <f t="shared" si="31"/>
        <v>42219.208333333328</v>
      </c>
      <c r="P427" t="b">
        <v>0</v>
      </c>
      <c r="Q427" t="b">
        <v>0</v>
      </c>
      <c r="R427" t="s">
        <v>122</v>
      </c>
      <c r="S427" t="s">
        <v>2055</v>
      </c>
      <c r="T427" t="s">
        <v>2056</v>
      </c>
    </row>
    <row r="428" spans="1:20" x14ac:dyDescent="0.3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t="s">
        <v>20</v>
      </c>
      <c r="G428" s="5">
        <f t="shared" si="28"/>
        <v>5.7294444444444448</v>
      </c>
      <c r="H428" s="8">
        <f t="shared" si="29"/>
        <v>47.091324200913242</v>
      </c>
      <c r="I428">
        <v>219</v>
      </c>
      <c r="J428" t="s">
        <v>21</v>
      </c>
      <c r="K428" t="s">
        <v>22</v>
      </c>
      <c r="L428">
        <v>1448690400</v>
      </c>
      <c r="M428">
        <v>1362549600</v>
      </c>
      <c r="N428" s="12">
        <f t="shared" si="30"/>
        <v>42336.25</v>
      </c>
      <c r="O428" s="12">
        <f t="shared" si="31"/>
        <v>41339.25</v>
      </c>
      <c r="P428" t="b">
        <v>0</v>
      </c>
      <c r="Q428" t="b">
        <v>0</v>
      </c>
      <c r="R428" t="s">
        <v>33</v>
      </c>
      <c r="S428" t="s">
        <v>2040</v>
      </c>
      <c r="T428" t="s">
        <v>2041</v>
      </c>
    </row>
    <row r="429" spans="1:20" x14ac:dyDescent="0.3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t="s">
        <v>20</v>
      </c>
      <c r="G429" s="5">
        <f t="shared" si="28"/>
        <v>1.1290429799426933</v>
      </c>
      <c r="H429" s="8">
        <f t="shared" si="29"/>
        <v>77.996041171813147</v>
      </c>
      <c r="I429">
        <v>2526</v>
      </c>
      <c r="J429" t="s">
        <v>21</v>
      </c>
      <c r="K429" t="s">
        <v>22</v>
      </c>
      <c r="L429">
        <v>1448690400</v>
      </c>
      <c r="M429">
        <v>1413349200</v>
      </c>
      <c r="N429" s="12">
        <f t="shared" si="30"/>
        <v>42336.25</v>
      </c>
      <c r="O429" s="12">
        <f t="shared" si="31"/>
        <v>41927.208333333336</v>
      </c>
      <c r="P429" t="b">
        <v>0</v>
      </c>
      <c r="Q429" t="b">
        <v>1</v>
      </c>
      <c r="R429" t="s">
        <v>33</v>
      </c>
      <c r="S429" t="s">
        <v>2040</v>
      </c>
      <c r="T429" t="s">
        <v>2041</v>
      </c>
    </row>
    <row r="430" spans="1:20" x14ac:dyDescent="0.3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t="s">
        <v>14</v>
      </c>
      <c r="G430" s="5">
        <f t="shared" si="28"/>
        <v>0.46387573964497042</v>
      </c>
      <c r="H430" s="8">
        <f t="shared" si="29"/>
        <v>62.967871485943775</v>
      </c>
      <c r="I430">
        <v>747</v>
      </c>
      <c r="J430" t="s">
        <v>21</v>
      </c>
      <c r="K430" t="s">
        <v>22</v>
      </c>
      <c r="L430">
        <v>1448690400</v>
      </c>
      <c r="M430">
        <v>1298008800</v>
      </c>
      <c r="N430" s="12">
        <f t="shared" si="30"/>
        <v>42336.25</v>
      </c>
      <c r="O430" s="12">
        <f t="shared" si="31"/>
        <v>40592.25</v>
      </c>
      <c r="P430" t="b">
        <v>0</v>
      </c>
      <c r="Q430" t="b">
        <v>0</v>
      </c>
      <c r="R430" t="s">
        <v>71</v>
      </c>
      <c r="S430" t="s">
        <v>2042</v>
      </c>
      <c r="T430" t="s">
        <v>2050</v>
      </c>
    </row>
    <row r="431" spans="1:20" x14ac:dyDescent="0.3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t="s">
        <v>74</v>
      </c>
      <c r="G431" s="5">
        <f t="shared" si="28"/>
        <v>0.90675916230366493</v>
      </c>
      <c r="H431" s="8">
        <f t="shared" si="29"/>
        <v>81.006080449017773</v>
      </c>
      <c r="I431">
        <v>2138</v>
      </c>
      <c r="J431" t="s">
        <v>21</v>
      </c>
      <c r="K431" t="s">
        <v>22</v>
      </c>
      <c r="L431">
        <v>1448690400</v>
      </c>
      <c r="M431">
        <v>1394427600</v>
      </c>
      <c r="N431" s="12">
        <f t="shared" si="30"/>
        <v>42336.25</v>
      </c>
      <c r="O431" s="12">
        <f t="shared" si="31"/>
        <v>41708.208333333336</v>
      </c>
      <c r="P431" t="b">
        <v>0</v>
      </c>
      <c r="Q431" t="b">
        <v>1</v>
      </c>
      <c r="R431" t="s">
        <v>122</v>
      </c>
      <c r="S431" t="s">
        <v>2055</v>
      </c>
      <c r="T431" t="s">
        <v>2056</v>
      </c>
    </row>
    <row r="432" spans="1:20" ht="31.2" x14ac:dyDescent="0.3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t="s">
        <v>14</v>
      </c>
      <c r="G432" s="5">
        <f t="shared" si="28"/>
        <v>0.67740740740740746</v>
      </c>
      <c r="H432" s="8">
        <f t="shared" si="29"/>
        <v>65.321428571428569</v>
      </c>
      <c r="I432">
        <v>84</v>
      </c>
      <c r="J432" t="s">
        <v>21</v>
      </c>
      <c r="K432" t="s">
        <v>22</v>
      </c>
      <c r="L432">
        <v>1448690400</v>
      </c>
      <c r="M432">
        <v>1572670800</v>
      </c>
      <c r="N432" s="12">
        <f t="shared" si="30"/>
        <v>42336.25</v>
      </c>
      <c r="O432" s="12">
        <f t="shared" si="31"/>
        <v>43771.208333333328</v>
      </c>
      <c r="P432" t="b">
        <v>0</v>
      </c>
      <c r="Q432" t="b">
        <v>0</v>
      </c>
      <c r="R432" t="s">
        <v>33</v>
      </c>
      <c r="S432" t="s">
        <v>2040</v>
      </c>
      <c r="T432" t="s">
        <v>2041</v>
      </c>
    </row>
    <row r="433" spans="1:20" x14ac:dyDescent="0.3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t="s">
        <v>20</v>
      </c>
      <c r="G433" s="5">
        <f t="shared" si="28"/>
        <v>1.9249019607843136</v>
      </c>
      <c r="H433" s="8">
        <f t="shared" si="29"/>
        <v>104.43617021276596</v>
      </c>
      <c r="I433">
        <v>94</v>
      </c>
      <c r="J433" t="s">
        <v>21</v>
      </c>
      <c r="K433" t="s">
        <v>22</v>
      </c>
      <c r="L433">
        <v>1448690400</v>
      </c>
      <c r="M433">
        <v>1531112400</v>
      </c>
      <c r="N433" s="12">
        <f t="shared" si="30"/>
        <v>42336.25</v>
      </c>
      <c r="O433" s="12">
        <f t="shared" si="31"/>
        <v>43290.208333333328</v>
      </c>
      <c r="P433" t="b">
        <v>1</v>
      </c>
      <c r="Q433" t="b">
        <v>0</v>
      </c>
      <c r="R433" t="s">
        <v>33</v>
      </c>
      <c r="S433" t="s">
        <v>2040</v>
      </c>
      <c r="T433" t="s">
        <v>2041</v>
      </c>
    </row>
    <row r="434" spans="1:20" ht="31.2" x14ac:dyDescent="0.3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t="s">
        <v>14</v>
      </c>
      <c r="G434" s="5">
        <f t="shared" si="28"/>
        <v>0.82714285714285718</v>
      </c>
      <c r="H434" s="8">
        <f t="shared" si="29"/>
        <v>69.989010989010993</v>
      </c>
      <c r="I434">
        <v>91</v>
      </c>
      <c r="J434" t="s">
        <v>21</v>
      </c>
      <c r="K434" t="s">
        <v>22</v>
      </c>
      <c r="L434">
        <v>1448690400</v>
      </c>
      <c r="M434">
        <v>1400734800</v>
      </c>
      <c r="N434" s="12">
        <f t="shared" si="30"/>
        <v>42336.25</v>
      </c>
      <c r="O434" s="12">
        <f t="shared" si="31"/>
        <v>41781.208333333336</v>
      </c>
      <c r="P434" t="b">
        <v>0</v>
      </c>
      <c r="Q434" t="b">
        <v>0</v>
      </c>
      <c r="R434" t="s">
        <v>33</v>
      </c>
      <c r="S434" t="s">
        <v>2040</v>
      </c>
      <c r="T434" t="s">
        <v>2041</v>
      </c>
    </row>
    <row r="435" spans="1:20" x14ac:dyDescent="0.3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t="s">
        <v>14</v>
      </c>
      <c r="G435" s="5">
        <f t="shared" si="28"/>
        <v>0.54163920922570019</v>
      </c>
      <c r="H435" s="8">
        <f t="shared" si="29"/>
        <v>83.023989898989896</v>
      </c>
      <c r="I435">
        <v>792</v>
      </c>
      <c r="J435" t="s">
        <v>21</v>
      </c>
      <c r="K435" t="s">
        <v>22</v>
      </c>
      <c r="L435">
        <v>1448690400</v>
      </c>
      <c r="M435">
        <v>1386741600</v>
      </c>
      <c r="N435" s="12">
        <f t="shared" si="30"/>
        <v>42336.25</v>
      </c>
      <c r="O435" s="12">
        <f t="shared" si="31"/>
        <v>41619.25</v>
      </c>
      <c r="P435" t="b">
        <v>0</v>
      </c>
      <c r="Q435" t="b">
        <v>1</v>
      </c>
      <c r="R435" t="s">
        <v>42</v>
      </c>
      <c r="S435" t="s">
        <v>2042</v>
      </c>
      <c r="T435" t="s">
        <v>2043</v>
      </c>
    </row>
    <row r="436" spans="1:20" x14ac:dyDescent="0.3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t="s">
        <v>74</v>
      </c>
      <c r="G436" s="5">
        <f t="shared" si="28"/>
        <v>0.16722222222222222</v>
      </c>
      <c r="H436" s="8">
        <f t="shared" si="29"/>
        <v>90.3</v>
      </c>
      <c r="I436">
        <v>10</v>
      </c>
      <c r="J436" t="s">
        <v>15</v>
      </c>
      <c r="K436" t="s">
        <v>16</v>
      </c>
      <c r="L436">
        <v>1448690400</v>
      </c>
      <c r="M436">
        <v>1481781600</v>
      </c>
      <c r="N436" s="12">
        <f t="shared" si="30"/>
        <v>42336.25</v>
      </c>
      <c r="O436" s="12">
        <f t="shared" si="31"/>
        <v>42719.25</v>
      </c>
      <c r="P436" t="b">
        <v>1</v>
      </c>
      <c r="Q436" t="b">
        <v>0</v>
      </c>
      <c r="R436" t="s">
        <v>33</v>
      </c>
      <c r="S436" t="s">
        <v>2040</v>
      </c>
      <c r="T436" t="s">
        <v>2041</v>
      </c>
    </row>
    <row r="437" spans="1:20" x14ac:dyDescent="0.3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t="s">
        <v>20</v>
      </c>
      <c r="G437" s="5">
        <f t="shared" si="28"/>
        <v>1.168766404199475</v>
      </c>
      <c r="H437" s="8">
        <f t="shared" si="29"/>
        <v>103.98131932282546</v>
      </c>
      <c r="I437">
        <v>1713</v>
      </c>
      <c r="J437" t="s">
        <v>107</v>
      </c>
      <c r="K437" t="s">
        <v>108</v>
      </c>
      <c r="L437">
        <v>1448690400</v>
      </c>
      <c r="M437">
        <v>1419660000</v>
      </c>
      <c r="N437" s="12">
        <f t="shared" si="30"/>
        <v>42336.25</v>
      </c>
      <c r="O437" s="12">
        <f t="shared" si="31"/>
        <v>42000.25</v>
      </c>
      <c r="P437" t="b">
        <v>0</v>
      </c>
      <c r="Q437" t="b">
        <v>1</v>
      </c>
      <c r="R437" t="s">
        <v>33</v>
      </c>
      <c r="S437" t="s">
        <v>2040</v>
      </c>
      <c r="T437" t="s">
        <v>2041</v>
      </c>
    </row>
    <row r="438" spans="1:20" x14ac:dyDescent="0.3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t="s">
        <v>20</v>
      </c>
      <c r="G438" s="5">
        <f t="shared" si="28"/>
        <v>10.521538461538462</v>
      </c>
      <c r="H438" s="8">
        <f t="shared" si="29"/>
        <v>54.931726907630519</v>
      </c>
      <c r="I438">
        <v>249</v>
      </c>
      <c r="J438" t="s">
        <v>21</v>
      </c>
      <c r="K438" t="s">
        <v>22</v>
      </c>
      <c r="L438">
        <v>1448690400</v>
      </c>
      <c r="M438">
        <v>1555822800</v>
      </c>
      <c r="N438" s="12">
        <f t="shared" si="30"/>
        <v>42336.25</v>
      </c>
      <c r="O438" s="12">
        <f t="shared" si="31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t="s">
        <v>20</v>
      </c>
      <c r="G439" s="5">
        <f t="shared" si="28"/>
        <v>1.2307407407407407</v>
      </c>
      <c r="H439" s="8">
        <f t="shared" si="29"/>
        <v>51.921875</v>
      </c>
      <c r="I439">
        <v>192</v>
      </c>
      <c r="J439" t="s">
        <v>21</v>
      </c>
      <c r="K439" t="s">
        <v>22</v>
      </c>
      <c r="L439">
        <v>1448690400</v>
      </c>
      <c r="M439">
        <v>1442379600</v>
      </c>
      <c r="N439" s="12">
        <f t="shared" si="30"/>
        <v>42336.25</v>
      </c>
      <c r="O439" s="12">
        <f t="shared" si="31"/>
        <v>42263.208333333328</v>
      </c>
      <c r="P439" t="b">
        <v>0</v>
      </c>
      <c r="Q439" t="b">
        <v>1</v>
      </c>
      <c r="R439" t="s">
        <v>71</v>
      </c>
      <c r="S439" t="s">
        <v>2042</v>
      </c>
      <c r="T439" t="s">
        <v>2050</v>
      </c>
    </row>
    <row r="440" spans="1:20" ht="31.2" x14ac:dyDescent="0.3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t="s">
        <v>20</v>
      </c>
      <c r="G440" s="5">
        <f t="shared" si="28"/>
        <v>1.7863855421686747</v>
      </c>
      <c r="H440" s="8">
        <f t="shared" si="29"/>
        <v>60.02834008097166</v>
      </c>
      <c r="I440">
        <v>247</v>
      </c>
      <c r="J440" t="s">
        <v>21</v>
      </c>
      <c r="K440" t="s">
        <v>22</v>
      </c>
      <c r="L440">
        <v>1448690400</v>
      </c>
      <c r="M440">
        <v>1364965200</v>
      </c>
      <c r="N440" s="12">
        <f t="shared" si="30"/>
        <v>42336.25</v>
      </c>
      <c r="O440" s="12">
        <f t="shared" si="31"/>
        <v>41367.208333333336</v>
      </c>
      <c r="P440" t="b">
        <v>0</v>
      </c>
      <c r="Q440" t="b">
        <v>0</v>
      </c>
      <c r="R440" t="s">
        <v>33</v>
      </c>
      <c r="S440" t="s">
        <v>2040</v>
      </c>
      <c r="T440" t="s">
        <v>2041</v>
      </c>
    </row>
    <row r="441" spans="1:20" x14ac:dyDescent="0.3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t="s">
        <v>20</v>
      </c>
      <c r="G441" s="5">
        <f t="shared" si="28"/>
        <v>3.5528169014084505</v>
      </c>
      <c r="H441" s="8">
        <f t="shared" si="29"/>
        <v>44.003488879197555</v>
      </c>
      <c r="I441">
        <v>2293</v>
      </c>
      <c r="J441" t="s">
        <v>21</v>
      </c>
      <c r="K441" t="s">
        <v>22</v>
      </c>
      <c r="L441">
        <v>1448690400</v>
      </c>
      <c r="M441">
        <v>1479016800</v>
      </c>
      <c r="N441" s="12">
        <f t="shared" si="30"/>
        <v>42336.25</v>
      </c>
      <c r="O441" s="12">
        <f t="shared" si="31"/>
        <v>42687.25</v>
      </c>
      <c r="P441" t="b">
        <v>0</v>
      </c>
      <c r="Q441" t="b">
        <v>0</v>
      </c>
      <c r="R441" t="s">
        <v>474</v>
      </c>
      <c r="S441" t="s">
        <v>2042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t="s">
        <v>20</v>
      </c>
      <c r="G442" s="5">
        <f t="shared" si="28"/>
        <v>1.6190634146341463</v>
      </c>
      <c r="H442" s="8">
        <f t="shared" si="29"/>
        <v>53.003513254551258</v>
      </c>
      <c r="I442">
        <v>3131</v>
      </c>
      <c r="J442" t="s">
        <v>21</v>
      </c>
      <c r="K442" t="s">
        <v>22</v>
      </c>
      <c r="L442">
        <v>1448690400</v>
      </c>
      <c r="M442">
        <v>1499662800</v>
      </c>
      <c r="N442" s="12">
        <f t="shared" si="30"/>
        <v>42336.25</v>
      </c>
      <c r="O442" s="12">
        <f t="shared" si="31"/>
        <v>42926.208333333328</v>
      </c>
      <c r="P442" t="b">
        <v>0</v>
      </c>
      <c r="Q442" t="b">
        <v>0</v>
      </c>
      <c r="R442" t="s">
        <v>269</v>
      </c>
      <c r="S442" t="s">
        <v>2042</v>
      </c>
      <c r="T442" t="s">
        <v>2061</v>
      </c>
    </row>
    <row r="443" spans="1:20" x14ac:dyDescent="0.3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t="s">
        <v>14</v>
      </c>
      <c r="G443" s="5">
        <f t="shared" si="28"/>
        <v>0.24914285714285714</v>
      </c>
      <c r="H443" s="8">
        <f t="shared" si="29"/>
        <v>54.5</v>
      </c>
      <c r="I443">
        <v>32</v>
      </c>
      <c r="J443" t="s">
        <v>21</v>
      </c>
      <c r="K443" t="s">
        <v>22</v>
      </c>
      <c r="L443">
        <v>1448690400</v>
      </c>
      <c r="M443">
        <v>1337835600</v>
      </c>
      <c r="N443" s="12">
        <f t="shared" si="30"/>
        <v>42336.25</v>
      </c>
      <c r="O443" s="12">
        <f t="shared" si="31"/>
        <v>41053.208333333336</v>
      </c>
      <c r="P443" t="b">
        <v>0</v>
      </c>
      <c r="Q443" t="b">
        <v>0</v>
      </c>
      <c r="R443" t="s">
        <v>65</v>
      </c>
      <c r="S443" t="s">
        <v>2038</v>
      </c>
      <c r="T443" t="s">
        <v>2047</v>
      </c>
    </row>
    <row r="444" spans="1:20" x14ac:dyDescent="0.3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t="s">
        <v>20</v>
      </c>
      <c r="G444" s="5">
        <f t="shared" si="28"/>
        <v>1.9872222222222222</v>
      </c>
      <c r="H444" s="8">
        <f t="shared" si="29"/>
        <v>75.04195804195804</v>
      </c>
      <c r="I444">
        <v>143</v>
      </c>
      <c r="J444" t="s">
        <v>107</v>
      </c>
      <c r="K444" t="s">
        <v>108</v>
      </c>
      <c r="L444">
        <v>1448690400</v>
      </c>
      <c r="M444">
        <v>1505710800</v>
      </c>
      <c r="N444" s="12">
        <f t="shared" si="30"/>
        <v>42336.25</v>
      </c>
      <c r="O444" s="12">
        <f t="shared" si="31"/>
        <v>42996.208333333328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2041</v>
      </c>
    </row>
    <row r="445" spans="1:20" x14ac:dyDescent="0.3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t="s">
        <v>74</v>
      </c>
      <c r="G445" s="5">
        <f t="shared" si="28"/>
        <v>0.34752688172043011</v>
      </c>
      <c r="H445" s="8">
        <f t="shared" si="29"/>
        <v>35.911111111111111</v>
      </c>
      <c r="I445">
        <v>90</v>
      </c>
      <c r="J445" t="s">
        <v>21</v>
      </c>
      <c r="K445" t="s">
        <v>22</v>
      </c>
      <c r="L445">
        <v>1448690400</v>
      </c>
      <c r="M445">
        <v>1287464400</v>
      </c>
      <c r="N445" s="12">
        <f t="shared" si="30"/>
        <v>42336.25</v>
      </c>
      <c r="O445" s="12">
        <f t="shared" si="31"/>
        <v>40470.208333333336</v>
      </c>
      <c r="P445" t="b">
        <v>0</v>
      </c>
      <c r="Q445" t="b">
        <v>0</v>
      </c>
      <c r="R445" t="s">
        <v>33</v>
      </c>
      <c r="S445" t="s">
        <v>2040</v>
      </c>
      <c r="T445" t="s">
        <v>2041</v>
      </c>
    </row>
    <row r="446" spans="1:20" x14ac:dyDescent="0.3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t="s">
        <v>20</v>
      </c>
      <c r="G446" s="5">
        <f t="shared" si="28"/>
        <v>1.7641935483870967</v>
      </c>
      <c r="H446" s="8">
        <f t="shared" si="29"/>
        <v>36.952702702702702</v>
      </c>
      <c r="I446">
        <v>296</v>
      </c>
      <c r="J446" t="s">
        <v>21</v>
      </c>
      <c r="K446" t="s">
        <v>22</v>
      </c>
      <c r="L446">
        <v>1448690400</v>
      </c>
      <c r="M446">
        <v>1311656400</v>
      </c>
      <c r="N446" s="12">
        <f t="shared" si="30"/>
        <v>42336.25</v>
      </c>
      <c r="O446" s="12">
        <f t="shared" si="31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2046</v>
      </c>
    </row>
    <row r="447" spans="1:20" ht="31.2" x14ac:dyDescent="0.3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t="s">
        <v>20</v>
      </c>
      <c r="G447" s="5">
        <f t="shared" si="28"/>
        <v>5.1138095238095236</v>
      </c>
      <c r="H447" s="8">
        <f t="shared" si="29"/>
        <v>63.170588235294119</v>
      </c>
      <c r="I447">
        <v>170</v>
      </c>
      <c r="J447" t="s">
        <v>21</v>
      </c>
      <c r="K447" t="s">
        <v>22</v>
      </c>
      <c r="L447">
        <v>1448690400</v>
      </c>
      <c r="M447">
        <v>1293170400</v>
      </c>
      <c r="N447" s="12">
        <f t="shared" si="30"/>
        <v>42336.25</v>
      </c>
      <c r="O447" s="12">
        <f t="shared" si="31"/>
        <v>40536.25</v>
      </c>
      <c r="P447" t="b">
        <v>0</v>
      </c>
      <c r="Q447" t="b">
        <v>1</v>
      </c>
      <c r="R447" t="s">
        <v>33</v>
      </c>
      <c r="S447" t="s">
        <v>2040</v>
      </c>
      <c r="T447" t="s">
        <v>2041</v>
      </c>
    </row>
    <row r="448" spans="1:20" x14ac:dyDescent="0.3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t="s">
        <v>14</v>
      </c>
      <c r="G448" s="5">
        <f t="shared" si="28"/>
        <v>0.82044117647058823</v>
      </c>
      <c r="H448" s="8">
        <f t="shared" si="29"/>
        <v>29.99462365591398</v>
      </c>
      <c r="I448">
        <v>186</v>
      </c>
      <c r="J448" t="s">
        <v>21</v>
      </c>
      <c r="K448" t="s">
        <v>22</v>
      </c>
      <c r="L448">
        <v>1448690400</v>
      </c>
      <c r="M448">
        <v>1355983200</v>
      </c>
      <c r="N448" s="12">
        <f t="shared" si="30"/>
        <v>42336.25</v>
      </c>
      <c r="O448" s="12">
        <f t="shared" si="31"/>
        <v>41263.25</v>
      </c>
      <c r="P448" t="b">
        <v>0</v>
      </c>
      <c r="Q448" t="b">
        <v>0</v>
      </c>
      <c r="R448" t="s">
        <v>65</v>
      </c>
      <c r="S448" t="s">
        <v>2038</v>
      </c>
      <c r="T448" t="s">
        <v>2047</v>
      </c>
    </row>
    <row r="449" spans="1:20" ht="31.2" x14ac:dyDescent="0.3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t="s">
        <v>74</v>
      </c>
      <c r="G449" s="5">
        <f t="shared" si="28"/>
        <v>0.24326030927835052</v>
      </c>
      <c r="H449" s="8">
        <f t="shared" si="29"/>
        <v>86</v>
      </c>
      <c r="I449">
        <v>439</v>
      </c>
      <c r="J449" t="s">
        <v>40</v>
      </c>
      <c r="K449" t="s">
        <v>41</v>
      </c>
      <c r="L449">
        <v>1448690400</v>
      </c>
      <c r="M449">
        <v>1515045600</v>
      </c>
      <c r="N449" s="12">
        <f t="shared" si="30"/>
        <v>42336.25</v>
      </c>
      <c r="O449" s="12">
        <f t="shared" si="31"/>
        <v>43104.25</v>
      </c>
      <c r="P449" t="b">
        <v>0</v>
      </c>
      <c r="Q449" t="b">
        <v>0</v>
      </c>
      <c r="R449" t="s">
        <v>269</v>
      </c>
      <c r="S449" t="s">
        <v>2042</v>
      </c>
      <c r="T449" t="s">
        <v>2061</v>
      </c>
    </row>
    <row r="450" spans="1:20" x14ac:dyDescent="0.3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t="s">
        <v>14</v>
      </c>
      <c r="G450" s="5">
        <f t="shared" si="28"/>
        <v>0.50482758620689661</v>
      </c>
      <c r="H450" s="8">
        <f t="shared" si="29"/>
        <v>75.014876033057845</v>
      </c>
      <c r="I450">
        <v>605</v>
      </c>
      <c r="J450" t="s">
        <v>21</v>
      </c>
      <c r="K450" t="s">
        <v>22</v>
      </c>
      <c r="L450">
        <v>1448690400</v>
      </c>
      <c r="M450">
        <v>1366088400</v>
      </c>
      <c r="N450" s="12">
        <f t="shared" si="30"/>
        <v>42336.25</v>
      </c>
      <c r="O450" s="12">
        <f t="shared" si="31"/>
        <v>41380.208333333336</v>
      </c>
      <c r="P450" t="b">
        <v>0</v>
      </c>
      <c r="Q450" t="b">
        <v>1</v>
      </c>
      <c r="R450" t="s">
        <v>89</v>
      </c>
      <c r="S450" t="s">
        <v>2051</v>
      </c>
      <c r="T450" t="s">
        <v>2052</v>
      </c>
    </row>
    <row r="451" spans="1:20" x14ac:dyDescent="0.3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t="s">
        <v>20</v>
      </c>
      <c r="G451" s="5">
        <f t="shared" ref="G451:G514" si="32">IF(D451,E451/D451,0)</f>
        <v>9.67</v>
      </c>
      <c r="H451" s="8">
        <f t="shared" ref="H451:H514" si="33">IF(I451,E451/I451,0)</f>
        <v>101.19767441860465</v>
      </c>
      <c r="I451">
        <v>86</v>
      </c>
      <c r="J451" t="s">
        <v>36</v>
      </c>
      <c r="K451" t="s">
        <v>37</v>
      </c>
      <c r="L451">
        <v>1448690400</v>
      </c>
      <c r="M451">
        <v>1553317200</v>
      </c>
      <c r="N451" s="12">
        <f t="shared" ref="N451:N514" si="34">(((L451/60)/60)/24)+DATE(1970,1,1)</f>
        <v>42336.25</v>
      </c>
      <c r="O451" s="12">
        <f t="shared" ref="O451:O514" si="3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2051</v>
      </c>
      <c r="T451" t="s">
        <v>2052</v>
      </c>
    </row>
    <row r="452" spans="1:20" x14ac:dyDescent="0.3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t="s">
        <v>14</v>
      </c>
      <c r="G452" s="5">
        <f t="shared" si="32"/>
        <v>0.04</v>
      </c>
      <c r="H452" s="8">
        <f t="shared" si="33"/>
        <v>4</v>
      </c>
      <c r="I452">
        <v>1</v>
      </c>
      <c r="J452" t="s">
        <v>15</v>
      </c>
      <c r="K452" t="s">
        <v>16</v>
      </c>
      <c r="L452">
        <v>1448690400</v>
      </c>
      <c r="M452">
        <v>1542088800</v>
      </c>
      <c r="N452" s="12">
        <f t="shared" si="34"/>
        <v>42336.25</v>
      </c>
      <c r="O452" s="12">
        <f t="shared" si="35"/>
        <v>43417.25</v>
      </c>
      <c r="P452" t="b">
        <v>0</v>
      </c>
      <c r="Q452" t="b">
        <v>0</v>
      </c>
      <c r="R452" t="s">
        <v>71</v>
      </c>
      <c r="S452" t="s">
        <v>2042</v>
      </c>
      <c r="T452" t="s">
        <v>2050</v>
      </c>
    </row>
    <row r="453" spans="1:20" x14ac:dyDescent="0.3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t="s">
        <v>20</v>
      </c>
      <c r="G453" s="5">
        <f t="shared" si="32"/>
        <v>1.2284501347708894</v>
      </c>
      <c r="H453" s="8">
        <f t="shared" si="33"/>
        <v>29.001272669424118</v>
      </c>
      <c r="I453">
        <v>6286</v>
      </c>
      <c r="J453" t="s">
        <v>21</v>
      </c>
      <c r="K453" t="s">
        <v>22</v>
      </c>
      <c r="L453">
        <v>1448690400</v>
      </c>
      <c r="M453">
        <v>1503118800</v>
      </c>
      <c r="N453" s="12">
        <f t="shared" si="34"/>
        <v>42336.25</v>
      </c>
      <c r="O453" s="12">
        <f t="shared" si="35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ht="31.2" x14ac:dyDescent="0.3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t="s">
        <v>14</v>
      </c>
      <c r="G454" s="5">
        <f t="shared" si="32"/>
        <v>0.63437500000000002</v>
      </c>
      <c r="H454" s="8">
        <f t="shared" si="33"/>
        <v>98.225806451612897</v>
      </c>
      <c r="I454">
        <v>31</v>
      </c>
      <c r="J454" t="s">
        <v>21</v>
      </c>
      <c r="K454" t="s">
        <v>22</v>
      </c>
      <c r="L454">
        <v>1448690400</v>
      </c>
      <c r="M454">
        <v>1278478800</v>
      </c>
      <c r="N454" s="12">
        <f t="shared" si="34"/>
        <v>42336.25</v>
      </c>
      <c r="O454" s="12">
        <f t="shared" si="35"/>
        <v>40366.208333333336</v>
      </c>
      <c r="P454" t="b">
        <v>0</v>
      </c>
      <c r="Q454" t="b">
        <v>0</v>
      </c>
      <c r="R454" t="s">
        <v>53</v>
      </c>
      <c r="S454" t="s">
        <v>2042</v>
      </c>
      <c r="T454" t="s">
        <v>2045</v>
      </c>
    </row>
    <row r="455" spans="1:20" ht="31.2" x14ac:dyDescent="0.3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t="s">
        <v>14</v>
      </c>
      <c r="G455" s="5">
        <f t="shared" si="32"/>
        <v>0.56331688596491225</v>
      </c>
      <c r="H455" s="8">
        <f t="shared" si="33"/>
        <v>87.001693480101608</v>
      </c>
      <c r="I455">
        <v>1181</v>
      </c>
      <c r="J455" t="s">
        <v>21</v>
      </c>
      <c r="K455" t="s">
        <v>22</v>
      </c>
      <c r="L455">
        <v>1448690400</v>
      </c>
      <c r="M455">
        <v>1484114400</v>
      </c>
      <c r="N455" s="12">
        <f t="shared" si="34"/>
        <v>42336.25</v>
      </c>
      <c r="O455" s="12">
        <f t="shared" si="35"/>
        <v>42746.25</v>
      </c>
      <c r="P455" t="b">
        <v>0</v>
      </c>
      <c r="Q455" t="b">
        <v>0</v>
      </c>
      <c r="R455" t="s">
        <v>474</v>
      </c>
      <c r="S455" t="s">
        <v>2042</v>
      </c>
      <c r="T455" t="s">
        <v>2064</v>
      </c>
    </row>
    <row r="456" spans="1:20" x14ac:dyDescent="0.3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t="s">
        <v>14</v>
      </c>
      <c r="G456" s="5">
        <f t="shared" si="32"/>
        <v>0.44074999999999998</v>
      </c>
      <c r="H456" s="8">
        <f t="shared" si="33"/>
        <v>45.205128205128204</v>
      </c>
      <c r="I456">
        <v>39</v>
      </c>
      <c r="J456" t="s">
        <v>21</v>
      </c>
      <c r="K456" t="s">
        <v>22</v>
      </c>
      <c r="L456">
        <v>1448690400</v>
      </c>
      <c r="M456">
        <v>1385445600</v>
      </c>
      <c r="N456" s="12">
        <f t="shared" si="34"/>
        <v>42336.25</v>
      </c>
      <c r="O456" s="12">
        <f t="shared" si="35"/>
        <v>41604.25</v>
      </c>
      <c r="P456" t="b">
        <v>0</v>
      </c>
      <c r="Q456" t="b">
        <v>1</v>
      </c>
      <c r="R456" t="s">
        <v>53</v>
      </c>
      <c r="S456" t="s">
        <v>2042</v>
      </c>
      <c r="T456" t="s">
        <v>2045</v>
      </c>
    </row>
    <row r="457" spans="1:20" x14ac:dyDescent="0.3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t="s">
        <v>20</v>
      </c>
      <c r="G457" s="5">
        <f t="shared" si="32"/>
        <v>1.1837253218884121</v>
      </c>
      <c r="H457" s="8">
        <f t="shared" si="33"/>
        <v>37.001341561577675</v>
      </c>
      <c r="I457">
        <v>3727</v>
      </c>
      <c r="J457" t="s">
        <v>21</v>
      </c>
      <c r="K457" t="s">
        <v>22</v>
      </c>
      <c r="L457">
        <v>1448690400</v>
      </c>
      <c r="M457">
        <v>1318741200</v>
      </c>
      <c r="N457" s="12">
        <f t="shared" si="34"/>
        <v>42336.25</v>
      </c>
      <c r="O457" s="12">
        <f t="shared" si="35"/>
        <v>40832.208333333336</v>
      </c>
      <c r="P457" t="b">
        <v>0</v>
      </c>
      <c r="Q457" t="b">
        <v>0</v>
      </c>
      <c r="R457" t="s">
        <v>33</v>
      </c>
      <c r="S457" t="s">
        <v>2040</v>
      </c>
      <c r="T457" t="s">
        <v>2041</v>
      </c>
    </row>
    <row r="458" spans="1:20" ht="31.2" x14ac:dyDescent="0.3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t="s">
        <v>20</v>
      </c>
      <c r="G458" s="5">
        <f t="shared" si="32"/>
        <v>1.041243169398907</v>
      </c>
      <c r="H458" s="8">
        <f t="shared" si="33"/>
        <v>94.976947040498445</v>
      </c>
      <c r="I458">
        <v>1605</v>
      </c>
      <c r="J458" t="s">
        <v>21</v>
      </c>
      <c r="K458" t="s">
        <v>22</v>
      </c>
      <c r="L458">
        <v>1448690400</v>
      </c>
      <c r="M458">
        <v>1518242400</v>
      </c>
      <c r="N458" s="12">
        <f t="shared" si="34"/>
        <v>42336.25</v>
      </c>
      <c r="O458" s="12">
        <f t="shared" si="35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2046</v>
      </c>
    </row>
    <row r="459" spans="1:20" x14ac:dyDescent="0.3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t="s">
        <v>14</v>
      </c>
      <c r="G459" s="5">
        <f t="shared" si="32"/>
        <v>0.26640000000000003</v>
      </c>
      <c r="H459" s="8">
        <f t="shared" si="33"/>
        <v>28.956521739130434</v>
      </c>
      <c r="I459">
        <v>46</v>
      </c>
      <c r="J459" t="s">
        <v>21</v>
      </c>
      <c r="K459" t="s">
        <v>22</v>
      </c>
      <c r="L459">
        <v>1448690400</v>
      </c>
      <c r="M459">
        <v>1476594000</v>
      </c>
      <c r="N459" s="12">
        <f t="shared" si="34"/>
        <v>42336.25</v>
      </c>
      <c r="O459" s="12">
        <f t="shared" si="35"/>
        <v>42659.208333333328</v>
      </c>
      <c r="P459" t="b">
        <v>0</v>
      </c>
      <c r="Q459" t="b">
        <v>0</v>
      </c>
      <c r="R459" t="s">
        <v>33</v>
      </c>
      <c r="S459" t="s">
        <v>2040</v>
      </c>
      <c r="T459" t="s">
        <v>2041</v>
      </c>
    </row>
    <row r="460" spans="1:20" x14ac:dyDescent="0.3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t="s">
        <v>20</v>
      </c>
      <c r="G460" s="5">
        <f t="shared" si="32"/>
        <v>3.5120118343195266</v>
      </c>
      <c r="H460" s="8">
        <f t="shared" si="33"/>
        <v>55.993396226415094</v>
      </c>
      <c r="I460">
        <v>2120</v>
      </c>
      <c r="J460" t="s">
        <v>21</v>
      </c>
      <c r="K460" t="s">
        <v>22</v>
      </c>
      <c r="L460">
        <v>1448690400</v>
      </c>
      <c r="M460">
        <v>1273554000</v>
      </c>
      <c r="N460" s="12">
        <f t="shared" si="34"/>
        <v>42336.25</v>
      </c>
      <c r="O460" s="12">
        <f t="shared" si="35"/>
        <v>40309.208333333336</v>
      </c>
      <c r="P460" t="b">
        <v>0</v>
      </c>
      <c r="Q460" t="b">
        <v>0</v>
      </c>
      <c r="R460" t="s">
        <v>33</v>
      </c>
      <c r="S460" t="s">
        <v>2040</v>
      </c>
      <c r="T460" t="s">
        <v>2041</v>
      </c>
    </row>
    <row r="461" spans="1:20" x14ac:dyDescent="0.3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t="s">
        <v>14</v>
      </c>
      <c r="G461" s="5">
        <f t="shared" si="32"/>
        <v>0.90063492063492068</v>
      </c>
      <c r="H461" s="8">
        <f t="shared" si="33"/>
        <v>54.038095238095238</v>
      </c>
      <c r="I461">
        <v>105</v>
      </c>
      <c r="J461" t="s">
        <v>21</v>
      </c>
      <c r="K461" t="s">
        <v>22</v>
      </c>
      <c r="L461">
        <v>1448690400</v>
      </c>
      <c r="M461">
        <v>1421906400</v>
      </c>
      <c r="N461" s="12">
        <f t="shared" si="34"/>
        <v>42336.25</v>
      </c>
      <c r="O461" s="12">
        <f t="shared" si="35"/>
        <v>42026.25</v>
      </c>
      <c r="P461" t="b">
        <v>0</v>
      </c>
      <c r="Q461" t="b">
        <v>0</v>
      </c>
      <c r="R461" t="s">
        <v>42</v>
      </c>
      <c r="S461" t="s">
        <v>2042</v>
      </c>
      <c r="T461" t="s">
        <v>2043</v>
      </c>
    </row>
    <row r="462" spans="1:20" x14ac:dyDescent="0.3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t="s">
        <v>20</v>
      </c>
      <c r="G462" s="5">
        <f t="shared" si="32"/>
        <v>1.7162500000000001</v>
      </c>
      <c r="H462" s="8">
        <f t="shared" si="33"/>
        <v>82.38</v>
      </c>
      <c r="I462">
        <v>50</v>
      </c>
      <c r="J462" t="s">
        <v>21</v>
      </c>
      <c r="K462" t="s">
        <v>22</v>
      </c>
      <c r="L462">
        <v>1448690400</v>
      </c>
      <c r="M462">
        <v>1281589200</v>
      </c>
      <c r="N462" s="12">
        <f t="shared" si="34"/>
        <v>42336.25</v>
      </c>
      <c r="O462" s="12">
        <f t="shared" si="35"/>
        <v>40402.208333333336</v>
      </c>
      <c r="P462" t="b">
        <v>0</v>
      </c>
      <c r="Q462" t="b">
        <v>0</v>
      </c>
      <c r="R462" t="s">
        <v>33</v>
      </c>
      <c r="S462" t="s">
        <v>2040</v>
      </c>
      <c r="T462" t="s">
        <v>2041</v>
      </c>
    </row>
    <row r="463" spans="1:20" x14ac:dyDescent="0.3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t="s">
        <v>20</v>
      </c>
      <c r="G463" s="5">
        <f t="shared" si="32"/>
        <v>1.4104655870445344</v>
      </c>
      <c r="H463" s="8">
        <f t="shared" si="33"/>
        <v>66.997115384615384</v>
      </c>
      <c r="I463">
        <v>2080</v>
      </c>
      <c r="J463" t="s">
        <v>21</v>
      </c>
      <c r="K463" t="s">
        <v>22</v>
      </c>
      <c r="L463">
        <v>1448690400</v>
      </c>
      <c r="M463">
        <v>1400389200</v>
      </c>
      <c r="N463" s="12">
        <f t="shared" si="34"/>
        <v>42336.25</v>
      </c>
      <c r="O463" s="12">
        <f t="shared" si="35"/>
        <v>41777.208333333336</v>
      </c>
      <c r="P463" t="b">
        <v>0</v>
      </c>
      <c r="Q463" t="b">
        <v>0</v>
      </c>
      <c r="R463" t="s">
        <v>53</v>
      </c>
      <c r="S463" t="s">
        <v>2042</v>
      </c>
      <c r="T463" t="s">
        <v>2045</v>
      </c>
    </row>
    <row r="464" spans="1:20" x14ac:dyDescent="0.3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t="s">
        <v>14</v>
      </c>
      <c r="G464" s="5">
        <f t="shared" si="32"/>
        <v>0.30579449152542371</v>
      </c>
      <c r="H464" s="8">
        <f t="shared" si="33"/>
        <v>107.91401869158878</v>
      </c>
      <c r="I464">
        <v>535</v>
      </c>
      <c r="J464" t="s">
        <v>21</v>
      </c>
      <c r="K464" t="s">
        <v>22</v>
      </c>
      <c r="L464">
        <v>1448690400</v>
      </c>
      <c r="M464">
        <v>1362808800</v>
      </c>
      <c r="N464" s="12">
        <f t="shared" si="34"/>
        <v>42336.25</v>
      </c>
      <c r="O464" s="12">
        <f t="shared" si="35"/>
        <v>41342.25</v>
      </c>
      <c r="P464" t="b">
        <v>0</v>
      </c>
      <c r="Q464" t="b">
        <v>0</v>
      </c>
      <c r="R464" t="s">
        <v>292</v>
      </c>
      <c r="S464" t="s">
        <v>2051</v>
      </c>
      <c r="T464" t="s">
        <v>2062</v>
      </c>
    </row>
    <row r="465" spans="1:20" ht="31.2" x14ac:dyDescent="0.3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t="s">
        <v>20</v>
      </c>
      <c r="G465" s="5">
        <f t="shared" si="32"/>
        <v>1.0816455696202532</v>
      </c>
      <c r="H465" s="8">
        <f t="shared" si="33"/>
        <v>69.009501187648453</v>
      </c>
      <c r="I465">
        <v>2105</v>
      </c>
      <c r="J465" t="s">
        <v>21</v>
      </c>
      <c r="K465" t="s">
        <v>22</v>
      </c>
      <c r="L465">
        <v>1448690400</v>
      </c>
      <c r="M465">
        <v>1388815200</v>
      </c>
      <c r="N465" s="12">
        <f t="shared" si="34"/>
        <v>42336.25</v>
      </c>
      <c r="O465" s="12">
        <f t="shared" si="35"/>
        <v>41643.25</v>
      </c>
      <c r="P465" t="b">
        <v>0</v>
      </c>
      <c r="Q465" t="b">
        <v>0</v>
      </c>
      <c r="R465" t="s">
        <v>71</v>
      </c>
      <c r="S465" t="s">
        <v>2042</v>
      </c>
      <c r="T465" t="s">
        <v>2050</v>
      </c>
    </row>
    <row r="466" spans="1:20" x14ac:dyDescent="0.3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t="s">
        <v>20</v>
      </c>
      <c r="G466" s="5">
        <f t="shared" si="32"/>
        <v>1.3345505617977529</v>
      </c>
      <c r="H466" s="8">
        <f t="shared" si="33"/>
        <v>39.006568144499177</v>
      </c>
      <c r="I466">
        <v>2436</v>
      </c>
      <c r="J466" t="s">
        <v>21</v>
      </c>
      <c r="K466" t="s">
        <v>22</v>
      </c>
      <c r="L466">
        <v>1448690400</v>
      </c>
      <c r="M466">
        <v>1519538400</v>
      </c>
      <c r="N466" s="12">
        <f t="shared" si="34"/>
        <v>42336.25</v>
      </c>
      <c r="O466" s="12">
        <f t="shared" si="35"/>
        <v>43156.25</v>
      </c>
      <c r="P466" t="b">
        <v>0</v>
      </c>
      <c r="Q466" t="b">
        <v>0</v>
      </c>
      <c r="R466" t="s">
        <v>33</v>
      </c>
      <c r="S466" t="s">
        <v>2040</v>
      </c>
      <c r="T466" t="s">
        <v>2041</v>
      </c>
    </row>
    <row r="467" spans="1:20" x14ac:dyDescent="0.3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t="s">
        <v>20</v>
      </c>
      <c r="G467" s="5">
        <f t="shared" si="32"/>
        <v>1.8785106382978722</v>
      </c>
      <c r="H467" s="8">
        <f t="shared" si="33"/>
        <v>110.3625</v>
      </c>
      <c r="I467">
        <v>80</v>
      </c>
      <c r="J467" t="s">
        <v>21</v>
      </c>
      <c r="K467" t="s">
        <v>22</v>
      </c>
      <c r="L467">
        <v>1448690400</v>
      </c>
      <c r="M467">
        <v>1517810400</v>
      </c>
      <c r="N467" s="12">
        <f t="shared" si="34"/>
        <v>42336.25</v>
      </c>
      <c r="O467" s="12">
        <f t="shared" si="35"/>
        <v>43136.25</v>
      </c>
      <c r="P467" t="b">
        <v>0</v>
      </c>
      <c r="Q467" t="b">
        <v>0</v>
      </c>
      <c r="R467" t="s">
        <v>206</v>
      </c>
      <c r="S467" t="s">
        <v>2048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t="s">
        <v>20</v>
      </c>
      <c r="G468" s="5">
        <f t="shared" si="32"/>
        <v>3.32</v>
      </c>
      <c r="H468" s="8">
        <f t="shared" si="33"/>
        <v>94.857142857142861</v>
      </c>
      <c r="I468">
        <v>42</v>
      </c>
      <c r="J468" t="s">
        <v>21</v>
      </c>
      <c r="K468" t="s">
        <v>22</v>
      </c>
      <c r="L468">
        <v>1448690400</v>
      </c>
      <c r="M468">
        <v>1370581200</v>
      </c>
      <c r="N468" s="12">
        <f t="shared" si="34"/>
        <v>42336.25</v>
      </c>
      <c r="O468" s="12">
        <f t="shared" si="35"/>
        <v>41432.208333333336</v>
      </c>
      <c r="P468" t="b">
        <v>0</v>
      </c>
      <c r="Q468" t="b">
        <v>1</v>
      </c>
      <c r="R468" t="s">
        <v>65</v>
      </c>
      <c r="S468" t="s">
        <v>2038</v>
      </c>
      <c r="T468" t="s">
        <v>2047</v>
      </c>
    </row>
    <row r="469" spans="1:20" ht="31.2" x14ac:dyDescent="0.3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t="s">
        <v>20</v>
      </c>
      <c r="G469" s="5">
        <f t="shared" si="32"/>
        <v>5.7521428571428572</v>
      </c>
      <c r="H469" s="8">
        <f t="shared" si="33"/>
        <v>57.935251798561154</v>
      </c>
      <c r="I469">
        <v>139</v>
      </c>
      <c r="J469" t="s">
        <v>15</v>
      </c>
      <c r="K469" t="s">
        <v>16</v>
      </c>
      <c r="L469">
        <v>1448690400</v>
      </c>
      <c r="M469">
        <v>1448863200</v>
      </c>
      <c r="N469" s="12">
        <f t="shared" si="34"/>
        <v>42336.25</v>
      </c>
      <c r="O469" s="12">
        <f t="shared" si="35"/>
        <v>42338.25</v>
      </c>
      <c r="P469" t="b">
        <v>0</v>
      </c>
      <c r="Q469" t="b">
        <v>1</v>
      </c>
      <c r="R469" t="s">
        <v>28</v>
      </c>
      <c r="S469" t="s">
        <v>2038</v>
      </c>
      <c r="T469" t="s">
        <v>2039</v>
      </c>
    </row>
    <row r="470" spans="1:20" x14ac:dyDescent="0.3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t="s">
        <v>14</v>
      </c>
      <c r="G470" s="5">
        <f t="shared" si="32"/>
        <v>0.40500000000000003</v>
      </c>
      <c r="H470" s="8">
        <f t="shared" si="33"/>
        <v>101.25</v>
      </c>
      <c r="I470">
        <v>16</v>
      </c>
      <c r="J470" t="s">
        <v>21</v>
      </c>
      <c r="K470" t="s">
        <v>22</v>
      </c>
      <c r="L470">
        <v>1448690400</v>
      </c>
      <c r="M470">
        <v>1556600400</v>
      </c>
      <c r="N470" s="12">
        <f t="shared" si="34"/>
        <v>42336.25</v>
      </c>
      <c r="O470" s="12">
        <f t="shared" si="35"/>
        <v>43585.208333333328</v>
      </c>
      <c r="P470" t="b">
        <v>0</v>
      </c>
      <c r="Q470" t="b">
        <v>0</v>
      </c>
      <c r="R470" t="s">
        <v>33</v>
      </c>
      <c r="S470" t="s">
        <v>2040</v>
      </c>
      <c r="T470" t="s">
        <v>2041</v>
      </c>
    </row>
    <row r="471" spans="1:20" x14ac:dyDescent="0.3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t="s">
        <v>20</v>
      </c>
      <c r="G471" s="5">
        <f t="shared" si="32"/>
        <v>1.8442857142857143</v>
      </c>
      <c r="H471" s="8">
        <f t="shared" si="33"/>
        <v>64.95597484276729</v>
      </c>
      <c r="I471">
        <v>159</v>
      </c>
      <c r="J471" t="s">
        <v>21</v>
      </c>
      <c r="K471" t="s">
        <v>22</v>
      </c>
      <c r="L471">
        <v>1448690400</v>
      </c>
      <c r="M471">
        <v>1432098000</v>
      </c>
      <c r="N471" s="12">
        <f t="shared" si="34"/>
        <v>42336.25</v>
      </c>
      <c r="O471" s="12">
        <f t="shared" si="35"/>
        <v>42144.208333333328</v>
      </c>
      <c r="P471" t="b">
        <v>0</v>
      </c>
      <c r="Q471" t="b">
        <v>0</v>
      </c>
      <c r="R471" t="s">
        <v>53</v>
      </c>
      <c r="S471" t="s">
        <v>2042</v>
      </c>
      <c r="T471" t="s">
        <v>2045</v>
      </c>
    </row>
    <row r="472" spans="1:20" x14ac:dyDescent="0.3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t="s">
        <v>20</v>
      </c>
      <c r="G472" s="5">
        <f t="shared" si="32"/>
        <v>2.8580555555555556</v>
      </c>
      <c r="H472" s="8">
        <f t="shared" si="33"/>
        <v>27.00524934383202</v>
      </c>
      <c r="I472">
        <v>381</v>
      </c>
      <c r="J472" t="s">
        <v>21</v>
      </c>
      <c r="K472" t="s">
        <v>22</v>
      </c>
      <c r="L472">
        <v>1448690400</v>
      </c>
      <c r="M472">
        <v>1482127200</v>
      </c>
      <c r="N472" s="12">
        <f t="shared" si="34"/>
        <v>42336.25</v>
      </c>
      <c r="O472" s="12">
        <f t="shared" si="35"/>
        <v>42723.25</v>
      </c>
      <c r="P472" t="b">
        <v>0</v>
      </c>
      <c r="Q472" t="b">
        <v>0</v>
      </c>
      <c r="R472" t="s">
        <v>65</v>
      </c>
      <c r="S472" t="s">
        <v>2038</v>
      </c>
      <c r="T472" t="s">
        <v>2047</v>
      </c>
    </row>
    <row r="473" spans="1:20" x14ac:dyDescent="0.3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t="s">
        <v>20</v>
      </c>
      <c r="G473" s="5">
        <f t="shared" si="32"/>
        <v>3.19</v>
      </c>
      <c r="H473" s="8">
        <f t="shared" si="33"/>
        <v>50.97422680412371</v>
      </c>
      <c r="I473">
        <v>194</v>
      </c>
      <c r="J473" t="s">
        <v>40</v>
      </c>
      <c r="K473" t="s">
        <v>41</v>
      </c>
      <c r="L473">
        <v>1448690400</v>
      </c>
      <c r="M473">
        <v>1335934800</v>
      </c>
      <c r="N473" s="12">
        <f t="shared" si="34"/>
        <v>42336.25</v>
      </c>
      <c r="O473" s="12">
        <f t="shared" si="35"/>
        <v>41031.208333333336</v>
      </c>
      <c r="P473" t="b">
        <v>0</v>
      </c>
      <c r="Q473" t="b">
        <v>1</v>
      </c>
      <c r="R473" t="s">
        <v>17</v>
      </c>
      <c r="S473" t="s">
        <v>2034</v>
      </c>
      <c r="T473" t="s">
        <v>2035</v>
      </c>
    </row>
    <row r="474" spans="1:20" ht="31.2" x14ac:dyDescent="0.3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t="s">
        <v>14</v>
      </c>
      <c r="G474" s="5">
        <f t="shared" si="32"/>
        <v>0.39234070221066319</v>
      </c>
      <c r="H474" s="8">
        <f t="shared" si="33"/>
        <v>104.94260869565217</v>
      </c>
      <c r="I474">
        <v>575</v>
      </c>
      <c r="J474" t="s">
        <v>21</v>
      </c>
      <c r="K474" t="s">
        <v>22</v>
      </c>
      <c r="L474">
        <v>1448690400</v>
      </c>
      <c r="M474">
        <v>1556946000</v>
      </c>
      <c r="N474" s="12">
        <f t="shared" si="34"/>
        <v>42336.25</v>
      </c>
      <c r="O474" s="12">
        <f t="shared" si="35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 x14ac:dyDescent="0.3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t="s">
        <v>20</v>
      </c>
      <c r="G475" s="5">
        <f t="shared" si="32"/>
        <v>1.7814000000000001</v>
      </c>
      <c r="H475" s="8">
        <f t="shared" si="33"/>
        <v>84.028301886792448</v>
      </c>
      <c r="I475">
        <v>106</v>
      </c>
      <c r="J475" t="s">
        <v>21</v>
      </c>
      <c r="K475" t="s">
        <v>22</v>
      </c>
      <c r="L475">
        <v>1448690400</v>
      </c>
      <c r="M475">
        <v>1530075600</v>
      </c>
      <c r="N475" s="12">
        <f t="shared" si="34"/>
        <v>42336.25</v>
      </c>
      <c r="O475" s="12">
        <f t="shared" si="35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2044</v>
      </c>
    </row>
    <row r="476" spans="1:20" x14ac:dyDescent="0.3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t="s">
        <v>20</v>
      </c>
      <c r="G476" s="5">
        <f t="shared" si="32"/>
        <v>3.6515</v>
      </c>
      <c r="H476" s="8">
        <f t="shared" si="33"/>
        <v>102.85915492957747</v>
      </c>
      <c r="I476">
        <v>142</v>
      </c>
      <c r="J476" t="s">
        <v>21</v>
      </c>
      <c r="K476" t="s">
        <v>22</v>
      </c>
      <c r="L476">
        <v>1448690400</v>
      </c>
      <c r="M476">
        <v>1418796000</v>
      </c>
      <c r="N476" s="12">
        <f t="shared" si="34"/>
        <v>42336.25</v>
      </c>
      <c r="O476" s="12">
        <f t="shared" si="35"/>
        <v>41990.25</v>
      </c>
      <c r="P476" t="b">
        <v>0</v>
      </c>
      <c r="Q476" t="b">
        <v>0</v>
      </c>
      <c r="R476" t="s">
        <v>269</v>
      </c>
      <c r="S476" t="s">
        <v>2042</v>
      </c>
      <c r="T476" t="s">
        <v>2061</v>
      </c>
    </row>
    <row r="477" spans="1:20" ht="31.2" x14ac:dyDescent="0.3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t="s">
        <v>20</v>
      </c>
      <c r="G477" s="5">
        <f t="shared" si="32"/>
        <v>1.1394594594594594</v>
      </c>
      <c r="H477" s="8">
        <f t="shared" si="33"/>
        <v>39.962085308056871</v>
      </c>
      <c r="I477">
        <v>211</v>
      </c>
      <c r="J477" t="s">
        <v>21</v>
      </c>
      <c r="K477" t="s">
        <v>22</v>
      </c>
      <c r="L477">
        <v>1448690400</v>
      </c>
      <c r="M477">
        <v>1372482000</v>
      </c>
      <c r="N477" s="12">
        <f t="shared" si="34"/>
        <v>42336.25</v>
      </c>
      <c r="O477" s="12">
        <f t="shared" si="35"/>
        <v>41454.208333333336</v>
      </c>
      <c r="P477" t="b">
        <v>0</v>
      </c>
      <c r="Q477" t="b">
        <v>1</v>
      </c>
      <c r="R477" t="s">
        <v>206</v>
      </c>
      <c r="S477" t="s">
        <v>2048</v>
      </c>
      <c r="T477" t="s">
        <v>2060</v>
      </c>
    </row>
    <row r="478" spans="1:20" ht="31.2" x14ac:dyDescent="0.3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t="s">
        <v>14</v>
      </c>
      <c r="G478" s="5">
        <f t="shared" si="32"/>
        <v>0.29828720626631855</v>
      </c>
      <c r="H478" s="8">
        <f t="shared" si="33"/>
        <v>51.001785714285717</v>
      </c>
      <c r="I478">
        <v>1120</v>
      </c>
      <c r="J478" t="s">
        <v>21</v>
      </c>
      <c r="K478" t="s">
        <v>22</v>
      </c>
      <c r="L478">
        <v>1448690400</v>
      </c>
      <c r="M478">
        <v>1534395600</v>
      </c>
      <c r="N478" s="12">
        <f t="shared" si="34"/>
        <v>42336.25</v>
      </c>
      <c r="O478" s="12">
        <f t="shared" si="35"/>
        <v>43328.208333333328</v>
      </c>
      <c r="P478" t="b">
        <v>0</v>
      </c>
      <c r="Q478" t="b">
        <v>0</v>
      </c>
      <c r="R478" t="s">
        <v>119</v>
      </c>
      <c r="S478" t="s">
        <v>2048</v>
      </c>
      <c r="T478" t="s">
        <v>2054</v>
      </c>
    </row>
    <row r="479" spans="1:20" x14ac:dyDescent="0.3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t="s">
        <v>14</v>
      </c>
      <c r="G479" s="5">
        <f t="shared" si="32"/>
        <v>0.54270588235294115</v>
      </c>
      <c r="H479" s="8">
        <f t="shared" si="33"/>
        <v>40.823008849557525</v>
      </c>
      <c r="I479">
        <v>113</v>
      </c>
      <c r="J479" t="s">
        <v>21</v>
      </c>
      <c r="K479" t="s">
        <v>22</v>
      </c>
      <c r="L479">
        <v>1448690400</v>
      </c>
      <c r="M479">
        <v>1311397200</v>
      </c>
      <c r="N479" s="12">
        <f t="shared" si="34"/>
        <v>42336.25</v>
      </c>
      <c r="O479" s="12">
        <f t="shared" si="35"/>
        <v>40747.208333333336</v>
      </c>
      <c r="P479" t="b">
        <v>0</v>
      </c>
      <c r="Q479" t="b">
        <v>0</v>
      </c>
      <c r="R479" t="s">
        <v>474</v>
      </c>
      <c r="S479" t="s">
        <v>2042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t="s">
        <v>20</v>
      </c>
      <c r="G480" s="5">
        <f t="shared" si="32"/>
        <v>2.3634156976744185</v>
      </c>
      <c r="H480" s="8">
        <f t="shared" si="33"/>
        <v>58.999637155297535</v>
      </c>
      <c r="I480">
        <v>2756</v>
      </c>
      <c r="J480" t="s">
        <v>21</v>
      </c>
      <c r="K480" t="s">
        <v>22</v>
      </c>
      <c r="L480">
        <v>1448690400</v>
      </c>
      <c r="M480">
        <v>1426914000</v>
      </c>
      <c r="N480" s="12">
        <f t="shared" si="34"/>
        <v>42336.25</v>
      </c>
      <c r="O480" s="12">
        <f t="shared" si="35"/>
        <v>42084.208333333328</v>
      </c>
      <c r="P480" t="b">
        <v>0</v>
      </c>
      <c r="Q480" t="b">
        <v>0</v>
      </c>
      <c r="R480" t="s">
        <v>65</v>
      </c>
      <c r="S480" t="s">
        <v>2038</v>
      </c>
      <c r="T480" t="s">
        <v>2047</v>
      </c>
    </row>
    <row r="481" spans="1:20" x14ac:dyDescent="0.3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t="s">
        <v>20</v>
      </c>
      <c r="G481" s="5">
        <f t="shared" si="32"/>
        <v>5.1291666666666664</v>
      </c>
      <c r="H481" s="8">
        <f t="shared" si="33"/>
        <v>71.156069364161851</v>
      </c>
      <c r="I481">
        <v>173</v>
      </c>
      <c r="J481" t="s">
        <v>40</v>
      </c>
      <c r="K481" t="s">
        <v>41</v>
      </c>
      <c r="L481">
        <v>1448690400</v>
      </c>
      <c r="M481">
        <v>1501477200</v>
      </c>
      <c r="N481" s="12">
        <f t="shared" si="34"/>
        <v>42336.25</v>
      </c>
      <c r="O481" s="12">
        <f t="shared" si="35"/>
        <v>42947.208333333328</v>
      </c>
      <c r="P481" t="b">
        <v>0</v>
      </c>
      <c r="Q481" t="b">
        <v>0</v>
      </c>
      <c r="R481" t="s">
        <v>17</v>
      </c>
      <c r="S481" t="s">
        <v>2034</v>
      </c>
      <c r="T481" t="s">
        <v>2035</v>
      </c>
    </row>
    <row r="482" spans="1:20" x14ac:dyDescent="0.3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t="s">
        <v>20</v>
      </c>
      <c r="G482" s="5">
        <f t="shared" si="32"/>
        <v>1.0065116279069768</v>
      </c>
      <c r="H482" s="8">
        <f t="shared" si="33"/>
        <v>99.494252873563212</v>
      </c>
      <c r="I482">
        <v>87</v>
      </c>
      <c r="J482" t="s">
        <v>21</v>
      </c>
      <c r="K482" t="s">
        <v>22</v>
      </c>
      <c r="L482">
        <v>1448690400</v>
      </c>
      <c r="M482">
        <v>1269061200</v>
      </c>
      <c r="N482" s="12">
        <f t="shared" si="34"/>
        <v>42336.25</v>
      </c>
      <c r="O482" s="12">
        <f t="shared" si="35"/>
        <v>40257.208333333336</v>
      </c>
      <c r="P482" t="b">
        <v>0</v>
      </c>
      <c r="Q482" t="b">
        <v>1</v>
      </c>
      <c r="R482" t="s">
        <v>122</v>
      </c>
      <c r="S482" t="s">
        <v>2055</v>
      </c>
      <c r="T482" t="s">
        <v>2056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t="s">
        <v>14</v>
      </c>
      <c r="G483" s="5">
        <f t="shared" si="32"/>
        <v>0.81348423194303154</v>
      </c>
      <c r="H483" s="8">
        <f t="shared" si="33"/>
        <v>103.98634590377114</v>
      </c>
      <c r="I483">
        <v>1538</v>
      </c>
      <c r="J483" t="s">
        <v>21</v>
      </c>
      <c r="K483" t="s">
        <v>22</v>
      </c>
      <c r="L483">
        <v>1448690400</v>
      </c>
      <c r="M483">
        <v>1415772000</v>
      </c>
      <c r="N483" s="12">
        <f t="shared" si="34"/>
        <v>42336.25</v>
      </c>
      <c r="O483" s="12">
        <f t="shared" si="35"/>
        <v>41955.25</v>
      </c>
      <c r="P483" t="b">
        <v>0</v>
      </c>
      <c r="Q483" t="b">
        <v>1</v>
      </c>
      <c r="R483" t="s">
        <v>33</v>
      </c>
      <c r="S483" t="s">
        <v>2040</v>
      </c>
      <c r="T483" t="s">
        <v>2041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t="s">
        <v>14</v>
      </c>
      <c r="G484" s="5">
        <f t="shared" si="32"/>
        <v>0.16404761904761905</v>
      </c>
      <c r="H484" s="8">
        <f t="shared" si="33"/>
        <v>76.555555555555557</v>
      </c>
      <c r="I484">
        <v>9</v>
      </c>
      <c r="J484" t="s">
        <v>21</v>
      </c>
      <c r="K484" t="s">
        <v>22</v>
      </c>
      <c r="L484">
        <v>1448690400</v>
      </c>
      <c r="M484">
        <v>1331013600</v>
      </c>
      <c r="N484" s="12">
        <f t="shared" si="34"/>
        <v>42336.25</v>
      </c>
      <c r="O484" s="12">
        <f t="shared" si="35"/>
        <v>40974.25</v>
      </c>
      <c r="P484" t="b">
        <v>0</v>
      </c>
      <c r="Q484" t="b">
        <v>1</v>
      </c>
      <c r="R484" t="s">
        <v>119</v>
      </c>
      <c r="S484" t="s">
        <v>2048</v>
      </c>
      <c r="T484" t="s">
        <v>2054</v>
      </c>
    </row>
    <row r="485" spans="1:20" x14ac:dyDescent="0.3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t="s">
        <v>14</v>
      </c>
      <c r="G485" s="5">
        <f t="shared" si="32"/>
        <v>0.52774617067833696</v>
      </c>
      <c r="H485" s="8">
        <f t="shared" si="33"/>
        <v>87.068592057761734</v>
      </c>
      <c r="I485">
        <v>554</v>
      </c>
      <c r="J485" t="s">
        <v>21</v>
      </c>
      <c r="K485" t="s">
        <v>22</v>
      </c>
      <c r="L485">
        <v>1448690400</v>
      </c>
      <c r="M485">
        <v>1576735200</v>
      </c>
      <c r="N485" s="12">
        <f t="shared" si="34"/>
        <v>42336.25</v>
      </c>
      <c r="O485" s="12">
        <f t="shared" si="35"/>
        <v>43818.25</v>
      </c>
      <c r="P485" t="b">
        <v>0</v>
      </c>
      <c r="Q485" t="b">
        <v>0</v>
      </c>
      <c r="R485" t="s">
        <v>33</v>
      </c>
      <c r="S485" t="s">
        <v>2040</v>
      </c>
      <c r="T485" t="s">
        <v>2041</v>
      </c>
    </row>
    <row r="486" spans="1:20" x14ac:dyDescent="0.3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t="s">
        <v>20</v>
      </c>
      <c r="G486" s="5">
        <f t="shared" si="32"/>
        <v>2.6020608108108108</v>
      </c>
      <c r="H486" s="8">
        <f t="shared" si="33"/>
        <v>48.99554707379135</v>
      </c>
      <c r="I486">
        <v>1572</v>
      </c>
      <c r="J486" t="s">
        <v>40</v>
      </c>
      <c r="K486" t="s">
        <v>41</v>
      </c>
      <c r="L486">
        <v>1448690400</v>
      </c>
      <c r="M486">
        <v>1411362000</v>
      </c>
      <c r="N486" s="12">
        <f t="shared" si="34"/>
        <v>42336.25</v>
      </c>
      <c r="O486" s="12">
        <f t="shared" si="35"/>
        <v>41904.208333333336</v>
      </c>
      <c r="P486" t="b">
        <v>0</v>
      </c>
      <c r="Q486" t="b">
        <v>1</v>
      </c>
      <c r="R486" t="s">
        <v>17</v>
      </c>
      <c r="S486" t="s">
        <v>2034</v>
      </c>
      <c r="T486" t="s">
        <v>2035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t="s">
        <v>14</v>
      </c>
      <c r="G487" s="5">
        <f t="shared" si="32"/>
        <v>0.30732891832229581</v>
      </c>
      <c r="H487" s="8">
        <f t="shared" si="33"/>
        <v>42.969135802469133</v>
      </c>
      <c r="I487">
        <v>648</v>
      </c>
      <c r="J487" t="s">
        <v>40</v>
      </c>
      <c r="K487" t="s">
        <v>41</v>
      </c>
      <c r="L487">
        <v>1448690400</v>
      </c>
      <c r="M487">
        <v>1563685200</v>
      </c>
      <c r="N487" s="12">
        <f t="shared" si="34"/>
        <v>42336.25</v>
      </c>
      <c r="O487" s="12">
        <f t="shared" si="35"/>
        <v>43667.208333333328</v>
      </c>
      <c r="P487" t="b">
        <v>0</v>
      </c>
      <c r="Q487" t="b">
        <v>0</v>
      </c>
      <c r="R487" t="s">
        <v>33</v>
      </c>
      <c r="S487" t="s">
        <v>2040</v>
      </c>
      <c r="T487" t="s">
        <v>2041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t="s">
        <v>14</v>
      </c>
      <c r="G488" s="5">
        <f t="shared" si="32"/>
        <v>0.13500000000000001</v>
      </c>
      <c r="H488" s="8">
        <f t="shared" si="33"/>
        <v>33.428571428571431</v>
      </c>
      <c r="I488">
        <v>21</v>
      </c>
      <c r="J488" t="s">
        <v>40</v>
      </c>
      <c r="K488" t="s">
        <v>41</v>
      </c>
      <c r="L488">
        <v>1448690400</v>
      </c>
      <c r="M488">
        <v>1521867600</v>
      </c>
      <c r="N488" s="12">
        <f t="shared" si="34"/>
        <v>42336.25</v>
      </c>
      <c r="O488" s="12">
        <f t="shared" si="35"/>
        <v>43183.208333333328</v>
      </c>
      <c r="P488" t="b">
        <v>0</v>
      </c>
      <c r="Q488" t="b">
        <v>1</v>
      </c>
      <c r="R488" t="s">
        <v>206</v>
      </c>
      <c r="S488" t="s">
        <v>2048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t="s">
        <v>20</v>
      </c>
      <c r="G489" s="5">
        <f t="shared" si="32"/>
        <v>1.7862556663644606</v>
      </c>
      <c r="H489" s="8">
        <f t="shared" si="33"/>
        <v>83.982949701619773</v>
      </c>
      <c r="I489">
        <v>2346</v>
      </c>
      <c r="J489" t="s">
        <v>21</v>
      </c>
      <c r="K489" t="s">
        <v>22</v>
      </c>
      <c r="L489">
        <v>1448690400</v>
      </c>
      <c r="M489">
        <v>1495515600</v>
      </c>
      <c r="N489" s="12">
        <f t="shared" si="34"/>
        <v>42336.25</v>
      </c>
      <c r="O489" s="12">
        <f t="shared" si="35"/>
        <v>42878.208333333328</v>
      </c>
      <c r="P489" t="b">
        <v>0</v>
      </c>
      <c r="Q489" t="b">
        <v>0</v>
      </c>
      <c r="R489" t="s">
        <v>33</v>
      </c>
      <c r="S489" t="s">
        <v>2040</v>
      </c>
      <c r="T489" t="s">
        <v>2041</v>
      </c>
    </row>
    <row r="490" spans="1:20" x14ac:dyDescent="0.3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t="s">
        <v>20</v>
      </c>
      <c r="G490" s="5">
        <f t="shared" si="32"/>
        <v>2.2005660377358489</v>
      </c>
      <c r="H490" s="8">
        <f t="shared" si="33"/>
        <v>101.41739130434783</v>
      </c>
      <c r="I490">
        <v>115</v>
      </c>
      <c r="J490" t="s">
        <v>21</v>
      </c>
      <c r="K490" t="s">
        <v>22</v>
      </c>
      <c r="L490">
        <v>1448690400</v>
      </c>
      <c r="M490">
        <v>1455948000</v>
      </c>
      <c r="N490" s="12">
        <f t="shared" si="34"/>
        <v>42336.25</v>
      </c>
      <c r="O490" s="12">
        <f t="shared" si="35"/>
        <v>42420.25</v>
      </c>
      <c r="P490" t="b">
        <v>0</v>
      </c>
      <c r="Q490" t="b">
        <v>0</v>
      </c>
      <c r="R490" t="s">
        <v>33</v>
      </c>
      <c r="S490" t="s">
        <v>2040</v>
      </c>
      <c r="T490" t="s">
        <v>2041</v>
      </c>
    </row>
    <row r="491" spans="1:20" x14ac:dyDescent="0.3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t="s">
        <v>20</v>
      </c>
      <c r="G491" s="5">
        <f t="shared" si="32"/>
        <v>1.015108695652174</v>
      </c>
      <c r="H491" s="8">
        <f t="shared" si="33"/>
        <v>109.87058823529412</v>
      </c>
      <c r="I491">
        <v>85</v>
      </c>
      <c r="J491" t="s">
        <v>107</v>
      </c>
      <c r="K491" t="s">
        <v>108</v>
      </c>
      <c r="L491">
        <v>1448690400</v>
      </c>
      <c r="M491">
        <v>1282366800</v>
      </c>
      <c r="N491" s="12">
        <f t="shared" si="34"/>
        <v>42336.25</v>
      </c>
      <c r="O491" s="12">
        <f t="shared" si="35"/>
        <v>40411.208333333336</v>
      </c>
      <c r="P491" t="b">
        <v>0</v>
      </c>
      <c r="Q491" t="b">
        <v>0</v>
      </c>
      <c r="R491" t="s">
        <v>65</v>
      </c>
      <c r="S491" t="s">
        <v>2038</v>
      </c>
      <c r="T491" t="s">
        <v>2047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t="s">
        <v>20</v>
      </c>
      <c r="G492" s="5">
        <f t="shared" si="32"/>
        <v>1.915</v>
      </c>
      <c r="H492" s="8">
        <f t="shared" si="33"/>
        <v>31.916666666666668</v>
      </c>
      <c r="I492">
        <v>144</v>
      </c>
      <c r="J492" t="s">
        <v>21</v>
      </c>
      <c r="K492" t="s">
        <v>22</v>
      </c>
      <c r="L492">
        <v>1448690400</v>
      </c>
      <c r="M492">
        <v>1574575200</v>
      </c>
      <c r="N492" s="12">
        <f t="shared" si="34"/>
        <v>42336.25</v>
      </c>
      <c r="O492" s="12">
        <f t="shared" si="35"/>
        <v>43793.25</v>
      </c>
      <c r="P492" t="b">
        <v>0</v>
      </c>
      <c r="Q492" t="b">
        <v>0</v>
      </c>
      <c r="R492" t="s">
        <v>1029</v>
      </c>
      <c r="S492" t="s">
        <v>2065</v>
      </c>
      <c r="T492" t="s">
        <v>2066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t="s">
        <v>20</v>
      </c>
      <c r="G493" s="5">
        <f t="shared" si="32"/>
        <v>3.0534683098591549</v>
      </c>
      <c r="H493" s="8">
        <f t="shared" si="33"/>
        <v>70.993450675399103</v>
      </c>
      <c r="I493">
        <v>2443</v>
      </c>
      <c r="J493" t="s">
        <v>21</v>
      </c>
      <c r="K493" t="s">
        <v>22</v>
      </c>
      <c r="L493">
        <v>1448690400</v>
      </c>
      <c r="M493">
        <v>1374901200</v>
      </c>
      <c r="N493" s="12">
        <f t="shared" si="34"/>
        <v>42336.25</v>
      </c>
      <c r="O493" s="12">
        <f t="shared" si="35"/>
        <v>41482.208333333336</v>
      </c>
      <c r="P493" t="b">
        <v>0</v>
      </c>
      <c r="Q493" t="b">
        <v>1</v>
      </c>
      <c r="R493" t="s">
        <v>17</v>
      </c>
      <c r="S493" t="s">
        <v>2034</v>
      </c>
      <c r="T493" t="s">
        <v>2035</v>
      </c>
    </row>
    <row r="494" spans="1:20" x14ac:dyDescent="0.3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t="s">
        <v>74</v>
      </c>
      <c r="G494" s="5">
        <f t="shared" si="32"/>
        <v>0.23995287958115183</v>
      </c>
      <c r="H494" s="8">
        <f t="shared" si="33"/>
        <v>77.026890756302521</v>
      </c>
      <c r="I494">
        <v>595</v>
      </c>
      <c r="J494" t="s">
        <v>21</v>
      </c>
      <c r="K494" t="s">
        <v>22</v>
      </c>
      <c r="L494">
        <v>1448690400</v>
      </c>
      <c r="M494">
        <v>1278910800</v>
      </c>
      <c r="N494" s="12">
        <f t="shared" si="34"/>
        <v>42336.25</v>
      </c>
      <c r="O494" s="12">
        <f t="shared" si="35"/>
        <v>40371.208333333336</v>
      </c>
      <c r="P494" t="b">
        <v>1</v>
      </c>
      <c r="Q494" t="b">
        <v>1</v>
      </c>
      <c r="R494" t="s">
        <v>100</v>
      </c>
      <c r="S494" t="s">
        <v>2042</v>
      </c>
      <c r="T494" t="s">
        <v>2053</v>
      </c>
    </row>
    <row r="495" spans="1:20" x14ac:dyDescent="0.3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t="s">
        <v>20</v>
      </c>
      <c r="G495" s="5">
        <f t="shared" si="32"/>
        <v>7.2377777777777776</v>
      </c>
      <c r="H495" s="8">
        <f t="shared" si="33"/>
        <v>101.78125</v>
      </c>
      <c r="I495">
        <v>64</v>
      </c>
      <c r="J495" t="s">
        <v>21</v>
      </c>
      <c r="K495" t="s">
        <v>22</v>
      </c>
      <c r="L495">
        <v>1448690400</v>
      </c>
      <c r="M495">
        <v>1562907600</v>
      </c>
      <c r="N495" s="12">
        <f t="shared" si="34"/>
        <v>42336.25</v>
      </c>
      <c r="O495" s="12">
        <f t="shared" si="35"/>
        <v>43658.208333333328</v>
      </c>
      <c r="P495" t="b">
        <v>0</v>
      </c>
      <c r="Q495" t="b">
        <v>0</v>
      </c>
      <c r="R495" t="s">
        <v>122</v>
      </c>
      <c r="S495" t="s">
        <v>2055</v>
      </c>
      <c r="T495" t="s">
        <v>2056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t="s">
        <v>20</v>
      </c>
      <c r="G496" s="5">
        <f t="shared" si="32"/>
        <v>5.4736000000000002</v>
      </c>
      <c r="H496" s="8">
        <f t="shared" si="33"/>
        <v>51.059701492537314</v>
      </c>
      <c r="I496">
        <v>268</v>
      </c>
      <c r="J496" t="s">
        <v>21</v>
      </c>
      <c r="K496" t="s">
        <v>22</v>
      </c>
      <c r="L496">
        <v>1448690400</v>
      </c>
      <c r="M496">
        <v>1332478800</v>
      </c>
      <c r="N496" s="12">
        <f t="shared" si="34"/>
        <v>42336.25</v>
      </c>
      <c r="O496" s="12">
        <f t="shared" si="35"/>
        <v>40991.208333333336</v>
      </c>
      <c r="P496" t="b">
        <v>0</v>
      </c>
      <c r="Q496" t="b">
        <v>0</v>
      </c>
      <c r="R496" t="s">
        <v>65</v>
      </c>
      <c r="S496" t="s">
        <v>2038</v>
      </c>
      <c r="T496" t="s">
        <v>2047</v>
      </c>
    </row>
    <row r="497" spans="1:20" x14ac:dyDescent="0.3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t="s">
        <v>20</v>
      </c>
      <c r="G497" s="5">
        <f t="shared" si="32"/>
        <v>4.1449999999999996</v>
      </c>
      <c r="H497" s="8">
        <f t="shared" si="33"/>
        <v>68.02051282051282</v>
      </c>
      <c r="I497">
        <v>195</v>
      </c>
      <c r="J497" t="s">
        <v>36</v>
      </c>
      <c r="K497" t="s">
        <v>37</v>
      </c>
      <c r="L497">
        <v>1448690400</v>
      </c>
      <c r="M497">
        <v>1402722000</v>
      </c>
      <c r="N497" s="12">
        <f t="shared" si="34"/>
        <v>42336.25</v>
      </c>
      <c r="O497" s="12">
        <f t="shared" si="35"/>
        <v>41804.208333333336</v>
      </c>
      <c r="P497" t="b">
        <v>0</v>
      </c>
      <c r="Q497" t="b">
        <v>0</v>
      </c>
      <c r="R497" t="s">
        <v>33</v>
      </c>
      <c r="S497" t="s">
        <v>2040</v>
      </c>
      <c r="T497" t="s">
        <v>2041</v>
      </c>
    </row>
    <row r="498" spans="1:20" x14ac:dyDescent="0.3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t="s">
        <v>14</v>
      </c>
      <c r="G498" s="5">
        <f t="shared" si="32"/>
        <v>9.0696409140369975E-3</v>
      </c>
      <c r="H498" s="8">
        <f t="shared" si="33"/>
        <v>30.87037037037037</v>
      </c>
      <c r="I498">
        <v>54</v>
      </c>
      <c r="J498" t="s">
        <v>21</v>
      </c>
      <c r="K498" t="s">
        <v>22</v>
      </c>
      <c r="L498">
        <v>1448690400</v>
      </c>
      <c r="M498">
        <v>1496811600</v>
      </c>
      <c r="N498" s="12">
        <f t="shared" si="34"/>
        <v>42336.25</v>
      </c>
      <c r="O498" s="12">
        <f t="shared" si="35"/>
        <v>42893.208333333328</v>
      </c>
      <c r="P498" t="b">
        <v>0</v>
      </c>
      <c r="Q498" t="b">
        <v>0</v>
      </c>
      <c r="R498" t="s">
        <v>71</v>
      </c>
      <c r="S498" t="s">
        <v>2042</v>
      </c>
      <c r="T498" t="s">
        <v>2050</v>
      </c>
    </row>
    <row r="499" spans="1:20" x14ac:dyDescent="0.3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t="s">
        <v>14</v>
      </c>
      <c r="G499" s="5">
        <f t="shared" si="32"/>
        <v>0.34173469387755101</v>
      </c>
      <c r="H499" s="8">
        <f t="shared" si="33"/>
        <v>27.908333333333335</v>
      </c>
      <c r="I499">
        <v>120</v>
      </c>
      <c r="J499" t="s">
        <v>21</v>
      </c>
      <c r="K499" t="s">
        <v>22</v>
      </c>
      <c r="L499">
        <v>1448690400</v>
      </c>
      <c r="M499">
        <v>1482213600</v>
      </c>
      <c r="N499" s="12">
        <f t="shared" si="34"/>
        <v>42336.25</v>
      </c>
      <c r="O499" s="12">
        <f t="shared" si="35"/>
        <v>42724.25</v>
      </c>
      <c r="P499" t="b">
        <v>0</v>
      </c>
      <c r="Q499" t="b">
        <v>1</v>
      </c>
      <c r="R499" t="s">
        <v>65</v>
      </c>
      <c r="S499" t="s">
        <v>2038</v>
      </c>
      <c r="T499" t="s">
        <v>2047</v>
      </c>
    </row>
    <row r="500" spans="1:20" x14ac:dyDescent="0.3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t="s">
        <v>14</v>
      </c>
      <c r="G500" s="5">
        <f t="shared" si="32"/>
        <v>0.239488107549121</v>
      </c>
      <c r="H500" s="8">
        <f t="shared" si="33"/>
        <v>79.994818652849744</v>
      </c>
      <c r="I500">
        <v>579</v>
      </c>
      <c r="J500" t="s">
        <v>36</v>
      </c>
      <c r="K500" t="s">
        <v>37</v>
      </c>
      <c r="L500">
        <v>1448690400</v>
      </c>
      <c r="M500">
        <v>1420264800</v>
      </c>
      <c r="N500" s="12">
        <f t="shared" si="34"/>
        <v>42336.25</v>
      </c>
      <c r="O500" s="12">
        <f t="shared" si="35"/>
        <v>42007.25</v>
      </c>
      <c r="P500" t="b">
        <v>0</v>
      </c>
      <c r="Q500" t="b">
        <v>0</v>
      </c>
      <c r="R500" t="s">
        <v>28</v>
      </c>
      <c r="S500" t="s">
        <v>2038</v>
      </c>
      <c r="T500" t="s">
        <v>2039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t="s">
        <v>14</v>
      </c>
      <c r="G501" s="5">
        <f t="shared" si="32"/>
        <v>0.48072649572649573</v>
      </c>
      <c r="H501" s="8">
        <f t="shared" si="33"/>
        <v>38.003378378378379</v>
      </c>
      <c r="I501">
        <v>2072</v>
      </c>
      <c r="J501" t="s">
        <v>21</v>
      </c>
      <c r="K501" t="s">
        <v>22</v>
      </c>
      <c r="L501">
        <v>1448690400</v>
      </c>
      <c r="M501">
        <v>1458450000</v>
      </c>
      <c r="N501" s="12">
        <f t="shared" si="34"/>
        <v>42336.25</v>
      </c>
      <c r="O501" s="12">
        <f t="shared" si="35"/>
        <v>42449.208333333328</v>
      </c>
      <c r="P501" t="b">
        <v>0</v>
      </c>
      <c r="Q501" t="b">
        <v>1</v>
      </c>
      <c r="R501" t="s">
        <v>42</v>
      </c>
      <c r="S501" t="s">
        <v>2042</v>
      </c>
      <c r="T501" t="s">
        <v>2043</v>
      </c>
    </row>
    <row r="502" spans="1:20" x14ac:dyDescent="0.3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t="s">
        <v>14</v>
      </c>
      <c r="G502" s="5">
        <f t="shared" si="32"/>
        <v>0</v>
      </c>
      <c r="H502" s="8">
        <f t="shared" si="33"/>
        <v>0</v>
      </c>
      <c r="I502">
        <v>0</v>
      </c>
      <c r="J502" t="s">
        <v>21</v>
      </c>
      <c r="K502" t="s">
        <v>22</v>
      </c>
      <c r="L502">
        <v>1448690400</v>
      </c>
      <c r="M502">
        <v>1369803600</v>
      </c>
      <c r="N502" s="12">
        <f t="shared" si="34"/>
        <v>42336.25</v>
      </c>
      <c r="O502" s="12">
        <f t="shared" si="35"/>
        <v>41423.208333333336</v>
      </c>
      <c r="P502" t="b">
        <v>0</v>
      </c>
      <c r="Q502" t="b">
        <v>1</v>
      </c>
      <c r="R502" t="s">
        <v>33</v>
      </c>
      <c r="S502" t="s">
        <v>2040</v>
      </c>
      <c r="T502" t="s">
        <v>2041</v>
      </c>
    </row>
    <row r="503" spans="1:20" x14ac:dyDescent="0.3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t="s">
        <v>14</v>
      </c>
      <c r="G503" s="5">
        <f t="shared" si="32"/>
        <v>0.70145182291666663</v>
      </c>
      <c r="H503" s="8">
        <f t="shared" si="33"/>
        <v>59.990534521158132</v>
      </c>
      <c r="I503">
        <v>1796</v>
      </c>
      <c r="J503" t="s">
        <v>21</v>
      </c>
      <c r="K503" t="s">
        <v>22</v>
      </c>
      <c r="L503">
        <v>1448690400</v>
      </c>
      <c r="M503">
        <v>1363237200</v>
      </c>
      <c r="N503" s="12">
        <f t="shared" si="34"/>
        <v>42336.25</v>
      </c>
      <c r="O503" s="12">
        <f t="shared" si="35"/>
        <v>41347.208333333336</v>
      </c>
      <c r="P503" t="b">
        <v>0</v>
      </c>
      <c r="Q503" t="b">
        <v>0</v>
      </c>
      <c r="R503" t="s">
        <v>42</v>
      </c>
      <c r="S503" t="s">
        <v>2042</v>
      </c>
      <c r="T503" t="s">
        <v>2043</v>
      </c>
    </row>
    <row r="504" spans="1:20" x14ac:dyDescent="0.3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t="s">
        <v>20</v>
      </c>
      <c r="G504" s="5">
        <f t="shared" si="32"/>
        <v>5.2992307692307694</v>
      </c>
      <c r="H504" s="8">
        <f t="shared" si="33"/>
        <v>37.037634408602152</v>
      </c>
      <c r="I504">
        <v>186</v>
      </c>
      <c r="J504" t="s">
        <v>26</v>
      </c>
      <c r="K504" t="s">
        <v>27</v>
      </c>
      <c r="L504">
        <v>1448690400</v>
      </c>
      <c r="M504">
        <v>1345870800</v>
      </c>
      <c r="N504" s="12">
        <f t="shared" si="34"/>
        <v>42336.25</v>
      </c>
      <c r="O504" s="12">
        <f t="shared" si="35"/>
        <v>41146.208333333336</v>
      </c>
      <c r="P504" t="b">
        <v>0</v>
      </c>
      <c r="Q504" t="b">
        <v>1</v>
      </c>
      <c r="R504" t="s">
        <v>89</v>
      </c>
      <c r="S504" t="s">
        <v>2051</v>
      </c>
      <c r="T504" t="s">
        <v>2052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t="s">
        <v>20</v>
      </c>
      <c r="G505" s="5">
        <f t="shared" si="32"/>
        <v>1.8032549019607844</v>
      </c>
      <c r="H505" s="8">
        <f t="shared" si="33"/>
        <v>99.963043478260872</v>
      </c>
      <c r="I505">
        <v>460</v>
      </c>
      <c r="J505" t="s">
        <v>21</v>
      </c>
      <c r="K505" t="s">
        <v>22</v>
      </c>
      <c r="L505">
        <v>1448690400</v>
      </c>
      <c r="M505">
        <v>1437454800</v>
      </c>
      <c r="N505" s="12">
        <f t="shared" si="34"/>
        <v>42336.25</v>
      </c>
      <c r="O505" s="12">
        <f t="shared" si="35"/>
        <v>42206.208333333328</v>
      </c>
      <c r="P505" t="b">
        <v>0</v>
      </c>
      <c r="Q505" t="b">
        <v>0</v>
      </c>
      <c r="R505" t="s">
        <v>53</v>
      </c>
      <c r="S505" t="s">
        <v>2042</v>
      </c>
      <c r="T505" t="s">
        <v>2045</v>
      </c>
    </row>
    <row r="506" spans="1:20" x14ac:dyDescent="0.3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t="s">
        <v>14</v>
      </c>
      <c r="G506" s="5">
        <f t="shared" si="32"/>
        <v>0.92320000000000002</v>
      </c>
      <c r="H506" s="8">
        <f t="shared" si="33"/>
        <v>111.6774193548387</v>
      </c>
      <c r="I506">
        <v>62</v>
      </c>
      <c r="J506" t="s">
        <v>107</v>
      </c>
      <c r="K506" t="s">
        <v>108</v>
      </c>
      <c r="L506">
        <v>1448690400</v>
      </c>
      <c r="M506">
        <v>1432011600</v>
      </c>
      <c r="N506" s="12">
        <f t="shared" si="34"/>
        <v>42336.25</v>
      </c>
      <c r="O506" s="12">
        <f t="shared" si="35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 x14ac:dyDescent="0.3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t="s">
        <v>14</v>
      </c>
      <c r="G507" s="5">
        <f t="shared" si="32"/>
        <v>0.13901001112347053</v>
      </c>
      <c r="H507" s="8">
        <f t="shared" si="33"/>
        <v>36.014409221902014</v>
      </c>
      <c r="I507">
        <v>347</v>
      </c>
      <c r="J507" t="s">
        <v>21</v>
      </c>
      <c r="K507" t="s">
        <v>22</v>
      </c>
      <c r="L507">
        <v>1448690400</v>
      </c>
      <c r="M507">
        <v>1366347600</v>
      </c>
      <c r="N507" s="12">
        <f t="shared" si="34"/>
        <v>42336.25</v>
      </c>
      <c r="O507" s="12">
        <f t="shared" si="35"/>
        <v>41383.208333333336</v>
      </c>
      <c r="P507" t="b">
        <v>0</v>
      </c>
      <c r="Q507" t="b">
        <v>1</v>
      </c>
      <c r="R507" t="s">
        <v>133</v>
      </c>
      <c r="S507" t="s">
        <v>2048</v>
      </c>
      <c r="T507" t="s">
        <v>2057</v>
      </c>
    </row>
    <row r="508" spans="1:20" x14ac:dyDescent="0.3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t="s">
        <v>20</v>
      </c>
      <c r="G508" s="5">
        <f t="shared" si="32"/>
        <v>9.2707777777777771</v>
      </c>
      <c r="H508" s="8">
        <f t="shared" si="33"/>
        <v>66.010284810126578</v>
      </c>
      <c r="I508">
        <v>2528</v>
      </c>
      <c r="J508" t="s">
        <v>21</v>
      </c>
      <c r="K508" t="s">
        <v>22</v>
      </c>
      <c r="L508">
        <v>1448690400</v>
      </c>
      <c r="M508">
        <v>1512885600</v>
      </c>
      <c r="N508" s="12">
        <f t="shared" si="34"/>
        <v>42336.25</v>
      </c>
      <c r="O508" s="12">
        <f t="shared" si="35"/>
        <v>43079.25</v>
      </c>
      <c r="P508" t="b">
        <v>0</v>
      </c>
      <c r="Q508" t="b">
        <v>1</v>
      </c>
      <c r="R508" t="s">
        <v>33</v>
      </c>
      <c r="S508" t="s">
        <v>2040</v>
      </c>
      <c r="T508" t="s">
        <v>2041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t="s">
        <v>14</v>
      </c>
      <c r="G509" s="5">
        <f t="shared" si="32"/>
        <v>0.39857142857142858</v>
      </c>
      <c r="H509" s="8">
        <f t="shared" si="33"/>
        <v>44.05263157894737</v>
      </c>
      <c r="I509">
        <v>19</v>
      </c>
      <c r="J509" t="s">
        <v>21</v>
      </c>
      <c r="K509" t="s">
        <v>22</v>
      </c>
      <c r="L509">
        <v>1448690400</v>
      </c>
      <c r="M509">
        <v>1369717200</v>
      </c>
      <c r="N509" s="12">
        <f t="shared" si="34"/>
        <v>42336.25</v>
      </c>
      <c r="O509" s="12">
        <f t="shared" si="35"/>
        <v>41422.208333333336</v>
      </c>
      <c r="P509" t="b">
        <v>0</v>
      </c>
      <c r="Q509" t="b">
        <v>1</v>
      </c>
      <c r="R509" t="s">
        <v>28</v>
      </c>
      <c r="S509" t="s">
        <v>2038</v>
      </c>
      <c r="T509" t="s">
        <v>2039</v>
      </c>
    </row>
    <row r="510" spans="1:20" x14ac:dyDescent="0.3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t="s">
        <v>20</v>
      </c>
      <c r="G510" s="5">
        <f t="shared" si="32"/>
        <v>1.1222929936305732</v>
      </c>
      <c r="H510" s="8">
        <f t="shared" si="33"/>
        <v>52.999726551818434</v>
      </c>
      <c r="I510">
        <v>3657</v>
      </c>
      <c r="J510" t="s">
        <v>21</v>
      </c>
      <c r="K510" t="s">
        <v>22</v>
      </c>
      <c r="L510">
        <v>1448690400</v>
      </c>
      <c r="M510">
        <v>1534654800</v>
      </c>
      <c r="N510" s="12">
        <f t="shared" si="34"/>
        <v>42336.25</v>
      </c>
      <c r="O510" s="12">
        <f t="shared" si="35"/>
        <v>43331.208333333328</v>
      </c>
      <c r="P510" t="b">
        <v>0</v>
      </c>
      <c r="Q510" t="b">
        <v>0</v>
      </c>
      <c r="R510" t="s">
        <v>33</v>
      </c>
      <c r="S510" t="s">
        <v>2040</v>
      </c>
      <c r="T510" t="s">
        <v>2041</v>
      </c>
    </row>
    <row r="511" spans="1:20" x14ac:dyDescent="0.3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t="s">
        <v>14</v>
      </c>
      <c r="G511" s="5">
        <f t="shared" si="32"/>
        <v>0.70925816023738875</v>
      </c>
      <c r="H511" s="8">
        <f t="shared" si="33"/>
        <v>95</v>
      </c>
      <c r="I511">
        <v>1258</v>
      </c>
      <c r="J511" t="s">
        <v>21</v>
      </c>
      <c r="K511" t="s">
        <v>22</v>
      </c>
      <c r="L511">
        <v>1448690400</v>
      </c>
      <c r="M511">
        <v>1337058000</v>
      </c>
      <c r="N511" s="12">
        <f t="shared" si="34"/>
        <v>42336.25</v>
      </c>
      <c r="O511" s="12">
        <f t="shared" si="35"/>
        <v>41044.208333333336</v>
      </c>
      <c r="P511" t="b">
        <v>0</v>
      </c>
      <c r="Q511" t="b">
        <v>0</v>
      </c>
      <c r="R511" t="s">
        <v>33</v>
      </c>
      <c r="S511" t="s">
        <v>2040</v>
      </c>
      <c r="T511" t="s">
        <v>2041</v>
      </c>
    </row>
    <row r="512" spans="1:20" x14ac:dyDescent="0.3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t="s">
        <v>20</v>
      </c>
      <c r="G512" s="5">
        <f t="shared" si="32"/>
        <v>1.1908974358974358</v>
      </c>
      <c r="H512" s="8">
        <f t="shared" si="33"/>
        <v>70.908396946564892</v>
      </c>
      <c r="I512">
        <v>131</v>
      </c>
      <c r="J512" t="s">
        <v>26</v>
      </c>
      <c r="K512" t="s">
        <v>27</v>
      </c>
      <c r="L512">
        <v>1448690400</v>
      </c>
      <c r="M512">
        <v>1529816400</v>
      </c>
      <c r="N512" s="12">
        <f t="shared" si="34"/>
        <v>42336.25</v>
      </c>
      <c r="O512" s="12">
        <f t="shared" si="35"/>
        <v>43275.208333333328</v>
      </c>
      <c r="P512" t="b">
        <v>0</v>
      </c>
      <c r="Q512" t="b">
        <v>0</v>
      </c>
      <c r="R512" t="s">
        <v>53</v>
      </c>
      <c r="S512" t="s">
        <v>2042</v>
      </c>
      <c r="T512" t="s">
        <v>2045</v>
      </c>
    </row>
    <row r="513" spans="1:20" x14ac:dyDescent="0.3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t="s">
        <v>14</v>
      </c>
      <c r="G513" s="5">
        <f t="shared" si="32"/>
        <v>0.24017591339648173</v>
      </c>
      <c r="H513" s="8">
        <f t="shared" si="33"/>
        <v>98.060773480662988</v>
      </c>
      <c r="I513">
        <v>362</v>
      </c>
      <c r="J513" t="s">
        <v>21</v>
      </c>
      <c r="K513" t="s">
        <v>22</v>
      </c>
      <c r="L513">
        <v>1448690400</v>
      </c>
      <c r="M513">
        <v>1564894800</v>
      </c>
      <c r="N513" s="12">
        <f t="shared" si="34"/>
        <v>42336.25</v>
      </c>
      <c r="O513" s="12">
        <f t="shared" si="35"/>
        <v>43681.208333333328</v>
      </c>
      <c r="P513" t="b">
        <v>0</v>
      </c>
      <c r="Q513" t="b">
        <v>0</v>
      </c>
      <c r="R513" t="s">
        <v>33</v>
      </c>
      <c r="S513" t="s">
        <v>2040</v>
      </c>
      <c r="T513" t="s">
        <v>2041</v>
      </c>
    </row>
    <row r="514" spans="1:20" x14ac:dyDescent="0.3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t="s">
        <v>20</v>
      </c>
      <c r="G514" s="5">
        <f t="shared" si="32"/>
        <v>1.3931868131868133</v>
      </c>
      <c r="H514" s="8">
        <f t="shared" si="33"/>
        <v>53.046025104602514</v>
      </c>
      <c r="I514">
        <v>239</v>
      </c>
      <c r="J514" t="s">
        <v>21</v>
      </c>
      <c r="K514" t="s">
        <v>22</v>
      </c>
      <c r="L514">
        <v>1448690400</v>
      </c>
      <c r="M514">
        <v>1404622800</v>
      </c>
      <c r="N514" s="12">
        <f t="shared" si="34"/>
        <v>42336.25</v>
      </c>
      <c r="O514" s="12">
        <f t="shared" si="35"/>
        <v>41826.208333333336</v>
      </c>
      <c r="P514" t="b">
        <v>0</v>
      </c>
      <c r="Q514" t="b">
        <v>1</v>
      </c>
      <c r="R514" t="s">
        <v>89</v>
      </c>
      <c r="S514" t="s">
        <v>2051</v>
      </c>
      <c r="T514" t="s">
        <v>2052</v>
      </c>
    </row>
    <row r="515" spans="1:20" x14ac:dyDescent="0.3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t="s">
        <v>74</v>
      </c>
      <c r="G515" s="5">
        <f t="shared" ref="G515:G578" si="36">IF(D515,E515/D515,0)</f>
        <v>0.39277108433734942</v>
      </c>
      <c r="H515" s="8">
        <f t="shared" ref="H515:H578" si="37">IF(I515,E515/I515,0)</f>
        <v>93.142857142857139</v>
      </c>
      <c r="I515">
        <v>35</v>
      </c>
      <c r="J515" t="s">
        <v>21</v>
      </c>
      <c r="K515" t="s">
        <v>22</v>
      </c>
      <c r="L515">
        <v>1448690400</v>
      </c>
      <c r="M515">
        <v>1284181200</v>
      </c>
      <c r="N515" s="12">
        <f t="shared" ref="N515:N578" si="38">(((L515/60)/60)/24)+DATE(1970,1,1)</f>
        <v>42336.25</v>
      </c>
      <c r="O515" s="12">
        <f t="shared" ref="O515:O578" si="39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2042</v>
      </c>
      <c r="T515" t="s">
        <v>2061</v>
      </c>
    </row>
    <row r="516" spans="1:20" x14ac:dyDescent="0.3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t="s">
        <v>74</v>
      </c>
      <c r="G516" s="5">
        <f t="shared" si="36"/>
        <v>0.22439077144917088</v>
      </c>
      <c r="H516" s="8">
        <f t="shared" si="37"/>
        <v>58.945075757575758</v>
      </c>
      <c r="I516">
        <v>528</v>
      </c>
      <c r="J516" t="s">
        <v>98</v>
      </c>
      <c r="K516" t="s">
        <v>99</v>
      </c>
      <c r="L516">
        <v>1448690400</v>
      </c>
      <c r="M516">
        <v>1386741600</v>
      </c>
      <c r="N516" s="12">
        <f t="shared" si="38"/>
        <v>42336.25</v>
      </c>
      <c r="O516" s="12">
        <f t="shared" si="39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 x14ac:dyDescent="0.3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t="s">
        <v>14</v>
      </c>
      <c r="G517" s="5">
        <f t="shared" si="36"/>
        <v>0.55779069767441858</v>
      </c>
      <c r="H517" s="8">
        <f t="shared" si="37"/>
        <v>36.067669172932334</v>
      </c>
      <c r="I517">
        <v>133</v>
      </c>
      <c r="J517" t="s">
        <v>15</v>
      </c>
      <c r="K517" t="s">
        <v>16</v>
      </c>
      <c r="L517">
        <v>1448690400</v>
      </c>
      <c r="M517">
        <v>1324792800</v>
      </c>
      <c r="N517" s="12">
        <f t="shared" si="38"/>
        <v>42336.25</v>
      </c>
      <c r="O517" s="12">
        <f t="shared" si="39"/>
        <v>40902.25</v>
      </c>
      <c r="P517" t="b">
        <v>0</v>
      </c>
      <c r="Q517" t="b">
        <v>1</v>
      </c>
      <c r="R517" t="s">
        <v>33</v>
      </c>
      <c r="S517" t="s">
        <v>2040</v>
      </c>
      <c r="T517" t="s">
        <v>2041</v>
      </c>
    </row>
    <row r="518" spans="1:20" x14ac:dyDescent="0.3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t="s">
        <v>14</v>
      </c>
      <c r="G518" s="5">
        <f t="shared" si="36"/>
        <v>0.42523125996810207</v>
      </c>
      <c r="H518" s="8">
        <f t="shared" si="37"/>
        <v>63.030732860520096</v>
      </c>
      <c r="I518">
        <v>846</v>
      </c>
      <c r="J518" t="s">
        <v>21</v>
      </c>
      <c r="K518" t="s">
        <v>22</v>
      </c>
      <c r="L518">
        <v>1448690400</v>
      </c>
      <c r="M518">
        <v>1284354000</v>
      </c>
      <c r="N518" s="12">
        <f t="shared" si="38"/>
        <v>42336.25</v>
      </c>
      <c r="O518" s="12">
        <f t="shared" si="39"/>
        <v>40434.208333333336</v>
      </c>
      <c r="P518" t="b">
        <v>0</v>
      </c>
      <c r="Q518" t="b">
        <v>0</v>
      </c>
      <c r="R518" t="s">
        <v>68</v>
      </c>
      <c r="S518" t="s">
        <v>2048</v>
      </c>
      <c r="T518" t="s">
        <v>2049</v>
      </c>
    </row>
    <row r="519" spans="1:20" x14ac:dyDescent="0.3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t="s">
        <v>20</v>
      </c>
      <c r="G519" s="5">
        <f t="shared" si="36"/>
        <v>1.1200000000000001</v>
      </c>
      <c r="H519" s="8">
        <f t="shared" si="37"/>
        <v>84.717948717948715</v>
      </c>
      <c r="I519">
        <v>78</v>
      </c>
      <c r="J519" t="s">
        <v>21</v>
      </c>
      <c r="K519" t="s">
        <v>22</v>
      </c>
      <c r="L519">
        <v>1448690400</v>
      </c>
      <c r="M519">
        <v>1494392400</v>
      </c>
      <c r="N519" s="12">
        <f t="shared" si="38"/>
        <v>42336.25</v>
      </c>
      <c r="O519" s="12">
        <f t="shared" si="39"/>
        <v>42865.208333333328</v>
      </c>
      <c r="P519" t="b">
        <v>0</v>
      </c>
      <c r="Q519" t="b">
        <v>0</v>
      </c>
      <c r="R519" t="s">
        <v>17</v>
      </c>
      <c r="S519" t="s">
        <v>2034</v>
      </c>
      <c r="T519" t="s">
        <v>2035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t="s">
        <v>14</v>
      </c>
      <c r="G520" s="5">
        <f t="shared" si="36"/>
        <v>7.0681818181818179E-2</v>
      </c>
      <c r="H520" s="8">
        <f t="shared" si="37"/>
        <v>62.2</v>
      </c>
      <c r="I520">
        <v>10</v>
      </c>
      <c r="J520" t="s">
        <v>21</v>
      </c>
      <c r="K520" t="s">
        <v>22</v>
      </c>
      <c r="L520">
        <v>1448690400</v>
      </c>
      <c r="M520">
        <v>1519538400</v>
      </c>
      <c r="N520" s="12">
        <f t="shared" si="38"/>
        <v>42336.25</v>
      </c>
      <c r="O520" s="12">
        <f t="shared" si="39"/>
        <v>43156.25</v>
      </c>
      <c r="P520" t="b">
        <v>0</v>
      </c>
      <c r="Q520" t="b">
        <v>1</v>
      </c>
      <c r="R520" t="s">
        <v>71</v>
      </c>
      <c r="S520" t="s">
        <v>2042</v>
      </c>
      <c r="T520" t="s">
        <v>2050</v>
      </c>
    </row>
    <row r="521" spans="1:20" x14ac:dyDescent="0.3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t="s">
        <v>20</v>
      </c>
      <c r="G521" s="5">
        <f t="shared" si="36"/>
        <v>1.0174563871693867</v>
      </c>
      <c r="H521" s="8">
        <f t="shared" si="37"/>
        <v>101.97518330513255</v>
      </c>
      <c r="I521">
        <v>1773</v>
      </c>
      <c r="J521" t="s">
        <v>21</v>
      </c>
      <c r="K521" t="s">
        <v>22</v>
      </c>
      <c r="L521">
        <v>1448690400</v>
      </c>
      <c r="M521">
        <v>1421906400</v>
      </c>
      <c r="N521" s="12">
        <f t="shared" si="38"/>
        <v>42336.25</v>
      </c>
      <c r="O521" s="12">
        <f t="shared" si="39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 x14ac:dyDescent="0.3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t="s">
        <v>20</v>
      </c>
      <c r="G522" s="5">
        <f t="shared" si="36"/>
        <v>4.2575000000000003</v>
      </c>
      <c r="H522" s="8">
        <f t="shared" si="37"/>
        <v>106.4375</v>
      </c>
      <c r="I522">
        <v>32</v>
      </c>
      <c r="J522" t="s">
        <v>21</v>
      </c>
      <c r="K522" t="s">
        <v>22</v>
      </c>
      <c r="L522">
        <v>1448690400</v>
      </c>
      <c r="M522">
        <v>1555909200</v>
      </c>
      <c r="N522" s="12">
        <f t="shared" si="38"/>
        <v>42336.25</v>
      </c>
      <c r="O522" s="12">
        <f t="shared" si="39"/>
        <v>43577.208333333328</v>
      </c>
      <c r="P522" t="b">
        <v>0</v>
      </c>
      <c r="Q522" t="b">
        <v>0</v>
      </c>
      <c r="R522" t="s">
        <v>33</v>
      </c>
      <c r="S522" t="s">
        <v>2040</v>
      </c>
      <c r="T522" t="s">
        <v>2041</v>
      </c>
    </row>
    <row r="523" spans="1:20" x14ac:dyDescent="0.3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t="s">
        <v>20</v>
      </c>
      <c r="G523" s="5">
        <f t="shared" si="36"/>
        <v>1.4553947368421052</v>
      </c>
      <c r="H523" s="8">
        <f t="shared" si="37"/>
        <v>29.975609756097562</v>
      </c>
      <c r="I523">
        <v>369</v>
      </c>
      <c r="J523" t="s">
        <v>21</v>
      </c>
      <c r="K523" t="s">
        <v>22</v>
      </c>
      <c r="L523">
        <v>1448690400</v>
      </c>
      <c r="M523">
        <v>1472446800</v>
      </c>
      <c r="N523" s="12">
        <f t="shared" si="38"/>
        <v>42336.25</v>
      </c>
      <c r="O523" s="12">
        <f t="shared" si="39"/>
        <v>42611.208333333328</v>
      </c>
      <c r="P523" t="b">
        <v>0</v>
      </c>
      <c r="Q523" t="b">
        <v>1</v>
      </c>
      <c r="R523" t="s">
        <v>53</v>
      </c>
      <c r="S523" t="s">
        <v>2042</v>
      </c>
      <c r="T523" t="s">
        <v>2045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t="s">
        <v>14</v>
      </c>
      <c r="G524" s="5">
        <f t="shared" si="36"/>
        <v>0.32453465346534655</v>
      </c>
      <c r="H524" s="8">
        <f t="shared" si="37"/>
        <v>85.806282722513089</v>
      </c>
      <c r="I524">
        <v>191</v>
      </c>
      <c r="J524" t="s">
        <v>21</v>
      </c>
      <c r="K524" t="s">
        <v>22</v>
      </c>
      <c r="L524">
        <v>1448690400</v>
      </c>
      <c r="M524">
        <v>1342328400</v>
      </c>
      <c r="N524" s="12">
        <f t="shared" si="38"/>
        <v>42336.25</v>
      </c>
      <c r="O524" s="12">
        <f t="shared" si="39"/>
        <v>41105.208333333336</v>
      </c>
      <c r="P524" t="b">
        <v>0</v>
      </c>
      <c r="Q524" t="b">
        <v>0</v>
      </c>
      <c r="R524" t="s">
        <v>100</v>
      </c>
      <c r="S524" t="s">
        <v>2042</v>
      </c>
      <c r="T524" t="s">
        <v>2053</v>
      </c>
    </row>
    <row r="525" spans="1:20" x14ac:dyDescent="0.3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t="s">
        <v>20</v>
      </c>
      <c r="G525" s="5">
        <f t="shared" si="36"/>
        <v>7.003333333333333</v>
      </c>
      <c r="H525" s="8">
        <f t="shared" si="37"/>
        <v>70.82022471910112</v>
      </c>
      <c r="I525">
        <v>89</v>
      </c>
      <c r="J525" t="s">
        <v>21</v>
      </c>
      <c r="K525" t="s">
        <v>22</v>
      </c>
      <c r="L525">
        <v>1448690400</v>
      </c>
      <c r="M525">
        <v>1268114400</v>
      </c>
      <c r="N525" s="12">
        <f t="shared" si="38"/>
        <v>42336.25</v>
      </c>
      <c r="O525" s="12">
        <f t="shared" si="39"/>
        <v>40246.25</v>
      </c>
      <c r="P525" t="b">
        <v>0</v>
      </c>
      <c r="Q525" t="b">
        <v>0</v>
      </c>
      <c r="R525" t="s">
        <v>100</v>
      </c>
      <c r="S525" t="s">
        <v>2042</v>
      </c>
      <c r="T525" t="s">
        <v>2053</v>
      </c>
    </row>
    <row r="526" spans="1:20" x14ac:dyDescent="0.3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t="s">
        <v>14</v>
      </c>
      <c r="G526" s="5">
        <f t="shared" si="36"/>
        <v>0.83904860392967939</v>
      </c>
      <c r="H526" s="8">
        <f t="shared" si="37"/>
        <v>40.998484082870135</v>
      </c>
      <c r="I526">
        <v>1979</v>
      </c>
      <c r="J526" t="s">
        <v>21</v>
      </c>
      <c r="K526" t="s">
        <v>22</v>
      </c>
      <c r="L526">
        <v>1448690400</v>
      </c>
      <c r="M526">
        <v>1273381200</v>
      </c>
      <c r="N526" s="12">
        <f t="shared" si="38"/>
        <v>42336.25</v>
      </c>
      <c r="O526" s="12">
        <f t="shared" si="39"/>
        <v>40307.208333333336</v>
      </c>
      <c r="P526" t="b">
        <v>0</v>
      </c>
      <c r="Q526" t="b">
        <v>0</v>
      </c>
      <c r="R526" t="s">
        <v>33</v>
      </c>
      <c r="S526" t="s">
        <v>2040</v>
      </c>
      <c r="T526" t="s">
        <v>2041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t="s">
        <v>14</v>
      </c>
      <c r="G527" s="5">
        <f t="shared" si="36"/>
        <v>0.84190476190476193</v>
      </c>
      <c r="H527" s="8">
        <f t="shared" si="37"/>
        <v>28.063492063492063</v>
      </c>
      <c r="I527">
        <v>63</v>
      </c>
      <c r="J527" t="s">
        <v>21</v>
      </c>
      <c r="K527" t="s">
        <v>22</v>
      </c>
      <c r="L527">
        <v>1448690400</v>
      </c>
      <c r="M527">
        <v>1290837600</v>
      </c>
      <c r="N527" s="12">
        <f t="shared" si="38"/>
        <v>42336.25</v>
      </c>
      <c r="O527" s="12">
        <f t="shared" si="39"/>
        <v>40509.25</v>
      </c>
      <c r="P527" t="b">
        <v>0</v>
      </c>
      <c r="Q527" t="b">
        <v>0</v>
      </c>
      <c r="R527" t="s">
        <v>65</v>
      </c>
      <c r="S527" t="s">
        <v>2038</v>
      </c>
      <c r="T527" t="s">
        <v>2047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t="s">
        <v>20</v>
      </c>
      <c r="G528" s="5">
        <f t="shared" si="36"/>
        <v>1.5595180722891566</v>
      </c>
      <c r="H528" s="8">
        <f t="shared" si="37"/>
        <v>88.054421768707485</v>
      </c>
      <c r="I528">
        <v>147</v>
      </c>
      <c r="J528" t="s">
        <v>21</v>
      </c>
      <c r="K528" t="s">
        <v>22</v>
      </c>
      <c r="L528">
        <v>1448690400</v>
      </c>
      <c r="M528">
        <v>1454306400</v>
      </c>
      <c r="N528" s="12">
        <f t="shared" si="38"/>
        <v>42336.25</v>
      </c>
      <c r="O528" s="12">
        <f t="shared" si="39"/>
        <v>42401.25</v>
      </c>
      <c r="P528" t="b">
        <v>0</v>
      </c>
      <c r="Q528" t="b">
        <v>1</v>
      </c>
      <c r="R528" t="s">
        <v>33</v>
      </c>
      <c r="S528" t="s">
        <v>2040</v>
      </c>
      <c r="T528" t="s">
        <v>2041</v>
      </c>
    </row>
    <row r="529" spans="1:20" x14ac:dyDescent="0.3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t="s">
        <v>14</v>
      </c>
      <c r="G529" s="5">
        <f t="shared" si="36"/>
        <v>0.99619450317124736</v>
      </c>
      <c r="H529" s="8">
        <f t="shared" si="37"/>
        <v>31</v>
      </c>
      <c r="I529">
        <v>6080</v>
      </c>
      <c r="J529" t="s">
        <v>15</v>
      </c>
      <c r="K529" t="s">
        <v>16</v>
      </c>
      <c r="L529">
        <v>1448690400</v>
      </c>
      <c r="M529">
        <v>1457762400</v>
      </c>
      <c r="N529" s="12">
        <f t="shared" si="38"/>
        <v>42336.25</v>
      </c>
      <c r="O529" s="12">
        <f t="shared" si="39"/>
        <v>42441.25</v>
      </c>
      <c r="P529" t="b">
        <v>0</v>
      </c>
      <c r="Q529" t="b">
        <v>0</v>
      </c>
      <c r="R529" t="s">
        <v>71</v>
      </c>
      <c r="S529" t="s">
        <v>2042</v>
      </c>
      <c r="T529" t="s">
        <v>2050</v>
      </c>
    </row>
    <row r="530" spans="1:20" x14ac:dyDescent="0.3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t="s">
        <v>14</v>
      </c>
      <c r="G530" s="5">
        <f t="shared" si="36"/>
        <v>0.80300000000000005</v>
      </c>
      <c r="H530" s="8">
        <f t="shared" si="37"/>
        <v>90.337500000000006</v>
      </c>
      <c r="I530">
        <v>80</v>
      </c>
      <c r="J530" t="s">
        <v>40</v>
      </c>
      <c r="K530" t="s">
        <v>41</v>
      </c>
      <c r="L530">
        <v>1448690400</v>
      </c>
      <c r="M530">
        <v>1389074400</v>
      </c>
      <c r="N530" s="12">
        <f t="shared" si="38"/>
        <v>42336.25</v>
      </c>
      <c r="O530" s="12">
        <f t="shared" si="39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2046</v>
      </c>
    </row>
    <row r="531" spans="1:20" x14ac:dyDescent="0.3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t="s">
        <v>14</v>
      </c>
      <c r="G531" s="5">
        <f t="shared" si="36"/>
        <v>0.11254901960784314</v>
      </c>
      <c r="H531" s="8">
        <f t="shared" si="37"/>
        <v>63.777777777777779</v>
      </c>
      <c r="I531">
        <v>9</v>
      </c>
      <c r="J531" t="s">
        <v>21</v>
      </c>
      <c r="K531" t="s">
        <v>22</v>
      </c>
      <c r="L531">
        <v>1448690400</v>
      </c>
      <c r="M531">
        <v>1402117200</v>
      </c>
      <c r="N531" s="12">
        <f t="shared" si="38"/>
        <v>42336.25</v>
      </c>
      <c r="O531" s="12">
        <f t="shared" si="39"/>
        <v>41797.208333333336</v>
      </c>
      <c r="P531" t="b">
        <v>0</v>
      </c>
      <c r="Q531" t="b">
        <v>0</v>
      </c>
      <c r="R531" t="s">
        <v>89</v>
      </c>
      <c r="S531" t="s">
        <v>2051</v>
      </c>
      <c r="T531" t="s">
        <v>2052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t="s">
        <v>14</v>
      </c>
      <c r="G532" s="5">
        <f t="shared" si="36"/>
        <v>0.91740952380952379</v>
      </c>
      <c r="H532" s="8">
        <f t="shared" si="37"/>
        <v>53.995515695067262</v>
      </c>
      <c r="I532">
        <v>1784</v>
      </c>
      <c r="J532" t="s">
        <v>21</v>
      </c>
      <c r="K532" t="s">
        <v>22</v>
      </c>
      <c r="L532">
        <v>1448690400</v>
      </c>
      <c r="M532">
        <v>1284440400</v>
      </c>
      <c r="N532" s="12">
        <f t="shared" si="38"/>
        <v>42336.25</v>
      </c>
      <c r="O532" s="12">
        <f t="shared" si="39"/>
        <v>40435.208333333336</v>
      </c>
      <c r="P532" t="b">
        <v>0</v>
      </c>
      <c r="Q532" t="b">
        <v>1</v>
      </c>
      <c r="R532" t="s">
        <v>119</v>
      </c>
      <c r="S532" t="s">
        <v>2048</v>
      </c>
      <c r="T532" t="s">
        <v>2054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t="s">
        <v>47</v>
      </c>
      <c r="G533" s="5">
        <f t="shared" si="36"/>
        <v>0.95521156936261387</v>
      </c>
      <c r="H533" s="8">
        <f t="shared" si="37"/>
        <v>48.993956043956047</v>
      </c>
      <c r="I533">
        <v>3640</v>
      </c>
      <c r="J533" t="s">
        <v>98</v>
      </c>
      <c r="K533" t="s">
        <v>99</v>
      </c>
      <c r="L533">
        <v>1448690400</v>
      </c>
      <c r="M533">
        <v>1388988000</v>
      </c>
      <c r="N533" s="12">
        <f t="shared" si="38"/>
        <v>42336.25</v>
      </c>
      <c r="O533" s="12">
        <f t="shared" si="39"/>
        <v>41645.25</v>
      </c>
      <c r="P533" t="b">
        <v>0</v>
      </c>
      <c r="Q533" t="b">
        <v>0</v>
      </c>
      <c r="R533" t="s">
        <v>89</v>
      </c>
      <c r="S533" t="s">
        <v>2051</v>
      </c>
      <c r="T533" t="s">
        <v>2052</v>
      </c>
    </row>
    <row r="534" spans="1:20" x14ac:dyDescent="0.3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t="s">
        <v>20</v>
      </c>
      <c r="G534" s="5">
        <f t="shared" si="36"/>
        <v>5.0287499999999996</v>
      </c>
      <c r="H534" s="8">
        <f t="shared" si="37"/>
        <v>63.857142857142854</v>
      </c>
      <c r="I534">
        <v>126</v>
      </c>
      <c r="J534" t="s">
        <v>15</v>
      </c>
      <c r="K534" t="s">
        <v>16</v>
      </c>
      <c r="L534">
        <v>1448690400</v>
      </c>
      <c r="M534">
        <v>1516946400</v>
      </c>
      <c r="N534" s="12">
        <f t="shared" si="38"/>
        <v>42336.25</v>
      </c>
      <c r="O534" s="12">
        <f t="shared" si="39"/>
        <v>43126.25</v>
      </c>
      <c r="P534" t="b">
        <v>0</v>
      </c>
      <c r="Q534" t="b">
        <v>0</v>
      </c>
      <c r="R534" t="s">
        <v>33</v>
      </c>
      <c r="S534" t="s">
        <v>2040</v>
      </c>
      <c r="T534" t="s">
        <v>2041</v>
      </c>
    </row>
    <row r="535" spans="1:20" x14ac:dyDescent="0.3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t="s">
        <v>20</v>
      </c>
      <c r="G535" s="5">
        <f t="shared" si="36"/>
        <v>1.5924394463667819</v>
      </c>
      <c r="H535" s="8">
        <f t="shared" si="37"/>
        <v>82.996393146979258</v>
      </c>
      <c r="I535">
        <v>2218</v>
      </c>
      <c r="J535" t="s">
        <v>40</v>
      </c>
      <c r="K535" t="s">
        <v>41</v>
      </c>
      <c r="L535">
        <v>1448690400</v>
      </c>
      <c r="M535">
        <v>1377752400</v>
      </c>
      <c r="N535" s="12">
        <f t="shared" si="38"/>
        <v>42336.25</v>
      </c>
      <c r="O535" s="12">
        <f t="shared" si="39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2046</v>
      </c>
    </row>
    <row r="536" spans="1:20" x14ac:dyDescent="0.3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t="s">
        <v>14</v>
      </c>
      <c r="G536" s="5">
        <f t="shared" si="36"/>
        <v>0.15022446689113356</v>
      </c>
      <c r="H536" s="8">
        <f t="shared" si="37"/>
        <v>55.08230452674897</v>
      </c>
      <c r="I536">
        <v>243</v>
      </c>
      <c r="J536" t="s">
        <v>21</v>
      </c>
      <c r="K536" t="s">
        <v>22</v>
      </c>
      <c r="L536">
        <v>1448690400</v>
      </c>
      <c r="M536">
        <v>1534568400</v>
      </c>
      <c r="N536" s="12">
        <f t="shared" si="38"/>
        <v>42336.25</v>
      </c>
      <c r="O536" s="12">
        <f t="shared" si="39"/>
        <v>43330.208333333328</v>
      </c>
      <c r="P536" t="b">
        <v>0</v>
      </c>
      <c r="Q536" t="b">
        <v>1</v>
      </c>
      <c r="R536" t="s">
        <v>53</v>
      </c>
      <c r="S536" t="s">
        <v>2042</v>
      </c>
      <c r="T536" t="s">
        <v>2045</v>
      </c>
    </row>
    <row r="537" spans="1:20" x14ac:dyDescent="0.3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t="s">
        <v>20</v>
      </c>
      <c r="G537" s="5">
        <f t="shared" si="36"/>
        <v>4.820384615384615</v>
      </c>
      <c r="H537" s="8">
        <f t="shared" si="37"/>
        <v>62.044554455445542</v>
      </c>
      <c r="I537">
        <v>202</v>
      </c>
      <c r="J537" t="s">
        <v>107</v>
      </c>
      <c r="K537" t="s">
        <v>108</v>
      </c>
      <c r="L537">
        <v>1448690400</v>
      </c>
      <c r="M537">
        <v>1528606800</v>
      </c>
      <c r="N537" s="12">
        <f t="shared" si="38"/>
        <v>42336.25</v>
      </c>
      <c r="O537" s="12">
        <f t="shared" si="39"/>
        <v>43261.208333333328</v>
      </c>
      <c r="P537" t="b">
        <v>0</v>
      </c>
      <c r="Q537" t="b">
        <v>1</v>
      </c>
      <c r="R537" t="s">
        <v>33</v>
      </c>
      <c r="S537" t="s">
        <v>2040</v>
      </c>
      <c r="T537" t="s">
        <v>2041</v>
      </c>
    </row>
    <row r="538" spans="1:20" x14ac:dyDescent="0.3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t="s">
        <v>20</v>
      </c>
      <c r="G538" s="5">
        <f t="shared" si="36"/>
        <v>1.4996938775510205</v>
      </c>
      <c r="H538" s="8">
        <f t="shared" si="37"/>
        <v>104.97857142857143</v>
      </c>
      <c r="I538">
        <v>140</v>
      </c>
      <c r="J538" t="s">
        <v>107</v>
      </c>
      <c r="K538" t="s">
        <v>108</v>
      </c>
      <c r="L538">
        <v>1448690400</v>
      </c>
      <c r="M538">
        <v>1284872400</v>
      </c>
      <c r="N538" s="12">
        <f t="shared" si="38"/>
        <v>42336.25</v>
      </c>
      <c r="O538" s="12">
        <f t="shared" si="39"/>
        <v>40440.208333333336</v>
      </c>
      <c r="P538" t="b">
        <v>0</v>
      </c>
      <c r="Q538" t="b">
        <v>0</v>
      </c>
      <c r="R538" t="s">
        <v>119</v>
      </c>
      <c r="S538" t="s">
        <v>2048</v>
      </c>
      <c r="T538" t="s">
        <v>2054</v>
      </c>
    </row>
    <row r="539" spans="1:20" x14ac:dyDescent="0.3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t="s">
        <v>20</v>
      </c>
      <c r="G539" s="5">
        <f t="shared" si="36"/>
        <v>1.1722156398104266</v>
      </c>
      <c r="H539" s="8">
        <f t="shared" si="37"/>
        <v>94.044676806083643</v>
      </c>
      <c r="I539">
        <v>1052</v>
      </c>
      <c r="J539" t="s">
        <v>36</v>
      </c>
      <c r="K539" t="s">
        <v>37</v>
      </c>
      <c r="L539">
        <v>1448690400</v>
      </c>
      <c r="M539">
        <v>1537592400</v>
      </c>
      <c r="N539" s="12">
        <f t="shared" si="38"/>
        <v>42336.25</v>
      </c>
      <c r="O539" s="12">
        <f t="shared" si="39"/>
        <v>43365.208333333328</v>
      </c>
      <c r="P539" t="b">
        <v>1</v>
      </c>
      <c r="Q539" t="b">
        <v>1</v>
      </c>
      <c r="R539" t="s">
        <v>42</v>
      </c>
      <c r="S539" t="s">
        <v>2042</v>
      </c>
      <c r="T539" t="s">
        <v>2043</v>
      </c>
    </row>
    <row r="540" spans="1:20" x14ac:dyDescent="0.3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t="s">
        <v>14</v>
      </c>
      <c r="G540" s="5">
        <f t="shared" si="36"/>
        <v>0.37695968274950431</v>
      </c>
      <c r="H540" s="8">
        <f t="shared" si="37"/>
        <v>44.007716049382715</v>
      </c>
      <c r="I540">
        <v>1296</v>
      </c>
      <c r="J540" t="s">
        <v>21</v>
      </c>
      <c r="K540" t="s">
        <v>22</v>
      </c>
      <c r="L540">
        <v>1448690400</v>
      </c>
      <c r="M540">
        <v>1381208400</v>
      </c>
      <c r="N540" s="12">
        <f t="shared" si="38"/>
        <v>42336.25</v>
      </c>
      <c r="O540" s="12">
        <f t="shared" si="39"/>
        <v>41555.208333333336</v>
      </c>
      <c r="P540" t="b">
        <v>0</v>
      </c>
      <c r="Q540" t="b">
        <v>0</v>
      </c>
      <c r="R540" t="s">
        <v>292</v>
      </c>
      <c r="S540" t="s">
        <v>2051</v>
      </c>
      <c r="T540" t="s">
        <v>2062</v>
      </c>
    </row>
    <row r="541" spans="1:20" x14ac:dyDescent="0.3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t="s">
        <v>14</v>
      </c>
      <c r="G541" s="5">
        <f t="shared" si="36"/>
        <v>0.72653061224489801</v>
      </c>
      <c r="H541" s="8">
        <f t="shared" si="37"/>
        <v>92.467532467532465</v>
      </c>
      <c r="I541">
        <v>77</v>
      </c>
      <c r="J541" t="s">
        <v>21</v>
      </c>
      <c r="K541" t="s">
        <v>22</v>
      </c>
      <c r="L541">
        <v>1448690400</v>
      </c>
      <c r="M541">
        <v>1562475600</v>
      </c>
      <c r="N541" s="12">
        <f t="shared" si="38"/>
        <v>42336.25</v>
      </c>
      <c r="O541" s="12">
        <f t="shared" si="39"/>
        <v>43653.208333333328</v>
      </c>
      <c r="P541" t="b">
        <v>0</v>
      </c>
      <c r="Q541" t="b">
        <v>1</v>
      </c>
      <c r="R541" t="s">
        <v>17</v>
      </c>
      <c r="S541" t="s">
        <v>2034</v>
      </c>
      <c r="T541" t="s">
        <v>2035</v>
      </c>
    </row>
    <row r="542" spans="1:20" x14ac:dyDescent="0.3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t="s">
        <v>20</v>
      </c>
      <c r="G542" s="5">
        <f t="shared" si="36"/>
        <v>2.6598113207547169</v>
      </c>
      <c r="H542" s="8">
        <f t="shared" si="37"/>
        <v>57.072874493927124</v>
      </c>
      <c r="I542">
        <v>247</v>
      </c>
      <c r="J542" t="s">
        <v>21</v>
      </c>
      <c r="K542" t="s">
        <v>22</v>
      </c>
      <c r="L542">
        <v>1448690400</v>
      </c>
      <c r="M542">
        <v>1527397200</v>
      </c>
      <c r="N542" s="12">
        <f t="shared" si="38"/>
        <v>42336.25</v>
      </c>
      <c r="O542" s="12">
        <f t="shared" si="39"/>
        <v>43247.208333333328</v>
      </c>
      <c r="P542" t="b">
        <v>0</v>
      </c>
      <c r="Q542" t="b">
        <v>0</v>
      </c>
      <c r="R542" t="s">
        <v>122</v>
      </c>
      <c r="S542" t="s">
        <v>2055</v>
      </c>
      <c r="T542" t="s">
        <v>2056</v>
      </c>
    </row>
    <row r="543" spans="1:20" x14ac:dyDescent="0.3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t="s">
        <v>14</v>
      </c>
      <c r="G543" s="5">
        <f t="shared" si="36"/>
        <v>0.24205617977528091</v>
      </c>
      <c r="H543" s="8">
        <f t="shared" si="37"/>
        <v>109.07848101265823</v>
      </c>
      <c r="I543">
        <v>395</v>
      </c>
      <c r="J543" t="s">
        <v>107</v>
      </c>
      <c r="K543" t="s">
        <v>108</v>
      </c>
      <c r="L543">
        <v>1448690400</v>
      </c>
      <c r="M543">
        <v>1436158800</v>
      </c>
      <c r="N543" s="12">
        <f t="shared" si="38"/>
        <v>42336.25</v>
      </c>
      <c r="O543" s="12">
        <f t="shared" si="39"/>
        <v>42191.208333333328</v>
      </c>
      <c r="P543" t="b">
        <v>0</v>
      </c>
      <c r="Q543" t="b">
        <v>0</v>
      </c>
      <c r="R543" t="s">
        <v>292</v>
      </c>
      <c r="S543" t="s">
        <v>2051</v>
      </c>
      <c r="T543" t="s">
        <v>2062</v>
      </c>
    </row>
    <row r="544" spans="1:20" x14ac:dyDescent="0.3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t="s">
        <v>14</v>
      </c>
      <c r="G544" s="5">
        <f t="shared" si="36"/>
        <v>2.5064935064935064E-2</v>
      </c>
      <c r="H544" s="8">
        <f t="shared" si="37"/>
        <v>39.387755102040813</v>
      </c>
      <c r="I544">
        <v>49</v>
      </c>
      <c r="J544" t="s">
        <v>40</v>
      </c>
      <c r="K544" t="s">
        <v>41</v>
      </c>
      <c r="L544">
        <v>1448690400</v>
      </c>
      <c r="M544">
        <v>1456034400</v>
      </c>
      <c r="N544" s="12">
        <f t="shared" si="38"/>
        <v>42336.25</v>
      </c>
      <c r="O544" s="12">
        <f t="shared" si="39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2046</v>
      </c>
    </row>
    <row r="545" spans="1:20" x14ac:dyDescent="0.3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t="s">
        <v>14</v>
      </c>
      <c r="G545" s="5">
        <f t="shared" si="36"/>
        <v>0.1632979976442874</v>
      </c>
      <c r="H545" s="8">
        <f t="shared" si="37"/>
        <v>77.022222222222226</v>
      </c>
      <c r="I545">
        <v>180</v>
      </c>
      <c r="J545" t="s">
        <v>21</v>
      </c>
      <c r="K545" t="s">
        <v>22</v>
      </c>
      <c r="L545">
        <v>1448690400</v>
      </c>
      <c r="M545">
        <v>1380171600</v>
      </c>
      <c r="N545" s="12">
        <f t="shared" si="38"/>
        <v>42336.25</v>
      </c>
      <c r="O545" s="12">
        <f t="shared" si="39"/>
        <v>41543.208333333336</v>
      </c>
      <c r="P545" t="b">
        <v>0</v>
      </c>
      <c r="Q545" t="b">
        <v>0</v>
      </c>
      <c r="R545" t="s">
        <v>89</v>
      </c>
      <c r="S545" t="s">
        <v>2051</v>
      </c>
      <c r="T545" t="s">
        <v>2052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t="s">
        <v>20</v>
      </c>
      <c r="G546" s="5">
        <f t="shared" si="36"/>
        <v>2.7650000000000001</v>
      </c>
      <c r="H546" s="8">
        <f t="shared" si="37"/>
        <v>92.166666666666671</v>
      </c>
      <c r="I546">
        <v>84</v>
      </c>
      <c r="J546" t="s">
        <v>21</v>
      </c>
      <c r="K546" t="s">
        <v>22</v>
      </c>
      <c r="L546">
        <v>1448690400</v>
      </c>
      <c r="M546">
        <v>1453356000</v>
      </c>
      <c r="N546" s="12">
        <f t="shared" si="38"/>
        <v>42336.25</v>
      </c>
      <c r="O546" s="12">
        <f t="shared" si="39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 x14ac:dyDescent="0.3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t="s">
        <v>14</v>
      </c>
      <c r="G547" s="5">
        <f t="shared" si="36"/>
        <v>0.88803571428571426</v>
      </c>
      <c r="H547" s="8">
        <f t="shared" si="37"/>
        <v>61.007063197026021</v>
      </c>
      <c r="I547">
        <v>2690</v>
      </c>
      <c r="J547" t="s">
        <v>21</v>
      </c>
      <c r="K547" t="s">
        <v>22</v>
      </c>
      <c r="L547">
        <v>1448690400</v>
      </c>
      <c r="M547">
        <v>1578981600</v>
      </c>
      <c r="N547" s="12">
        <f t="shared" si="38"/>
        <v>42336.25</v>
      </c>
      <c r="O547" s="12">
        <f t="shared" si="39"/>
        <v>43844.25</v>
      </c>
      <c r="P547" t="b">
        <v>0</v>
      </c>
      <c r="Q547" t="b">
        <v>0</v>
      </c>
      <c r="R547" t="s">
        <v>33</v>
      </c>
      <c r="S547" t="s">
        <v>2040</v>
      </c>
      <c r="T547" t="s">
        <v>2041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t="s">
        <v>20</v>
      </c>
      <c r="G548" s="5">
        <f t="shared" si="36"/>
        <v>1.6357142857142857</v>
      </c>
      <c r="H548" s="8">
        <f t="shared" si="37"/>
        <v>78.068181818181813</v>
      </c>
      <c r="I548">
        <v>88</v>
      </c>
      <c r="J548" t="s">
        <v>21</v>
      </c>
      <c r="K548" t="s">
        <v>22</v>
      </c>
      <c r="L548">
        <v>1448690400</v>
      </c>
      <c r="M548">
        <v>1537419600</v>
      </c>
      <c r="N548" s="12">
        <f t="shared" si="38"/>
        <v>42336.25</v>
      </c>
      <c r="O548" s="12">
        <f t="shared" si="39"/>
        <v>43363.208333333328</v>
      </c>
      <c r="P548" t="b">
        <v>0</v>
      </c>
      <c r="Q548" t="b">
        <v>1</v>
      </c>
      <c r="R548" t="s">
        <v>33</v>
      </c>
      <c r="S548" t="s">
        <v>2040</v>
      </c>
      <c r="T548" t="s">
        <v>2041</v>
      </c>
    </row>
    <row r="549" spans="1:20" x14ac:dyDescent="0.3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t="s">
        <v>20</v>
      </c>
      <c r="G549" s="5">
        <f t="shared" si="36"/>
        <v>9.69</v>
      </c>
      <c r="H549" s="8">
        <f t="shared" si="37"/>
        <v>80.75</v>
      </c>
      <c r="I549">
        <v>156</v>
      </c>
      <c r="J549" t="s">
        <v>21</v>
      </c>
      <c r="K549" t="s">
        <v>22</v>
      </c>
      <c r="L549">
        <v>1448690400</v>
      </c>
      <c r="M549">
        <v>1423202400</v>
      </c>
      <c r="N549" s="12">
        <f t="shared" si="38"/>
        <v>42336.25</v>
      </c>
      <c r="O549" s="12">
        <f t="shared" si="39"/>
        <v>42041.25</v>
      </c>
      <c r="P549" t="b">
        <v>0</v>
      </c>
      <c r="Q549" t="b">
        <v>0</v>
      </c>
      <c r="R549" t="s">
        <v>53</v>
      </c>
      <c r="S549" t="s">
        <v>2042</v>
      </c>
      <c r="T549" t="s">
        <v>2045</v>
      </c>
    </row>
    <row r="550" spans="1:20" x14ac:dyDescent="0.3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t="s">
        <v>20</v>
      </c>
      <c r="G550" s="5">
        <f t="shared" si="36"/>
        <v>2.7091376701966716</v>
      </c>
      <c r="H550" s="8">
        <f t="shared" si="37"/>
        <v>59.991289782244557</v>
      </c>
      <c r="I550">
        <v>2985</v>
      </c>
      <c r="J550" t="s">
        <v>21</v>
      </c>
      <c r="K550" t="s">
        <v>22</v>
      </c>
      <c r="L550">
        <v>1448690400</v>
      </c>
      <c r="M550">
        <v>1460610000</v>
      </c>
      <c r="N550" s="12">
        <f t="shared" si="38"/>
        <v>42336.25</v>
      </c>
      <c r="O550" s="12">
        <f t="shared" si="39"/>
        <v>42474.208333333328</v>
      </c>
      <c r="P550" t="b">
        <v>0</v>
      </c>
      <c r="Q550" t="b">
        <v>0</v>
      </c>
      <c r="R550" t="s">
        <v>33</v>
      </c>
      <c r="S550" t="s">
        <v>2040</v>
      </c>
      <c r="T550" t="s">
        <v>2041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t="s">
        <v>20</v>
      </c>
      <c r="G551" s="5">
        <f t="shared" si="36"/>
        <v>2.8421355932203389</v>
      </c>
      <c r="H551" s="8">
        <f t="shared" si="37"/>
        <v>110.03018372703411</v>
      </c>
      <c r="I551">
        <v>762</v>
      </c>
      <c r="J551" t="s">
        <v>21</v>
      </c>
      <c r="K551" t="s">
        <v>22</v>
      </c>
      <c r="L551">
        <v>1448690400</v>
      </c>
      <c r="M551">
        <v>1370494800</v>
      </c>
      <c r="N551" s="12">
        <f t="shared" si="38"/>
        <v>42336.25</v>
      </c>
      <c r="O551" s="12">
        <f t="shared" si="39"/>
        <v>41431.208333333336</v>
      </c>
      <c r="P551" t="b">
        <v>0</v>
      </c>
      <c r="Q551" t="b">
        <v>0</v>
      </c>
      <c r="R551" t="s">
        <v>65</v>
      </c>
      <c r="S551" t="s">
        <v>2038</v>
      </c>
      <c r="T551" t="s">
        <v>2047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t="s">
        <v>74</v>
      </c>
      <c r="G552" s="5">
        <f t="shared" si="36"/>
        <v>0.04</v>
      </c>
      <c r="H552" s="8">
        <f t="shared" si="37"/>
        <v>4</v>
      </c>
      <c r="I552">
        <v>1</v>
      </c>
      <c r="J552" t="s">
        <v>98</v>
      </c>
      <c r="K552" t="s">
        <v>99</v>
      </c>
      <c r="L552">
        <v>1448690400</v>
      </c>
      <c r="M552">
        <v>1332306000</v>
      </c>
      <c r="N552" s="12">
        <f t="shared" si="38"/>
        <v>42336.25</v>
      </c>
      <c r="O552" s="12">
        <f t="shared" si="39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2046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t="s">
        <v>14</v>
      </c>
      <c r="G553" s="5">
        <f t="shared" si="36"/>
        <v>0.58632981676846196</v>
      </c>
      <c r="H553" s="8">
        <f t="shared" si="37"/>
        <v>37.99856063332134</v>
      </c>
      <c r="I553">
        <v>2779</v>
      </c>
      <c r="J553" t="s">
        <v>26</v>
      </c>
      <c r="K553" t="s">
        <v>27</v>
      </c>
      <c r="L553">
        <v>1448690400</v>
      </c>
      <c r="M553">
        <v>1422511200</v>
      </c>
      <c r="N553" s="12">
        <f t="shared" si="38"/>
        <v>42336.25</v>
      </c>
      <c r="O553" s="12">
        <f t="shared" si="39"/>
        <v>42033.25</v>
      </c>
      <c r="P553" t="b">
        <v>0</v>
      </c>
      <c r="Q553" t="b">
        <v>1</v>
      </c>
      <c r="R553" t="s">
        <v>28</v>
      </c>
      <c r="S553" t="s">
        <v>2038</v>
      </c>
      <c r="T553" t="s">
        <v>2039</v>
      </c>
    </row>
    <row r="554" spans="1:20" x14ac:dyDescent="0.3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t="s">
        <v>14</v>
      </c>
      <c r="G554" s="5">
        <f t="shared" si="36"/>
        <v>0.98511111111111116</v>
      </c>
      <c r="H554" s="8">
        <f t="shared" si="37"/>
        <v>96.369565217391298</v>
      </c>
      <c r="I554">
        <v>92</v>
      </c>
      <c r="J554" t="s">
        <v>21</v>
      </c>
      <c r="K554" t="s">
        <v>22</v>
      </c>
      <c r="L554">
        <v>1448690400</v>
      </c>
      <c r="M554">
        <v>1480312800</v>
      </c>
      <c r="N554" s="12">
        <f t="shared" si="38"/>
        <v>42336.25</v>
      </c>
      <c r="O554" s="12">
        <f t="shared" si="39"/>
        <v>42702.25</v>
      </c>
      <c r="P554" t="b">
        <v>0</v>
      </c>
      <c r="Q554" t="b">
        <v>0</v>
      </c>
      <c r="R554" t="s">
        <v>33</v>
      </c>
      <c r="S554" t="s">
        <v>2040</v>
      </c>
      <c r="T554" t="s">
        <v>2041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t="s">
        <v>14</v>
      </c>
      <c r="G555" s="5">
        <f t="shared" si="36"/>
        <v>0.43975381008206332</v>
      </c>
      <c r="H555" s="8">
        <f t="shared" si="37"/>
        <v>72.978599221789878</v>
      </c>
      <c r="I555">
        <v>1028</v>
      </c>
      <c r="J555" t="s">
        <v>21</v>
      </c>
      <c r="K555" t="s">
        <v>22</v>
      </c>
      <c r="L555">
        <v>1448690400</v>
      </c>
      <c r="M555">
        <v>1294034400</v>
      </c>
      <c r="N555" s="12">
        <f t="shared" si="38"/>
        <v>42336.25</v>
      </c>
      <c r="O555" s="12">
        <f t="shared" si="39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t="s">
        <v>20</v>
      </c>
      <c r="G556" s="5">
        <f t="shared" si="36"/>
        <v>1.5166315789473683</v>
      </c>
      <c r="H556" s="8">
        <f t="shared" si="37"/>
        <v>26.007220216606498</v>
      </c>
      <c r="I556">
        <v>554</v>
      </c>
      <c r="J556" t="s">
        <v>15</v>
      </c>
      <c r="K556" t="s">
        <v>16</v>
      </c>
      <c r="L556">
        <v>1448690400</v>
      </c>
      <c r="M556">
        <v>1482645600</v>
      </c>
      <c r="N556" s="12">
        <f t="shared" si="38"/>
        <v>42336.25</v>
      </c>
      <c r="O556" s="12">
        <f t="shared" si="39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2046</v>
      </c>
    </row>
    <row r="557" spans="1:20" x14ac:dyDescent="0.3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t="s">
        <v>20</v>
      </c>
      <c r="G557" s="5">
        <f t="shared" si="36"/>
        <v>2.2363492063492063</v>
      </c>
      <c r="H557" s="8">
        <f t="shared" si="37"/>
        <v>104.36296296296297</v>
      </c>
      <c r="I557">
        <v>135</v>
      </c>
      <c r="J557" t="s">
        <v>36</v>
      </c>
      <c r="K557" t="s">
        <v>37</v>
      </c>
      <c r="L557">
        <v>1448690400</v>
      </c>
      <c r="M557">
        <v>1399093200</v>
      </c>
      <c r="N557" s="12">
        <f t="shared" si="38"/>
        <v>42336.25</v>
      </c>
      <c r="O557" s="12">
        <f t="shared" si="39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 x14ac:dyDescent="0.3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t="s">
        <v>20</v>
      </c>
      <c r="G558" s="5">
        <f t="shared" si="36"/>
        <v>2.3975</v>
      </c>
      <c r="H558" s="8">
        <f t="shared" si="37"/>
        <v>102.18852459016394</v>
      </c>
      <c r="I558">
        <v>122</v>
      </c>
      <c r="J558" t="s">
        <v>21</v>
      </c>
      <c r="K558" t="s">
        <v>22</v>
      </c>
      <c r="L558">
        <v>1448690400</v>
      </c>
      <c r="M558">
        <v>1315890000</v>
      </c>
      <c r="N558" s="12">
        <f t="shared" si="38"/>
        <v>42336.25</v>
      </c>
      <c r="O558" s="12">
        <f t="shared" si="39"/>
        <v>40799.208333333336</v>
      </c>
      <c r="P558" t="b">
        <v>0</v>
      </c>
      <c r="Q558" t="b">
        <v>1</v>
      </c>
      <c r="R558" t="s">
        <v>206</v>
      </c>
      <c r="S558" t="s">
        <v>2048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t="s">
        <v>20</v>
      </c>
      <c r="G559" s="5">
        <f t="shared" si="36"/>
        <v>1.9933333333333334</v>
      </c>
      <c r="H559" s="8">
        <f t="shared" si="37"/>
        <v>54.117647058823529</v>
      </c>
      <c r="I559">
        <v>221</v>
      </c>
      <c r="J559" t="s">
        <v>21</v>
      </c>
      <c r="K559" t="s">
        <v>22</v>
      </c>
      <c r="L559">
        <v>1448690400</v>
      </c>
      <c r="M559">
        <v>1444021200</v>
      </c>
      <c r="N559" s="12">
        <f t="shared" si="38"/>
        <v>42336.25</v>
      </c>
      <c r="O559" s="12">
        <f t="shared" si="39"/>
        <v>42282.208333333328</v>
      </c>
      <c r="P559" t="b">
        <v>0</v>
      </c>
      <c r="Q559" t="b">
        <v>1</v>
      </c>
      <c r="R559" t="s">
        <v>474</v>
      </c>
      <c r="S559" t="s">
        <v>2042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t="s">
        <v>20</v>
      </c>
      <c r="G560" s="5">
        <f t="shared" si="36"/>
        <v>1.373448275862069</v>
      </c>
      <c r="H560" s="8">
        <f t="shared" si="37"/>
        <v>63.222222222222221</v>
      </c>
      <c r="I560">
        <v>126</v>
      </c>
      <c r="J560" t="s">
        <v>21</v>
      </c>
      <c r="K560" t="s">
        <v>22</v>
      </c>
      <c r="L560">
        <v>1448690400</v>
      </c>
      <c r="M560">
        <v>1460005200</v>
      </c>
      <c r="N560" s="12">
        <f t="shared" si="38"/>
        <v>42336.25</v>
      </c>
      <c r="O560" s="12">
        <f t="shared" si="39"/>
        <v>42467.208333333328</v>
      </c>
      <c r="P560" t="b">
        <v>0</v>
      </c>
      <c r="Q560" t="b">
        <v>0</v>
      </c>
      <c r="R560" t="s">
        <v>33</v>
      </c>
      <c r="S560" t="s">
        <v>2040</v>
      </c>
      <c r="T560" t="s">
        <v>2041</v>
      </c>
    </row>
    <row r="561" spans="1:20" x14ac:dyDescent="0.3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t="s">
        <v>20</v>
      </c>
      <c r="G561" s="5">
        <f t="shared" si="36"/>
        <v>1.009696106362773</v>
      </c>
      <c r="H561" s="8">
        <f t="shared" si="37"/>
        <v>104.03228962818004</v>
      </c>
      <c r="I561">
        <v>1022</v>
      </c>
      <c r="J561" t="s">
        <v>21</v>
      </c>
      <c r="K561" t="s">
        <v>22</v>
      </c>
      <c r="L561">
        <v>1448690400</v>
      </c>
      <c r="M561">
        <v>1470718800</v>
      </c>
      <c r="N561" s="12">
        <f t="shared" si="38"/>
        <v>42336.25</v>
      </c>
      <c r="O561" s="12">
        <f t="shared" si="39"/>
        <v>42591.208333333328</v>
      </c>
      <c r="P561" t="b">
        <v>0</v>
      </c>
      <c r="Q561" t="b">
        <v>0</v>
      </c>
      <c r="R561" t="s">
        <v>33</v>
      </c>
      <c r="S561" t="s">
        <v>2040</v>
      </c>
      <c r="T561" t="s">
        <v>2041</v>
      </c>
    </row>
    <row r="562" spans="1:20" x14ac:dyDescent="0.3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t="s">
        <v>20</v>
      </c>
      <c r="G562" s="5">
        <f t="shared" si="36"/>
        <v>7.9416000000000002</v>
      </c>
      <c r="H562" s="8">
        <f t="shared" si="37"/>
        <v>49.994334277620396</v>
      </c>
      <c r="I562">
        <v>3177</v>
      </c>
      <c r="J562" t="s">
        <v>21</v>
      </c>
      <c r="K562" t="s">
        <v>22</v>
      </c>
      <c r="L562">
        <v>1448690400</v>
      </c>
      <c r="M562">
        <v>1325052000</v>
      </c>
      <c r="N562" s="12">
        <f t="shared" si="38"/>
        <v>42336.25</v>
      </c>
      <c r="O562" s="12">
        <f t="shared" si="39"/>
        <v>40905.25</v>
      </c>
      <c r="P562" t="b">
        <v>0</v>
      </c>
      <c r="Q562" t="b">
        <v>0</v>
      </c>
      <c r="R562" t="s">
        <v>71</v>
      </c>
      <c r="S562" t="s">
        <v>2042</v>
      </c>
      <c r="T562" t="s">
        <v>2050</v>
      </c>
    </row>
    <row r="563" spans="1:20" x14ac:dyDescent="0.3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t="s">
        <v>20</v>
      </c>
      <c r="G563" s="5">
        <f t="shared" si="36"/>
        <v>3.6970000000000001</v>
      </c>
      <c r="H563" s="8">
        <f t="shared" si="37"/>
        <v>56.015151515151516</v>
      </c>
      <c r="I563">
        <v>198</v>
      </c>
      <c r="J563" t="s">
        <v>98</v>
      </c>
      <c r="K563" t="s">
        <v>99</v>
      </c>
      <c r="L563">
        <v>1448690400</v>
      </c>
      <c r="M563">
        <v>1319000400</v>
      </c>
      <c r="N563" s="12">
        <f t="shared" si="38"/>
        <v>42336.25</v>
      </c>
      <c r="O563" s="12">
        <f t="shared" si="39"/>
        <v>40835.208333333336</v>
      </c>
      <c r="P563" t="b">
        <v>0</v>
      </c>
      <c r="Q563" t="b">
        <v>0</v>
      </c>
      <c r="R563" t="s">
        <v>33</v>
      </c>
      <c r="S563" t="s">
        <v>2040</v>
      </c>
      <c r="T563" t="s">
        <v>2041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t="s">
        <v>14</v>
      </c>
      <c r="G564" s="5">
        <f t="shared" si="36"/>
        <v>0.12818181818181817</v>
      </c>
      <c r="H564" s="8">
        <f t="shared" si="37"/>
        <v>48.807692307692307</v>
      </c>
      <c r="I564">
        <v>26</v>
      </c>
      <c r="J564" t="s">
        <v>98</v>
      </c>
      <c r="K564" t="s">
        <v>99</v>
      </c>
      <c r="L564">
        <v>1448690400</v>
      </c>
      <c r="M564">
        <v>1552539600</v>
      </c>
      <c r="N564" s="12">
        <f t="shared" si="38"/>
        <v>42336.25</v>
      </c>
      <c r="O564" s="12">
        <f t="shared" si="39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 x14ac:dyDescent="0.3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t="s">
        <v>20</v>
      </c>
      <c r="G565" s="5">
        <f t="shared" si="36"/>
        <v>1.3802702702702703</v>
      </c>
      <c r="H565" s="8">
        <f t="shared" si="37"/>
        <v>60.082352941176474</v>
      </c>
      <c r="I565">
        <v>85</v>
      </c>
      <c r="J565" t="s">
        <v>26</v>
      </c>
      <c r="K565" t="s">
        <v>27</v>
      </c>
      <c r="L565">
        <v>1448690400</v>
      </c>
      <c r="M565">
        <v>1543816800</v>
      </c>
      <c r="N565" s="12">
        <f t="shared" si="38"/>
        <v>42336.25</v>
      </c>
      <c r="O565" s="12">
        <f t="shared" si="39"/>
        <v>43437.25</v>
      </c>
      <c r="P565" t="b">
        <v>0</v>
      </c>
      <c r="Q565" t="b">
        <v>0</v>
      </c>
      <c r="R565" t="s">
        <v>42</v>
      </c>
      <c r="S565" t="s">
        <v>2042</v>
      </c>
      <c r="T565" t="s">
        <v>2043</v>
      </c>
    </row>
    <row r="566" spans="1:20" x14ac:dyDescent="0.3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t="s">
        <v>14</v>
      </c>
      <c r="G566" s="5">
        <f t="shared" si="36"/>
        <v>0.83813278008298753</v>
      </c>
      <c r="H566" s="8">
        <f t="shared" si="37"/>
        <v>78.990502793296088</v>
      </c>
      <c r="I566">
        <v>1790</v>
      </c>
      <c r="J566" t="s">
        <v>21</v>
      </c>
      <c r="K566" t="s">
        <v>22</v>
      </c>
      <c r="L566">
        <v>1448690400</v>
      </c>
      <c r="M566">
        <v>1427086800</v>
      </c>
      <c r="N566" s="12">
        <f t="shared" si="38"/>
        <v>42336.25</v>
      </c>
      <c r="O566" s="12">
        <f t="shared" si="39"/>
        <v>42086.208333333328</v>
      </c>
      <c r="P566" t="b">
        <v>0</v>
      </c>
      <c r="Q566" t="b">
        <v>0</v>
      </c>
      <c r="R566" t="s">
        <v>33</v>
      </c>
      <c r="S566" t="s">
        <v>2040</v>
      </c>
      <c r="T566" t="s">
        <v>2041</v>
      </c>
    </row>
    <row r="567" spans="1:20" x14ac:dyDescent="0.3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t="s">
        <v>20</v>
      </c>
      <c r="G567" s="5">
        <f t="shared" si="36"/>
        <v>2.0460063224446787</v>
      </c>
      <c r="H567" s="8">
        <f t="shared" si="37"/>
        <v>53.99499443826474</v>
      </c>
      <c r="I567">
        <v>3596</v>
      </c>
      <c r="J567" t="s">
        <v>21</v>
      </c>
      <c r="K567" t="s">
        <v>22</v>
      </c>
      <c r="L567">
        <v>1448690400</v>
      </c>
      <c r="M567">
        <v>1323064800</v>
      </c>
      <c r="N567" s="12">
        <f t="shared" si="38"/>
        <v>42336.25</v>
      </c>
      <c r="O567" s="12">
        <f t="shared" si="39"/>
        <v>40882.25</v>
      </c>
      <c r="P567" t="b">
        <v>0</v>
      </c>
      <c r="Q567" t="b">
        <v>0</v>
      </c>
      <c r="R567" t="s">
        <v>33</v>
      </c>
      <c r="S567" t="s">
        <v>2040</v>
      </c>
      <c r="T567" t="s">
        <v>2041</v>
      </c>
    </row>
    <row r="568" spans="1:20" x14ac:dyDescent="0.3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t="s">
        <v>14</v>
      </c>
      <c r="G568" s="5">
        <f t="shared" si="36"/>
        <v>0.44344086021505374</v>
      </c>
      <c r="H568" s="8">
        <f t="shared" si="37"/>
        <v>111.45945945945945</v>
      </c>
      <c r="I568">
        <v>37</v>
      </c>
      <c r="J568" t="s">
        <v>21</v>
      </c>
      <c r="K568" t="s">
        <v>22</v>
      </c>
      <c r="L568">
        <v>1448690400</v>
      </c>
      <c r="M568">
        <v>1458277200</v>
      </c>
      <c r="N568" s="12">
        <f t="shared" si="38"/>
        <v>42336.25</v>
      </c>
      <c r="O568" s="12">
        <f t="shared" si="39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2044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t="s">
        <v>20</v>
      </c>
      <c r="G569" s="5">
        <f t="shared" si="36"/>
        <v>2.1860294117647059</v>
      </c>
      <c r="H569" s="8">
        <f t="shared" si="37"/>
        <v>60.922131147540981</v>
      </c>
      <c r="I569">
        <v>244</v>
      </c>
      <c r="J569" t="s">
        <v>21</v>
      </c>
      <c r="K569" t="s">
        <v>22</v>
      </c>
      <c r="L569">
        <v>1448690400</v>
      </c>
      <c r="M569">
        <v>1405141200</v>
      </c>
      <c r="N569" s="12">
        <f t="shared" si="38"/>
        <v>42336.25</v>
      </c>
      <c r="O569" s="12">
        <f t="shared" si="39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 x14ac:dyDescent="0.3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t="s">
        <v>20</v>
      </c>
      <c r="G570" s="5">
        <f t="shared" si="36"/>
        <v>1.8603314917127072</v>
      </c>
      <c r="H570" s="8">
        <f t="shared" si="37"/>
        <v>26.0015444015444</v>
      </c>
      <c r="I570">
        <v>5180</v>
      </c>
      <c r="J570" t="s">
        <v>21</v>
      </c>
      <c r="K570" t="s">
        <v>22</v>
      </c>
      <c r="L570">
        <v>1448690400</v>
      </c>
      <c r="M570">
        <v>1283058000</v>
      </c>
      <c r="N570" s="12">
        <f t="shared" si="38"/>
        <v>42336.25</v>
      </c>
      <c r="O570" s="12">
        <f t="shared" si="39"/>
        <v>40419.208333333336</v>
      </c>
      <c r="P570" t="b">
        <v>0</v>
      </c>
      <c r="Q570" t="b">
        <v>0</v>
      </c>
      <c r="R570" t="s">
        <v>33</v>
      </c>
      <c r="S570" t="s">
        <v>2040</v>
      </c>
      <c r="T570" t="s">
        <v>2041</v>
      </c>
    </row>
    <row r="571" spans="1:20" x14ac:dyDescent="0.3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t="s">
        <v>20</v>
      </c>
      <c r="G571" s="5">
        <f t="shared" si="36"/>
        <v>2.3733830845771142</v>
      </c>
      <c r="H571" s="8">
        <f t="shared" si="37"/>
        <v>80.993208828522924</v>
      </c>
      <c r="I571">
        <v>589</v>
      </c>
      <c r="J571" t="s">
        <v>107</v>
      </c>
      <c r="K571" t="s">
        <v>108</v>
      </c>
      <c r="L571">
        <v>1448690400</v>
      </c>
      <c r="M571">
        <v>1295762400</v>
      </c>
      <c r="N571" s="12">
        <f t="shared" si="38"/>
        <v>42336.25</v>
      </c>
      <c r="O571" s="12">
        <f t="shared" si="39"/>
        <v>40566.25</v>
      </c>
      <c r="P571" t="b">
        <v>0</v>
      </c>
      <c r="Q571" t="b">
        <v>0</v>
      </c>
      <c r="R571" t="s">
        <v>71</v>
      </c>
      <c r="S571" t="s">
        <v>2042</v>
      </c>
      <c r="T571" t="s">
        <v>2050</v>
      </c>
    </row>
    <row r="572" spans="1:20" x14ac:dyDescent="0.3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t="s">
        <v>20</v>
      </c>
      <c r="G572" s="5">
        <f t="shared" si="36"/>
        <v>3.0565384615384614</v>
      </c>
      <c r="H572" s="8">
        <f t="shared" si="37"/>
        <v>34.995963302752294</v>
      </c>
      <c r="I572">
        <v>2725</v>
      </c>
      <c r="J572" t="s">
        <v>21</v>
      </c>
      <c r="K572" t="s">
        <v>22</v>
      </c>
      <c r="L572">
        <v>1448690400</v>
      </c>
      <c r="M572">
        <v>1419573600</v>
      </c>
      <c r="N572" s="12">
        <f t="shared" si="38"/>
        <v>42336.25</v>
      </c>
      <c r="O572" s="12">
        <f t="shared" si="39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 x14ac:dyDescent="0.3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t="s">
        <v>14</v>
      </c>
      <c r="G573" s="5">
        <f t="shared" si="36"/>
        <v>0.94142857142857139</v>
      </c>
      <c r="H573" s="8">
        <f t="shared" si="37"/>
        <v>94.142857142857139</v>
      </c>
      <c r="I573">
        <v>35</v>
      </c>
      <c r="J573" t="s">
        <v>107</v>
      </c>
      <c r="K573" t="s">
        <v>108</v>
      </c>
      <c r="L573">
        <v>1448690400</v>
      </c>
      <c r="M573">
        <v>1438750800</v>
      </c>
      <c r="N573" s="12">
        <f t="shared" si="38"/>
        <v>42336.25</v>
      </c>
      <c r="O573" s="12">
        <f t="shared" si="39"/>
        <v>42221.208333333328</v>
      </c>
      <c r="P573" t="b">
        <v>0</v>
      </c>
      <c r="Q573" t="b">
        <v>0</v>
      </c>
      <c r="R573" t="s">
        <v>100</v>
      </c>
      <c r="S573" t="s">
        <v>2042</v>
      </c>
      <c r="T573" t="s">
        <v>2053</v>
      </c>
    </row>
    <row r="574" spans="1:20" x14ac:dyDescent="0.3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t="s">
        <v>74</v>
      </c>
      <c r="G574" s="5">
        <f t="shared" si="36"/>
        <v>0.54400000000000004</v>
      </c>
      <c r="H574" s="8">
        <f t="shared" si="37"/>
        <v>52.085106382978722</v>
      </c>
      <c r="I574">
        <v>94</v>
      </c>
      <c r="J574" t="s">
        <v>21</v>
      </c>
      <c r="K574" t="s">
        <v>22</v>
      </c>
      <c r="L574">
        <v>1448690400</v>
      </c>
      <c r="M574">
        <v>1444798800</v>
      </c>
      <c r="N574" s="12">
        <f t="shared" si="38"/>
        <v>42336.25</v>
      </c>
      <c r="O574" s="12">
        <f t="shared" si="39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 x14ac:dyDescent="0.3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t="s">
        <v>20</v>
      </c>
      <c r="G575" s="5">
        <f t="shared" si="36"/>
        <v>1.1188059701492536</v>
      </c>
      <c r="H575" s="8">
        <f t="shared" si="37"/>
        <v>24.986666666666668</v>
      </c>
      <c r="I575">
        <v>300</v>
      </c>
      <c r="J575" t="s">
        <v>21</v>
      </c>
      <c r="K575" t="s">
        <v>22</v>
      </c>
      <c r="L575">
        <v>1448690400</v>
      </c>
      <c r="M575">
        <v>1399179600</v>
      </c>
      <c r="N575" s="12">
        <f t="shared" si="38"/>
        <v>42336.25</v>
      </c>
      <c r="O575" s="12">
        <f t="shared" si="39"/>
        <v>41763.208333333336</v>
      </c>
      <c r="P575" t="b">
        <v>0</v>
      </c>
      <c r="Q575" t="b">
        <v>0</v>
      </c>
      <c r="R575" t="s">
        <v>1029</v>
      </c>
      <c r="S575" t="s">
        <v>2065</v>
      </c>
      <c r="T575" t="s">
        <v>2066</v>
      </c>
    </row>
    <row r="576" spans="1:20" x14ac:dyDescent="0.3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t="s">
        <v>20</v>
      </c>
      <c r="G576" s="5">
        <f t="shared" si="36"/>
        <v>3.6914814814814814</v>
      </c>
      <c r="H576" s="8">
        <f t="shared" si="37"/>
        <v>69.215277777777771</v>
      </c>
      <c r="I576">
        <v>144</v>
      </c>
      <c r="J576" t="s">
        <v>21</v>
      </c>
      <c r="K576" t="s">
        <v>22</v>
      </c>
      <c r="L576">
        <v>1448690400</v>
      </c>
      <c r="M576">
        <v>1576562400</v>
      </c>
      <c r="N576" s="12">
        <f t="shared" si="38"/>
        <v>42336.25</v>
      </c>
      <c r="O576" s="12">
        <f t="shared" si="39"/>
        <v>43816.25</v>
      </c>
      <c r="P576" t="b">
        <v>0</v>
      </c>
      <c r="Q576" t="b">
        <v>1</v>
      </c>
      <c r="R576" t="s">
        <v>17</v>
      </c>
      <c r="S576" t="s">
        <v>2034</v>
      </c>
      <c r="T576" t="s">
        <v>2035</v>
      </c>
    </row>
    <row r="577" spans="1:20" x14ac:dyDescent="0.3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t="s">
        <v>14</v>
      </c>
      <c r="G577" s="5">
        <f t="shared" si="36"/>
        <v>0.62930372148859548</v>
      </c>
      <c r="H577" s="8">
        <f t="shared" si="37"/>
        <v>93.944444444444443</v>
      </c>
      <c r="I577">
        <v>558</v>
      </c>
      <c r="J577" t="s">
        <v>21</v>
      </c>
      <c r="K577" t="s">
        <v>22</v>
      </c>
      <c r="L577">
        <v>1448690400</v>
      </c>
      <c r="M577">
        <v>1400821200</v>
      </c>
      <c r="N577" s="12">
        <f t="shared" si="38"/>
        <v>42336.25</v>
      </c>
      <c r="O577" s="12">
        <f t="shared" si="39"/>
        <v>41782.208333333336</v>
      </c>
      <c r="P577" t="b">
        <v>0</v>
      </c>
      <c r="Q577" t="b">
        <v>1</v>
      </c>
      <c r="R577" t="s">
        <v>33</v>
      </c>
      <c r="S577" t="s">
        <v>2040</v>
      </c>
      <c r="T577" t="s">
        <v>2041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t="s">
        <v>14</v>
      </c>
      <c r="G578" s="5">
        <f t="shared" si="36"/>
        <v>0.6492783505154639</v>
      </c>
      <c r="H578" s="8">
        <f t="shared" si="37"/>
        <v>98.40625</v>
      </c>
      <c r="I578">
        <v>64</v>
      </c>
      <c r="J578" t="s">
        <v>21</v>
      </c>
      <c r="K578" t="s">
        <v>22</v>
      </c>
      <c r="L578">
        <v>1448690400</v>
      </c>
      <c r="M578">
        <v>1510984800</v>
      </c>
      <c r="N578" s="12">
        <f t="shared" si="38"/>
        <v>42336.25</v>
      </c>
      <c r="O578" s="12">
        <f t="shared" si="39"/>
        <v>43057.25</v>
      </c>
      <c r="P578" t="b">
        <v>0</v>
      </c>
      <c r="Q578" t="b">
        <v>0</v>
      </c>
      <c r="R578" t="s">
        <v>33</v>
      </c>
      <c r="S578" t="s">
        <v>2040</v>
      </c>
      <c r="T578" t="s">
        <v>2041</v>
      </c>
    </row>
    <row r="579" spans="1:20" x14ac:dyDescent="0.3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t="s">
        <v>74</v>
      </c>
      <c r="G579" s="5">
        <f t="shared" ref="G579:G642" si="40">IF(D579,E579/D579,0)</f>
        <v>0.18853658536585366</v>
      </c>
      <c r="H579" s="8">
        <f t="shared" ref="H579:H642" si="41">IF(I579,E579/I579,0)</f>
        <v>41.783783783783782</v>
      </c>
      <c r="I579">
        <v>37</v>
      </c>
      <c r="J579" t="s">
        <v>21</v>
      </c>
      <c r="K579" t="s">
        <v>22</v>
      </c>
      <c r="L579">
        <v>1448690400</v>
      </c>
      <c r="M579">
        <v>1302066000</v>
      </c>
      <c r="N579" s="12">
        <f t="shared" ref="N579:N642" si="42">(((L579/60)/60)/24)+DATE(1970,1,1)</f>
        <v>42336.25</v>
      </c>
      <c r="O579" s="12">
        <f t="shared" ref="O579:O642" si="43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2059</v>
      </c>
    </row>
    <row r="580" spans="1:20" x14ac:dyDescent="0.3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t="s">
        <v>14</v>
      </c>
      <c r="G580" s="5">
        <f t="shared" si="40"/>
        <v>0.1675440414507772</v>
      </c>
      <c r="H580" s="8">
        <f t="shared" si="41"/>
        <v>65.991836734693877</v>
      </c>
      <c r="I580">
        <v>245</v>
      </c>
      <c r="J580" t="s">
        <v>21</v>
      </c>
      <c r="K580" t="s">
        <v>22</v>
      </c>
      <c r="L580">
        <v>1448690400</v>
      </c>
      <c r="M580">
        <v>1322978400</v>
      </c>
      <c r="N580" s="12">
        <f t="shared" si="42"/>
        <v>42336.25</v>
      </c>
      <c r="O580" s="12">
        <f t="shared" si="43"/>
        <v>40881.25</v>
      </c>
      <c r="P580" t="b">
        <v>0</v>
      </c>
      <c r="Q580" t="b">
        <v>0</v>
      </c>
      <c r="R580" t="s">
        <v>474</v>
      </c>
      <c r="S580" t="s">
        <v>2042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t="s">
        <v>20</v>
      </c>
      <c r="G581" s="5">
        <f t="shared" si="40"/>
        <v>1.0111290322580646</v>
      </c>
      <c r="H581" s="8">
        <f t="shared" si="41"/>
        <v>72.05747126436782</v>
      </c>
      <c r="I581">
        <v>87</v>
      </c>
      <c r="J581" t="s">
        <v>21</v>
      </c>
      <c r="K581" t="s">
        <v>22</v>
      </c>
      <c r="L581">
        <v>1448690400</v>
      </c>
      <c r="M581">
        <v>1313730000</v>
      </c>
      <c r="N581" s="12">
        <f t="shared" si="42"/>
        <v>42336.25</v>
      </c>
      <c r="O581" s="12">
        <f t="shared" si="43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t="s">
        <v>20</v>
      </c>
      <c r="G582" s="5">
        <f t="shared" si="40"/>
        <v>3.4150228310502282</v>
      </c>
      <c r="H582" s="8">
        <f t="shared" si="41"/>
        <v>48.003209242618745</v>
      </c>
      <c r="I582">
        <v>3116</v>
      </c>
      <c r="J582" t="s">
        <v>21</v>
      </c>
      <c r="K582" t="s">
        <v>22</v>
      </c>
      <c r="L582">
        <v>1448690400</v>
      </c>
      <c r="M582">
        <v>1394085600</v>
      </c>
      <c r="N582" s="12">
        <f t="shared" si="42"/>
        <v>42336.25</v>
      </c>
      <c r="O582" s="12">
        <f t="shared" si="43"/>
        <v>41704.25</v>
      </c>
      <c r="P582" t="b">
        <v>0</v>
      </c>
      <c r="Q582" t="b">
        <v>0</v>
      </c>
      <c r="R582" t="s">
        <v>33</v>
      </c>
      <c r="S582" t="s">
        <v>2040</v>
      </c>
      <c r="T582" t="s">
        <v>2041</v>
      </c>
    </row>
    <row r="583" spans="1:20" x14ac:dyDescent="0.3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t="s">
        <v>14</v>
      </c>
      <c r="G583" s="5">
        <f t="shared" si="40"/>
        <v>0.64016666666666666</v>
      </c>
      <c r="H583" s="8">
        <f t="shared" si="41"/>
        <v>54.098591549295776</v>
      </c>
      <c r="I583">
        <v>71</v>
      </c>
      <c r="J583" t="s">
        <v>21</v>
      </c>
      <c r="K583" t="s">
        <v>22</v>
      </c>
      <c r="L583">
        <v>1448690400</v>
      </c>
      <c r="M583">
        <v>1305349200</v>
      </c>
      <c r="N583" s="12">
        <f t="shared" si="42"/>
        <v>42336.25</v>
      </c>
      <c r="O583" s="12">
        <f t="shared" si="43"/>
        <v>40677.208333333336</v>
      </c>
      <c r="P583" t="b">
        <v>0</v>
      </c>
      <c r="Q583" t="b">
        <v>0</v>
      </c>
      <c r="R583" t="s">
        <v>28</v>
      </c>
      <c r="S583" t="s">
        <v>2038</v>
      </c>
      <c r="T583" t="s">
        <v>2039</v>
      </c>
    </row>
    <row r="584" spans="1:20" x14ac:dyDescent="0.3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t="s">
        <v>14</v>
      </c>
      <c r="G584" s="5">
        <f t="shared" si="40"/>
        <v>0.5208045977011494</v>
      </c>
      <c r="H584" s="8">
        <f t="shared" si="41"/>
        <v>107.88095238095238</v>
      </c>
      <c r="I584">
        <v>42</v>
      </c>
      <c r="J584" t="s">
        <v>21</v>
      </c>
      <c r="K584" t="s">
        <v>22</v>
      </c>
      <c r="L584">
        <v>1448690400</v>
      </c>
      <c r="M584">
        <v>1434344400</v>
      </c>
      <c r="N584" s="12">
        <f t="shared" si="42"/>
        <v>42336.25</v>
      </c>
      <c r="O584" s="12">
        <f t="shared" si="43"/>
        <v>42170.208333333328</v>
      </c>
      <c r="P584" t="b">
        <v>0</v>
      </c>
      <c r="Q584" t="b">
        <v>1</v>
      </c>
      <c r="R584" t="s">
        <v>89</v>
      </c>
      <c r="S584" t="s">
        <v>2051</v>
      </c>
      <c r="T584" t="s">
        <v>2052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t="s">
        <v>20</v>
      </c>
      <c r="G585" s="5">
        <f t="shared" si="40"/>
        <v>3.2240211640211642</v>
      </c>
      <c r="H585" s="8">
        <f t="shared" si="41"/>
        <v>67.034103410341032</v>
      </c>
      <c r="I585">
        <v>909</v>
      </c>
      <c r="J585" t="s">
        <v>21</v>
      </c>
      <c r="K585" t="s">
        <v>22</v>
      </c>
      <c r="L585">
        <v>1448690400</v>
      </c>
      <c r="M585">
        <v>1331186400</v>
      </c>
      <c r="N585" s="12">
        <f t="shared" si="42"/>
        <v>42336.25</v>
      </c>
      <c r="O585" s="12">
        <f t="shared" si="43"/>
        <v>40976.25</v>
      </c>
      <c r="P585" t="b">
        <v>0</v>
      </c>
      <c r="Q585" t="b">
        <v>0</v>
      </c>
      <c r="R585" t="s">
        <v>42</v>
      </c>
      <c r="S585" t="s">
        <v>2042</v>
      </c>
      <c r="T585" t="s">
        <v>2043</v>
      </c>
    </row>
    <row r="586" spans="1:20" ht="31.2" x14ac:dyDescent="0.3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t="s">
        <v>20</v>
      </c>
      <c r="G586" s="5">
        <f t="shared" si="40"/>
        <v>1.1950810185185186</v>
      </c>
      <c r="H586" s="8">
        <f t="shared" si="41"/>
        <v>64.01425914445133</v>
      </c>
      <c r="I586">
        <v>1613</v>
      </c>
      <c r="J586" t="s">
        <v>21</v>
      </c>
      <c r="K586" t="s">
        <v>22</v>
      </c>
      <c r="L586">
        <v>1448690400</v>
      </c>
      <c r="M586">
        <v>1336539600</v>
      </c>
      <c r="N586" s="12">
        <f t="shared" si="42"/>
        <v>42336.25</v>
      </c>
      <c r="O586" s="12">
        <f t="shared" si="43"/>
        <v>41038.208333333336</v>
      </c>
      <c r="P586" t="b">
        <v>0</v>
      </c>
      <c r="Q586" t="b">
        <v>0</v>
      </c>
      <c r="R586" t="s">
        <v>28</v>
      </c>
      <c r="S586" t="s">
        <v>2038</v>
      </c>
      <c r="T586" t="s">
        <v>2039</v>
      </c>
    </row>
    <row r="587" spans="1:20" x14ac:dyDescent="0.3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t="s">
        <v>20</v>
      </c>
      <c r="G587" s="5">
        <f t="shared" si="40"/>
        <v>1.4679775280898877</v>
      </c>
      <c r="H587" s="8">
        <f t="shared" si="41"/>
        <v>96.066176470588232</v>
      </c>
      <c r="I587">
        <v>136</v>
      </c>
      <c r="J587" t="s">
        <v>21</v>
      </c>
      <c r="K587" t="s">
        <v>22</v>
      </c>
      <c r="L587">
        <v>1448690400</v>
      </c>
      <c r="M587">
        <v>1269752400</v>
      </c>
      <c r="N587" s="12">
        <f t="shared" si="42"/>
        <v>42336.25</v>
      </c>
      <c r="O587" s="12">
        <f t="shared" si="43"/>
        <v>40265.208333333336</v>
      </c>
      <c r="P587" t="b">
        <v>0</v>
      </c>
      <c r="Q587" t="b">
        <v>0</v>
      </c>
      <c r="R587" t="s">
        <v>206</v>
      </c>
      <c r="S587" t="s">
        <v>2048</v>
      </c>
      <c r="T587" t="s">
        <v>2060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t="s">
        <v>20</v>
      </c>
      <c r="G588" s="5">
        <f t="shared" si="40"/>
        <v>9.5057142857142853</v>
      </c>
      <c r="H588" s="8">
        <f t="shared" si="41"/>
        <v>51.184615384615384</v>
      </c>
      <c r="I588">
        <v>130</v>
      </c>
      <c r="J588" t="s">
        <v>21</v>
      </c>
      <c r="K588" t="s">
        <v>22</v>
      </c>
      <c r="L588">
        <v>1448690400</v>
      </c>
      <c r="M588">
        <v>1291615200</v>
      </c>
      <c r="N588" s="12">
        <f t="shared" si="42"/>
        <v>42336.25</v>
      </c>
      <c r="O588" s="12">
        <f t="shared" si="43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 x14ac:dyDescent="0.3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t="s">
        <v>14</v>
      </c>
      <c r="G589" s="5">
        <f t="shared" si="40"/>
        <v>0.72893617021276591</v>
      </c>
      <c r="H589" s="8">
        <f t="shared" si="41"/>
        <v>43.92307692307692</v>
      </c>
      <c r="I589">
        <v>156</v>
      </c>
      <c r="J589" t="s">
        <v>15</v>
      </c>
      <c r="K589" t="s">
        <v>16</v>
      </c>
      <c r="L589">
        <v>1448690400</v>
      </c>
      <c r="M589">
        <v>1552366800</v>
      </c>
      <c r="N589" s="12">
        <f t="shared" si="42"/>
        <v>42336.25</v>
      </c>
      <c r="O589" s="12">
        <f t="shared" si="43"/>
        <v>43536.208333333328</v>
      </c>
      <c r="P589" t="b">
        <v>0</v>
      </c>
      <c r="Q589" t="b">
        <v>1</v>
      </c>
      <c r="R589" t="s">
        <v>17</v>
      </c>
      <c r="S589" t="s">
        <v>2034</v>
      </c>
      <c r="T589" t="s">
        <v>2035</v>
      </c>
    </row>
    <row r="590" spans="1:20" x14ac:dyDescent="0.3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t="s">
        <v>14</v>
      </c>
      <c r="G590" s="5">
        <f t="shared" si="40"/>
        <v>0.7900824873096447</v>
      </c>
      <c r="H590" s="8">
        <f t="shared" si="41"/>
        <v>91.021198830409361</v>
      </c>
      <c r="I590">
        <v>1368</v>
      </c>
      <c r="J590" t="s">
        <v>40</v>
      </c>
      <c r="K590" t="s">
        <v>41</v>
      </c>
      <c r="L590">
        <v>1448690400</v>
      </c>
      <c r="M590">
        <v>1272171600</v>
      </c>
      <c r="N590" s="12">
        <f t="shared" si="42"/>
        <v>42336.25</v>
      </c>
      <c r="O590" s="12">
        <f t="shared" si="43"/>
        <v>40293.208333333336</v>
      </c>
      <c r="P590" t="b">
        <v>0</v>
      </c>
      <c r="Q590" t="b">
        <v>0</v>
      </c>
      <c r="R590" t="s">
        <v>33</v>
      </c>
      <c r="S590" t="s">
        <v>2040</v>
      </c>
      <c r="T590" t="s">
        <v>2041</v>
      </c>
    </row>
    <row r="591" spans="1:20" x14ac:dyDescent="0.3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t="s">
        <v>14</v>
      </c>
      <c r="G591" s="5">
        <f t="shared" si="40"/>
        <v>0.64721518987341775</v>
      </c>
      <c r="H591" s="8">
        <f t="shared" si="41"/>
        <v>50.127450980392155</v>
      </c>
      <c r="I591">
        <v>102</v>
      </c>
      <c r="J591" t="s">
        <v>21</v>
      </c>
      <c r="K591" t="s">
        <v>22</v>
      </c>
      <c r="L591">
        <v>1448690400</v>
      </c>
      <c r="M591">
        <v>1436677200</v>
      </c>
      <c r="N591" s="12">
        <f t="shared" si="42"/>
        <v>42336.25</v>
      </c>
      <c r="O591" s="12">
        <f t="shared" si="43"/>
        <v>42197.208333333328</v>
      </c>
      <c r="P591" t="b">
        <v>0</v>
      </c>
      <c r="Q591" t="b">
        <v>0</v>
      </c>
      <c r="R591" t="s">
        <v>42</v>
      </c>
      <c r="S591" t="s">
        <v>2042</v>
      </c>
      <c r="T591" t="s">
        <v>2043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t="s">
        <v>14</v>
      </c>
      <c r="G592" s="5">
        <f t="shared" si="40"/>
        <v>0.82028169014084507</v>
      </c>
      <c r="H592" s="8">
        <f t="shared" si="41"/>
        <v>67.720930232558146</v>
      </c>
      <c r="I592">
        <v>86</v>
      </c>
      <c r="J592" t="s">
        <v>26</v>
      </c>
      <c r="K592" t="s">
        <v>27</v>
      </c>
      <c r="L592">
        <v>1448690400</v>
      </c>
      <c r="M592">
        <v>1420092000</v>
      </c>
      <c r="N592" s="12">
        <f t="shared" si="42"/>
        <v>42336.25</v>
      </c>
      <c r="O592" s="12">
        <f t="shared" si="43"/>
        <v>42005.25</v>
      </c>
      <c r="P592" t="b">
        <v>0</v>
      </c>
      <c r="Q592" t="b">
        <v>0</v>
      </c>
      <c r="R592" t="s">
        <v>133</v>
      </c>
      <c r="S592" t="s">
        <v>2048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t="s">
        <v>20</v>
      </c>
      <c r="G593" s="5">
        <f t="shared" si="40"/>
        <v>10.376666666666667</v>
      </c>
      <c r="H593" s="8">
        <f t="shared" si="41"/>
        <v>61.03921568627451</v>
      </c>
      <c r="I593">
        <v>102</v>
      </c>
      <c r="J593" t="s">
        <v>21</v>
      </c>
      <c r="K593" t="s">
        <v>22</v>
      </c>
      <c r="L593">
        <v>1448690400</v>
      </c>
      <c r="M593">
        <v>1279947600</v>
      </c>
      <c r="N593" s="12">
        <f t="shared" si="42"/>
        <v>42336.25</v>
      </c>
      <c r="O593" s="12">
        <f t="shared" si="43"/>
        <v>40383.208333333336</v>
      </c>
      <c r="P593" t="b">
        <v>0</v>
      </c>
      <c r="Q593" t="b">
        <v>0</v>
      </c>
      <c r="R593" t="s">
        <v>89</v>
      </c>
      <c r="S593" t="s">
        <v>2051</v>
      </c>
      <c r="T593" t="s">
        <v>2052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t="s">
        <v>14</v>
      </c>
      <c r="G594" s="5">
        <f t="shared" si="40"/>
        <v>0.12910076530612244</v>
      </c>
      <c r="H594" s="8">
        <f t="shared" si="41"/>
        <v>80.011857707509876</v>
      </c>
      <c r="I594">
        <v>253</v>
      </c>
      <c r="J594" t="s">
        <v>21</v>
      </c>
      <c r="K594" t="s">
        <v>22</v>
      </c>
      <c r="L594">
        <v>1448690400</v>
      </c>
      <c r="M594">
        <v>1402203600</v>
      </c>
      <c r="N594" s="12">
        <f t="shared" si="42"/>
        <v>42336.25</v>
      </c>
      <c r="O594" s="12">
        <f t="shared" si="43"/>
        <v>41798.208333333336</v>
      </c>
      <c r="P594" t="b">
        <v>0</v>
      </c>
      <c r="Q594" t="b">
        <v>0</v>
      </c>
      <c r="R594" t="s">
        <v>33</v>
      </c>
      <c r="S594" t="s">
        <v>2040</v>
      </c>
      <c r="T594" t="s">
        <v>2041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t="s">
        <v>20</v>
      </c>
      <c r="G595" s="5">
        <f t="shared" si="40"/>
        <v>1.5484210526315789</v>
      </c>
      <c r="H595" s="8">
        <f t="shared" si="41"/>
        <v>47.001497753369947</v>
      </c>
      <c r="I595">
        <v>4006</v>
      </c>
      <c r="J595" t="s">
        <v>21</v>
      </c>
      <c r="K595" t="s">
        <v>22</v>
      </c>
      <c r="L595">
        <v>1448690400</v>
      </c>
      <c r="M595">
        <v>1396933200</v>
      </c>
      <c r="N595" s="12">
        <f t="shared" si="42"/>
        <v>42336.25</v>
      </c>
      <c r="O595" s="12">
        <f t="shared" si="43"/>
        <v>41737.208333333336</v>
      </c>
      <c r="P595" t="b">
        <v>0</v>
      </c>
      <c r="Q595" t="b">
        <v>0</v>
      </c>
      <c r="R595" t="s">
        <v>71</v>
      </c>
      <c r="S595" t="s">
        <v>2042</v>
      </c>
      <c r="T595" t="s">
        <v>2050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t="s">
        <v>14</v>
      </c>
      <c r="G596" s="5">
        <f t="shared" si="40"/>
        <v>7.0991735537190084E-2</v>
      </c>
      <c r="H596" s="8">
        <f t="shared" si="41"/>
        <v>71.127388535031841</v>
      </c>
      <c r="I596">
        <v>157</v>
      </c>
      <c r="J596" t="s">
        <v>21</v>
      </c>
      <c r="K596" t="s">
        <v>22</v>
      </c>
      <c r="L596">
        <v>1448690400</v>
      </c>
      <c r="M596">
        <v>1467262800</v>
      </c>
      <c r="N596" s="12">
        <f t="shared" si="42"/>
        <v>42336.25</v>
      </c>
      <c r="O596" s="12">
        <f t="shared" si="43"/>
        <v>42551.208333333328</v>
      </c>
      <c r="P596" t="b">
        <v>0</v>
      </c>
      <c r="Q596" t="b">
        <v>1</v>
      </c>
      <c r="R596" t="s">
        <v>33</v>
      </c>
      <c r="S596" t="s">
        <v>2040</v>
      </c>
      <c r="T596" t="s">
        <v>2041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t="s">
        <v>20</v>
      </c>
      <c r="G597" s="5">
        <f t="shared" si="40"/>
        <v>2.0852773826458035</v>
      </c>
      <c r="H597" s="8">
        <f t="shared" si="41"/>
        <v>89.99079189686924</v>
      </c>
      <c r="I597">
        <v>1629</v>
      </c>
      <c r="J597" t="s">
        <v>21</v>
      </c>
      <c r="K597" t="s">
        <v>22</v>
      </c>
      <c r="L597">
        <v>1448690400</v>
      </c>
      <c r="M597">
        <v>1270530000</v>
      </c>
      <c r="N597" s="12">
        <f t="shared" si="42"/>
        <v>42336.25</v>
      </c>
      <c r="O597" s="12">
        <f t="shared" si="43"/>
        <v>40274.208333333336</v>
      </c>
      <c r="P597" t="b">
        <v>0</v>
      </c>
      <c r="Q597" t="b">
        <v>1</v>
      </c>
      <c r="R597" t="s">
        <v>33</v>
      </c>
      <c r="S597" t="s">
        <v>2040</v>
      </c>
      <c r="T597" t="s">
        <v>2041</v>
      </c>
    </row>
    <row r="598" spans="1:20" x14ac:dyDescent="0.3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t="s">
        <v>14</v>
      </c>
      <c r="G598" s="5">
        <f t="shared" si="40"/>
        <v>0.99683544303797467</v>
      </c>
      <c r="H598" s="8">
        <f t="shared" si="41"/>
        <v>43.032786885245905</v>
      </c>
      <c r="I598">
        <v>183</v>
      </c>
      <c r="J598" t="s">
        <v>21</v>
      </c>
      <c r="K598" t="s">
        <v>22</v>
      </c>
      <c r="L598">
        <v>1448690400</v>
      </c>
      <c r="M598">
        <v>1457762400</v>
      </c>
      <c r="N598" s="12">
        <f t="shared" si="42"/>
        <v>42336.25</v>
      </c>
      <c r="O598" s="12">
        <f t="shared" si="43"/>
        <v>42441.25</v>
      </c>
      <c r="P598" t="b">
        <v>0</v>
      </c>
      <c r="Q598" t="b">
        <v>1</v>
      </c>
      <c r="R598" t="s">
        <v>53</v>
      </c>
      <c r="S598" t="s">
        <v>2042</v>
      </c>
      <c r="T598" t="s">
        <v>2045</v>
      </c>
    </row>
    <row r="599" spans="1:20" x14ac:dyDescent="0.3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t="s">
        <v>20</v>
      </c>
      <c r="G599" s="5">
        <f t="shared" si="40"/>
        <v>2.0159756097560977</v>
      </c>
      <c r="H599" s="8">
        <f t="shared" si="41"/>
        <v>67.997714808043881</v>
      </c>
      <c r="I599">
        <v>2188</v>
      </c>
      <c r="J599" t="s">
        <v>21</v>
      </c>
      <c r="K599" t="s">
        <v>22</v>
      </c>
      <c r="L599">
        <v>1448690400</v>
      </c>
      <c r="M599">
        <v>1575525600</v>
      </c>
      <c r="N599" s="12">
        <f t="shared" si="42"/>
        <v>42336.25</v>
      </c>
      <c r="O599" s="12">
        <f t="shared" si="43"/>
        <v>43804.25</v>
      </c>
      <c r="P599" t="b">
        <v>0</v>
      </c>
      <c r="Q599" t="b">
        <v>0</v>
      </c>
      <c r="R599" t="s">
        <v>33</v>
      </c>
      <c r="S599" t="s">
        <v>2040</v>
      </c>
      <c r="T599" t="s">
        <v>2041</v>
      </c>
    </row>
    <row r="600" spans="1:20" x14ac:dyDescent="0.3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t="s">
        <v>20</v>
      </c>
      <c r="G600" s="5">
        <f t="shared" si="40"/>
        <v>1.6209032258064515</v>
      </c>
      <c r="H600" s="8">
        <f t="shared" si="41"/>
        <v>73.004566210045667</v>
      </c>
      <c r="I600">
        <v>2409</v>
      </c>
      <c r="J600" t="s">
        <v>107</v>
      </c>
      <c r="K600" t="s">
        <v>108</v>
      </c>
      <c r="L600">
        <v>1448690400</v>
      </c>
      <c r="M600">
        <v>1279083600</v>
      </c>
      <c r="N600" s="12">
        <f t="shared" si="42"/>
        <v>42336.25</v>
      </c>
      <c r="O600" s="12">
        <f t="shared" si="43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t="s">
        <v>14</v>
      </c>
      <c r="G601" s="5">
        <f t="shared" si="40"/>
        <v>3.6436208125445471E-2</v>
      </c>
      <c r="H601" s="8">
        <f t="shared" si="41"/>
        <v>62.341463414634148</v>
      </c>
      <c r="I601">
        <v>82</v>
      </c>
      <c r="J601" t="s">
        <v>36</v>
      </c>
      <c r="K601" t="s">
        <v>37</v>
      </c>
      <c r="L601">
        <v>1448690400</v>
      </c>
      <c r="M601">
        <v>1424412000</v>
      </c>
      <c r="N601" s="12">
        <f t="shared" si="42"/>
        <v>42336.25</v>
      </c>
      <c r="O601" s="12">
        <f t="shared" si="43"/>
        <v>42055.25</v>
      </c>
      <c r="P601" t="b">
        <v>0</v>
      </c>
      <c r="Q601" t="b">
        <v>0</v>
      </c>
      <c r="R601" t="s">
        <v>42</v>
      </c>
      <c r="S601" t="s">
        <v>2042</v>
      </c>
      <c r="T601" t="s">
        <v>2043</v>
      </c>
    </row>
    <row r="602" spans="1:20" x14ac:dyDescent="0.3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t="s">
        <v>14</v>
      </c>
      <c r="G602" s="5">
        <f t="shared" si="40"/>
        <v>0.05</v>
      </c>
      <c r="H602" s="8">
        <f t="shared" si="41"/>
        <v>5</v>
      </c>
      <c r="I602">
        <v>1</v>
      </c>
      <c r="J602" t="s">
        <v>40</v>
      </c>
      <c r="K602" t="s">
        <v>41</v>
      </c>
      <c r="L602">
        <v>1448690400</v>
      </c>
      <c r="M602">
        <v>1376197200</v>
      </c>
      <c r="N602" s="12">
        <f t="shared" si="42"/>
        <v>42336.25</v>
      </c>
      <c r="O602" s="12">
        <f t="shared" si="43"/>
        <v>41497.208333333336</v>
      </c>
      <c r="P602" t="b">
        <v>0</v>
      </c>
      <c r="Q602" t="b">
        <v>0</v>
      </c>
      <c r="R602" t="s">
        <v>17</v>
      </c>
      <c r="S602" t="s">
        <v>2034</v>
      </c>
      <c r="T602" t="s">
        <v>2035</v>
      </c>
    </row>
    <row r="603" spans="1:20" x14ac:dyDescent="0.3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t="s">
        <v>20</v>
      </c>
      <c r="G603" s="5">
        <f t="shared" si="40"/>
        <v>2.0663492063492064</v>
      </c>
      <c r="H603" s="8">
        <f t="shared" si="41"/>
        <v>67.103092783505161</v>
      </c>
      <c r="I603">
        <v>194</v>
      </c>
      <c r="J603" t="s">
        <v>21</v>
      </c>
      <c r="K603" t="s">
        <v>22</v>
      </c>
      <c r="L603">
        <v>1448690400</v>
      </c>
      <c r="M603">
        <v>1402894800</v>
      </c>
      <c r="N603" s="12">
        <f t="shared" si="42"/>
        <v>42336.25</v>
      </c>
      <c r="O603" s="12">
        <f t="shared" si="43"/>
        <v>41806.208333333336</v>
      </c>
      <c r="P603" t="b">
        <v>1</v>
      </c>
      <c r="Q603" t="b">
        <v>0</v>
      </c>
      <c r="R603" t="s">
        <v>65</v>
      </c>
      <c r="S603" t="s">
        <v>2038</v>
      </c>
      <c r="T603" t="s">
        <v>2047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t="s">
        <v>20</v>
      </c>
      <c r="G604" s="5">
        <f t="shared" si="40"/>
        <v>1.2823628691983122</v>
      </c>
      <c r="H604" s="8">
        <f t="shared" si="41"/>
        <v>79.978947368421046</v>
      </c>
      <c r="I604">
        <v>1140</v>
      </c>
      <c r="J604" t="s">
        <v>21</v>
      </c>
      <c r="K604" t="s">
        <v>22</v>
      </c>
      <c r="L604">
        <v>1448690400</v>
      </c>
      <c r="M604">
        <v>1434430800</v>
      </c>
      <c r="N604" s="12">
        <f t="shared" si="42"/>
        <v>42336.25</v>
      </c>
      <c r="O604" s="12">
        <f t="shared" si="43"/>
        <v>42171.208333333328</v>
      </c>
      <c r="P604" t="b">
        <v>0</v>
      </c>
      <c r="Q604" t="b">
        <v>0</v>
      </c>
      <c r="R604" t="s">
        <v>33</v>
      </c>
      <c r="S604" t="s">
        <v>2040</v>
      </c>
      <c r="T604" t="s">
        <v>2041</v>
      </c>
    </row>
    <row r="605" spans="1:20" x14ac:dyDescent="0.3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t="s">
        <v>20</v>
      </c>
      <c r="G605" s="5">
        <f t="shared" si="40"/>
        <v>1.1966037735849056</v>
      </c>
      <c r="H605" s="8">
        <f t="shared" si="41"/>
        <v>62.176470588235297</v>
      </c>
      <c r="I605">
        <v>102</v>
      </c>
      <c r="J605" t="s">
        <v>21</v>
      </c>
      <c r="K605" t="s">
        <v>22</v>
      </c>
      <c r="L605">
        <v>1448690400</v>
      </c>
      <c r="M605">
        <v>1557896400</v>
      </c>
      <c r="N605" s="12">
        <f t="shared" si="42"/>
        <v>42336.25</v>
      </c>
      <c r="O605" s="12">
        <f t="shared" si="43"/>
        <v>43600.208333333328</v>
      </c>
      <c r="P605" t="b">
        <v>0</v>
      </c>
      <c r="Q605" t="b">
        <v>0</v>
      </c>
      <c r="R605" t="s">
        <v>33</v>
      </c>
      <c r="S605" t="s">
        <v>2040</v>
      </c>
      <c r="T605" t="s">
        <v>2041</v>
      </c>
    </row>
    <row r="606" spans="1:20" x14ac:dyDescent="0.3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t="s">
        <v>20</v>
      </c>
      <c r="G606" s="5">
        <f t="shared" si="40"/>
        <v>1.7073055242390078</v>
      </c>
      <c r="H606" s="8">
        <f t="shared" si="41"/>
        <v>53.005950297514879</v>
      </c>
      <c r="I606">
        <v>2857</v>
      </c>
      <c r="J606" t="s">
        <v>21</v>
      </c>
      <c r="K606" t="s">
        <v>22</v>
      </c>
      <c r="L606">
        <v>1448690400</v>
      </c>
      <c r="M606">
        <v>1297490400</v>
      </c>
      <c r="N606" s="12">
        <f t="shared" si="42"/>
        <v>42336.25</v>
      </c>
      <c r="O606" s="12">
        <f t="shared" si="43"/>
        <v>40586.25</v>
      </c>
      <c r="P606" t="b">
        <v>0</v>
      </c>
      <c r="Q606" t="b">
        <v>0</v>
      </c>
      <c r="R606" t="s">
        <v>33</v>
      </c>
      <c r="S606" t="s">
        <v>2040</v>
      </c>
      <c r="T606" t="s">
        <v>2041</v>
      </c>
    </row>
    <row r="607" spans="1:20" x14ac:dyDescent="0.3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t="s">
        <v>20</v>
      </c>
      <c r="G607" s="5">
        <f t="shared" si="40"/>
        <v>1.8721212121212121</v>
      </c>
      <c r="H607" s="8">
        <f t="shared" si="41"/>
        <v>57.738317757009348</v>
      </c>
      <c r="I607">
        <v>107</v>
      </c>
      <c r="J607" t="s">
        <v>21</v>
      </c>
      <c r="K607" t="s">
        <v>22</v>
      </c>
      <c r="L607">
        <v>1448690400</v>
      </c>
      <c r="M607">
        <v>1447394400</v>
      </c>
      <c r="N607" s="12">
        <f t="shared" si="42"/>
        <v>42336.25</v>
      </c>
      <c r="O607" s="12">
        <f t="shared" si="43"/>
        <v>42321.25</v>
      </c>
      <c r="P607" t="b">
        <v>0</v>
      </c>
      <c r="Q607" t="b">
        <v>0</v>
      </c>
      <c r="R607" t="s">
        <v>68</v>
      </c>
      <c r="S607" t="s">
        <v>2048</v>
      </c>
      <c r="T607" t="s">
        <v>2049</v>
      </c>
    </row>
    <row r="608" spans="1:20" x14ac:dyDescent="0.3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t="s">
        <v>20</v>
      </c>
      <c r="G608" s="5">
        <f t="shared" si="40"/>
        <v>1.8838235294117647</v>
      </c>
      <c r="H608" s="8">
        <f t="shared" si="41"/>
        <v>40.03125</v>
      </c>
      <c r="I608">
        <v>160</v>
      </c>
      <c r="J608" t="s">
        <v>40</v>
      </c>
      <c r="K608" t="s">
        <v>41</v>
      </c>
      <c r="L608">
        <v>1448690400</v>
      </c>
      <c r="M608">
        <v>1458277200</v>
      </c>
      <c r="N608" s="12">
        <f t="shared" si="42"/>
        <v>42336.25</v>
      </c>
      <c r="O608" s="12">
        <f t="shared" si="43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 x14ac:dyDescent="0.3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t="s">
        <v>20</v>
      </c>
      <c r="G609" s="5">
        <f t="shared" si="40"/>
        <v>1.3129869186046512</v>
      </c>
      <c r="H609" s="8">
        <f t="shared" si="41"/>
        <v>81.016591928251117</v>
      </c>
      <c r="I609">
        <v>2230</v>
      </c>
      <c r="J609" t="s">
        <v>21</v>
      </c>
      <c r="K609" t="s">
        <v>22</v>
      </c>
      <c r="L609">
        <v>1448690400</v>
      </c>
      <c r="M609">
        <v>1395723600</v>
      </c>
      <c r="N609" s="12">
        <f t="shared" si="42"/>
        <v>42336.25</v>
      </c>
      <c r="O609" s="12">
        <f t="shared" si="43"/>
        <v>41723.208333333336</v>
      </c>
      <c r="P609" t="b">
        <v>0</v>
      </c>
      <c r="Q609" t="b">
        <v>0</v>
      </c>
      <c r="R609" t="s">
        <v>17</v>
      </c>
      <c r="S609" t="s">
        <v>2034</v>
      </c>
      <c r="T609" t="s">
        <v>2035</v>
      </c>
    </row>
    <row r="610" spans="1:20" x14ac:dyDescent="0.3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t="s">
        <v>20</v>
      </c>
      <c r="G610" s="5">
        <f t="shared" si="40"/>
        <v>2.8397435897435899</v>
      </c>
      <c r="H610" s="8">
        <f t="shared" si="41"/>
        <v>35.047468354430379</v>
      </c>
      <c r="I610">
        <v>316</v>
      </c>
      <c r="J610" t="s">
        <v>21</v>
      </c>
      <c r="K610" t="s">
        <v>22</v>
      </c>
      <c r="L610">
        <v>1448690400</v>
      </c>
      <c r="M610">
        <v>1552197600</v>
      </c>
      <c r="N610" s="12">
        <f t="shared" si="42"/>
        <v>42336.25</v>
      </c>
      <c r="O610" s="12">
        <f t="shared" si="43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t="s">
        <v>20</v>
      </c>
      <c r="G611" s="5">
        <f t="shared" si="40"/>
        <v>1.2041999999999999</v>
      </c>
      <c r="H611" s="8">
        <f t="shared" si="41"/>
        <v>102.92307692307692</v>
      </c>
      <c r="I611">
        <v>117</v>
      </c>
      <c r="J611" t="s">
        <v>21</v>
      </c>
      <c r="K611" t="s">
        <v>22</v>
      </c>
      <c r="L611">
        <v>1448690400</v>
      </c>
      <c r="M611">
        <v>1549087200</v>
      </c>
      <c r="N611" s="12">
        <f t="shared" si="42"/>
        <v>42336.25</v>
      </c>
      <c r="O611" s="12">
        <f t="shared" si="43"/>
        <v>43498.25</v>
      </c>
      <c r="P611" t="b">
        <v>0</v>
      </c>
      <c r="Q611" t="b">
        <v>0</v>
      </c>
      <c r="R611" t="s">
        <v>474</v>
      </c>
      <c r="S611" t="s">
        <v>2042</v>
      </c>
      <c r="T611" t="s">
        <v>2064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t="s">
        <v>20</v>
      </c>
      <c r="G612" s="5">
        <f t="shared" si="40"/>
        <v>4.1905607476635511</v>
      </c>
      <c r="H612" s="8">
        <f t="shared" si="41"/>
        <v>27.998126756166094</v>
      </c>
      <c r="I612">
        <v>6406</v>
      </c>
      <c r="J612" t="s">
        <v>21</v>
      </c>
      <c r="K612" t="s">
        <v>22</v>
      </c>
      <c r="L612">
        <v>1448690400</v>
      </c>
      <c r="M612">
        <v>1356847200</v>
      </c>
      <c r="N612" s="12">
        <f t="shared" si="42"/>
        <v>42336.25</v>
      </c>
      <c r="O612" s="12">
        <f t="shared" si="43"/>
        <v>41273.25</v>
      </c>
      <c r="P612" t="b">
        <v>0</v>
      </c>
      <c r="Q612" t="b">
        <v>0</v>
      </c>
      <c r="R612" t="s">
        <v>33</v>
      </c>
      <c r="S612" t="s">
        <v>2040</v>
      </c>
      <c r="T612" t="s">
        <v>2041</v>
      </c>
    </row>
    <row r="613" spans="1:20" x14ac:dyDescent="0.3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t="s">
        <v>74</v>
      </c>
      <c r="G613" s="5">
        <f t="shared" si="40"/>
        <v>0.13853658536585367</v>
      </c>
      <c r="H613" s="8">
        <f t="shared" si="41"/>
        <v>75.733333333333334</v>
      </c>
      <c r="I613">
        <v>15</v>
      </c>
      <c r="J613" t="s">
        <v>21</v>
      </c>
      <c r="K613" t="s">
        <v>22</v>
      </c>
      <c r="L613">
        <v>1448690400</v>
      </c>
      <c r="M613">
        <v>1375765200</v>
      </c>
      <c r="N613" s="12">
        <f t="shared" si="42"/>
        <v>42336.25</v>
      </c>
      <c r="O613" s="12">
        <f t="shared" si="43"/>
        <v>41492.208333333336</v>
      </c>
      <c r="P613" t="b">
        <v>0</v>
      </c>
      <c r="Q613" t="b">
        <v>0</v>
      </c>
      <c r="R613" t="s">
        <v>33</v>
      </c>
      <c r="S613" t="s">
        <v>2040</v>
      </c>
      <c r="T613" t="s">
        <v>2041</v>
      </c>
    </row>
    <row r="614" spans="1:20" x14ac:dyDescent="0.3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t="s">
        <v>20</v>
      </c>
      <c r="G614" s="5">
        <f t="shared" si="40"/>
        <v>1.3943548387096774</v>
      </c>
      <c r="H614" s="8">
        <f t="shared" si="41"/>
        <v>45.026041666666664</v>
      </c>
      <c r="I614">
        <v>192</v>
      </c>
      <c r="J614" t="s">
        <v>21</v>
      </c>
      <c r="K614" t="s">
        <v>22</v>
      </c>
      <c r="L614">
        <v>1448690400</v>
      </c>
      <c r="M614">
        <v>1289800800</v>
      </c>
      <c r="N614" s="12">
        <f t="shared" si="42"/>
        <v>42336.25</v>
      </c>
      <c r="O614" s="12">
        <f t="shared" si="43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2044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t="s">
        <v>20</v>
      </c>
      <c r="G615" s="5">
        <f t="shared" si="40"/>
        <v>1.74</v>
      </c>
      <c r="H615" s="8">
        <f t="shared" si="41"/>
        <v>73.615384615384613</v>
      </c>
      <c r="I615">
        <v>26</v>
      </c>
      <c r="J615" t="s">
        <v>15</v>
      </c>
      <c r="K615" t="s">
        <v>16</v>
      </c>
      <c r="L615">
        <v>1448690400</v>
      </c>
      <c r="M615">
        <v>1504501200</v>
      </c>
      <c r="N615" s="12">
        <f t="shared" si="42"/>
        <v>42336.25</v>
      </c>
      <c r="O615" s="12">
        <f t="shared" si="43"/>
        <v>42982.208333333328</v>
      </c>
      <c r="P615" t="b">
        <v>0</v>
      </c>
      <c r="Q615" t="b">
        <v>0</v>
      </c>
      <c r="R615" t="s">
        <v>33</v>
      </c>
      <c r="S615" t="s">
        <v>2040</v>
      </c>
      <c r="T615" t="s">
        <v>2041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t="s">
        <v>20</v>
      </c>
      <c r="G616" s="5">
        <f t="shared" si="40"/>
        <v>1.5549056603773586</v>
      </c>
      <c r="H616" s="8">
        <f t="shared" si="41"/>
        <v>56.991701244813278</v>
      </c>
      <c r="I616">
        <v>723</v>
      </c>
      <c r="J616" t="s">
        <v>21</v>
      </c>
      <c r="K616" t="s">
        <v>22</v>
      </c>
      <c r="L616">
        <v>1448690400</v>
      </c>
      <c r="M616">
        <v>1485669600</v>
      </c>
      <c r="N616" s="12">
        <f t="shared" si="42"/>
        <v>42336.25</v>
      </c>
      <c r="O616" s="12">
        <f t="shared" si="43"/>
        <v>42764.25</v>
      </c>
      <c r="P616" t="b">
        <v>0</v>
      </c>
      <c r="Q616" t="b">
        <v>0</v>
      </c>
      <c r="R616" t="s">
        <v>33</v>
      </c>
      <c r="S616" t="s">
        <v>2040</v>
      </c>
      <c r="T616" t="s">
        <v>2041</v>
      </c>
    </row>
    <row r="617" spans="1:20" x14ac:dyDescent="0.3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t="s">
        <v>20</v>
      </c>
      <c r="G617" s="5">
        <f t="shared" si="40"/>
        <v>1.7044705882352942</v>
      </c>
      <c r="H617" s="8">
        <f t="shared" si="41"/>
        <v>85.223529411764702</v>
      </c>
      <c r="I617">
        <v>170</v>
      </c>
      <c r="J617" t="s">
        <v>107</v>
      </c>
      <c r="K617" t="s">
        <v>108</v>
      </c>
      <c r="L617">
        <v>1448690400</v>
      </c>
      <c r="M617">
        <v>1462770000</v>
      </c>
      <c r="N617" s="12">
        <f t="shared" si="42"/>
        <v>42336.25</v>
      </c>
      <c r="O617" s="12">
        <f t="shared" si="43"/>
        <v>42499.208333333328</v>
      </c>
      <c r="P617" t="b">
        <v>0</v>
      </c>
      <c r="Q617" t="b">
        <v>0</v>
      </c>
      <c r="R617" t="s">
        <v>33</v>
      </c>
      <c r="S617" t="s">
        <v>2040</v>
      </c>
      <c r="T617" t="s">
        <v>2041</v>
      </c>
    </row>
    <row r="618" spans="1:20" x14ac:dyDescent="0.3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t="s">
        <v>20</v>
      </c>
      <c r="G618" s="5">
        <f t="shared" si="40"/>
        <v>1.8951562500000001</v>
      </c>
      <c r="H618" s="8">
        <f t="shared" si="41"/>
        <v>50.962184873949582</v>
      </c>
      <c r="I618">
        <v>238</v>
      </c>
      <c r="J618" t="s">
        <v>40</v>
      </c>
      <c r="K618" t="s">
        <v>41</v>
      </c>
      <c r="L618">
        <v>1448690400</v>
      </c>
      <c r="M618">
        <v>1379739600</v>
      </c>
      <c r="N618" s="12">
        <f t="shared" si="42"/>
        <v>42336.25</v>
      </c>
      <c r="O618" s="12">
        <f t="shared" si="43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2046</v>
      </c>
    </row>
    <row r="619" spans="1:20" x14ac:dyDescent="0.3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t="s">
        <v>20</v>
      </c>
      <c r="G619" s="5">
        <f t="shared" si="40"/>
        <v>2.4971428571428573</v>
      </c>
      <c r="H619" s="8">
        <f t="shared" si="41"/>
        <v>63.563636363636363</v>
      </c>
      <c r="I619">
        <v>55</v>
      </c>
      <c r="J619" t="s">
        <v>21</v>
      </c>
      <c r="K619" t="s">
        <v>22</v>
      </c>
      <c r="L619">
        <v>1448690400</v>
      </c>
      <c r="M619">
        <v>1402722000</v>
      </c>
      <c r="N619" s="12">
        <f t="shared" si="42"/>
        <v>42336.25</v>
      </c>
      <c r="O619" s="12">
        <f t="shared" si="43"/>
        <v>41804.208333333336</v>
      </c>
      <c r="P619" t="b">
        <v>0</v>
      </c>
      <c r="Q619" t="b">
        <v>0</v>
      </c>
      <c r="R619" t="s">
        <v>33</v>
      </c>
      <c r="S619" t="s">
        <v>2040</v>
      </c>
      <c r="T619" t="s">
        <v>2041</v>
      </c>
    </row>
    <row r="620" spans="1:20" x14ac:dyDescent="0.3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t="s">
        <v>14</v>
      </c>
      <c r="G620" s="5">
        <f t="shared" si="40"/>
        <v>0.48860523665659616</v>
      </c>
      <c r="H620" s="8">
        <f t="shared" si="41"/>
        <v>80.999165275459092</v>
      </c>
      <c r="I620">
        <v>1198</v>
      </c>
      <c r="J620" t="s">
        <v>21</v>
      </c>
      <c r="K620" t="s">
        <v>22</v>
      </c>
      <c r="L620">
        <v>1448690400</v>
      </c>
      <c r="M620">
        <v>1369285200</v>
      </c>
      <c r="N620" s="12">
        <f t="shared" si="42"/>
        <v>42336.25</v>
      </c>
      <c r="O620" s="12">
        <f t="shared" si="43"/>
        <v>41417.208333333336</v>
      </c>
      <c r="P620" t="b">
        <v>0</v>
      </c>
      <c r="Q620" t="b">
        <v>0</v>
      </c>
      <c r="R620" t="s">
        <v>68</v>
      </c>
      <c r="S620" t="s">
        <v>2048</v>
      </c>
      <c r="T620" t="s">
        <v>2049</v>
      </c>
    </row>
    <row r="621" spans="1:20" x14ac:dyDescent="0.3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t="s">
        <v>14</v>
      </c>
      <c r="G621" s="5">
        <f t="shared" si="40"/>
        <v>0.28461970393057684</v>
      </c>
      <c r="H621" s="8">
        <f t="shared" si="41"/>
        <v>86.044753086419746</v>
      </c>
      <c r="I621">
        <v>648</v>
      </c>
      <c r="J621" t="s">
        <v>21</v>
      </c>
      <c r="K621" t="s">
        <v>22</v>
      </c>
      <c r="L621">
        <v>1448690400</v>
      </c>
      <c r="M621">
        <v>1304744400</v>
      </c>
      <c r="N621" s="12">
        <f t="shared" si="42"/>
        <v>42336.25</v>
      </c>
      <c r="O621" s="12">
        <f t="shared" si="43"/>
        <v>40670.208333333336</v>
      </c>
      <c r="P621" t="b">
        <v>1</v>
      </c>
      <c r="Q621" t="b">
        <v>1</v>
      </c>
      <c r="R621" t="s">
        <v>33</v>
      </c>
      <c r="S621" t="s">
        <v>2040</v>
      </c>
      <c r="T621" t="s">
        <v>2041</v>
      </c>
    </row>
    <row r="622" spans="1:20" x14ac:dyDescent="0.3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t="s">
        <v>20</v>
      </c>
      <c r="G622" s="5">
        <f t="shared" si="40"/>
        <v>2.6802325581395348</v>
      </c>
      <c r="H622" s="8">
        <f t="shared" si="41"/>
        <v>90.0390625</v>
      </c>
      <c r="I622">
        <v>128</v>
      </c>
      <c r="J622" t="s">
        <v>26</v>
      </c>
      <c r="K622" t="s">
        <v>27</v>
      </c>
      <c r="L622">
        <v>1448690400</v>
      </c>
      <c r="M622">
        <v>1468299600</v>
      </c>
      <c r="N622" s="12">
        <f t="shared" si="42"/>
        <v>42336.25</v>
      </c>
      <c r="O622" s="12">
        <f t="shared" si="43"/>
        <v>42563.208333333328</v>
      </c>
      <c r="P622" t="b">
        <v>0</v>
      </c>
      <c r="Q622" t="b">
        <v>0</v>
      </c>
      <c r="R622" t="s">
        <v>122</v>
      </c>
      <c r="S622" t="s">
        <v>2055</v>
      </c>
      <c r="T622" t="s">
        <v>2056</v>
      </c>
    </row>
    <row r="623" spans="1:20" x14ac:dyDescent="0.3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t="s">
        <v>20</v>
      </c>
      <c r="G623" s="5">
        <f t="shared" si="40"/>
        <v>6.1980078125000002</v>
      </c>
      <c r="H623" s="8">
        <f t="shared" si="41"/>
        <v>74.006063432835816</v>
      </c>
      <c r="I623">
        <v>2144</v>
      </c>
      <c r="J623" t="s">
        <v>21</v>
      </c>
      <c r="K623" t="s">
        <v>22</v>
      </c>
      <c r="L623">
        <v>1448690400</v>
      </c>
      <c r="M623">
        <v>1474174800</v>
      </c>
      <c r="N623" s="12">
        <f t="shared" si="42"/>
        <v>42336.25</v>
      </c>
      <c r="O623" s="12">
        <f t="shared" si="43"/>
        <v>42631.208333333328</v>
      </c>
      <c r="P623" t="b">
        <v>0</v>
      </c>
      <c r="Q623" t="b">
        <v>0</v>
      </c>
      <c r="R623" t="s">
        <v>33</v>
      </c>
      <c r="S623" t="s">
        <v>2040</v>
      </c>
      <c r="T623" t="s">
        <v>2041</v>
      </c>
    </row>
    <row r="624" spans="1:20" x14ac:dyDescent="0.3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t="s">
        <v>14</v>
      </c>
      <c r="G624" s="5">
        <f t="shared" si="40"/>
        <v>3.1301587301587303E-2</v>
      </c>
      <c r="H624" s="8">
        <f t="shared" si="41"/>
        <v>92.4375</v>
      </c>
      <c r="I624">
        <v>64</v>
      </c>
      <c r="J624" t="s">
        <v>21</v>
      </c>
      <c r="K624" t="s">
        <v>22</v>
      </c>
      <c r="L624">
        <v>1448690400</v>
      </c>
      <c r="M624">
        <v>1526014800</v>
      </c>
      <c r="N624" s="12">
        <f t="shared" si="42"/>
        <v>42336.25</v>
      </c>
      <c r="O624" s="12">
        <f t="shared" si="43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2046</v>
      </c>
    </row>
    <row r="625" spans="1:20" x14ac:dyDescent="0.3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t="s">
        <v>20</v>
      </c>
      <c r="G625" s="5">
        <f t="shared" si="40"/>
        <v>1.5992152704135738</v>
      </c>
      <c r="H625" s="8">
        <f t="shared" si="41"/>
        <v>55.999257333828446</v>
      </c>
      <c r="I625">
        <v>2693</v>
      </c>
      <c r="J625" t="s">
        <v>40</v>
      </c>
      <c r="K625" t="s">
        <v>41</v>
      </c>
      <c r="L625">
        <v>1448690400</v>
      </c>
      <c r="M625">
        <v>1437454800</v>
      </c>
      <c r="N625" s="12">
        <f t="shared" si="42"/>
        <v>42336.25</v>
      </c>
      <c r="O625" s="12">
        <f t="shared" si="43"/>
        <v>42206.208333333328</v>
      </c>
      <c r="P625" t="b">
        <v>0</v>
      </c>
      <c r="Q625" t="b">
        <v>0</v>
      </c>
      <c r="R625" t="s">
        <v>33</v>
      </c>
      <c r="S625" t="s">
        <v>2040</v>
      </c>
      <c r="T625" t="s">
        <v>2041</v>
      </c>
    </row>
    <row r="626" spans="1:20" x14ac:dyDescent="0.3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t="s">
        <v>20</v>
      </c>
      <c r="G626" s="5">
        <f t="shared" si="40"/>
        <v>2.793921568627451</v>
      </c>
      <c r="H626" s="8">
        <f t="shared" si="41"/>
        <v>32.983796296296298</v>
      </c>
      <c r="I626">
        <v>432</v>
      </c>
      <c r="J626" t="s">
        <v>21</v>
      </c>
      <c r="K626" t="s">
        <v>22</v>
      </c>
      <c r="L626">
        <v>1448690400</v>
      </c>
      <c r="M626">
        <v>1422684000</v>
      </c>
      <c r="N626" s="12">
        <f t="shared" si="42"/>
        <v>42336.25</v>
      </c>
      <c r="O626" s="12">
        <f t="shared" si="43"/>
        <v>42035.25</v>
      </c>
      <c r="P626" t="b">
        <v>0</v>
      </c>
      <c r="Q626" t="b">
        <v>0</v>
      </c>
      <c r="R626" t="s">
        <v>122</v>
      </c>
      <c r="S626" t="s">
        <v>2055</v>
      </c>
      <c r="T626" t="s">
        <v>2056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t="s">
        <v>14</v>
      </c>
      <c r="G627" s="5">
        <f t="shared" si="40"/>
        <v>0.77373333333333338</v>
      </c>
      <c r="H627" s="8">
        <f t="shared" si="41"/>
        <v>93.596774193548384</v>
      </c>
      <c r="I627">
        <v>62</v>
      </c>
      <c r="J627" t="s">
        <v>21</v>
      </c>
      <c r="K627" t="s">
        <v>22</v>
      </c>
      <c r="L627">
        <v>1448690400</v>
      </c>
      <c r="M627">
        <v>1581314400</v>
      </c>
      <c r="N627" s="12">
        <f t="shared" si="42"/>
        <v>42336.25</v>
      </c>
      <c r="O627" s="12">
        <f t="shared" si="43"/>
        <v>43871.25</v>
      </c>
      <c r="P627" t="b">
        <v>0</v>
      </c>
      <c r="Q627" t="b">
        <v>0</v>
      </c>
      <c r="R627" t="s">
        <v>33</v>
      </c>
      <c r="S627" t="s">
        <v>2040</v>
      </c>
      <c r="T627" t="s">
        <v>2041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t="s">
        <v>20</v>
      </c>
      <c r="G628" s="5">
        <f t="shared" si="40"/>
        <v>2.0632812500000002</v>
      </c>
      <c r="H628" s="8">
        <f t="shared" si="41"/>
        <v>69.867724867724874</v>
      </c>
      <c r="I628">
        <v>189</v>
      </c>
      <c r="J628" t="s">
        <v>21</v>
      </c>
      <c r="K628" t="s">
        <v>22</v>
      </c>
      <c r="L628">
        <v>1448690400</v>
      </c>
      <c r="M628">
        <v>1286427600</v>
      </c>
      <c r="N628" s="12">
        <f t="shared" si="42"/>
        <v>42336.25</v>
      </c>
      <c r="O628" s="12">
        <f t="shared" si="43"/>
        <v>40458.208333333336</v>
      </c>
      <c r="P628" t="b">
        <v>0</v>
      </c>
      <c r="Q628" t="b">
        <v>1</v>
      </c>
      <c r="R628" t="s">
        <v>33</v>
      </c>
      <c r="S628" t="s">
        <v>2040</v>
      </c>
      <c r="T628" t="s">
        <v>2041</v>
      </c>
    </row>
    <row r="629" spans="1:20" x14ac:dyDescent="0.3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t="s">
        <v>20</v>
      </c>
      <c r="G629" s="5">
        <f t="shared" si="40"/>
        <v>6.9424999999999999</v>
      </c>
      <c r="H629" s="8">
        <f t="shared" si="41"/>
        <v>72.129870129870127</v>
      </c>
      <c r="I629">
        <v>154</v>
      </c>
      <c r="J629" t="s">
        <v>40</v>
      </c>
      <c r="K629" t="s">
        <v>41</v>
      </c>
      <c r="L629">
        <v>1448690400</v>
      </c>
      <c r="M629">
        <v>1278738000</v>
      </c>
      <c r="N629" s="12">
        <f t="shared" si="42"/>
        <v>42336.25</v>
      </c>
      <c r="O629" s="12">
        <f t="shared" si="43"/>
        <v>40369.208333333336</v>
      </c>
      <c r="P629" t="b">
        <v>1</v>
      </c>
      <c r="Q629" t="b">
        <v>0</v>
      </c>
      <c r="R629" t="s">
        <v>17</v>
      </c>
      <c r="S629" t="s">
        <v>2034</v>
      </c>
      <c r="T629" t="s">
        <v>2035</v>
      </c>
    </row>
    <row r="630" spans="1:20" x14ac:dyDescent="0.3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t="s">
        <v>20</v>
      </c>
      <c r="G630" s="5">
        <f t="shared" si="40"/>
        <v>1.5178947368421052</v>
      </c>
      <c r="H630" s="8">
        <f t="shared" si="41"/>
        <v>30.041666666666668</v>
      </c>
      <c r="I630">
        <v>96</v>
      </c>
      <c r="J630" t="s">
        <v>21</v>
      </c>
      <c r="K630" t="s">
        <v>22</v>
      </c>
      <c r="L630">
        <v>1448690400</v>
      </c>
      <c r="M630">
        <v>1286427600</v>
      </c>
      <c r="N630" s="12">
        <f t="shared" si="42"/>
        <v>42336.25</v>
      </c>
      <c r="O630" s="12">
        <f t="shared" si="43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2046</v>
      </c>
    </row>
    <row r="631" spans="1:20" x14ac:dyDescent="0.3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t="s">
        <v>14</v>
      </c>
      <c r="G631" s="5">
        <f t="shared" si="40"/>
        <v>0.64582072176949945</v>
      </c>
      <c r="H631" s="8">
        <f t="shared" si="41"/>
        <v>73.968000000000004</v>
      </c>
      <c r="I631">
        <v>750</v>
      </c>
      <c r="J631" t="s">
        <v>21</v>
      </c>
      <c r="K631" t="s">
        <v>22</v>
      </c>
      <c r="L631">
        <v>1448690400</v>
      </c>
      <c r="M631">
        <v>1467954000</v>
      </c>
      <c r="N631" s="12">
        <f t="shared" si="42"/>
        <v>42336.25</v>
      </c>
      <c r="O631" s="12">
        <f t="shared" si="43"/>
        <v>42559.208333333328</v>
      </c>
      <c r="P631" t="b">
        <v>0</v>
      </c>
      <c r="Q631" t="b">
        <v>1</v>
      </c>
      <c r="R631" t="s">
        <v>33</v>
      </c>
      <c r="S631" t="s">
        <v>2040</v>
      </c>
      <c r="T631" t="s">
        <v>2041</v>
      </c>
    </row>
    <row r="632" spans="1:20" x14ac:dyDescent="0.3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t="s">
        <v>74</v>
      </c>
      <c r="G632" s="5">
        <f t="shared" si="40"/>
        <v>0.62873684210526315</v>
      </c>
      <c r="H632" s="8">
        <f t="shared" si="41"/>
        <v>68.65517241379311</v>
      </c>
      <c r="I632">
        <v>87</v>
      </c>
      <c r="J632" t="s">
        <v>21</v>
      </c>
      <c r="K632" t="s">
        <v>22</v>
      </c>
      <c r="L632">
        <v>1448690400</v>
      </c>
      <c r="M632">
        <v>1557637200</v>
      </c>
      <c r="N632" s="12">
        <f t="shared" si="42"/>
        <v>42336.25</v>
      </c>
      <c r="O632" s="12">
        <f t="shared" si="43"/>
        <v>43597.208333333328</v>
      </c>
      <c r="P632" t="b">
        <v>0</v>
      </c>
      <c r="Q632" t="b">
        <v>1</v>
      </c>
      <c r="R632" t="s">
        <v>33</v>
      </c>
      <c r="S632" t="s">
        <v>2040</v>
      </c>
      <c r="T632" t="s">
        <v>2041</v>
      </c>
    </row>
    <row r="633" spans="1:20" x14ac:dyDescent="0.3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t="s">
        <v>20</v>
      </c>
      <c r="G633" s="5">
        <f t="shared" si="40"/>
        <v>3.1039864864864866</v>
      </c>
      <c r="H633" s="8">
        <f t="shared" si="41"/>
        <v>59.992164544564154</v>
      </c>
      <c r="I633">
        <v>3063</v>
      </c>
      <c r="J633" t="s">
        <v>21</v>
      </c>
      <c r="K633" t="s">
        <v>22</v>
      </c>
      <c r="L633">
        <v>1448690400</v>
      </c>
      <c r="M633">
        <v>1553922000</v>
      </c>
      <c r="N633" s="12">
        <f t="shared" si="42"/>
        <v>42336.25</v>
      </c>
      <c r="O633" s="12">
        <f t="shared" si="43"/>
        <v>43554.208333333328</v>
      </c>
      <c r="P633" t="b">
        <v>0</v>
      </c>
      <c r="Q633" t="b">
        <v>0</v>
      </c>
      <c r="R633" t="s">
        <v>33</v>
      </c>
      <c r="S633" t="s">
        <v>2040</v>
      </c>
      <c r="T633" t="s">
        <v>2041</v>
      </c>
    </row>
    <row r="634" spans="1:20" x14ac:dyDescent="0.3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t="s">
        <v>47</v>
      </c>
      <c r="G634" s="5">
        <f t="shared" si="40"/>
        <v>0.42859916782246882</v>
      </c>
      <c r="H634" s="8">
        <f t="shared" si="41"/>
        <v>111.15827338129496</v>
      </c>
      <c r="I634">
        <v>278</v>
      </c>
      <c r="J634" t="s">
        <v>21</v>
      </c>
      <c r="K634" t="s">
        <v>22</v>
      </c>
      <c r="L634">
        <v>1448690400</v>
      </c>
      <c r="M634">
        <v>1416463200</v>
      </c>
      <c r="N634" s="12">
        <f t="shared" si="42"/>
        <v>42336.25</v>
      </c>
      <c r="O634" s="12">
        <f t="shared" si="43"/>
        <v>41963.25</v>
      </c>
      <c r="P634" t="b">
        <v>0</v>
      </c>
      <c r="Q634" t="b">
        <v>0</v>
      </c>
      <c r="R634" t="s">
        <v>33</v>
      </c>
      <c r="S634" t="s">
        <v>2040</v>
      </c>
      <c r="T634" t="s">
        <v>2041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t="s">
        <v>14</v>
      </c>
      <c r="G635" s="5">
        <f t="shared" si="40"/>
        <v>0.83119402985074631</v>
      </c>
      <c r="H635" s="8">
        <f t="shared" si="41"/>
        <v>53.038095238095238</v>
      </c>
      <c r="I635">
        <v>105</v>
      </c>
      <c r="J635" t="s">
        <v>21</v>
      </c>
      <c r="K635" t="s">
        <v>22</v>
      </c>
      <c r="L635">
        <v>1448690400</v>
      </c>
      <c r="M635">
        <v>1447221600</v>
      </c>
      <c r="N635" s="12">
        <f t="shared" si="42"/>
        <v>42336.25</v>
      </c>
      <c r="O635" s="12">
        <f t="shared" si="43"/>
        <v>42319.25</v>
      </c>
      <c r="P635" t="b">
        <v>0</v>
      </c>
      <c r="Q635" t="b">
        <v>0</v>
      </c>
      <c r="R635" t="s">
        <v>71</v>
      </c>
      <c r="S635" t="s">
        <v>2042</v>
      </c>
      <c r="T635" t="s">
        <v>2050</v>
      </c>
    </row>
    <row r="636" spans="1:20" x14ac:dyDescent="0.3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t="s">
        <v>74</v>
      </c>
      <c r="G636" s="5">
        <f t="shared" si="40"/>
        <v>0.78531302876480547</v>
      </c>
      <c r="H636" s="8">
        <f t="shared" si="41"/>
        <v>55.985524728588658</v>
      </c>
      <c r="I636">
        <v>1658</v>
      </c>
      <c r="J636" t="s">
        <v>21</v>
      </c>
      <c r="K636" t="s">
        <v>22</v>
      </c>
      <c r="L636">
        <v>1448690400</v>
      </c>
      <c r="M636">
        <v>1491627600</v>
      </c>
      <c r="N636" s="12">
        <f t="shared" si="42"/>
        <v>42336.25</v>
      </c>
      <c r="O636" s="12">
        <f t="shared" si="43"/>
        <v>42833.208333333328</v>
      </c>
      <c r="P636" t="b">
        <v>0</v>
      </c>
      <c r="Q636" t="b">
        <v>0</v>
      </c>
      <c r="R636" t="s">
        <v>269</v>
      </c>
      <c r="S636" t="s">
        <v>2042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t="s">
        <v>20</v>
      </c>
      <c r="G637" s="5">
        <f t="shared" si="40"/>
        <v>1.1409352517985611</v>
      </c>
      <c r="H637" s="8">
        <f t="shared" si="41"/>
        <v>69.986760812003524</v>
      </c>
      <c r="I637">
        <v>2266</v>
      </c>
      <c r="J637" t="s">
        <v>21</v>
      </c>
      <c r="K637" t="s">
        <v>22</v>
      </c>
      <c r="L637">
        <v>1448690400</v>
      </c>
      <c r="M637">
        <v>1363150800</v>
      </c>
      <c r="N637" s="12">
        <f t="shared" si="42"/>
        <v>42336.25</v>
      </c>
      <c r="O637" s="12">
        <f t="shared" si="43"/>
        <v>41346.208333333336</v>
      </c>
      <c r="P637" t="b">
        <v>0</v>
      </c>
      <c r="Q637" t="b">
        <v>0</v>
      </c>
      <c r="R637" t="s">
        <v>269</v>
      </c>
      <c r="S637" t="s">
        <v>2042</v>
      </c>
      <c r="T637" t="s">
        <v>2061</v>
      </c>
    </row>
    <row r="638" spans="1:20" x14ac:dyDescent="0.3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t="s">
        <v>14</v>
      </c>
      <c r="G638" s="5">
        <f t="shared" si="40"/>
        <v>0.64537683358624176</v>
      </c>
      <c r="H638" s="8">
        <f t="shared" si="41"/>
        <v>48.998079877112133</v>
      </c>
      <c r="I638">
        <v>2604</v>
      </c>
      <c r="J638" t="s">
        <v>36</v>
      </c>
      <c r="K638" t="s">
        <v>37</v>
      </c>
      <c r="L638">
        <v>1448690400</v>
      </c>
      <c r="M638">
        <v>1330754400</v>
      </c>
      <c r="N638" s="12">
        <f t="shared" si="42"/>
        <v>42336.25</v>
      </c>
      <c r="O638" s="12">
        <f t="shared" si="43"/>
        <v>40971.25</v>
      </c>
      <c r="P638" t="b">
        <v>0</v>
      </c>
      <c r="Q638" t="b">
        <v>1</v>
      </c>
      <c r="R638" t="s">
        <v>71</v>
      </c>
      <c r="S638" t="s">
        <v>2042</v>
      </c>
      <c r="T638" t="s">
        <v>2050</v>
      </c>
    </row>
    <row r="639" spans="1:20" x14ac:dyDescent="0.3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t="s">
        <v>14</v>
      </c>
      <c r="G639" s="5">
        <f t="shared" si="40"/>
        <v>0.79411764705882348</v>
      </c>
      <c r="H639" s="8">
        <f t="shared" si="41"/>
        <v>103.84615384615384</v>
      </c>
      <c r="I639">
        <v>65</v>
      </c>
      <c r="J639" t="s">
        <v>21</v>
      </c>
      <c r="K639" t="s">
        <v>22</v>
      </c>
      <c r="L639">
        <v>1448690400</v>
      </c>
      <c r="M639">
        <v>1479794400</v>
      </c>
      <c r="N639" s="12">
        <f t="shared" si="42"/>
        <v>42336.25</v>
      </c>
      <c r="O639" s="12">
        <f t="shared" si="43"/>
        <v>42696.25</v>
      </c>
      <c r="P639" t="b">
        <v>0</v>
      </c>
      <c r="Q639" t="b">
        <v>0</v>
      </c>
      <c r="R639" t="s">
        <v>33</v>
      </c>
      <c r="S639" t="s">
        <v>2040</v>
      </c>
      <c r="T639" t="s">
        <v>2041</v>
      </c>
    </row>
    <row r="640" spans="1:20" x14ac:dyDescent="0.3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t="s">
        <v>14</v>
      </c>
      <c r="G640" s="5">
        <f t="shared" si="40"/>
        <v>0.11419117647058824</v>
      </c>
      <c r="H640" s="8">
        <f t="shared" si="41"/>
        <v>99.127659574468083</v>
      </c>
      <c r="I640">
        <v>94</v>
      </c>
      <c r="J640" t="s">
        <v>21</v>
      </c>
      <c r="K640" t="s">
        <v>22</v>
      </c>
      <c r="L640">
        <v>1448690400</v>
      </c>
      <c r="M640">
        <v>1281243600</v>
      </c>
      <c r="N640" s="12">
        <f t="shared" si="42"/>
        <v>42336.25</v>
      </c>
      <c r="O640" s="12">
        <f t="shared" si="43"/>
        <v>40398.208333333336</v>
      </c>
      <c r="P640" t="b">
        <v>0</v>
      </c>
      <c r="Q640" t="b">
        <v>1</v>
      </c>
      <c r="R640" t="s">
        <v>33</v>
      </c>
      <c r="S640" t="s">
        <v>2040</v>
      </c>
      <c r="T640" t="s">
        <v>2041</v>
      </c>
    </row>
    <row r="641" spans="1:20" x14ac:dyDescent="0.3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t="s">
        <v>47</v>
      </c>
      <c r="G641" s="5">
        <f t="shared" si="40"/>
        <v>0.56186046511627907</v>
      </c>
      <c r="H641" s="8">
        <f t="shared" si="41"/>
        <v>107.37777777777778</v>
      </c>
      <c r="I641">
        <v>45</v>
      </c>
      <c r="J641" t="s">
        <v>21</v>
      </c>
      <c r="K641" t="s">
        <v>22</v>
      </c>
      <c r="L641">
        <v>1448690400</v>
      </c>
      <c r="M641">
        <v>1532754000</v>
      </c>
      <c r="N641" s="12">
        <f t="shared" si="42"/>
        <v>42336.25</v>
      </c>
      <c r="O641" s="12">
        <f t="shared" si="43"/>
        <v>43309.208333333328</v>
      </c>
      <c r="P641" t="b">
        <v>0</v>
      </c>
      <c r="Q641" t="b">
        <v>1</v>
      </c>
      <c r="R641" t="s">
        <v>53</v>
      </c>
      <c r="S641" t="s">
        <v>2042</v>
      </c>
      <c r="T641" t="s">
        <v>2045</v>
      </c>
    </row>
    <row r="642" spans="1:20" x14ac:dyDescent="0.3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t="s">
        <v>14</v>
      </c>
      <c r="G642" s="5">
        <f t="shared" si="40"/>
        <v>0.16501669449081802</v>
      </c>
      <c r="H642" s="8">
        <f t="shared" si="41"/>
        <v>76.922178988326849</v>
      </c>
      <c r="I642">
        <v>257</v>
      </c>
      <c r="J642" t="s">
        <v>21</v>
      </c>
      <c r="K642" t="s">
        <v>22</v>
      </c>
      <c r="L642">
        <v>1448690400</v>
      </c>
      <c r="M642">
        <v>1453356000</v>
      </c>
      <c r="N642" s="12">
        <f t="shared" si="42"/>
        <v>42336.25</v>
      </c>
      <c r="O642" s="12">
        <f t="shared" si="43"/>
        <v>42390.25</v>
      </c>
      <c r="P642" t="b">
        <v>0</v>
      </c>
      <c r="Q642" t="b">
        <v>0</v>
      </c>
      <c r="R642" t="s">
        <v>33</v>
      </c>
      <c r="S642" t="s">
        <v>2040</v>
      </c>
      <c r="T642" t="s">
        <v>2041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t="s">
        <v>20</v>
      </c>
      <c r="G643" s="5">
        <f t="shared" ref="G643:G706" si="44">IF(D643,E643/D643,0)</f>
        <v>1.1996808510638297</v>
      </c>
      <c r="H643" s="8">
        <f t="shared" ref="H643:H706" si="45">IF(I643,E643/I643,0)</f>
        <v>58.128865979381445</v>
      </c>
      <c r="I643">
        <v>194</v>
      </c>
      <c r="J643" t="s">
        <v>98</v>
      </c>
      <c r="K643" t="s">
        <v>99</v>
      </c>
      <c r="L643">
        <v>1448690400</v>
      </c>
      <c r="M643">
        <v>1489986000</v>
      </c>
      <c r="N643" s="12">
        <f t="shared" ref="N643:N706" si="46">(((L643/60)/60)/24)+DATE(1970,1,1)</f>
        <v>42336.25</v>
      </c>
      <c r="O643" s="12">
        <f t="shared" ref="O643:O706" si="47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2040</v>
      </c>
      <c r="T643" t="s">
        <v>2041</v>
      </c>
    </row>
    <row r="644" spans="1:20" x14ac:dyDescent="0.3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t="s">
        <v>20</v>
      </c>
      <c r="G644" s="5">
        <f t="shared" si="44"/>
        <v>1.4545652173913044</v>
      </c>
      <c r="H644" s="8">
        <f t="shared" si="45"/>
        <v>103.73643410852713</v>
      </c>
      <c r="I644">
        <v>129</v>
      </c>
      <c r="J644" t="s">
        <v>15</v>
      </c>
      <c r="K644" t="s">
        <v>16</v>
      </c>
      <c r="L644">
        <v>1448690400</v>
      </c>
      <c r="M644">
        <v>1545804000</v>
      </c>
      <c r="N644" s="12">
        <f t="shared" si="46"/>
        <v>42336.25</v>
      </c>
      <c r="O644" s="12">
        <f t="shared" si="47"/>
        <v>43460.25</v>
      </c>
      <c r="P644" t="b">
        <v>0</v>
      </c>
      <c r="Q644" t="b">
        <v>0</v>
      </c>
      <c r="R644" t="s">
        <v>65</v>
      </c>
      <c r="S644" t="s">
        <v>2038</v>
      </c>
      <c r="T644" t="s">
        <v>2047</v>
      </c>
    </row>
    <row r="645" spans="1:20" x14ac:dyDescent="0.3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t="s">
        <v>20</v>
      </c>
      <c r="G645" s="5">
        <f t="shared" si="44"/>
        <v>2.2138255033557046</v>
      </c>
      <c r="H645" s="8">
        <f t="shared" si="45"/>
        <v>87.962666666666664</v>
      </c>
      <c r="I645">
        <v>375</v>
      </c>
      <c r="J645" t="s">
        <v>21</v>
      </c>
      <c r="K645" t="s">
        <v>22</v>
      </c>
      <c r="L645">
        <v>1448690400</v>
      </c>
      <c r="M645">
        <v>1489899600</v>
      </c>
      <c r="N645" s="12">
        <f t="shared" si="46"/>
        <v>42336.25</v>
      </c>
      <c r="O645" s="12">
        <f t="shared" si="47"/>
        <v>42813.208333333328</v>
      </c>
      <c r="P645" t="b">
        <v>0</v>
      </c>
      <c r="Q645" t="b">
        <v>0</v>
      </c>
      <c r="R645" t="s">
        <v>33</v>
      </c>
      <c r="S645" t="s">
        <v>2040</v>
      </c>
      <c r="T645" t="s">
        <v>2041</v>
      </c>
    </row>
    <row r="646" spans="1:20" x14ac:dyDescent="0.3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t="s">
        <v>14</v>
      </c>
      <c r="G646" s="5">
        <f t="shared" si="44"/>
        <v>0.48396694214876035</v>
      </c>
      <c r="H646" s="8">
        <f t="shared" si="45"/>
        <v>28</v>
      </c>
      <c r="I646">
        <v>2928</v>
      </c>
      <c r="J646" t="s">
        <v>15</v>
      </c>
      <c r="K646" t="s">
        <v>16</v>
      </c>
      <c r="L646">
        <v>1448690400</v>
      </c>
      <c r="M646">
        <v>1546495200</v>
      </c>
      <c r="N646" s="12">
        <f t="shared" si="46"/>
        <v>42336.25</v>
      </c>
      <c r="O646" s="12">
        <f t="shared" si="47"/>
        <v>43468.25</v>
      </c>
      <c r="P646" t="b">
        <v>0</v>
      </c>
      <c r="Q646" t="b">
        <v>0</v>
      </c>
      <c r="R646" t="s">
        <v>33</v>
      </c>
      <c r="S646" t="s">
        <v>2040</v>
      </c>
      <c r="T646" t="s">
        <v>2041</v>
      </c>
    </row>
    <row r="647" spans="1:20" x14ac:dyDescent="0.3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t="s">
        <v>14</v>
      </c>
      <c r="G647" s="5">
        <f t="shared" si="44"/>
        <v>0.92911504424778757</v>
      </c>
      <c r="H647" s="8">
        <f t="shared" si="45"/>
        <v>37.999361294443261</v>
      </c>
      <c r="I647">
        <v>4697</v>
      </c>
      <c r="J647" t="s">
        <v>21</v>
      </c>
      <c r="K647" t="s">
        <v>22</v>
      </c>
      <c r="L647">
        <v>1448690400</v>
      </c>
      <c r="M647">
        <v>1539752400</v>
      </c>
      <c r="N647" s="12">
        <f t="shared" si="46"/>
        <v>42336.25</v>
      </c>
      <c r="O647" s="12">
        <f t="shared" si="47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 x14ac:dyDescent="0.3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t="s">
        <v>14</v>
      </c>
      <c r="G648" s="5">
        <f t="shared" si="44"/>
        <v>0.88599797365754818</v>
      </c>
      <c r="H648" s="8">
        <f t="shared" si="45"/>
        <v>29.999313893653515</v>
      </c>
      <c r="I648">
        <v>2915</v>
      </c>
      <c r="J648" t="s">
        <v>21</v>
      </c>
      <c r="K648" t="s">
        <v>22</v>
      </c>
      <c r="L648">
        <v>1448690400</v>
      </c>
      <c r="M648">
        <v>1364101200</v>
      </c>
      <c r="N648" s="12">
        <f t="shared" si="46"/>
        <v>42336.25</v>
      </c>
      <c r="O648" s="12">
        <f t="shared" si="47"/>
        <v>41357.208333333336</v>
      </c>
      <c r="P648" t="b">
        <v>0</v>
      </c>
      <c r="Q648" t="b">
        <v>0</v>
      </c>
      <c r="R648" t="s">
        <v>89</v>
      </c>
      <c r="S648" t="s">
        <v>2051</v>
      </c>
      <c r="T648" t="s">
        <v>2052</v>
      </c>
    </row>
    <row r="649" spans="1:20" x14ac:dyDescent="0.3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t="s">
        <v>14</v>
      </c>
      <c r="G649" s="5">
        <f t="shared" si="44"/>
        <v>0.41399999999999998</v>
      </c>
      <c r="H649" s="8">
        <f t="shared" si="45"/>
        <v>103.5</v>
      </c>
      <c r="I649">
        <v>18</v>
      </c>
      <c r="J649" t="s">
        <v>21</v>
      </c>
      <c r="K649" t="s">
        <v>22</v>
      </c>
      <c r="L649">
        <v>1448690400</v>
      </c>
      <c r="M649">
        <v>1525323600</v>
      </c>
      <c r="N649" s="12">
        <f t="shared" si="46"/>
        <v>42336.25</v>
      </c>
      <c r="O649" s="12">
        <f t="shared" si="47"/>
        <v>43223.208333333328</v>
      </c>
      <c r="P649" t="b">
        <v>0</v>
      </c>
      <c r="Q649" t="b">
        <v>0</v>
      </c>
      <c r="R649" t="s">
        <v>206</v>
      </c>
      <c r="S649" t="s">
        <v>2048</v>
      </c>
      <c r="T649" t="s">
        <v>2060</v>
      </c>
    </row>
    <row r="650" spans="1:20" x14ac:dyDescent="0.3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t="s">
        <v>74</v>
      </c>
      <c r="G650" s="5">
        <f t="shared" si="44"/>
        <v>0.63056795131845844</v>
      </c>
      <c r="H650" s="8">
        <f t="shared" si="45"/>
        <v>85.994467496542185</v>
      </c>
      <c r="I650">
        <v>723</v>
      </c>
      <c r="J650" t="s">
        <v>21</v>
      </c>
      <c r="K650" t="s">
        <v>22</v>
      </c>
      <c r="L650">
        <v>1448690400</v>
      </c>
      <c r="M650">
        <v>1500872400</v>
      </c>
      <c r="N650" s="12">
        <f t="shared" si="46"/>
        <v>42336.25</v>
      </c>
      <c r="O650" s="12">
        <f t="shared" si="47"/>
        <v>42940.208333333328</v>
      </c>
      <c r="P650" t="b">
        <v>1</v>
      </c>
      <c r="Q650" t="b">
        <v>0</v>
      </c>
      <c r="R650" t="s">
        <v>17</v>
      </c>
      <c r="S650" t="s">
        <v>2034</v>
      </c>
      <c r="T650" t="s">
        <v>2035</v>
      </c>
    </row>
    <row r="651" spans="1:20" x14ac:dyDescent="0.3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t="s">
        <v>14</v>
      </c>
      <c r="G651" s="5">
        <f t="shared" si="44"/>
        <v>0.48482333607230893</v>
      </c>
      <c r="H651" s="8">
        <f t="shared" si="45"/>
        <v>98.011627906976742</v>
      </c>
      <c r="I651">
        <v>602</v>
      </c>
      <c r="J651" t="s">
        <v>98</v>
      </c>
      <c r="K651" t="s">
        <v>99</v>
      </c>
      <c r="L651">
        <v>1448690400</v>
      </c>
      <c r="M651">
        <v>1288501200</v>
      </c>
      <c r="N651" s="12">
        <f t="shared" si="46"/>
        <v>42336.25</v>
      </c>
      <c r="O651" s="12">
        <f t="shared" si="47"/>
        <v>40482.208333333336</v>
      </c>
      <c r="P651" t="b">
        <v>1</v>
      </c>
      <c r="Q651" t="b">
        <v>1</v>
      </c>
      <c r="R651" t="s">
        <v>33</v>
      </c>
      <c r="S651" t="s">
        <v>2040</v>
      </c>
      <c r="T651" t="s">
        <v>2041</v>
      </c>
    </row>
    <row r="652" spans="1:20" x14ac:dyDescent="0.3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t="s">
        <v>14</v>
      </c>
      <c r="G652" s="5">
        <f t="shared" si="44"/>
        <v>0.02</v>
      </c>
      <c r="H652" s="8">
        <f t="shared" si="45"/>
        <v>2</v>
      </c>
      <c r="I652">
        <v>1</v>
      </c>
      <c r="J652" t="s">
        <v>21</v>
      </c>
      <c r="K652" t="s">
        <v>22</v>
      </c>
      <c r="L652">
        <v>1448690400</v>
      </c>
      <c r="M652">
        <v>1407128400</v>
      </c>
      <c r="N652" s="12">
        <f t="shared" si="46"/>
        <v>42336.25</v>
      </c>
      <c r="O652" s="12">
        <f t="shared" si="47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2059</v>
      </c>
    </row>
    <row r="653" spans="1:20" x14ac:dyDescent="0.3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t="s">
        <v>14</v>
      </c>
      <c r="G653" s="5">
        <f t="shared" si="44"/>
        <v>0.88479410269445857</v>
      </c>
      <c r="H653" s="8">
        <f t="shared" si="45"/>
        <v>44.994570837642193</v>
      </c>
      <c r="I653">
        <v>3868</v>
      </c>
      <c r="J653" t="s">
        <v>107</v>
      </c>
      <c r="K653" t="s">
        <v>108</v>
      </c>
      <c r="L653">
        <v>1448690400</v>
      </c>
      <c r="M653">
        <v>1394344800</v>
      </c>
      <c r="N653" s="12">
        <f t="shared" si="46"/>
        <v>42336.25</v>
      </c>
      <c r="O653" s="12">
        <f t="shared" si="47"/>
        <v>41707.25</v>
      </c>
      <c r="P653" t="b">
        <v>0</v>
      </c>
      <c r="Q653" t="b">
        <v>0</v>
      </c>
      <c r="R653" t="s">
        <v>100</v>
      </c>
      <c r="S653" t="s">
        <v>2042</v>
      </c>
      <c r="T653" t="s">
        <v>2053</v>
      </c>
    </row>
    <row r="654" spans="1:20" x14ac:dyDescent="0.3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t="s">
        <v>20</v>
      </c>
      <c r="G654" s="5">
        <f t="shared" si="44"/>
        <v>1.2684</v>
      </c>
      <c r="H654" s="8">
        <f t="shared" si="45"/>
        <v>31.012224938875306</v>
      </c>
      <c r="I654">
        <v>409</v>
      </c>
      <c r="J654" t="s">
        <v>21</v>
      </c>
      <c r="K654" t="s">
        <v>22</v>
      </c>
      <c r="L654">
        <v>1448690400</v>
      </c>
      <c r="M654">
        <v>1474088400</v>
      </c>
      <c r="N654" s="12">
        <f t="shared" si="46"/>
        <v>42336.25</v>
      </c>
      <c r="O654" s="12">
        <f t="shared" si="47"/>
        <v>42630.208333333328</v>
      </c>
      <c r="P654" t="b">
        <v>0</v>
      </c>
      <c r="Q654" t="b">
        <v>0</v>
      </c>
      <c r="R654" t="s">
        <v>28</v>
      </c>
      <c r="S654" t="s">
        <v>2038</v>
      </c>
      <c r="T654" t="s">
        <v>2039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t="s">
        <v>20</v>
      </c>
      <c r="G655" s="5">
        <f t="shared" si="44"/>
        <v>23.388333333333332</v>
      </c>
      <c r="H655" s="8">
        <f t="shared" si="45"/>
        <v>59.970085470085472</v>
      </c>
      <c r="I655">
        <v>234</v>
      </c>
      <c r="J655" t="s">
        <v>21</v>
      </c>
      <c r="K655" t="s">
        <v>22</v>
      </c>
      <c r="L655">
        <v>1448690400</v>
      </c>
      <c r="M655">
        <v>1460264400</v>
      </c>
      <c r="N655" s="12">
        <f t="shared" si="46"/>
        <v>42336.25</v>
      </c>
      <c r="O655" s="12">
        <f t="shared" si="47"/>
        <v>42470.208333333328</v>
      </c>
      <c r="P655" t="b">
        <v>0</v>
      </c>
      <c r="Q655" t="b">
        <v>0</v>
      </c>
      <c r="R655" t="s">
        <v>28</v>
      </c>
      <c r="S655" t="s">
        <v>2038</v>
      </c>
      <c r="T655" t="s">
        <v>2039</v>
      </c>
    </row>
    <row r="656" spans="1:20" x14ac:dyDescent="0.3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t="s">
        <v>20</v>
      </c>
      <c r="G656" s="5">
        <f t="shared" si="44"/>
        <v>5.0838857142857146</v>
      </c>
      <c r="H656" s="8">
        <f t="shared" si="45"/>
        <v>58.9973474801061</v>
      </c>
      <c r="I656">
        <v>3016</v>
      </c>
      <c r="J656" t="s">
        <v>21</v>
      </c>
      <c r="K656" t="s">
        <v>22</v>
      </c>
      <c r="L656">
        <v>1448690400</v>
      </c>
      <c r="M656">
        <v>1440824400</v>
      </c>
      <c r="N656" s="12">
        <f t="shared" si="46"/>
        <v>42336.25</v>
      </c>
      <c r="O656" s="12">
        <f t="shared" si="47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2058</v>
      </c>
    </row>
    <row r="657" spans="1:20" x14ac:dyDescent="0.3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t="s">
        <v>20</v>
      </c>
      <c r="G657" s="5">
        <f t="shared" si="44"/>
        <v>1.9147826086956521</v>
      </c>
      <c r="H657" s="8">
        <f t="shared" si="45"/>
        <v>50.045454545454547</v>
      </c>
      <c r="I657">
        <v>264</v>
      </c>
      <c r="J657" t="s">
        <v>21</v>
      </c>
      <c r="K657" t="s">
        <v>22</v>
      </c>
      <c r="L657">
        <v>1448690400</v>
      </c>
      <c r="M657">
        <v>1489554000</v>
      </c>
      <c r="N657" s="12">
        <f t="shared" si="46"/>
        <v>42336.25</v>
      </c>
      <c r="O657" s="12">
        <f t="shared" si="47"/>
        <v>42809.208333333328</v>
      </c>
      <c r="P657" t="b">
        <v>1</v>
      </c>
      <c r="Q657" t="b">
        <v>0</v>
      </c>
      <c r="R657" t="s">
        <v>122</v>
      </c>
      <c r="S657" t="s">
        <v>2055</v>
      </c>
      <c r="T657" t="s">
        <v>2056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t="s">
        <v>14</v>
      </c>
      <c r="G658" s="5">
        <f t="shared" si="44"/>
        <v>0.42127533783783783</v>
      </c>
      <c r="H658" s="8">
        <f t="shared" si="45"/>
        <v>98.966269841269835</v>
      </c>
      <c r="I658">
        <v>504</v>
      </c>
      <c r="J658" t="s">
        <v>26</v>
      </c>
      <c r="K658" t="s">
        <v>27</v>
      </c>
      <c r="L658">
        <v>1448690400</v>
      </c>
      <c r="M658">
        <v>1514872800</v>
      </c>
      <c r="N658" s="12">
        <f t="shared" si="46"/>
        <v>42336.25</v>
      </c>
      <c r="O658" s="12">
        <f t="shared" si="47"/>
        <v>43102.25</v>
      </c>
      <c r="P658" t="b">
        <v>0</v>
      </c>
      <c r="Q658" t="b">
        <v>0</v>
      </c>
      <c r="R658" t="s">
        <v>17</v>
      </c>
      <c r="S658" t="s">
        <v>2034</v>
      </c>
      <c r="T658" t="s">
        <v>2035</v>
      </c>
    </row>
    <row r="659" spans="1:20" x14ac:dyDescent="0.3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t="s">
        <v>14</v>
      </c>
      <c r="G659" s="5">
        <f t="shared" si="44"/>
        <v>8.2400000000000001E-2</v>
      </c>
      <c r="H659" s="8">
        <f t="shared" si="45"/>
        <v>58.857142857142854</v>
      </c>
      <c r="I659">
        <v>14</v>
      </c>
      <c r="J659" t="s">
        <v>21</v>
      </c>
      <c r="K659" t="s">
        <v>22</v>
      </c>
      <c r="L659">
        <v>1448690400</v>
      </c>
      <c r="M659">
        <v>1515736800</v>
      </c>
      <c r="N659" s="12">
        <f t="shared" si="46"/>
        <v>42336.25</v>
      </c>
      <c r="O659" s="12">
        <f t="shared" si="47"/>
        <v>43112.25</v>
      </c>
      <c r="P659" t="b">
        <v>0</v>
      </c>
      <c r="Q659" t="b">
        <v>0</v>
      </c>
      <c r="R659" t="s">
        <v>474</v>
      </c>
      <c r="S659" t="s">
        <v>2042</v>
      </c>
      <c r="T659" t="s">
        <v>2064</v>
      </c>
    </row>
    <row r="660" spans="1:20" x14ac:dyDescent="0.3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t="s">
        <v>74</v>
      </c>
      <c r="G660" s="5">
        <f t="shared" si="44"/>
        <v>0.60064638783269964</v>
      </c>
      <c r="H660" s="8">
        <f t="shared" si="45"/>
        <v>81.010256410256417</v>
      </c>
      <c r="I660">
        <v>390</v>
      </c>
      <c r="J660" t="s">
        <v>21</v>
      </c>
      <c r="K660" t="s">
        <v>22</v>
      </c>
      <c r="L660">
        <v>1448690400</v>
      </c>
      <c r="M660">
        <v>1442898000</v>
      </c>
      <c r="N660" s="12">
        <f t="shared" si="46"/>
        <v>42336.25</v>
      </c>
      <c r="O660" s="12">
        <f t="shared" si="47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 x14ac:dyDescent="0.3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t="s">
        <v>14</v>
      </c>
      <c r="G661" s="5">
        <f t="shared" si="44"/>
        <v>0.47232808616404309</v>
      </c>
      <c r="H661" s="8">
        <f t="shared" si="45"/>
        <v>76.013333333333335</v>
      </c>
      <c r="I661">
        <v>750</v>
      </c>
      <c r="J661" t="s">
        <v>40</v>
      </c>
      <c r="K661" t="s">
        <v>41</v>
      </c>
      <c r="L661">
        <v>1448690400</v>
      </c>
      <c r="M661">
        <v>1296194400</v>
      </c>
      <c r="N661" s="12">
        <f t="shared" si="46"/>
        <v>42336.25</v>
      </c>
      <c r="O661" s="12">
        <f t="shared" si="47"/>
        <v>40571.25</v>
      </c>
      <c r="P661" t="b">
        <v>0</v>
      </c>
      <c r="Q661" t="b">
        <v>0</v>
      </c>
      <c r="R661" t="s">
        <v>42</v>
      </c>
      <c r="S661" t="s">
        <v>2042</v>
      </c>
      <c r="T661" t="s">
        <v>2043</v>
      </c>
    </row>
    <row r="662" spans="1:20" x14ac:dyDescent="0.3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t="s">
        <v>14</v>
      </c>
      <c r="G662" s="5">
        <f t="shared" si="44"/>
        <v>0.81736263736263737</v>
      </c>
      <c r="H662" s="8">
        <f t="shared" si="45"/>
        <v>96.597402597402592</v>
      </c>
      <c r="I662">
        <v>77</v>
      </c>
      <c r="J662" t="s">
        <v>21</v>
      </c>
      <c r="K662" t="s">
        <v>22</v>
      </c>
      <c r="L662">
        <v>1448690400</v>
      </c>
      <c r="M662">
        <v>1440910800</v>
      </c>
      <c r="N662" s="12">
        <f t="shared" si="46"/>
        <v>42336.25</v>
      </c>
      <c r="O662" s="12">
        <f t="shared" si="47"/>
        <v>42246.208333333328</v>
      </c>
      <c r="P662" t="b">
        <v>1</v>
      </c>
      <c r="Q662" t="b">
        <v>0</v>
      </c>
      <c r="R662" t="s">
        <v>33</v>
      </c>
      <c r="S662" t="s">
        <v>2040</v>
      </c>
      <c r="T662" t="s">
        <v>2041</v>
      </c>
    </row>
    <row r="663" spans="1:20" x14ac:dyDescent="0.3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t="s">
        <v>14</v>
      </c>
      <c r="G663" s="5">
        <f t="shared" si="44"/>
        <v>0.54187265917603</v>
      </c>
      <c r="H663" s="8">
        <f t="shared" si="45"/>
        <v>76.957446808510639</v>
      </c>
      <c r="I663">
        <v>752</v>
      </c>
      <c r="J663" t="s">
        <v>36</v>
      </c>
      <c r="K663" t="s">
        <v>37</v>
      </c>
      <c r="L663">
        <v>1448690400</v>
      </c>
      <c r="M663">
        <v>1335502800</v>
      </c>
      <c r="N663" s="12">
        <f t="shared" si="46"/>
        <v>42336.25</v>
      </c>
      <c r="O663" s="12">
        <f t="shared" si="47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2059</v>
      </c>
    </row>
    <row r="664" spans="1:20" x14ac:dyDescent="0.3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t="s">
        <v>14</v>
      </c>
      <c r="G664" s="5">
        <f t="shared" si="44"/>
        <v>0.97868131868131869</v>
      </c>
      <c r="H664" s="8">
        <f t="shared" si="45"/>
        <v>67.984732824427482</v>
      </c>
      <c r="I664">
        <v>131</v>
      </c>
      <c r="J664" t="s">
        <v>21</v>
      </c>
      <c r="K664" t="s">
        <v>22</v>
      </c>
      <c r="L664">
        <v>1448690400</v>
      </c>
      <c r="M664">
        <v>1544680800</v>
      </c>
      <c r="N664" s="12">
        <f t="shared" si="46"/>
        <v>42336.25</v>
      </c>
      <c r="O664" s="12">
        <f t="shared" si="47"/>
        <v>43447.25</v>
      </c>
      <c r="P664" t="b">
        <v>0</v>
      </c>
      <c r="Q664" t="b">
        <v>0</v>
      </c>
      <c r="R664" t="s">
        <v>33</v>
      </c>
      <c r="S664" t="s">
        <v>2040</v>
      </c>
      <c r="T664" t="s">
        <v>2041</v>
      </c>
    </row>
    <row r="665" spans="1:20" x14ac:dyDescent="0.3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t="s">
        <v>14</v>
      </c>
      <c r="G665" s="5">
        <f t="shared" si="44"/>
        <v>0.77239999999999998</v>
      </c>
      <c r="H665" s="8">
        <f t="shared" si="45"/>
        <v>88.781609195402297</v>
      </c>
      <c r="I665">
        <v>87</v>
      </c>
      <c r="J665" t="s">
        <v>21</v>
      </c>
      <c r="K665" t="s">
        <v>22</v>
      </c>
      <c r="L665">
        <v>1448690400</v>
      </c>
      <c r="M665">
        <v>1288414800</v>
      </c>
      <c r="N665" s="12">
        <f t="shared" si="46"/>
        <v>42336.25</v>
      </c>
      <c r="O665" s="12">
        <f t="shared" si="47"/>
        <v>40481.208333333336</v>
      </c>
      <c r="P665" t="b">
        <v>0</v>
      </c>
      <c r="Q665" t="b">
        <v>0</v>
      </c>
      <c r="R665" t="s">
        <v>33</v>
      </c>
      <c r="S665" t="s">
        <v>2040</v>
      </c>
      <c r="T665" t="s">
        <v>2041</v>
      </c>
    </row>
    <row r="666" spans="1:20" x14ac:dyDescent="0.3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t="s">
        <v>14</v>
      </c>
      <c r="G666" s="5">
        <f t="shared" si="44"/>
        <v>0.33464735516372796</v>
      </c>
      <c r="H666" s="8">
        <f t="shared" si="45"/>
        <v>24.99623706491063</v>
      </c>
      <c r="I666">
        <v>1063</v>
      </c>
      <c r="J666" t="s">
        <v>21</v>
      </c>
      <c r="K666" t="s">
        <v>22</v>
      </c>
      <c r="L666">
        <v>1448690400</v>
      </c>
      <c r="M666">
        <v>1330581600</v>
      </c>
      <c r="N666" s="12">
        <f t="shared" si="46"/>
        <v>42336.25</v>
      </c>
      <c r="O666" s="12">
        <f t="shared" si="47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2059</v>
      </c>
    </row>
    <row r="667" spans="1:20" x14ac:dyDescent="0.3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t="s">
        <v>20</v>
      </c>
      <c r="G667" s="5">
        <f t="shared" si="44"/>
        <v>2.3958823529411766</v>
      </c>
      <c r="H667" s="8">
        <f t="shared" si="45"/>
        <v>44.922794117647058</v>
      </c>
      <c r="I667">
        <v>272</v>
      </c>
      <c r="J667" t="s">
        <v>21</v>
      </c>
      <c r="K667" t="s">
        <v>22</v>
      </c>
      <c r="L667">
        <v>1448690400</v>
      </c>
      <c r="M667">
        <v>1311397200</v>
      </c>
      <c r="N667" s="12">
        <f t="shared" si="46"/>
        <v>42336.25</v>
      </c>
      <c r="O667" s="12">
        <f t="shared" si="47"/>
        <v>40747.208333333336</v>
      </c>
      <c r="P667" t="b">
        <v>0</v>
      </c>
      <c r="Q667" t="b">
        <v>1</v>
      </c>
      <c r="R667" t="s">
        <v>42</v>
      </c>
      <c r="S667" t="s">
        <v>2042</v>
      </c>
      <c r="T667" t="s">
        <v>2043</v>
      </c>
    </row>
    <row r="668" spans="1:20" x14ac:dyDescent="0.3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t="s">
        <v>74</v>
      </c>
      <c r="G668" s="5">
        <f t="shared" si="44"/>
        <v>0.64032258064516134</v>
      </c>
      <c r="H668" s="8">
        <f t="shared" si="45"/>
        <v>79.400000000000006</v>
      </c>
      <c r="I668">
        <v>25</v>
      </c>
      <c r="J668" t="s">
        <v>21</v>
      </c>
      <c r="K668" t="s">
        <v>22</v>
      </c>
      <c r="L668">
        <v>1448690400</v>
      </c>
      <c r="M668">
        <v>1378357200</v>
      </c>
      <c r="N668" s="12">
        <f t="shared" si="46"/>
        <v>42336.25</v>
      </c>
      <c r="O668" s="12">
        <f t="shared" si="47"/>
        <v>41522.208333333336</v>
      </c>
      <c r="P668" t="b">
        <v>0</v>
      </c>
      <c r="Q668" t="b">
        <v>1</v>
      </c>
      <c r="R668" t="s">
        <v>33</v>
      </c>
      <c r="S668" t="s">
        <v>2040</v>
      </c>
      <c r="T668" t="s">
        <v>2041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t="s">
        <v>20</v>
      </c>
      <c r="G669" s="5">
        <f t="shared" si="44"/>
        <v>1.7615942028985507</v>
      </c>
      <c r="H669" s="8">
        <f t="shared" si="45"/>
        <v>29.009546539379475</v>
      </c>
      <c r="I669">
        <v>419</v>
      </c>
      <c r="J669" t="s">
        <v>21</v>
      </c>
      <c r="K669" t="s">
        <v>22</v>
      </c>
      <c r="L669">
        <v>1448690400</v>
      </c>
      <c r="M669">
        <v>1411102800</v>
      </c>
      <c r="N669" s="12">
        <f t="shared" si="46"/>
        <v>42336.25</v>
      </c>
      <c r="O669" s="12">
        <f t="shared" si="47"/>
        <v>41901.208333333336</v>
      </c>
      <c r="P669" t="b">
        <v>0</v>
      </c>
      <c r="Q669" t="b">
        <v>0</v>
      </c>
      <c r="R669" t="s">
        <v>1029</v>
      </c>
      <c r="S669" t="s">
        <v>2065</v>
      </c>
      <c r="T669" t="s">
        <v>2066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t="s">
        <v>14</v>
      </c>
      <c r="G670" s="5">
        <f t="shared" si="44"/>
        <v>0.20338181818181819</v>
      </c>
      <c r="H670" s="8">
        <f t="shared" si="45"/>
        <v>73.59210526315789</v>
      </c>
      <c r="I670">
        <v>76</v>
      </c>
      <c r="J670" t="s">
        <v>21</v>
      </c>
      <c r="K670" t="s">
        <v>22</v>
      </c>
      <c r="L670">
        <v>1448690400</v>
      </c>
      <c r="M670">
        <v>1344834000</v>
      </c>
      <c r="N670" s="12">
        <f t="shared" si="46"/>
        <v>42336.25</v>
      </c>
      <c r="O670" s="12">
        <f t="shared" si="47"/>
        <v>41134.208333333336</v>
      </c>
      <c r="P670" t="b">
        <v>0</v>
      </c>
      <c r="Q670" t="b">
        <v>0</v>
      </c>
      <c r="R670" t="s">
        <v>33</v>
      </c>
      <c r="S670" t="s">
        <v>2040</v>
      </c>
      <c r="T670" t="s">
        <v>2041</v>
      </c>
    </row>
    <row r="671" spans="1:20" x14ac:dyDescent="0.3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t="s">
        <v>20</v>
      </c>
      <c r="G671" s="5">
        <f t="shared" si="44"/>
        <v>3.5864754098360656</v>
      </c>
      <c r="H671" s="8">
        <f t="shared" si="45"/>
        <v>107.97038864898211</v>
      </c>
      <c r="I671">
        <v>1621</v>
      </c>
      <c r="J671" t="s">
        <v>107</v>
      </c>
      <c r="K671" t="s">
        <v>108</v>
      </c>
      <c r="L671">
        <v>1448690400</v>
      </c>
      <c r="M671">
        <v>1499230800</v>
      </c>
      <c r="N671" s="12">
        <f t="shared" si="46"/>
        <v>42336.25</v>
      </c>
      <c r="O671" s="12">
        <f t="shared" si="47"/>
        <v>42921.208333333328</v>
      </c>
      <c r="P671" t="b">
        <v>0</v>
      </c>
      <c r="Q671" t="b">
        <v>0</v>
      </c>
      <c r="R671" t="s">
        <v>33</v>
      </c>
      <c r="S671" t="s">
        <v>2040</v>
      </c>
      <c r="T671" t="s">
        <v>2041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t="s">
        <v>20</v>
      </c>
      <c r="G672" s="5">
        <f t="shared" si="44"/>
        <v>4.6885802469135802</v>
      </c>
      <c r="H672" s="8">
        <f t="shared" si="45"/>
        <v>68.987284287011803</v>
      </c>
      <c r="I672">
        <v>1101</v>
      </c>
      <c r="J672" t="s">
        <v>21</v>
      </c>
      <c r="K672" t="s">
        <v>22</v>
      </c>
      <c r="L672">
        <v>1448690400</v>
      </c>
      <c r="M672">
        <v>1457416800</v>
      </c>
      <c r="N672" s="12">
        <f t="shared" si="46"/>
        <v>42336.25</v>
      </c>
      <c r="O672" s="12">
        <f t="shared" si="47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2046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t="s">
        <v>20</v>
      </c>
      <c r="G673" s="5">
        <f t="shared" si="44"/>
        <v>1.220563524590164</v>
      </c>
      <c r="H673" s="8">
        <f t="shared" si="45"/>
        <v>111.02236719478098</v>
      </c>
      <c r="I673">
        <v>1073</v>
      </c>
      <c r="J673" t="s">
        <v>21</v>
      </c>
      <c r="K673" t="s">
        <v>22</v>
      </c>
      <c r="L673">
        <v>1448690400</v>
      </c>
      <c r="M673">
        <v>1280898000</v>
      </c>
      <c r="N673" s="12">
        <f t="shared" si="46"/>
        <v>42336.25</v>
      </c>
      <c r="O673" s="12">
        <f t="shared" si="47"/>
        <v>40394.208333333336</v>
      </c>
      <c r="P673" t="b">
        <v>0</v>
      </c>
      <c r="Q673" t="b">
        <v>1</v>
      </c>
      <c r="R673" t="s">
        <v>33</v>
      </c>
      <c r="S673" t="s">
        <v>2040</v>
      </c>
      <c r="T673" t="s">
        <v>2041</v>
      </c>
    </row>
    <row r="674" spans="1:20" x14ac:dyDescent="0.3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t="s">
        <v>14</v>
      </c>
      <c r="G674" s="5">
        <f t="shared" si="44"/>
        <v>0.55931783729156137</v>
      </c>
      <c r="H674" s="8">
        <f t="shared" si="45"/>
        <v>24.997515808491418</v>
      </c>
      <c r="I674">
        <v>4428</v>
      </c>
      <c r="J674" t="s">
        <v>26</v>
      </c>
      <c r="K674" t="s">
        <v>27</v>
      </c>
      <c r="L674">
        <v>1448690400</v>
      </c>
      <c r="M674">
        <v>1522472400</v>
      </c>
      <c r="N674" s="12">
        <f t="shared" si="46"/>
        <v>42336.25</v>
      </c>
      <c r="O674" s="12">
        <f t="shared" si="47"/>
        <v>43190.208333333328</v>
      </c>
      <c r="P674" t="b">
        <v>0</v>
      </c>
      <c r="Q674" t="b">
        <v>0</v>
      </c>
      <c r="R674" t="s">
        <v>33</v>
      </c>
      <c r="S674" t="s">
        <v>2040</v>
      </c>
      <c r="T674" t="s">
        <v>2041</v>
      </c>
    </row>
    <row r="675" spans="1:20" x14ac:dyDescent="0.3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t="s">
        <v>14</v>
      </c>
      <c r="G675" s="5">
        <f t="shared" si="44"/>
        <v>0.43660714285714286</v>
      </c>
      <c r="H675" s="8">
        <f t="shared" si="45"/>
        <v>42.155172413793103</v>
      </c>
      <c r="I675">
        <v>58</v>
      </c>
      <c r="J675" t="s">
        <v>107</v>
      </c>
      <c r="K675" t="s">
        <v>108</v>
      </c>
      <c r="L675">
        <v>1448690400</v>
      </c>
      <c r="M675">
        <v>1462510800</v>
      </c>
      <c r="N675" s="12">
        <f t="shared" si="46"/>
        <v>42336.25</v>
      </c>
      <c r="O675" s="12">
        <f t="shared" si="47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2046</v>
      </c>
    </row>
    <row r="676" spans="1:20" x14ac:dyDescent="0.3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t="s">
        <v>74</v>
      </c>
      <c r="G676" s="5">
        <f t="shared" si="44"/>
        <v>0.33538371411833628</v>
      </c>
      <c r="H676" s="8">
        <f t="shared" si="45"/>
        <v>47.003284072249592</v>
      </c>
      <c r="I676">
        <v>1218</v>
      </c>
      <c r="J676" t="s">
        <v>21</v>
      </c>
      <c r="K676" t="s">
        <v>22</v>
      </c>
      <c r="L676">
        <v>1448690400</v>
      </c>
      <c r="M676">
        <v>1317790800</v>
      </c>
      <c r="N676" s="12">
        <f t="shared" si="46"/>
        <v>42336.25</v>
      </c>
      <c r="O676" s="12">
        <f t="shared" si="47"/>
        <v>40821.208333333336</v>
      </c>
      <c r="P676" t="b">
        <v>0</v>
      </c>
      <c r="Q676" t="b">
        <v>0</v>
      </c>
      <c r="R676" t="s">
        <v>122</v>
      </c>
      <c r="S676" t="s">
        <v>2055</v>
      </c>
      <c r="T676" t="s">
        <v>2056</v>
      </c>
    </row>
    <row r="677" spans="1:20" x14ac:dyDescent="0.3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t="s">
        <v>20</v>
      </c>
      <c r="G677" s="5">
        <f t="shared" si="44"/>
        <v>1.2297938144329896</v>
      </c>
      <c r="H677" s="8">
        <f t="shared" si="45"/>
        <v>36.0392749244713</v>
      </c>
      <c r="I677">
        <v>331</v>
      </c>
      <c r="J677" t="s">
        <v>21</v>
      </c>
      <c r="K677" t="s">
        <v>22</v>
      </c>
      <c r="L677">
        <v>1448690400</v>
      </c>
      <c r="M677">
        <v>1568782800</v>
      </c>
      <c r="N677" s="12">
        <f t="shared" si="46"/>
        <v>42336.25</v>
      </c>
      <c r="O677" s="12">
        <f t="shared" si="47"/>
        <v>43726.208333333328</v>
      </c>
      <c r="P677" t="b">
        <v>0</v>
      </c>
      <c r="Q677" t="b">
        <v>0</v>
      </c>
      <c r="R677" t="s">
        <v>1029</v>
      </c>
      <c r="S677" t="s">
        <v>2065</v>
      </c>
      <c r="T677" t="s">
        <v>2066</v>
      </c>
    </row>
    <row r="678" spans="1:20" x14ac:dyDescent="0.3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t="s">
        <v>20</v>
      </c>
      <c r="G678" s="5">
        <f t="shared" si="44"/>
        <v>1.8974959871589085</v>
      </c>
      <c r="H678" s="8">
        <f t="shared" si="45"/>
        <v>101.03760683760684</v>
      </c>
      <c r="I678">
        <v>1170</v>
      </c>
      <c r="J678" t="s">
        <v>21</v>
      </c>
      <c r="K678" t="s">
        <v>22</v>
      </c>
      <c r="L678">
        <v>1448690400</v>
      </c>
      <c r="M678">
        <v>1349413200</v>
      </c>
      <c r="N678" s="12">
        <f t="shared" si="46"/>
        <v>42336.25</v>
      </c>
      <c r="O678" s="12">
        <f t="shared" si="47"/>
        <v>41187.208333333336</v>
      </c>
      <c r="P678" t="b">
        <v>0</v>
      </c>
      <c r="Q678" t="b">
        <v>0</v>
      </c>
      <c r="R678" t="s">
        <v>122</v>
      </c>
      <c r="S678" t="s">
        <v>2055</v>
      </c>
      <c r="T678" t="s">
        <v>2056</v>
      </c>
    </row>
    <row r="679" spans="1:20" x14ac:dyDescent="0.3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t="s">
        <v>14</v>
      </c>
      <c r="G679" s="5">
        <f t="shared" si="44"/>
        <v>0.83622641509433959</v>
      </c>
      <c r="H679" s="8">
        <f t="shared" si="45"/>
        <v>39.927927927927925</v>
      </c>
      <c r="I679">
        <v>111</v>
      </c>
      <c r="J679" t="s">
        <v>21</v>
      </c>
      <c r="K679" t="s">
        <v>22</v>
      </c>
      <c r="L679">
        <v>1448690400</v>
      </c>
      <c r="M679">
        <v>1472446800</v>
      </c>
      <c r="N679" s="12">
        <f t="shared" si="46"/>
        <v>42336.25</v>
      </c>
      <c r="O679" s="12">
        <f t="shared" si="47"/>
        <v>42611.208333333328</v>
      </c>
      <c r="P679" t="b">
        <v>0</v>
      </c>
      <c r="Q679" t="b">
        <v>0</v>
      </c>
      <c r="R679" t="s">
        <v>119</v>
      </c>
      <c r="S679" t="s">
        <v>2048</v>
      </c>
      <c r="T679" t="s">
        <v>2054</v>
      </c>
    </row>
    <row r="680" spans="1:20" x14ac:dyDescent="0.3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t="s">
        <v>74</v>
      </c>
      <c r="G680" s="5">
        <f t="shared" si="44"/>
        <v>0.17968844221105529</v>
      </c>
      <c r="H680" s="8">
        <f t="shared" si="45"/>
        <v>83.158139534883716</v>
      </c>
      <c r="I680">
        <v>215</v>
      </c>
      <c r="J680" t="s">
        <v>21</v>
      </c>
      <c r="K680" t="s">
        <v>22</v>
      </c>
      <c r="L680">
        <v>1448690400</v>
      </c>
      <c r="M680">
        <v>1548050400</v>
      </c>
      <c r="N680" s="12">
        <f t="shared" si="46"/>
        <v>42336.25</v>
      </c>
      <c r="O680" s="12">
        <f t="shared" si="47"/>
        <v>43486.25</v>
      </c>
      <c r="P680" t="b">
        <v>0</v>
      </c>
      <c r="Q680" t="b">
        <v>0</v>
      </c>
      <c r="R680" t="s">
        <v>53</v>
      </c>
      <c r="S680" t="s">
        <v>2042</v>
      </c>
      <c r="T680" t="s">
        <v>2045</v>
      </c>
    </row>
    <row r="681" spans="1:20" x14ac:dyDescent="0.3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t="s">
        <v>20</v>
      </c>
      <c r="G681" s="5">
        <f t="shared" si="44"/>
        <v>10.365</v>
      </c>
      <c r="H681" s="8">
        <f t="shared" si="45"/>
        <v>39.97520661157025</v>
      </c>
      <c r="I681">
        <v>363</v>
      </c>
      <c r="J681" t="s">
        <v>21</v>
      </c>
      <c r="K681" t="s">
        <v>22</v>
      </c>
      <c r="L681">
        <v>1448690400</v>
      </c>
      <c r="M681">
        <v>1571806800</v>
      </c>
      <c r="N681" s="12">
        <f t="shared" si="46"/>
        <v>42336.25</v>
      </c>
      <c r="O681" s="12">
        <f t="shared" si="47"/>
        <v>43761.208333333328</v>
      </c>
      <c r="P681" t="b">
        <v>0</v>
      </c>
      <c r="Q681" t="b">
        <v>1</v>
      </c>
      <c r="R681" t="s">
        <v>17</v>
      </c>
      <c r="S681" t="s">
        <v>2034</v>
      </c>
      <c r="T681" t="s">
        <v>2035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t="s">
        <v>14</v>
      </c>
      <c r="G682" s="5">
        <f t="shared" si="44"/>
        <v>0.97405219780219776</v>
      </c>
      <c r="H682" s="8">
        <f t="shared" si="45"/>
        <v>47.993908629441627</v>
      </c>
      <c r="I682">
        <v>2955</v>
      </c>
      <c r="J682" t="s">
        <v>21</v>
      </c>
      <c r="K682" t="s">
        <v>22</v>
      </c>
      <c r="L682">
        <v>1448690400</v>
      </c>
      <c r="M682">
        <v>1576476000</v>
      </c>
      <c r="N682" s="12">
        <f t="shared" si="46"/>
        <v>42336.25</v>
      </c>
      <c r="O682" s="12">
        <f t="shared" si="47"/>
        <v>43815.25</v>
      </c>
      <c r="P682" t="b">
        <v>0</v>
      </c>
      <c r="Q682" t="b">
        <v>1</v>
      </c>
      <c r="R682" t="s">
        <v>292</v>
      </c>
      <c r="S682" t="s">
        <v>2051</v>
      </c>
      <c r="T682" t="s">
        <v>2062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t="s">
        <v>14</v>
      </c>
      <c r="G683" s="5">
        <f t="shared" si="44"/>
        <v>0.86386203150461705</v>
      </c>
      <c r="H683" s="8">
        <f t="shared" si="45"/>
        <v>95.978877489438744</v>
      </c>
      <c r="I683">
        <v>1657</v>
      </c>
      <c r="J683" t="s">
        <v>21</v>
      </c>
      <c r="K683" t="s">
        <v>22</v>
      </c>
      <c r="L683">
        <v>1448690400</v>
      </c>
      <c r="M683">
        <v>1324965600</v>
      </c>
      <c r="N683" s="12">
        <f t="shared" si="46"/>
        <v>42336.25</v>
      </c>
      <c r="O683" s="12">
        <f t="shared" si="47"/>
        <v>40904.25</v>
      </c>
      <c r="P683" t="b">
        <v>0</v>
      </c>
      <c r="Q683" t="b">
        <v>0</v>
      </c>
      <c r="R683" t="s">
        <v>33</v>
      </c>
      <c r="S683" t="s">
        <v>2040</v>
      </c>
      <c r="T683" t="s">
        <v>2041</v>
      </c>
    </row>
    <row r="684" spans="1:20" x14ac:dyDescent="0.3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t="s">
        <v>20</v>
      </c>
      <c r="G684" s="5">
        <f t="shared" si="44"/>
        <v>1.5016666666666667</v>
      </c>
      <c r="H684" s="8">
        <f t="shared" si="45"/>
        <v>78.728155339805824</v>
      </c>
      <c r="I684">
        <v>103</v>
      </c>
      <c r="J684" t="s">
        <v>21</v>
      </c>
      <c r="K684" t="s">
        <v>22</v>
      </c>
      <c r="L684">
        <v>1448690400</v>
      </c>
      <c r="M684">
        <v>1387519200</v>
      </c>
      <c r="N684" s="12">
        <f t="shared" si="46"/>
        <v>42336.25</v>
      </c>
      <c r="O684" s="12">
        <f t="shared" si="47"/>
        <v>41628.25</v>
      </c>
      <c r="P684" t="b">
        <v>0</v>
      </c>
      <c r="Q684" t="b">
        <v>0</v>
      </c>
      <c r="R684" t="s">
        <v>33</v>
      </c>
      <c r="S684" t="s">
        <v>2040</v>
      </c>
      <c r="T684" t="s">
        <v>2041</v>
      </c>
    </row>
    <row r="685" spans="1:20" x14ac:dyDescent="0.3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t="s">
        <v>20</v>
      </c>
      <c r="G685" s="5">
        <f t="shared" si="44"/>
        <v>3.5843478260869563</v>
      </c>
      <c r="H685" s="8">
        <f t="shared" si="45"/>
        <v>56.081632653061227</v>
      </c>
      <c r="I685">
        <v>147</v>
      </c>
      <c r="J685" t="s">
        <v>21</v>
      </c>
      <c r="K685" t="s">
        <v>22</v>
      </c>
      <c r="L685">
        <v>1448690400</v>
      </c>
      <c r="M685">
        <v>1537246800</v>
      </c>
      <c r="N685" s="12">
        <f t="shared" si="46"/>
        <v>42336.25</v>
      </c>
      <c r="O685" s="12">
        <f t="shared" si="47"/>
        <v>43361.208333333328</v>
      </c>
      <c r="P685" t="b">
        <v>0</v>
      </c>
      <c r="Q685" t="b">
        <v>0</v>
      </c>
      <c r="R685" t="s">
        <v>33</v>
      </c>
      <c r="S685" t="s">
        <v>2040</v>
      </c>
      <c r="T685" t="s">
        <v>2041</v>
      </c>
    </row>
    <row r="686" spans="1:20" x14ac:dyDescent="0.3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t="s">
        <v>20</v>
      </c>
      <c r="G686" s="5">
        <f t="shared" si="44"/>
        <v>5.4285714285714288</v>
      </c>
      <c r="H686" s="8">
        <f t="shared" si="45"/>
        <v>69.090909090909093</v>
      </c>
      <c r="I686">
        <v>110</v>
      </c>
      <c r="J686" t="s">
        <v>15</v>
      </c>
      <c r="K686" t="s">
        <v>16</v>
      </c>
      <c r="L686">
        <v>1448690400</v>
      </c>
      <c r="M686">
        <v>1279515600</v>
      </c>
      <c r="N686" s="12">
        <f t="shared" si="46"/>
        <v>42336.25</v>
      </c>
      <c r="O686" s="12">
        <f t="shared" si="47"/>
        <v>40378.208333333336</v>
      </c>
      <c r="P686" t="b">
        <v>0</v>
      </c>
      <c r="Q686" t="b">
        <v>0</v>
      </c>
      <c r="R686" t="s">
        <v>68</v>
      </c>
      <c r="S686" t="s">
        <v>2048</v>
      </c>
      <c r="T686" t="s">
        <v>2049</v>
      </c>
    </row>
    <row r="687" spans="1:20" x14ac:dyDescent="0.3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t="s">
        <v>14</v>
      </c>
      <c r="G687" s="5">
        <f t="shared" si="44"/>
        <v>0.67500714285714281</v>
      </c>
      <c r="H687" s="8">
        <f t="shared" si="45"/>
        <v>102.05291576673866</v>
      </c>
      <c r="I687">
        <v>926</v>
      </c>
      <c r="J687" t="s">
        <v>15</v>
      </c>
      <c r="K687" t="s">
        <v>16</v>
      </c>
      <c r="L687">
        <v>1448690400</v>
      </c>
      <c r="M687">
        <v>1442379600</v>
      </c>
      <c r="N687" s="12">
        <f t="shared" si="46"/>
        <v>42336.25</v>
      </c>
      <c r="O687" s="12">
        <f t="shared" si="47"/>
        <v>42263.208333333328</v>
      </c>
      <c r="P687" t="b">
        <v>0</v>
      </c>
      <c r="Q687" t="b">
        <v>0</v>
      </c>
      <c r="R687" t="s">
        <v>33</v>
      </c>
      <c r="S687" t="s">
        <v>2040</v>
      </c>
      <c r="T687" t="s">
        <v>2041</v>
      </c>
    </row>
    <row r="688" spans="1:20" x14ac:dyDescent="0.3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t="s">
        <v>20</v>
      </c>
      <c r="G688" s="5">
        <f t="shared" si="44"/>
        <v>1.9174666666666667</v>
      </c>
      <c r="H688" s="8">
        <f t="shared" si="45"/>
        <v>107.32089552238806</v>
      </c>
      <c r="I688">
        <v>134</v>
      </c>
      <c r="J688" t="s">
        <v>21</v>
      </c>
      <c r="K688" t="s">
        <v>22</v>
      </c>
      <c r="L688">
        <v>1448690400</v>
      </c>
      <c r="M688">
        <v>1523077200</v>
      </c>
      <c r="N688" s="12">
        <f t="shared" si="46"/>
        <v>42336.25</v>
      </c>
      <c r="O688" s="12">
        <f t="shared" si="47"/>
        <v>43197.208333333328</v>
      </c>
      <c r="P688" t="b">
        <v>0</v>
      </c>
      <c r="Q688" t="b">
        <v>0</v>
      </c>
      <c r="R688" t="s">
        <v>65</v>
      </c>
      <c r="S688" t="s">
        <v>2038</v>
      </c>
      <c r="T688" t="s">
        <v>2047</v>
      </c>
    </row>
    <row r="689" spans="1:20" x14ac:dyDescent="0.3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t="s">
        <v>20</v>
      </c>
      <c r="G689" s="5">
        <f t="shared" si="44"/>
        <v>9.32</v>
      </c>
      <c r="H689" s="8">
        <f t="shared" si="45"/>
        <v>51.970260223048328</v>
      </c>
      <c r="I689">
        <v>269</v>
      </c>
      <c r="J689" t="s">
        <v>21</v>
      </c>
      <c r="K689" t="s">
        <v>22</v>
      </c>
      <c r="L689">
        <v>1448690400</v>
      </c>
      <c r="M689">
        <v>1489554000</v>
      </c>
      <c r="N689" s="12">
        <f t="shared" si="46"/>
        <v>42336.25</v>
      </c>
      <c r="O689" s="12">
        <f t="shared" si="47"/>
        <v>42809.208333333328</v>
      </c>
      <c r="P689" t="b">
        <v>0</v>
      </c>
      <c r="Q689" t="b">
        <v>0</v>
      </c>
      <c r="R689" t="s">
        <v>33</v>
      </c>
      <c r="S689" t="s">
        <v>2040</v>
      </c>
      <c r="T689" t="s">
        <v>2041</v>
      </c>
    </row>
    <row r="690" spans="1:20" x14ac:dyDescent="0.3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t="s">
        <v>20</v>
      </c>
      <c r="G690" s="5">
        <f t="shared" si="44"/>
        <v>4.2927586206896553</v>
      </c>
      <c r="H690" s="8">
        <f t="shared" si="45"/>
        <v>71.137142857142862</v>
      </c>
      <c r="I690">
        <v>175</v>
      </c>
      <c r="J690" t="s">
        <v>21</v>
      </c>
      <c r="K690" t="s">
        <v>22</v>
      </c>
      <c r="L690">
        <v>1448690400</v>
      </c>
      <c r="M690">
        <v>1548482400</v>
      </c>
      <c r="N690" s="12">
        <f t="shared" si="46"/>
        <v>42336.25</v>
      </c>
      <c r="O690" s="12">
        <f t="shared" si="47"/>
        <v>43491.25</v>
      </c>
      <c r="P690" t="b">
        <v>0</v>
      </c>
      <c r="Q690" t="b">
        <v>1</v>
      </c>
      <c r="R690" t="s">
        <v>269</v>
      </c>
      <c r="S690" t="s">
        <v>2042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t="s">
        <v>20</v>
      </c>
      <c r="G691" s="5">
        <f t="shared" si="44"/>
        <v>1.0065753424657535</v>
      </c>
      <c r="H691" s="8">
        <f t="shared" si="45"/>
        <v>106.49275362318841</v>
      </c>
      <c r="I691">
        <v>69</v>
      </c>
      <c r="J691" t="s">
        <v>21</v>
      </c>
      <c r="K691" t="s">
        <v>22</v>
      </c>
      <c r="L691">
        <v>1448690400</v>
      </c>
      <c r="M691">
        <v>1384063200</v>
      </c>
      <c r="N691" s="12">
        <f t="shared" si="46"/>
        <v>42336.25</v>
      </c>
      <c r="O691" s="12">
        <f t="shared" si="47"/>
        <v>41588.25</v>
      </c>
      <c r="P691" t="b">
        <v>0</v>
      </c>
      <c r="Q691" t="b">
        <v>0</v>
      </c>
      <c r="R691" t="s">
        <v>28</v>
      </c>
      <c r="S691" t="s">
        <v>2038</v>
      </c>
      <c r="T691" t="s">
        <v>2039</v>
      </c>
    </row>
    <row r="692" spans="1:20" x14ac:dyDescent="0.3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t="s">
        <v>20</v>
      </c>
      <c r="G692" s="5">
        <f t="shared" si="44"/>
        <v>2.266111111111111</v>
      </c>
      <c r="H692" s="8">
        <f t="shared" si="45"/>
        <v>42.93684210526316</v>
      </c>
      <c r="I692">
        <v>190</v>
      </c>
      <c r="J692" t="s">
        <v>21</v>
      </c>
      <c r="K692" t="s">
        <v>22</v>
      </c>
      <c r="L692">
        <v>1448690400</v>
      </c>
      <c r="M692">
        <v>1322892000</v>
      </c>
      <c r="N692" s="12">
        <f t="shared" si="46"/>
        <v>42336.25</v>
      </c>
      <c r="O692" s="12">
        <f t="shared" si="47"/>
        <v>40880.25</v>
      </c>
      <c r="P692" t="b">
        <v>0</v>
      </c>
      <c r="Q692" t="b">
        <v>1</v>
      </c>
      <c r="R692" t="s">
        <v>42</v>
      </c>
      <c r="S692" t="s">
        <v>2042</v>
      </c>
      <c r="T692" t="s">
        <v>2043</v>
      </c>
    </row>
    <row r="693" spans="1:20" x14ac:dyDescent="0.3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t="s">
        <v>20</v>
      </c>
      <c r="G693" s="5">
        <f t="shared" si="44"/>
        <v>1.4238</v>
      </c>
      <c r="H693" s="8">
        <f t="shared" si="45"/>
        <v>30.037974683544302</v>
      </c>
      <c r="I693">
        <v>237</v>
      </c>
      <c r="J693" t="s">
        <v>21</v>
      </c>
      <c r="K693" t="s">
        <v>22</v>
      </c>
      <c r="L693">
        <v>1448690400</v>
      </c>
      <c r="M693">
        <v>1350709200</v>
      </c>
      <c r="N693" s="12">
        <f t="shared" si="46"/>
        <v>42336.25</v>
      </c>
      <c r="O693" s="12">
        <f t="shared" si="47"/>
        <v>41202.208333333336</v>
      </c>
      <c r="P693" t="b">
        <v>1</v>
      </c>
      <c r="Q693" t="b">
        <v>1</v>
      </c>
      <c r="R693" t="s">
        <v>42</v>
      </c>
      <c r="S693" t="s">
        <v>2042</v>
      </c>
      <c r="T693" t="s">
        <v>2043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t="s">
        <v>14</v>
      </c>
      <c r="G694" s="5">
        <f t="shared" si="44"/>
        <v>0.90633333333333332</v>
      </c>
      <c r="H694" s="8">
        <f t="shared" si="45"/>
        <v>70.623376623376629</v>
      </c>
      <c r="I694">
        <v>77</v>
      </c>
      <c r="J694" t="s">
        <v>40</v>
      </c>
      <c r="K694" t="s">
        <v>41</v>
      </c>
      <c r="L694">
        <v>1448690400</v>
      </c>
      <c r="M694">
        <v>1564203600</v>
      </c>
      <c r="N694" s="12">
        <f t="shared" si="46"/>
        <v>42336.25</v>
      </c>
      <c r="O694" s="12">
        <f t="shared" si="47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t="s">
        <v>14</v>
      </c>
      <c r="G695" s="5">
        <f t="shared" si="44"/>
        <v>0.63966740576496672</v>
      </c>
      <c r="H695" s="8">
        <f t="shared" si="45"/>
        <v>66.016018306636155</v>
      </c>
      <c r="I695">
        <v>1748</v>
      </c>
      <c r="J695" t="s">
        <v>21</v>
      </c>
      <c r="K695" t="s">
        <v>22</v>
      </c>
      <c r="L695">
        <v>1448690400</v>
      </c>
      <c r="M695">
        <v>1509685200</v>
      </c>
      <c r="N695" s="12">
        <f t="shared" si="46"/>
        <v>42336.25</v>
      </c>
      <c r="O695" s="12">
        <f t="shared" si="47"/>
        <v>43042.208333333328</v>
      </c>
      <c r="P695" t="b">
        <v>0</v>
      </c>
      <c r="Q695" t="b">
        <v>0</v>
      </c>
      <c r="R695" t="s">
        <v>33</v>
      </c>
      <c r="S695" t="s">
        <v>2040</v>
      </c>
      <c r="T695" t="s">
        <v>2041</v>
      </c>
    </row>
    <row r="696" spans="1:20" x14ac:dyDescent="0.3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t="s">
        <v>14</v>
      </c>
      <c r="G696" s="5">
        <f t="shared" si="44"/>
        <v>0.84131868131868137</v>
      </c>
      <c r="H696" s="8">
        <f t="shared" si="45"/>
        <v>96.911392405063296</v>
      </c>
      <c r="I696">
        <v>79</v>
      </c>
      <c r="J696" t="s">
        <v>21</v>
      </c>
      <c r="K696" t="s">
        <v>22</v>
      </c>
      <c r="L696">
        <v>1448690400</v>
      </c>
      <c r="M696">
        <v>1514959200</v>
      </c>
      <c r="N696" s="12">
        <f t="shared" si="46"/>
        <v>42336.25</v>
      </c>
      <c r="O696" s="12">
        <f t="shared" si="47"/>
        <v>43103.25</v>
      </c>
      <c r="P696" t="b">
        <v>0</v>
      </c>
      <c r="Q696" t="b">
        <v>0</v>
      </c>
      <c r="R696" t="s">
        <v>33</v>
      </c>
      <c r="S696" t="s">
        <v>2040</v>
      </c>
      <c r="T696" t="s">
        <v>2041</v>
      </c>
    </row>
    <row r="697" spans="1:20" x14ac:dyDescent="0.3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t="s">
        <v>20</v>
      </c>
      <c r="G697" s="5">
        <f t="shared" si="44"/>
        <v>1.3393478260869565</v>
      </c>
      <c r="H697" s="8">
        <f t="shared" si="45"/>
        <v>62.867346938775512</v>
      </c>
      <c r="I697">
        <v>196</v>
      </c>
      <c r="J697" t="s">
        <v>107</v>
      </c>
      <c r="K697" t="s">
        <v>108</v>
      </c>
      <c r="L697">
        <v>1448690400</v>
      </c>
      <c r="M697">
        <v>1448863200</v>
      </c>
      <c r="N697" s="12">
        <f t="shared" si="46"/>
        <v>42336.25</v>
      </c>
      <c r="O697" s="12">
        <f t="shared" si="47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 x14ac:dyDescent="0.3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t="s">
        <v>14</v>
      </c>
      <c r="G698" s="5">
        <f t="shared" si="44"/>
        <v>0.59042047531992692</v>
      </c>
      <c r="H698" s="8">
        <f t="shared" si="45"/>
        <v>108.98537682789652</v>
      </c>
      <c r="I698">
        <v>889</v>
      </c>
      <c r="J698" t="s">
        <v>21</v>
      </c>
      <c r="K698" t="s">
        <v>22</v>
      </c>
      <c r="L698">
        <v>1448690400</v>
      </c>
      <c r="M698">
        <v>1429592400</v>
      </c>
      <c r="N698" s="12">
        <f t="shared" si="46"/>
        <v>42336.25</v>
      </c>
      <c r="O698" s="12">
        <f t="shared" si="47"/>
        <v>42115.208333333328</v>
      </c>
      <c r="P698" t="b">
        <v>0</v>
      </c>
      <c r="Q698" t="b">
        <v>1</v>
      </c>
      <c r="R698" t="s">
        <v>33</v>
      </c>
      <c r="S698" t="s">
        <v>2040</v>
      </c>
      <c r="T698" t="s">
        <v>2041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t="s">
        <v>20</v>
      </c>
      <c r="G699" s="5">
        <f t="shared" si="44"/>
        <v>1.5280062063615205</v>
      </c>
      <c r="H699" s="8">
        <f t="shared" si="45"/>
        <v>26.999314599040439</v>
      </c>
      <c r="I699">
        <v>7295</v>
      </c>
      <c r="J699" t="s">
        <v>21</v>
      </c>
      <c r="K699" t="s">
        <v>22</v>
      </c>
      <c r="L699">
        <v>1448690400</v>
      </c>
      <c r="M699">
        <v>1522645200</v>
      </c>
      <c r="N699" s="12">
        <f t="shared" si="46"/>
        <v>42336.25</v>
      </c>
      <c r="O699" s="12">
        <f t="shared" si="47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2044</v>
      </c>
    </row>
    <row r="700" spans="1:20" x14ac:dyDescent="0.3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t="s">
        <v>20</v>
      </c>
      <c r="G700" s="5">
        <f t="shared" si="44"/>
        <v>4.466912114014252</v>
      </c>
      <c r="H700" s="8">
        <f t="shared" si="45"/>
        <v>65.004147943311438</v>
      </c>
      <c r="I700">
        <v>2893</v>
      </c>
      <c r="J700" t="s">
        <v>15</v>
      </c>
      <c r="K700" t="s">
        <v>16</v>
      </c>
      <c r="L700">
        <v>1448690400</v>
      </c>
      <c r="M700">
        <v>1323324000</v>
      </c>
      <c r="N700" s="12">
        <f t="shared" si="46"/>
        <v>42336.25</v>
      </c>
      <c r="O700" s="12">
        <f t="shared" si="47"/>
        <v>40885.25</v>
      </c>
      <c r="P700" t="b">
        <v>0</v>
      </c>
      <c r="Q700" t="b">
        <v>0</v>
      </c>
      <c r="R700" t="s">
        <v>65</v>
      </c>
      <c r="S700" t="s">
        <v>2038</v>
      </c>
      <c r="T700" t="s">
        <v>2047</v>
      </c>
    </row>
    <row r="701" spans="1:20" x14ac:dyDescent="0.3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t="s">
        <v>14</v>
      </c>
      <c r="G701" s="5">
        <f t="shared" si="44"/>
        <v>0.8439189189189189</v>
      </c>
      <c r="H701" s="8">
        <f t="shared" si="45"/>
        <v>111.51785714285714</v>
      </c>
      <c r="I701">
        <v>56</v>
      </c>
      <c r="J701" t="s">
        <v>21</v>
      </c>
      <c r="K701" t="s">
        <v>22</v>
      </c>
      <c r="L701">
        <v>1448690400</v>
      </c>
      <c r="M701">
        <v>1561525200</v>
      </c>
      <c r="N701" s="12">
        <f t="shared" si="46"/>
        <v>42336.25</v>
      </c>
      <c r="O701" s="12">
        <f t="shared" si="47"/>
        <v>43642.208333333328</v>
      </c>
      <c r="P701" t="b">
        <v>0</v>
      </c>
      <c r="Q701" t="b">
        <v>0</v>
      </c>
      <c r="R701" t="s">
        <v>53</v>
      </c>
      <c r="S701" t="s">
        <v>2042</v>
      </c>
      <c r="T701" t="s">
        <v>2045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t="s">
        <v>14</v>
      </c>
      <c r="G702" s="5">
        <f t="shared" si="44"/>
        <v>0.03</v>
      </c>
      <c r="H702" s="8">
        <f t="shared" si="45"/>
        <v>3</v>
      </c>
      <c r="I702">
        <v>1</v>
      </c>
      <c r="J702" t="s">
        <v>21</v>
      </c>
      <c r="K702" t="s">
        <v>22</v>
      </c>
      <c r="L702">
        <v>1448690400</v>
      </c>
      <c r="M702">
        <v>1265695200</v>
      </c>
      <c r="N702" s="12">
        <f t="shared" si="46"/>
        <v>42336.25</v>
      </c>
      <c r="O702" s="12">
        <f t="shared" si="47"/>
        <v>40218.25</v>
      </c>
      <c r="P702" t="b">
        <v>0</v>
      </c>
      <c r="Q702" t="b">
        <v>0</v>
      </c>
      <c r="R702" t="s">
        <v>65</v>
      </c>
      <c r="S702" t="s">
        <v>2038</v>
      </c>
      <c r="T702" t="s">
        <v>2047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t="s">
        <v>20</v>
      </c>
      <c r="G703" s="5">
        <f t="shared" si="44"/>
        <v>1.7502692307692307</v>
      </c>
      <c r="H703" s="8">
        <f t="shared" si="45"/>
        <v>110.99268292682927</v>
      </c>
      <c r="I703">
        <v>820</v>
      </c>
      <c r="J703" t="s">
        <v>21</v>
      </c>
      <c r="K703" t="s">
        <v>22</v>
      </c>
      <c r="L703">
        <v>1448690400</v>
      </c>
      <c r="M703">
        <v>1301806800</v>
      </c>
      <c r="N703" s="12">
        <f t="shared" si="46"/>
        <v>42336.25</v>
      </c>
      <c r="O703" s="12">
        <f t="shared" si="47"/>
        <v>40636.208333333336</v>
      </c>
      <c r="P703" t="b">
        <v>1</v>
      </c>
      <c r="Q703" t="b">
        <v>0</v>
      </c>
      <c r="R703" t="s">
        <v>33</v>
      </c>
      <c r="S703" t="s">
        <v>2040</v>
      </c>
      <c r="T703" t="s">
        <v>2041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t="s">
        <v>14</v>
      </c>
      <c r="G704" s="5">
        <f t="shared" si="44"/>
        <v>0.54137931034482756</v>
      </c>
      <c r="H704" s="8">
        <f t="shared" si="45"/>
        <v>56.746987951807228</v>
      </c>
      <c r="I704">
        <v>83</v>
      </c>
      <c r="J704" t="s">
        <v>21</v>
      </c>
      <c r="K704" t="s">
        <v>22</v>
      </c>
      <c r="L704">
        <v>1448690400</v>
      </c>
      <c r="M704">
        <v>1374901200</v>
      </c>
      <c r="N704" s="12">
        <f t="shared" si="46"/>
        <v>42336.25</v>
      </c>
      <c r="O704" s="12">
        <f t="shared" si="47"/>
        <v>41482.208333333336</v>
      </c>
      <c r="P704" t="b">
        <v>0</v>
      </c>
      <c r="Q704" t="b">
        <v>0</v>
      </c>
      <c r="R704" t="s">
        <v>65</v>
      </c>
      <c r="S704" t="s">
        <v>2038</v>
      </c>
      <c r="T704" t="s">
        <v>2047</v>
      </c>
    </row>
    <row r="705" spans="1:20" x14ac:dyDescent="0.3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t="s">
        <v>20</v>
      </c>
      <c r="G705" s="5">
        <f t="shared" si="44"/>
        <v>3.1187381703470032</v>
      </c>
      <c r="H705" s="8">
        <f t="shared" si="45"/>
        <v>97.020608439646708</v>
      </c>
      <c r="I705">
        <v>2038</v>
      </c>
      <c r="J705" t="s">
        <v>21</v>
      </c>
      <c r="K705" t="s">
        <v>22</v>
      </c>
      <c r="L705">
        <v>1448690400</v>
      </c>
      <c r="M705">
        <v>1336453200</v>
      </c>
      <c r="N705" s="12">
        <f t="shared" si="46"/>
        <v>42336.25</v>
      </c>
      <c r="O705" s="12">
        <f t="shared" si="47"/>
        <v>41037.208333333336</v>
      </c>
      <c r="P705" t="b">
        <v>1</v>
      </c>
      <c r="Q705" t="b">
        <v>1</v>
      </c>
      <c r="R705" t="s">
        <v>206</v>
      </c>
      <c r="S705" t="s">
        <v>2048</v>
      </c>
      <c r="T705" t="s">
        <v>2060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t="s">
        <v>20</v>
      </c>
      <c r="G706" s="5">
        <f t="shared" si="44"/>
        <v>1.2278160919540231</v>
      </c>
      <c r="H706" s="8">
        <f t="shared" si="45"/>
        <v>92.08620689655173</v>
      </c>
      <c r="I706">
        <v>116</v>
      </c>
      <c r="J706" t="s">
        <v>21</v>
      </c>
      <c r="K706" t="s">
        <v>22</v>
      </c>
      <c r="L706">
        <v>1448690400</v>
      </c>
      <c r="M706">
        <v>1468904400</v>
      </c>
      <c r="N706" s="12">
        <f t="shared" si="46"/>
        <v>42336.25</v>
      </c>
      <c r="O706" s="12">
        <f t="shared" si="47"/>
        <v>42570.208333333328</v>
      </c>
      <c r="P706" t="b">
        <v>0</v>
      </c>
      <c r="Q706" t="b">
        <v>0</v>
      </c>
      <c r="R706" t="s">
        <v>71</v>
      </c>
      <c r="S706" t="s">
        <v>2042</v>
      </c>
      <c r="T706" t="s">
        <v>2050</v>
      </c>
    </row>
    <row r="707" spans="1:20" x14ac:dyDescent="0.3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t="s">
        <v>14</v>
      </c>
      <c r="G707" s="5">
        <f t="shared" ref="G707:G770" si="48">IF(D707,E707/D707,0)</f>
        <v>0.99026517383618151</v>
      </c>
      <c r="H707" s="8">
        <f t="shared" ref="H707:H770" si="49">IF(I707,E707/I707,0)</f>
        <v>82.986666666666665</v>
      </c>
      <c r="I707">
        <v>2025</v>
      </c>
      <c r="J707" t="s">
        <v>40</v>
      </c>
      <c r="K707" t="s">
        <v>41</v>
      </c>
      <c r="L707">
        <v>1448690400</v>
      </c>
      <c r="M707">
        <v>1387087200</v>
      </c>
      <c r="N707" s="12">
        <f t="shared" ref="N707:N770" si="50">(((L707/60)/60)/24)+DATE(1970,1,1)</f>
        <v>42336.25</v>
      </c>
      <c r="O707" s="12">
        <f t="shared" ref="O707:O770" si="51">(((M707/60)/60)/24)+DATE(1970,1,1)</f>
        <v>41623.25</v>
      </c>
      <c r="P707" t="b">
        <v>0</v>
      </c>
      <c r="Q707" t="b">
        <v>0</v>
      </c>
      <c r="R707" t="s">
        <v>68</v>
      </c>
      <c r="S707" t="s">
        <v>2048</v>
      </c>
      <c r="T707" t="s">
        <v>2049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t="s">
        <v>20</v>
      </c>
      <c r="G708" s="5">
        <f t="shared" si="48"/>
        <v>1.278468634686347</v>
      </c>
      <c r="H708" s="8">
        <f t="shared" si="49"/>
        <v>103.03791821561339</v>
      </c>
      <c r="I708">
        <v>1345</v>
      </c>
      <c r="J708" t="s">
        <v>26</v>
      </c>
      <c r="K708" t="s">
        <v>27</v>
      </c>
      <c r="L708">
        <v>1448690400</v>
      </c>
      <c r="M708">
        <v>1547445600</v>
      </c>
      <c r="N708" s="12">
        <f t="shared" si="50"/>
        <v>42336.25</v>
      </c>
      <c r="O708" s="12">
        <f t="shared" si="51"/>
        <v>43479.25</v>
      </c>
      <c r="P708" t="b">
        <v>0</v>
      </c>
      <c r="Q708" t="b">
        <v>1</v>
      </c>
      <c r="R708" t="s">
        <v>28</v>
      </c>
      <c r="S708" t="s">
        <v>2038</v>
      </c>
      <c r="T708" t="s">
        <v>2039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t="s">
        <v>20</v>
      </c>
      <c r="G709" s="5">
        <f t="shared" si="48"/>
        <v>1.5861643835616439</v>
      </c>
      <c r="H709" s="8">
        <f t="shared" si="49"/>
        <v>68.922619047619051</v>
      </c>
      <c r="I709">
        <v>168</v>
      </c>
      <c r="J709" t="s">
        <v>21</v>
      </c>
      <c r="K709" t="s">
        <v>22</v>
      </c>
      <c r="L709">
        <v>1448690400</v>
      </c>
      <c r="M709">
        <v>1547359200</v>
      </c>
      <c r="N709" s="12">
        <f t="shared" si="50"/>
        <v>42336.25</v>
      </c>
      <c r="O709" s="12">
        <f t="shared" si="51"/>
        <v>43478.25</v>
      </c>
      <c r="P709" t="b">
        <v>0</v>
      </c>
      <c r="Q709" t="b">
        <v>0</v>
      </c>
      <c r="R709" t="s">
        <v>53</v>
      </c>
      <c r="S709" t="s">
        <v>2042</v>
      </c>
      <c r="T709" t="s">
        <v>2045</v>
      </c>
    </row>
    <row r="710" spans="1:20" x14ac:dyDescent="0.3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t="s">
        <v>20</v>
      </c>
      <c r="G710" s="5">
        <f t="shared" si="48"/>
        <v>7.0705882352941174</v>
      </c>
      <c r="H710" s="8">
        <f t="shared" si="49"/>
        <v>87.737226277372258</v>
      </c>
      <c r="I710">
        <v>137</v>
      </c>
      <c r="J710" t="s">
        <v>98</v>
      </c>
      <c r="K710" t="s">
        <v>99</v>
      </c>
      <c r="L710">
        <v>1448690400</v>
      </c>
      <c r="M710">
        <v>1496293200</v>
      </c>
      <c r="N710" s="12">
        <f t="shared" si="50"/>
        <v>42336.25</v>
      </c>
      <c r="O710" s="12">
        <f t="shared" si="51"/>
        <v>42887.208333333328</v>
      </c>
      <c r="P710" t="b">
        <v>0</v>
      </c>
      <c r="Q710" t="b">
        <v>0</v>
      </c>
      <c r="R710" t="s">
        <v>33</v>
      </c>
      <c r="S710" t="s">
        <v>2040</v>
      </c>
      <c r="T710" t="s">
        <v>2041</v>
      </c>
    </row>
    <row r="711" spans="1:20" x14ac:dyDescent="0.3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t="s">
        <v>20</v>
      </c>
      <c r="G711" s="5">
        <f t="shared" si="48"/>
        <v>1.4238775510204082</v>
      </c>
      <c r="H711" s="8">
        <f t="shared" si="49"/>
        <v>75.021505376344081</v>
      </c>
      <c r="I711">
        <v>186</v>
      </c>
      <c r="J711" t="s">
        <v>107</v>
      </c>
      <c r="K711" t="s">
        <v>108</v>
      </c>
      <c r="L711">
        <v>1448690400</v>
      </c>
      <c r="M711">
        <v>1335416400</v>
      </c>
      <c r="N711" s="12">
        <f t="shared" si="50"/>
        <v>42336.25</v>
      </c>
      <c r="O711" s="12">
        <f t="shared" si="51"/>
        <v>41025.208333333336</v>
      </c>
      <c r="P711" t="b">
        <v>0</v>
      </c>
      <c r="Q711" t="b">
        <v>0</v>
      </c>
      <c r="R711" t="s">
        <v>33</v>
      </c>
      <c r="S711" t="s">
        <v>2040</v>
      </c>
      <c r="T711" t="s">
        <v>2041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t="s">
        <v>20</v>
      </c>
      <c r="G712" s="5">
        <f t="shared" si="48"/>
        <v>1.4786046511627906</v>
      </c>
      <c r="H712" s="8">
        <f t="shared" si="49"/>
        <v>50.863999999999997</v>
      </c>
      <c r="I712">
        <v>125</v>
      </c>
      <c r="J712" t="s">
        <v>21</v>
      </c>
      <c r="K712" t="s">
        <v>22</v>
      </c>
      <c r="L712">
        <v>1448690400</v>
      </c>
      <c r="M712">
        <v>1532149200</v>
      </c>
      <c r="N712" s="12">
        <f t="shared" si="50"/>
        <v>42336.25</v>
      </c>
      <c r="O712" s="12">
        <f t="shared" si="51"/>
        <v>43302.208333333328</v>
      </c>
      <c r="P712" t="b">
        <v>0</v>
      </c>
      <c r="Q712" t="b">
        <v>1</v>
      </c>
      <c r="R712" t="s">
        <v>33</v>
      </c>
      <c r="S712" t="s">
        <v>2040</v>
      </c>
      <c r="T712" t="s">
        <v>2041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t="s">
        <v>14</v>
      </c>
      <c r="G713" s="5">
        <f t="shared" si="48"/>
        <v>0.20322580645161289</v>
      </c>
      <c r="H713" s="8">
        <f t="shared" si="49"/>
        <v>90</v>
      </c>
      <c r="I713">
        <v>14</v>
      </c>
      <c r="J713" t="s">
        <v>107</v>
      </c>
      <c r="K713" t="s">
        <v>108</v>
      </c>
      <c r="L713">
        <v>1448690400</v>
      </c>
      <c r="M713">
        <v>1453788000</v>
      </c>
      <c r="N713" s="12">
        <f t="shared" si="50"/>
        <v>42336.25</v>
      </c>
      <c r="O713" s="12">
        <f t="shared" si="51"/>
        <v>42395.25</v>
      </c>
      <c r="P713" t="b">
        <v>1</v>
      </c>
      <c r="Q713" t="b">
        <v>1</v>
      </c>
      <c r="R713" t="s">
        <v>33</v>
      </c>
      <c r="S713" t="s">
        <v>2040</v>
      </c>
      <c r="T713" t="s">
        <v>2041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t="s">
        <v>20</v>
      </c>
      <c r="G714" s="5">
        <f t="shared" si="48"/>
        <v>18.40625</v>
      </c>
      <c r="H714" s="8">
        <f t="shared" si="49"/>
        <v>72.896039603960389</v>
      </c>
      <c r="I714">
        <v>202</v>
      </c>
      <c r="J714" t="s">
        <v>21</v>
      </c>
      <c r="K714" t="s">
        <v>22</v>
      </c>
      <c r="L714">
        <v>1448690400</v>
      </c>
      <c r="M714">
        <v>1471496400</v>
      </c>
      <c r="N714" s="12">
        <f t="shared" si="50"/>
        <v>42336.25</v>
      </c>
      <c r="O714" s="12">
        <f t="shared" si="51"/>
        <v>42600.208333333328</v>
      </c>
      <c r="P714" t="b">
        <v>0</v>
      </c>
      <c r="Q714" t="b">
        <v>0</v>
      </c>
      <c r="R714" t="s">
        <v>33</v>
      </c>
      <c r="S714" t="s">
        <v>2040</v>
      </c>
      <c r="T714" t="s">
        <v>2041</v>
      </c>
    </row>
    <row r="715" spans="1:20" x14ac:dyDescent="0.3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t="s">
        <v>20</v>
      </c>
      <c r="G715" s="5">
        <f t="shared" si="48"/>
        <v>1.6194202898550725</v>
      </c>
      <c r="H715" s="8">
        <f t="shared" si="49"/>
        <v>108.48543689320388</v>
      </c>
      <c r="I715">
        <v>103</v>
      </c>
      <c r="J715" t="s">
        <v>21</v>
      </c>
      <c r="K715" t="s">
        <v>22</v>
      </c>
      <c r="L715">
        <v>1448690400</v>
      </c>
      <c r="M715">
        <v>1472878800</v>
      </c>
      <c r="N715" s="12">
        <f t="shared" si="50"/>
        <v>42336.25</v>
      </c>
      <c r="O715" s="12">
        <f t="shared" si="51"/>
        <v>42616.208333333328</v>
      </c>
      <c r="P715" t="b">
        <v>0</v>
      </c>
      <c r="Q715" t="b">
        <v>0</v>
      </c>
      <c r="R715" t="s">
        <v>133</v>
      </c>
      <c r="S715" t="s">
        <v>2048</v>
      </c>
      <c r="T715" t="s">
        <v>2057</v>
      </c>
    </row>
    <row r="716" spans="1:20" x14ac:dyDescent="0.3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t="s">
        <v>20</v>
      </c>
      <c r="G716" s="5">
        <f t="shared" si="48"/>
        <v>4.7282077922077921</v>
      </c>
      <c r="H716" s="8">
        <f t="shared" si="49"/>
        <v>101.98095238095237</v>
      </c>
      <c r="I716">
        <v>1785</v>
      </c>
      <c r="J716" t="s">
        <v>21</v>
      </c>
      <c r="K716" t="s">
        <v>22</v>
      </c>
      <c r="L716">
        <v>1448690400</v>
      </c>
      <c r="M716">
        <v>1408510800</v>
      </c>
      <c r="N716" s="12">
        <f t="shared" si="50"/>
        <v>42336.25</v>
      </c>
      <c r="O716" s="12">
        <f t="shared" si="51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 x14ac:dyDescent="0.3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t="s">
        <v>14</v>
      </c>
      <c r="G717" s="5">
        <f t="shared" si="48"/>
        <v>0.24466101694915254</v>
      </c>
      <c r="H717" s="8">
        <f t="shared" si="49"/>
        <v>44.009146341463413</v>
      </c>
      <c r="I717">
        <v>656</v>
      </c>
      <c r="J717" t="s">
        <v>21</v>
      </c>
      <c r="K717" t="s">
        <v>22</v>
      </c>
      <c r="L717">
        <v>1448690400</v>
      </c>
      <c r="M717">
        <v>1281589200</v>
      </c>
      <c r="N717" s="12">
        <f t="shared" si="50"/>
        <v>42336.25</v>
      </c>
      <c r="O717" s="12">
        <f t="shared" si="51"/>
        <v>40402.208333333336</v>
      </c>
      <c r="P717" t="b">
        <v>0</v>
      </c>
      <c r="Q717" t="b">
        <v>0</v>
      </c>
      <c r="R717" t="s">
        <v>292</v>
      </c>
      <c r="S717" t="s">
        <v>2051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t="s">
        <v>20</v>
      </c>
      <c r="G718" s="5">
        <f t="shared" si="48"/>
        <v>5.1764999999999999</v>
      </c>
      <c r="H718" s="8">
        <f t="shared" si="49"/>
        <v>65.942675159235662</v>
      </c>
      <c r="I718">
        <v>157</v>
      </c>
      <c r="J718" t="s">
        <v>21</v>
      </c>
      <c r="K718" t="s">
        <v>22</v>
      </c>
      <c r="L718">
        <v>1448690400</v>
      </c>
      <c r="M718">
        <v>1375851600</v>
      </c>
      <c r="N718" s="12">
        <f t="shared" si="50"/>
        <v>42336.25</v>
      </c>
      <c r="O718" s="12">
        <f t="shared" si="51"/>
        <v>41493.208333333336</v>
      </c>
      <c r="P718" t="b">
        <v>0</v>
      </c>
      <c r="Q718" t="b">
        <v>1</v>
      </c>
      <c r="R718" t="s">
        <v>33</v>
      </c>
      <c r="S718" t="s">
        <v>2040</v>
      </c>
      <c r="T718" t="s">
        <v>2041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t="s">
        <v>20</v>
      </c>
      <c r="G719" s="5">
        <f t="shared" si="48"/>
        <v>2.4764285714285714</v>
      </c>
      <c r="H719" s="8">
        <f t="shared" si="49"/>
        <v>24.987387387387386</v>
      </c>
      <c r="I719">
        <v>555</v>
      </c>
      <c r="J719" t="s">
        <v>21</v>
      </c>
      <c r="K719" t="s">
        <v>22</v>
      </c>
      <c r="L719">
        <v>1448690400</v>
      </c>
      <c r="M719">
        <v>1315803600</v>
      </c>
      <c r="N719" s="12">
        <f t="shared" si="50"/>
        <v>42336.25</v>
      </c>
      <c r="O719" s="12">
        <f t="shared" si="51"/>
        <v>40798.208333333336</v>
      </c>
      <c r="P719" t="b">
        <v>0</v>
      </c>
      <c r="Q719" t="b">
        <v>0</v>
      </c>
      <c r="R719" t="s">
        <v>42</v>
      </c>
      <c r="S719" t="s">
        <v>2042</v>
      </c>
      <c r="T719" t="s">
        <v>2043</v>
      </c>
    </row>
    <row r="720" spans="1:20" x14ac:dyDescent="0.3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t="s">
        <v>20</v>
      </c>
      <c r="G720" s="5">
        <f t="shared" si="48"/>
        <v>1.0020481927710843</v>
      </c>
      <c r="H720" s="8">
        <f t="shared" si="49"/>
        <v>28.003367003367003</v>
      </c>
      <c r="I720">
        <v>297</v>
      </c>
      <c r="J720" t="s">
        <v>21</v>
      </c>
      <c r="K720" t="s">
        <v>22</v>
      </c>
      <c r="L720">
        <v>1448690400</v>
      </c>
      <c r="M720">
        <v>1373691600</v>
      </c>
      <c r="N720" s="12">
        <f t="shared" si="50"/>
        <v>42336.25</v>
      </c>
      <c r="O720" s="12">
        <f t="shared" si="51"/>
        <v>41468.208333333336</v>
      </c>
      <c r="P720" t="b">
        <v>0</v>
      </c>
      <c r="Q720" t="b">
        <v>0</v>
      </c>
      <c r="R720" t="s">
        <v>65</v>
      </c>
      <c r="S720" t="s">
        <v>2038</v>
      </c>
      <c r="T720" t="s">
        <v>2047</v>
      </c>
    </row>
    <row r="721" spans="1:20" x14ac:dyDescent="0.3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t="s">
        <v>20</v>
      </c>
      <c r="G721" s="5">
        <f t="shared" si="48"/>
        <v>1.53</v>
      </c>
      <c r="H721" s="8">
        <f t="shared" si="49"/>
        <v>85.829268292682926</v>
      </c>
      <c r="I721">
        <v>123</v>
      </c>
      <c r="J721" t="s">
        <v>21</v>
      </c>
      <c r="K721" t="s">
        <v>22</v>
      </c>
      <c r="L721">
        <v>1448690400</v>
      </c>
      <c r="M721">
        <v>1339218000</v>
      </c>
      <c r="N721" s="12">
        <f t="shared" si="50"/>
        <v>42336.25</v>
      </c>
      <c r="O721" s="12">
        <f t="shared" si="51"/>
        <v>41069.208333333336</v>
      </c>
      <c r="P721" t="b">
        <v>0</v>
      </c>
      <c r="Q721" t="b">
        <v>0</v>
      </c>
      <c r="R721" t="s">
        <v>119</v>
      </c>
      <c r="S721" t="s">
        <v>2048</v>
      </c>
      <c r="T721" t="s">
        <v>2054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t="s">
        <v>74</v>
      </c>
      <c r="G722" s="5">
        <f t="shared" si="48"/>
        <v>0.37091954022988505</v>
      </c>
      <c r="H722" s="8">
        <f t="shared" si="49"/>
        <v>84.921052631578945</v>
      </c>
      <c r="I722">
        <v>38</v>
      </c>
      <c r="J722" t="s">
        <v>36</v>
      </c>
      <c r="K722" t="s">
        <v>37</v>
      </c>
      <c r="L722">
        <v>1448690400</v>
      </c>
      <c r="M722">
        <v>1520402400</v>
      </c>
      <c r="N722" s="12">
        <f t="shared" si="50"/>
        <v>42336.25</v>
      </c>
      <c r="O722" s="12">
        <f t="shared" si="51"/>
        <v>43166.25</v>
      </c>
      <c r="P722" t="b">
        <v>0</v>
      </c>
      <c r="Q722" t="b">
        <v>1</v>
      </c>
      <c r="R722" t="s">
        <v>33</v>
      </c>
      <c r="S722" t="s">
        <v>2040</v>
      </c>
      <c r="T722" t="s">
        <v>2041</v>
      </c>
    </row>
    <row r="723" spans="1:20" x14ac:dyDescent="0.3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t="s">
        <v>74</v>
      </c>
      <c r="G723" s="5">
        <f t="shared" si="48"/>
        <v>4.3923948220064728E-2</v>
      </c>
      <c r="H723" s="8">
        <f t="shared" si="49"/>
        <v>90.483333333333334</v>
      </c>
      <c r="I723">
        <v>60</v>
      </c>
      <c r="J723" t="s">
        <v>21</v>
      </c>
      <c r="K723" t="s">
        <v>22</v>
      </c>
      <c r="L723">
        <v>1448690400</v>
      </c>
      <c r="M723">
        <v>1523336400</v>
      </c>
      <c r="N723" s="12">
        <f t="shared" si="50"/>
        <v>42336.25</v>
      </c>
      <c r="O723" s="12">
        <f t="shared" si="51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 x14ac:dyDescent="0.3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t="s">
        <v>20</v>
      </c>
      <c r="G724" s="5">
        <f t="shared" si="48"/>
        <v>1.5650721649484536</v>
      </c>
      <c r="H724" s="8">
        <f t="shared" si="49"/>
        <v>25.00197628458498</v>
      </c>
      <c r="I724">
        <v>3036</v>
      </c>
      <c r="J724" t="s">
        <v>21</v>
      </c>
      <c r="K724" t="s">
        <v>22</v>
      </c>
      <c r="L724">
        <v>1448690400</v>
      </c>
      <c r="M724">
        <v>1512280800</v>
      </c>
      <c r="N724" s="12">
        <f t="shared" si="50"/>
        <v>42336.25</v>
      </c>
      <c r="O724" s="12">
        <f t="shared" si="51"/>
        <v>43072.25</v>
      </c>
      <c r="P724" t="b">
        <v>0</v>
      </c>
      <c r="Q724" t="b">
        <v>0</v>
      </c>
      <c r="R724" t="s">
        <v>42</v>
      </c>
      <c r="S724" t="s">
        <v>2042</v>
      </c>
      <c r="T724" t="s">
        <v>2043</v>
      </c>
    </row>
    <row r="725" spans="1:20" x14ac:dyDescent="0.3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t="s">
        <v>20</v>
      </c>
      <c r="G725" s="5">
        <f t="shared" si="48"/>
        <v>2.704081632653061</v>
      </c>
      <c r="H725" s="8">
        <f t="shared" si="49"/>
        <v>92.013888888888886</v>
      </c>
      <c r="I725">
        <v>144</v>
      </c>
      <c r="J725" t="s">
        <v>26</v>
      </c>
      <c r="K725" t="s">
        <v>27</v>
      </c>
      <c r="L725">
        <v>1448690400</v>
      </c>
      <c r="M725">
        <v>1458709200</v>
      </c>
      <c r="N725" s="12">
        <f t="shared" si="50"/>
        <v>42336.25</v>
      </c>
      <c r="O725" s="12">
        <f t="shared" si="51"/>
        <v>42452.208333333328</v>
      </c>
      <c r="P725" t="b">
        <v>0</v>
      </c>
      <c r="Q725" t="b">
        <v>0</v>
      </c>
      <c r="R725" t="s">
        <v>33</v>
      </c>
      <c r="S725" t="s">
        <v>2040</v>
      </c>
      <c r="T725" t="s">
        <v>2041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t="s">
        <v>20</v>
      </c>
      <c r="G726" s="5">
        <f t="shared" si="48"/>
        <v>1.3405952380952382</v>
      </c>
      <c r="H726" s="8">
        <f t="shared" si="49"/>
        <v>93.066115702479337</v>
      </c>
      <c r="I726">
        <v>121</v>
      </c>
      <c r="J726" t="s">
        <v>40</v>
      </c>
      <c r="K726" t="s">
        <v>41</v>
      </c>
      <c r="L726">
        <v>1448690400</v>
      </c>
      <c r="M726">
        <v>1414126800</v>
      </c>
      <c r="N726" s="12">
        <f t="shared" si="50"/>
        <v>42336.25</v>
      </c>
      <c r="O726" s="12">
        <f t="shared" si="51"/>
        <v>41936.208333333336</v>
      </c>
      <c r="P726" t="b">
        <v>0</v>
      </c>
      <c r="Q726" t="b">
        <v>1</v>
      </c>
      <c r="R726" t="s">
        <v>33</v>
      </c>
      <c r="S726" t="s">
        <v>2040</v>
      </c>
      <c r="T726" t="s">
        <v>2041</v>
      </c>
    </row>
    <row r="727" spans="1:20" x14ac:dyDescent="0.3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t="s">
        <v>14</v>
      </c>
      <c r="G727" s="5">
        <f t="shared" si="48"/>
        <v>0.50398033126293995</v>
      </c>
      <c r="H727" s="8">
        <f t="shared" si="49"/>
        <v>61.008145363408524</v>
      </c>
      <c r="I727">
        <v>1596</v>
      </c>
      <c r="J727" t="s">
        <v>21</v>
      </c>
      <c r="K727" t="s">
        <v>22</v>
      </c>
      <c r="L727">
        <v>1448690400</v>
      </c>
      <c r="M727">
        <v>1416204000</v>
      </c>
      <c r="N727" s="12">
        <f t="shared" si="50"/>
        <v>42336.25</v>
      </c>
      <c r="O727" s="12">
        <f t="shared" si="51"/>
        <v>41960.25</v>
      </c>
      <c r="P727" t="b">
        <v>0</v>
      </c>
      <c r="Q727" t="b">
        <v>0</v>
      </c>
      <c r="R727" t="s">
        <v>292</v>
      </c>
      <c r="S727" t="s">
        <v>2051</v>
      </c>
      <c r="T727" t="s">
        <v>2062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t="s">
        <v>74</v>
      </c>
      <c r="G728" s="5">
        <f t="shared" si="48"/>
        <v>0.88815837937384901</v>
      </c>
      <c r="H728" s="8">
        <f t="shared" si="49"/>
        <v>92.036259541984734</v>
      </c>
      <c r="I728">
        <v>524</v>
      </c>
      <c r="J728" t="s">
        <v>21</v>
      </c>
      <c r="K728" t="s">
        <v>22</v>
      </c>
      <c r="L728">
        <v>1448690400</v>
      </c>
      <c r="M728">
        <v>1288501200</v>
      </c>
      <c r="N728" s="12">
        <f t="shared" si="50"/>
        <v>42336.25</v>
      </c>
      <c r="O728" s="12">
        <f t="shared" si="51"/>
        <v>40482.208333333336</v>
      </c>
      <c r="P728" t="b">
        <v>0</v>
      </c>
      <c r="Q728" t="b">
        <v>1</v>
      </c>
      <c r="R728" t="s">
        <v>33</v>
      </c>
      <c r="S728" t="s">
        <v>2040</v>
      </c>
      <c r="T728" t="s">
        <v>2041</v>
      </c>
    </row>
    <row r="729" spans="1:20" x14ac:dyDescent="0.3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t="s">
        <v>20</v>
      </c>
      <c r="G729" s="5">
        <f t="shared" si="48"/>
        <v>1.65</v>
      </c>
      <c r="H729" s="8">
        <f t="shared" si="49"/>
        <v>81.132596685082873</v>
      </c>
      <c r="I729">
        <v>181</v>
      </c>
      <c r="J729" t="s">
        <v>21</v>
      </c>
      <c r="K729" t="s">
        <v>22</v>
      </c>
      <c r="L729">
        <v>1448690400</v>
      </c>
      <c r="M729">
        <v>1552971600</v>
      </c>
      <c r="N729" s="12">
        <f t="shared" si="50"/>
        <v>42336.25</v>
      </c>
      <c r="O729" s="12">
        <f t="shared" si="51"/>
        <v>43543.208333333328</v>
      </c>
      <c r="P729" t="b">
        <v>0</v>
      </c>
      <c r="Q729" t="b">
        <v>0</v>
      </c>
      <c r="R729" t="s">
        <v>28</v>
      </c>
      <c r="S729" t="s">
        <v>2038</v>
      </c>
      <c r="T729" t="s">
        <v>2039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t="s">
        <v>14</v>
      </c>
      <c r="G730" s="5">
        <f t="shared" si="48"/>
        <v>0.17499999999999999</v>
      </c>
      <c r="H730" s="8">
        <f t="shared" si="49"/>
        <v>73.5</v>
      </c>
      <c r="I730">
        <v>10</v>
      </c>
      <c r="J730" t="s">
        <v>21</v>
      </c>
      <c r="K730" t="s">
        <v>22</v>
      </c>
      <c r="L730">
        <v>1448690400</v>
      </c>
      <c r="M730">
        <v>1465102800</v>
      </c>
      <c r="N730" s="12">
        <f t="shared" si="50"/>
        <v>42336.25</v>
      </c>
      <c r="O730" s="12">
        <f t="shared" si="51"/>
        <v>42526.208333333328</v>
      </c>
      <c r="P730" t="b">
        <v>0</v>
      </c>
      <c r="Q730" t="b">
        <v>0</v>
      </c>
      <c r="R730" t="s">
        <v>33</v>
      </c>
      <c r="S730" t="s">
        <v>2040</v>
      </c>
      <c r="T730" t="s">
        <v>2041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t="s">
        <v>20</v>
      </c>
      <c r="G731" s="5">
        <f t="shared" si="48"/>
        <v>1.8566071428571429</v>
      </c>
      <c r="H731" s="8">
        <f t="shared" si="49"/>
        <v>85.221311475409834</v>
      </c>
      <c r="I731">
        <v>122</v>
      </c>
      <c r="J731" t="s">
        <v>21</v>
      </c>
      <c r="K731" t="s">
        <v>22</v>
      </c>
      <c r="L731">
        <v>1448690400</v>
      </c>
      <c r="M731">
        <v>1360130400</v>
      </c>
      <c r="N731" s="12">
        <f t="shared" si="50"/>
        <v>42336.25</v>
      </c>
      <c r="O731" s="12">
        <f t="shared" si="51"/>
        <v>41311.25</v>
      </c>
      <c r="P731" t="b">
        <v>0</v>
      </c>
      <c r="Q731" t="b">
        <v>0</v>
      </c>
      <c r="R731" t="s">
        <v>53</v>
      </c>
      <c r="S731" t="s">
        <v>2042</v>
      </c>
      <c r="T731" t="s">
        <v>2045</v>
      </c>
    </row>
    <row r="732" spans="1:20" x14ac:dyDescent="0.3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t="s">
        <v>20</v>
      </c>
      <c r="G732" s="5">
        <f t="shared" si="48"/>
        <v>4.1266319444444441</v>
      </c>
      <c r="H732" s="8">
        <f t="shared" si="49"/>
        <v>110.96825396825396</v>
      </c>
      <c r="I732">
        <v>1071</v>
      </c>
      <c r="J732" t="s">
        <v>15</v>
      </c>
      <c r="K732" t="s">
        <v>16</v>
      </c>
      <c r="L732">
        <v>1448690400</v>
      </c>
      <c r="M732">
        <v>1432875600</v>
      </c>
      <c r="N732" s="12">
        <f t="shared" si="50"/>
        <v>42336.25</v>
      </c>
      <c r="O732" s="12">
        <f t="shared" si="51"/>
        <v>42153.208333333328</v>
      </c>
      <c r="P732" t="b">
        <v>0</v>
      </c>
      <c r="Q732" t="b">
        <v>0</v>
      </c>
      <c r="R732" t="s">
        <v>65</v>
      </c>
      <c r="S732" t="s">
        <v>2038</v>
      </c>
      <c r="T732" t="s">
        <v>2047</v>
      </c>
    </row>
    <row r="733" spans="1:20" x14ac:dyDescent="0.3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t="s">
        <v>74</v>
      </c>
      <c r="G733" s="5">
        <f t="shared" si="48"/>
        <v>0.90249999999999997</v>
      </c>
      <c r="H733" s="8">
        <f t="shared" si="49"/>
        <v>32.968036529680369</v>
      </c>
      <c r="I733">
        <v>219</v>
      </c>
      <c r="J733" t="s">
        <v>21</v>
      </c>
      <c r="K733" t="s">
        <v>22</v>
      </c>
      <c r="L733">
        <v>1448690400</v>
      </c>
      <c r="M733">
        <v>1500872400</v>
      </c>
      <c r="N733" s="12">
        <f t="shared" si="50"/>
        <v>42336.25</v>
      </c>
      <c r="O733" s="12">
        <f t="shared" si="51"/>
        <v>42940.208333333328</v>
      </c>
      <c r="P733" t="b">
        <v>0</v>
      </c>
      <c r="Q733" t="b">
        <v>0</v>
      </c>
      <c r="R733" t="s">
        <v>28</v>
      </c>
      <c r="S733" t="s">
        <v>2038</v>
      </c>
      <c r="T733" t="s">
        <v>2039</v>
      </c>
    </row>
    <row r="734" spans="1:20" x14ac:dyDescent="0.3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t="s">
        <v>14</v>
      </c>
      <c r="G734" s="5">
        <f t="shared" si="48"/>
        <v>0.91984615384615387</v>
      </c>
      <c r="H734" s="8">
        <f t="shared" si="49"/>
        <v>96.005352363960753</v>
      </c>
      <c r="I734">
        <v>1121</v>
      </c>
      <c r="J734" t="s">
        <v>21</v>
      </c>
      <c r="K734" t="s">
        <v>22</v>
      </c>
      <c r="L734">
        <v>1448690400</v>
      </c>
      <c r="M734">
        <v>1492146000</v>
      </c>
      <c r="N734" s="12">
        <f t="shared" si="50"/>
        <v>42336.25</v>
      </c>
      <c r="O734" s="12">
        <f t="shared" si="51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 x14ac:dyDescent="0.3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t="s">
        <v>20</v>
      </c>
      <c r="G735" s="5">
        <f t="shared" si="48"/>
        <v>5.2700632911392402</v>
      </c>
      <c r="H735" s="8">
        <f t="shared" si="49"/>
        <v>84.96632653061225</v>
      </c>
      <c r="I735">
        <v>980</v>
      </c>
      <c r="J735" t="s">
        <v>21</v>
      </c>
      <c r="K735" t="s">
        <v>22</v>
      </c>
      <c r="L735">
        <v>1448690400</v>
      </c>
      <c r="M735">
        <v>1407301200</v>
      </c>
      <c r="N735" s="12">
        <f t="shared" si="50"/>
        <v>42336.25</v>
      </c>
      <c r="O735" s="12">
        <f t="shared" si="51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t="s">
        <v>20</v>
      </c>
      <c r="G736" s="5">
        <f t="shared" si="48"/>
        <v>3.1914285714285713</v>
      </c>
      <c r="H736" s="8">
        <f t="shared" si="49"/>
        <v>25.007462686567163</v>
      </c>
      <c r="I736">
        <v>536</v>
      </c>
      <c r="J736" t="s">
        <v>21</v>
      </c>
      <c r="K736" t="s">
        <v>22</v>
      </c>
      <c r="L736">
        <v>1448690400</v>
      </c>
      <c r="M736">
        <v>1486620000</v>
      </c>
      <c r="N736" s="12">
        <f t="shared" si="50"/>
        <v>42336.25</v>
      </c>
      <c r="O736" s="12">
        <f t="shared" si="51"/>
        <v>42775.25</v>
      </c>
      <c r="P736" t="b">
        <v>0</v>
      </c>
      <c r="Q736" t="b">
        <v>1</v>
      </c>
      <c r="R736" t="s">
        <v>33</v>
      </c>
      <c r="S736" t="s">
        <v>2040</v>
      </c>
      <c r="T736" t="s">
        <v>2041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t="s">
        <v>20</v>
      </c>
      <c r="G737" s="5">
        <f t="shared" si="48"/>
        <v>3.5418867924528303</v>
      </c>
      <c r="H737" s="8">
        <f t="shared" si="49"/>
        <v>65.998995479658461</v>
      </c>
      <c r="I737">
        <v>1991</v>
      </c>
      <c r="J737" t="s">
        <v>21</v>
      </c>
      <c r="K737" t="s">
        <v>22</v>
      </c>
      <c r="L737">
        <v>1448690400</v>
      </c>
      <c r="M737">
        <v>1459918800</v>
      </c>
      <c r="N737" s="12">
        <f t="shared" si="50"/>
        <v>42336.25</v>
      </c>
      <c r="O737" s="12">
        <f t="shared" si="51"/>
        <v>42466.208333333328</v>
      </c>
      <c r="P737" t="b">
        <v>0</v>
      </c>
      <c r="Q737" t="b">
        <v>0</v>
      </c>
      <c r="R737" t="s">
        <v>122</v>
      </c>
      <c r="S737" t="s">
        <v>2055</v>
      </c>
      <c r="T737" t="s">
        <v>2056</v>
      </c>
    </row>
    <row r="738" spans="1:20" x14ac:dyDescent="0.3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t="s">
        <v>74</v>
      </c>
      <c r="G738" s="5">
        <f t="shared" si="48"/>
        <v>0.32896103896103895</v>
      </c>
      <c r="H738" s="8">
        <f t="shared" si="49"/>
        <v>87.34482758620689</v>
      </c>
      <c r="I738">
        <v>29</v>
      </c>
      <c r="J738" t="s">
        <v>21</v>
      </c>
      <c r="K738" t="s">
        <v>22</v>
      </c>
      <c r="L738">
        <v>1448690400</v>
      </c>
      <c r="M738">
        <v>1424757600</v>
      </c>
      <c r="N738" s="12">
        <f t="shared" si="50"/>
        <v>42336.25</v>
      </c>
      <c r="O738" s="12">
        <f t="shared" si="51"/>
        <v>42059.25</v>
      </c>
      <c r="P738" t="b">
        <v>0</v>
      </c>
      <c r="Q738" t="b">
        <v>0</v>
      </c>
      <c r="R738" t="s">
        <v>68</v>
      </c>
      <c r="S738" t="s">
        <v>2048</v>
      </c>
      <c r="T738" t="s">
        <v>2049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t="s">
        <v>20</v>
      </c>
      <c r="G739" s="5">
        <f t="shared" si="48"/>
        <v>1.358918918918919</v>
      </c>
      <c r="H739" s="8">
        <f t="shared" si="49"/>
        <v>27.933333333333334</v>
      </c>
      <c r="I739">
        <v>180</v>
      </c>
      <c r="J739" t="s">
        <v>21</v>
      </c>
      <c r="K739" t="s">
        <v>22</v>
      </c>
      <c r="L739">
        <v>1448690400</v>
      </c>
      <c r="M739">
        <v>1479880800</v>
      </c>
      <c r="N739" s="12">
        <f t="shared" si="50"/>
        <v>42336.25</v>
      </c>
      <c r="O739" s="12">
        <f t="shared" si="51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2046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t="s">
        <v>14</v>
      </c>
      <c r="G740" s="5">
        <f t="shared" si="48"/>
        <v>2.0843373493975904E-2</v>
      </c>
      <c r="H740" s="8">
        <f t="shared" si="49"/>
        <v>103.8</v>
      </c>
      <c r="I740">
        <v>15</v>
      </c>
      <c r="J740" t="s">
        <v>21</v>
      </c>
      <c r="K740" t="s">
        <v>22</v>
      </c>
      <c r="L740">
        <v>1448690400</v>
      </c>
      <c r="M740">
        <v>1418018400</v>
      </c>
      <c r="N740" s="12">
        <f t="shared" si="50"/>
        <v>42336.25</v>
      </c>
      <c r="O740" s="12">
        <f t="shared" si="51"/>
        <v>41981.25</v>
      </c>
      <c r="P740" t="b">
        <v>0</v>
      </c>
      <c r="Q740" t="b">
        <v>1</v>
      </c>
      <c r="R740" t="s">
        <v>33</v>
      </c>
      <c r="S740" t="s">
        <v>2040</v>
      </c>
      <c r="T740" t="s">
        <v>2041</v>
      </c>
    </row>
    <row r="741" spans="1:20" x14ac:dyDescent="0.3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t="s">
        <v>14</v>
      </c>
      <c r="G741" s="5">
        <f t="shared" si="48"/>
        <v>0.61</v>
      </c>
      <c r="H741" s="8">
        <f t="shared" si="49"/>
        <v>31.937172774869111</v>
      </c>
      <c r="I741">
        <v>191</v>
      </c>
      <c r="J741" t="s">
        <v>21</v>
      </c>
      <c r="K741" t="s">
        <v>22</v>
      </c>
      <c r="L741">
        <v>1448690400</v>
      </c>
      <c r="M741">
        <v>1341032400</v>
      </c>
      <c r="N741" s="12">
        <f t="shared" si="50"/>
        <v>42336.25</v>
      </c>
      <c r="O741" s="12">
        <f t="shared" si="51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2046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t="s">
        <v>14</v>
      </c>
      <c r="G742" s="5">
        <f t="shared" si="48"/>
        <v>0.30037735849056602</v>
      </c>
      <c r="H742" s="8">
        <f t="shared" si="49"/>
        <v>99.5</v>
      </c>
      <c r="I742">
        <v>16</v>
      </c>
      <c r="J742" t="s">
        <v>21</v>
      </c>
      <c r="K742" t="s">
        <v>22</v>
      </c>
      <c r="L742">
        <v>1448690400</v>
      </c>
      <c r="M742">
        <v>1486360800</v>
      </c>
      <c r="N742" s="12">
        <f t="shared" si="50"/>
        <v>42336.25</v>
      </c>
      <c r="O742" s="12">
        <f t="shared" si="51"/>
        <v>42772.25</v>
      </c>
      <c r="P742" t="b">
        <v>0</v>
      </c>
      <c r="Q742" t="b">
        <v>0</v>
      </c>
      <c r="R742" t="s">
        <v>33</v>
      </c>
      <c r="S742" t="s">
        <v>2040</v>
      </c>
      <c r="T742" t="s">
        <v>2041</v>
      </c>
    </row>
    <row r="743" spans="1:20" x14ac:dyDescent="0.3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t="s">
        <v>20</v>
      </c>
      <c r="G743" s="5">
        <f t="shared" si="48"/>
        <v>11.791666666666666</v>
      </c>
      <c r="H743" s="8">
        <f t="shared" si="49"/>
        <v>108.84615384615384</v>
      </c>
      <c r="I743">
        <v>130</v>
      </c>
      <c r="J743" t="s">
        <v>21</v>
      </c>
      <c r="K743" t="s">
        <v>22</v>
      </c>
      <c r="L743">
        <v>1448690400</v>
      </c>
      <c r="M743">
        <v>1274677200</v>
      </c>
      <c r="N743" s="12">
        <f t="shared" si="50"/>
        <v>42336.25</v>
      </c>
      <c r="O743" s="12">
        <f t="shared" si="51"/>
        <v>40322.208333333336</v>
      </c>
      <c r="P743" t="b">
        <v>0</v>
      </c>
      <c r="Q743" t="b">
        <v>0</v>
      </c>
      <c r="R743" t="s">
        <v>33</v>
      </c>
      <c r="S743" t="s">
        <v>2040</v>
      </c>
      <c r="T743" t="s">
        <v>2041</v>
      </c>
    </row>
    <row r="744" spans="1:20" x14ac:dyDescent="0.3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t="s">
        <v>20</v>
      </c>
      <c r="G744" s="5">
        <f t="shared" si="48"/>
        <v>11.260833333333334</v>
      </c>
      <c r="H744" s="8">
        <f t="shared" si="49"/>
        <v>110.76229508196721</v>
      </c>
      <c r="I744">
        <v>122</v>
      </c>
      <c r="J744" t="s">
        <v>21</v>
      </c>
      <c r="K744" t="s">
        <v>22</v>
      </c>
      <c r="L744">
        <v>1448690400</v>
      </c>
      <c r="M744">
        <v>1267509600</v>
      </c>
      <c r="N744" s="12">
        <f t="shared" si="50"/>
        <v>42336.25</v>
      </c>
      <c r="O744" s="12">
        <f t="shared" si="51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2044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t="s">
        <v>14</v>
      </c>
      <c r="G745" s="5">
        <f t="shared" si="48"/>
        <v>0.12923076923076923</v>
      </c>
      <c r="H745" s="8">
        <f t="shared" si="49"/>
        <v>29.647058823529413</v>
      </c>
      <c r="I745">
        <v>17</v>
      </c>
      <c r="J745" t="s">
        <v>21</v>
      </c>
      <c r="K745" t="s">
        <v>22</v>
      </c>
      <c r="L745">
        <v>1448690400</v>
      </c>
      <c r="M745">
        <v>1445922000</v>
      </c>
      <c r="N745" s="12">
        <f t="shared" si="50"/>
        <v>42336.25</v>
      </c>
      <c r="O745" s="12">
        <f t="shared" si="51"/>
        <v>42304.208333333328</v>
      </c>
      <c r="P745" t="b">
        <v>0</v>
      </c>
      <c r="Q745" t="b">
        <v>1</v>
      </c>
      <c r="R745" t="s">
        <v>33</v>
      </c>
      <c r="S745" t="s">
        <v>2040</v>
      </c>
      <c r="T745" t="s">
        <v>2041</v>
      </c>
    </row>
    <row r="746" spans="1:20" x14ac:dyDescent="0.3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t="s">
        <v>20</v>
      </c>
      <c r="G746" s="5">
        <f t="shared" si="48"/>
        <v>7.12</v>
      </c>
      <c r="H746" s="8">
        <f t="shared" si="49"/>
        <v>101.71428571428571</v>
      </c>
      <c r="I746">
        <v>140</v>
      </c>
      <c r="J746" t="s">
        <v>21</v>
      </c>
      <c r="K746" t="s">
        <v>22</v>
      </c>
      <c r="L746">
        <v>1448690400</v>
      </c>
      <c r="M746">
        <v>1534050000</v>
      </c>
      <c r="N746" s="12">
        <f t="shared" si="50"/>
        <v>42336.25</v>
      </c>
      <c r="O746" s="12">
        <f t="shared" si="51"/>
        <v>43324.208333333328</v>
      </c>
      <c r="P746" t="b">
        <v>0</v>
      </c>
      <c r="Q746" t="b">
        <v>1</v>
      </c>
      <c r="R746" t="s">
        <v>33</v>
      </c>
      <c r="S746" t="s">
        <v>2040</v>
      </c>
      <c r="T746" t="s">
        <v>2041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t="s">
        <v>14</v>
      </c>
      <c r="G747" s="5">
        <f t="shared" si="48"/>
        <v>0.30304347826086958</v>
      </c>
      <c r="H747" s="8">
        <f t="shared" si="49"/>
        <v>61.5</v>
      </c>
      <c r="I747">
        <v>34</v>
      </c>
      <c r="J747" t="s">
        <v>21</v>
      </c>
      <c r="K747" t="s">
        <v>22</v>
      </c>
      <c r="L747">
        <v>1448690400</v>
      </c>
      <c r="M747">
        <v>1277528400</v>
      </c>
      <c r="N747" s="12">
        <f t="shared" si="50"/>
        <v>42336.25</v>
      </c>
      <c r="O747" s="12">
        <f t="shared" si="51"/>
        <v>40355.208333333336</v>
      </c>
      <c r="P747" t="b">
        <v>0</v>
      </c>
      <c r="Q747" t="b">
        <v>0</v>
      </c>
      <c r="R747" t="s">
        <v>65</v>
      </c>
      <c r="S747" t="s">
        <v>2038</v>
      </c>
      <c r="T747" t="s">
        <v>2047</v>
      </c>
    </row>
    <row r="748" spans="1:20" x14ac:dyDescent="0.3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t="s">
        <v>20</v>
      </c>
      <c r="G748" s="5">
        <f t="shared" si="48"/>
        <v>2.1250896057347672</v>
      </c>
      <c r="H748" s="8">
        <f t="shared" si="49"/>
        <v>35</v>
      </c>
      <c r="I748">
        <v>3388</v>
      </c>
      <c r="J748" t="s">
        <v>21</v>
      </c>
      <c r="K748" t="s">
        <v>22</v>
      </c>
      <c r="L748">
        <v>1448690400</v>
      </c>
      <c r="M748">
        <v>1318568400</v>
      </c>
      <c r="N748" s="12">
        <f t="shared" si="50"/>
        <v>42336.25</v>
      </c>
      <c r="O748" s="12">
        <f t="shared" si="51"/>
        <v>40830.208333333336</v>
      </c>
      <c r="P748" t="b">
        <v>0</v>
      </c>
      <c r="Q748" t="b">
        <v>0</v>
      </c>
      <c r="R748" t="s">
        <v>28</v>
      </c>
      <c r="S748" t="s">
        <v>2038</v>
      </c>
      <c r="T748" t="s">
        <v>2039</v>
      </c>
    </row>
    <row r="749" spans="1:20" x14ac:dyDescent="0.3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t="s">
        <v>20</v>
      </c>
      <c r="G749" s="5">
        <f t="shared" si="48"/>
        <v>2.2885714285714287</v>
      </c>
      <c r="H749" s="8">
        <f t="shared" si="49"/>
        <v>40.049999999999997</v>
      </c>
      <c r="I749">
        <v>280</v>
      </c>
      <c r="J749" t="s">
        <v>21</v>
      </c>
      <c r="K749" t="s">
        <v>22</v>
      </c>
      <c r="L749">
        <v>1448690400</v>
      </c>
      <c r="M749">
        <v>1284354000</v>
      </c>
      <c r="N749" s="12">
        <f t="shared" si="50"/>
        <v>42336.25</v>
      </c>
      <c r="O749" s="12">
        <f t="shared" si="51"/>
        <v>40434.208333333336</v>
      </c>
      <c r="P749" t="b">
        <v>0</v>
      </c>
      <c r="Q749" t="b">
        <v>0</v>
      </c>
      <c r="R749" t="s">
        <v>33</v>
      </c>
      <c r="S749" t="s">
        <v>2040</v>
      </c>
      <c r="T749" t="s">
        <v>2041</v>
      </c>
    </row>
    <row r="750" spans="1:20" x14ac:dyDescent="0.3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t="s">
        <v>74</v>
      </c>
      <c r="G750" s="5">
        <f t="shared" si="48"/>
        <v>0.34959979476654696</v>
      </c>
      <c r="H750" s="8">
        <f t="shared" si="49"/>
        <v>110.97231270358306</v>
      </c>
      <c r="I750">
        <v>614</v>
      </c>
      <c r="J750" t="s">
        <v>21</v>
      </c>
      <c r="K750" t="s">
        <v>22</v>
      </c>
      <c r="L750">
        <v>1448690400</v>
      </c>
      <c r="M750">
        <v>1269579600</v>
      </c>
      <c r="N750" s="12">
        <f t="shared" si="50"/>
        <v>42336.25</v>
      </c>
      <c r="O750" s="12">
        <f t="shared" si="51"/>
        <v>40263.208333333336</v>
      </c>
      <c r="P750" t="b">
        <v>0</v>
      </c>
      <c r="Q750" t="b">
        <v>1</v>
      </c>
      <c r="R750" t="s">
        <v>71</v>
      </c>
      <c r="S750" t="s">
        <v>2042</v>
      </c>
      <c r="T750" t="s">
        <v>2050</v>
      </c>
    </row>
    <row r="751" spans="1:20" x14ac:dyDescent="0.3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t="s">
        <v>20</v>
      </c>
      <c r="G751" s="5">
        <f t="shared" si="48"/>
        <v>1.5729069767441861</v>
      </c>
      <c r="H751" s="8">
        <f t="shared" si="49"/>
        <v>36.959016393442624</v>
      </c>
      <c r="I751">
        <v>366</v>
      </c>
      <c r="J751" t="s">
        <v>107</v>
      </c>
      <c r="K751" t="s">
        <v>108</v>
      </c>
      <c r="L751">
        <v>1448690400</v>
      </c>
      <c r="M751">
        <v>1413781200</v>
      </c>
      <c r="N751" s="12">
        <f t="shared" si="50"/>
        <v>42336.25</v>
      </c>
      <c r="O751" s="12">
        <f t="shared" si="51"/>
        <v>41932.208333333336</v>
      </c>
      <c r="P751" t="b">
        <v>0</v>
      </c>
      <c r="Q751" t="b">
        <v>1</v>
      </c>
      <c r="R751" t="s">
        <v>65</v>
      </c>
      <c r="S751" t="s">
        <v>2038</v>
      </c>
      <c r="T751" t="s">
        <v>2047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t="s">
        <v>14</v>
      </c>
      <c r="G752" s="5">
        <f t="shared" si="48"/>
        <v>0.01</v>
      </c>
      <c r="H752" s="8">
        <f t="shared" si="49"/>
        <v>1</v>
      </c>
      <c r="I752">
        <v>1</v>
      </c>
      <c r="J752" t="s">
        <v>40</v>
      </c>
      <c r="K752" t="s">
        <v>41</v>
      </c>
      <c r="L752">
        <v>1448690400</v>
      </c>
      <c r="M752">
        <v>1280120400</v>
      </c>
      <c r="N752" s="12">
        <f t="shared" si="50"/>
        <v>42336.25</v>
      </c>
      <c r="O752" s="12">
        <f t="shared" si="51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2044</v>
      </c>
    </row>
    <row r="753" spans="1:20" x14ac:dyDescent="0.3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t="s">
        <v>20</v>
      </c>
      <c r="G753" s="5">
        <f t="shared" si="48"/>
        <v>2.3230555555555554</v>
      </c>
      <c r="H753" s="8">
        <f t="shared" si="49"/>
        <v>30.974074074074075</v>
      </c>
      <c r="I753">
        <v>270</v>
      </c>
      <c r="J753" t="s">
        <v>21</v>
      </c>
      <c r="K753" t="s">
        <v>22</v>
      </c>
      <c r="L753">
        <v>1448690400</v>
      </c>
      <c r="M753">
        <v>1459486800</v>
      </c>
      <c r="N753" s="12">
        <f t="shared" si="50"/>
        <v>42336.25</v>
      </c>
      <c r="O753" s="12">
        <f t="shared" si="51"/>
        <v>42461.208333333328</v>
      </c>
      <c r="P753" t="b">
        <v>1</v>
      </c>
      <c r="Q753" t="b">
        <v>1</v>
      </c>
      <c r="R753" t="s">
        <v>68</v>
      </c>
      <c r="S753" t="s">
        <v>2048</v>
      </c>
      <c r="T753" t="s">
        <v>2049</v>
      </c>
    </row>
    <row r="754" spans="1:20" x14ac:dyDescent="0.3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t="s">
        <v>74</v>
      </c>
      <c r="G754" s="5">
        <f t="shared" si="48"/>
        <v>0.92448275862068963</v>
      </c>
      <c r="H754" s="8">
        <f t="shared" si="49"/>
        <v>47.035087719298247</v>
      </c>
      <c r="I754">
        <v>114</v>
      </c>
      <c r="J754" t="s">
        <v>21</v>
      </c>
      <c r="K754" t="s">
        <v>22</v>
      </c>
      <c r="L754">
        <v>1448690400</v>
      </c>
      <c r="M754">
        <v>1282539600</v>
      </c>
      <c r="N754" s="12">
        <f t="shared" si="50"/>
        <v>42336.25</v>
      </c>
      <c r="O754" s="12">
        <f t="shared" si="51"/>
        <v>40413.208333333336</v>
      </c>
      <c r="P754" t="b">
        <v>0</v>
      </c>
      <c r="Q754" t="b">
        <v>1</v>
      </c>
      <c r="R754" t="s">
        <v>33</v>
      </c>
      <c r="S754" t="s">
        <v>2040</v>
      </c>
      <c r="T754" t="s">
        <v>2041</v>
      </c>
    </row>
    <row r="755" spans="1:20" x14ac:dyDescent="0.3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t="s">
        <v>20</v>
      </c>
      <c r="G755" s="5">
        <f t="shared" si="48"/>
        <v>2.5670212765957445</v>
      </c>
      <c r="H755" s="8">
        <f t="shared" si="49"/>
        <v>88.065693430656935</v>
      </c>
      <c r="I755">
        <v>137</v>
      </c>
      <c r="J755" t="s">
        <v>21</v>
      </c>
      <c r="K755" t="s">
        <v>22</v>
      </c>
      <c r="L755">
        <v>1448690400</v>
      </c>
      <c r="M755">
        <v>1275886800</v>
      </c>
      <c r="N755" s="12">
        <f t="shared" si="50"/>
        <v>42336.25</v>
      </c>
      <c r="O755" s="12">
        <f t="shared" si="51"/>
        <v>40336.208333333336</v>
      </c>
      <c r="P755" t="b">
        <v>0</v>
      </c>
      <c r="Q755" t="b">
        <v>0</v>
      </c>
      <c r="R755" t="s">
        <v>122</v>
      </c>
      <c r="S755" t="s">
        <v>2055</v>
      </c>
      <c r="T755" t="s">
        <v>2056</v>
      </c>
    </row>
    <row r="756" spans="1:20" x14ac:dyDescent="0.3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t="s">
        <v>20</v>
      </c>
      <c r="G756" s="5">
        <f t="shared" si="48"/>
        <v>1.6847017045454546</v>
      </c>
      <c r="H756" s="8">
        <f t="shared" si="49"/>
        <v>37.005616224648989</v>
      </c>
      <c r="I756">
        <v>3205</v>
      </c>
      <c r="J756" t="s">
        <v>21</v>
      </c>
      <c r="K756" t="s">
        <v>22</v>
      </c>
      <c r="L756">
        <v>1448690400</v>
      </c>
      <c r="M756">
        <v>1355983200</v>
      </c>
      <c r="N756" s="12">
        <f t="shared" si="50"/>
        <v>42336.25</v>
      </c>
      <c r="O756" s="12">
        <f t="shared" si="51"/>
        <v>41263.25</v>
      </c>
      <c r="P756" t="b">
        <v>0</v>
      </c>
      <c r="Q756" t="b">
        <v>0</v>
      </c>
      <c r="R756" t="s">
        <v>33</v>
      </c>
      <c r="S756" t="s">
        <v>2040</v>
      </c>
      <c r="T756" t="s">
        <v>2041</v>
      </c>
    </row>
    <row r="757" spans="1:20" x14ac:dyDescent="0.3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t="s">
        <v>20</v>
      </c>
      <c r="G757" s="5">
        <f t="shared" si="48"/>
        <v>1.6657777777777778</v>
      </c>
      <c r="H757" s="8">
        <f t="shared" si="49"/>
        <v>26.027777777777779</v>
      </c>
      <c r="I757">
        <v>288</v>
      </c>
      <c r="J757" t="s">
        <v>36</v>
      </c>
      <c r="K757" t="s">
        <v>37</v>
      </c>
      <c r="L757">
        <v>1448690400</v>
      </c>
      <c r="M757">
        <v>1515391200</v>
      </c>
      <c r="N757" s="12">
        <f t="shared" si="50"/>
        <v>42336.25</v>
      </c>
      <c r="O757" s="12">
        <f t="shared" si="51"/>
        <v>43108.25</v>
      </c>
      <c r="P757" t="b">
        <v>0</v>
      </c>
      <c r="Q757" t="b">
        <v>1</v>
      </c>
      <c r="R757" t="s">
        <v>33</v>
      </c>
      <c r="S757" t="s">
        <v>2040</v>
      </c>
      <c r="T757" t="s">
        <v>2041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t="s">
        <v>20</v>
      </c>
      <c r="G758" s="5">
        <f t="shared" si="48"/>
        <v>7.7207692307692311</v>
      </c>
      <c r="H758" s="8">
        <f t="shared" si="49"/>
        <v>67.817567567567565</v>
      </c>
      <c r="I758">
        <v>148</v>
      </c>
      <c r="J758" t="s">
        <v>21</v>
      </c>
      <c r="K758" t="s">
        <v>22</v>
      </c>
      <c r="L758">
        <v>1448690400</v>
      </c>
      <c r="M758">
        <v>1422252000</v>
      </c>
      <c r="N758" s="12">
        <f t="shared" si="50"/>
        <v>42336.25</v>
      </c>
      <c r="O758" s="12">
        <f t="shared" si="51"/>
        <v>42030.25</v>
      </c>
      <c r="P758" t="b">
        <v>0</v>
      </c>
      <c r="Q758" t="b">
        <v>0</v>
      </c>
      <c r="R758" t="s">
        <v>33</v>
      </c>
      <c r="S758" t="s">
        <v>2040</v>
      </c>
      <c r="T758" t="s">
        <v>2041</v>
      </c>
    </row>
    <row r="759" spans="1:20" x14ac:dyDescent="0.3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t="s">
        <v>20</v>
      </c>
      <c r="G759" s="5">
        <f t="shared" si="48"/>
        <v>4.0685714285714285</v>
      </c>
      <c r="H759" s="8">
        <f t="shared" si="49"/>
        <v>49.964912280701753</v>
      </c>
      <c r="I759">
        <v>114</v>
      </c>
      <c r="J759" t="s">
        <v>21</v>
      </c>
      <c r="K759" t="s">
        <v>22</v>
      </c>
      <c r="L759">
        <v>1448690400</v>
      </c>
      <c r="M759">
        <v>1305522000</v>
      </c>
      <c r="N759" s="12">
        <f t="shared" si="50"/>
        <v>42336.25</v>
      </c>
      <c r="O759" s="12">
        <f t="shared" si="51"/>
        <v>40679.208333333336</v>
      </c>
      <c r="P759" t="b">
        <v>0</v>
      </c>
      <c r="Q759" t="b">
        <v>0</v>
      </c>
      <c r="R759" t="s">
        <v>53</v>
      </c>
      <c r="S759" t="s">
        <v>2042</v>
      </c>
      <c r="T759" t="s">
        <v>2045</v>
      </c>
    </row>
    <row r="760" spans="1:20" x14ac:dyDescent="0.3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t="s">
        <v>20</v>
      </c>
      <c r="G760" s="5">
        <f t="shared" si="48"/>
        <v>5.6420608108108112</v>
      </c>
      <c r="H760" s="8">
        <f t="shared" si="49"/>
        <v>110.01646903820817</v>
      </c>
      <c r="I760">
        <v>1518</v>
      </c>
      <c r="J760" t="s">
        <v>15</v>
      </c>
      <c r="K760" t="s">
        <v>16</v>
      </c>
      <c r="L760">
        <v>1448690400</v>
      </c>
      <c r="M760">
        <v>1414904400</v>
      </c>
      <c r="N760" s="12">
        <f t="shared" si="50"/>
        <v>42336.25</v>
      </c>
      <c r="O760" s="12">
        <f t="shared" si="51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t="s">
        <v>14</v>
      </c>
      <c r="G761" s="5">
        <f t="shared" si="48"/>
        <v>0.6842686567164179</v>
      </c>
      <c r="H761" s="8">
        <f t="shared" si="49"/>
        <v>89.964678178963894</v>
      </c>
      <c r="I761">
        <v>1274</v>
      </c>
      <c r="J761" t="s">
        <v>21</v>
      </c>
      <c r="K761" t="s">
        <v>22</v>
      </c>
      <c r="L761">
        <v>1448690400</v>
      </c>
      <c r="M761">
        <v>1520402400</v>
      </c>
      <c r="N761" s="12">
        <f t="shared" si="50"/>
        <v>42336.25</v>
      </c>
      <c r="O761" s="12">
        <f t="shared" si="51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2044</v>
      </c>
    </row>
    <row r="762" spans="1:20" x14ac:dyDescent="0.3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t="s">
        <v>14</v>
      </c>
      <c r="G762" s="5">
        <f t="shared" si="48"/>
        <v>0.34351966873706002</v>
      </c>
      <c r="H762" s="8">
        <f t="shared" si="49"/>
        <v>79.009523809523813</v>
      </c>
      <c r="I762">
        <v>210</v>
      </c>
      <c r="J762" t="s">
        <v>107</v>
      </c>
      <c r="K762" t="s">
        <v>108</v>
      </c>
      <c r="L762">
        <v>1448690400</v>
      </c>
      <c r="M762">
        <v>1567141200</v>
      </c>
      <c r="N762" s="12">
        <f t="shared" si="50"/>
        <v>42336.25</v>
      </c>
      <c r="O762" s="12">
        <f t="shared" si="51"/>
        <v>43707.208333333328</v>
      </c>
      <c r="P762" t="b">
        <v>0</v>
      </c>
      <c r="Q762" t="b">
        <v>1</v>
      </c>
      <c r="R762" t="s">
        <v>89</v>
      </c>
      <c r="S762" t="s">
        <v>2051</v>
      </c>
      <c r="T762" t="s">
        <v>2052</v>
      </c>
    </row>
    <row r="763" spans="1:20" x14ac:dyDescent="0.3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t="s">
        <v>20</v>
      </c>
      <c r="G763" s="5">
        <f t="shared" si="48"/>
        <v>6.5545454545454547</v>
      </c>
      <c r="H763" s="8">
        <f t="shared" si="49"/>
        <v>86.867469879518069</v>
      </c>
      <c r="I763">
        <v>166</v>
      </c>
      <c r="J763" t="s">
        <v>21</v>
      </c>
      <c r="K763" t="s">
        <v>22</v>
      </c>
      <c r="L763">
        <v>1448690400</v>
      </c>
      <c r="M763">
        <v>1501131600</v>
      </c>
      <c r="N763" s="12">
        <f t="shared" si="50"/>
        <v>42336.25</v>
      </c>
      <c r="O763" s="12">
        <f t="shared" si="51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 x14ac:dyDescent="0.3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t="s">
        <v>20</v>
      </c>
      <c r="G764" s="5">
        <f t="shared" si="48"/>
        <v>1.7725714285714285</v>
      </c>
      <c r="H764" s="8">
        <f t="shared" si="49"/>
        <v>62.04</v>
      </c>
      <c r="I764">
        <v>100</v>
      </c>
      <c r="J764" t="s">
        <v>26</v>
      </c>
      <c r="K764" t="s">
        <v>27</v>
      </c>
      <c r="L764">
        <v>1448690400</v>
      </c>
      <c r="M764">
        <v>1355032800</v>
      </c>
      <c r="N764" s="12">
        <f t="shared" si="50"/>
        <v>42336.25</v>
      </c>
      <c r="O764" s="12">
        <f t="shared" si="51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t="s">
        <v>20</v>
      </c>
      <c r="G765" s="5">
        <f t="shared" si="48"/>
        <v>1.1317857142857144</v>
      </c>
      <c r="H765" s="8">
        <f t="shared" si="49"/>
        <v>26.970212765957445</v>
      </c>
      <c r="I765">
        <v>235</v>
      </c>
      <c r="J765" t="s">
        <v>21</v>
      </c>
      <c r="K765" t="s">
        <v>22</v>
      </c>
      <c r="L765">
        <v>1448690400</v>
      </c>
      <c r="M765">
        <v>1339477200</v>
      </c>
      <c r="N765" s="12">
        <f t="shared" si="50"/>
        <v>42336.25</v>
      </c>
      <c r="O765" s="12">
        <f t="shared" si="51"/>
        <v>41072.208333333336</v>
      </c>
      <c r="P765" t="b">
        <v>0</v>
      </c>
      <c r="Q765" t="b">
        <v>1</v>
      </c>
      <c r="R765" t="s">
        <v>33</v>
      </c>
      <c r="S765" t="s">
        <v>2040</v>
      </c>
      <c r="T765" t="s">
        <v>2041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t="s">
        <v>20</v>
      </c>
      <c r="G766" s="5">
        <f t="shared" si="48"/>
        <v>7.2818181818181822</v>
      </c>
      <c r="H766" s="8">
        <f t="shared" si="49"/>
        <v>54.121621621621621</v>
      </c>
      <c r="I766">
        <v>148</v>
      </c>
      <c r="J766" t="s">
        <v>21</v>
      </c>
      <c r="K766" t="s">
        <v>22</v>
      </c>
      <c r="L766">
        <v>1448690400</v>
      </c>
      <c r="M766">
        <v>1305954000</v>
      </c>
      <c r="N766" s="12">
        <f t="shared" si="50"/>
        <v>42336.25</v>
      </c>
      <c r="O766" s="12">
        <f t="shared" si="51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 x14ac:dyDescent="0.3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t="s">
        <v>20</v>
      </c>
      <c r="G767" s="5">
        <f t="shared" si="48"/>
        <v>2.0833333333333335</v>
      </c>
      <c r="H767" s="8">
        <f t="shared" si="49"/>
        <v>41.035353535353536</v>
      </c>
      <c r="I767">
        <v>198</v>
      </c>
      <c r="J767" t="s">
        <v>21</v>
      </c>
      <c r="K767" t="s">
        <v>22</v>
      </c>
      <c r="L767">
        <v>1448690400</v>
      </c>
      <c r="M767">
        <v>1494392400</v>
      </c>
      <c r="N767" s="12">
        <f t="shared" si="50"/>
        <v>42336.25</v>
      </c>
      <c r="O767" s="12">
        <f t="shared" si="51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2046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t="s">
        <v>14</v>
      </c>
      <c r="G768" s="5">
        <f t="shared" si="48"/>
        <v>0.31171232876712329</v>
      </c>
      <c r="H768" s="8">
        <f t="shared" si="49"/>
        <v>55.052419354838712</v>
      </c>
      <c r="I768">
        <v>248</v>
      </c>
      <c r="J768" t="s">
        <v>26</v>
      </c>
      <c r="K768" t="s">
        <v>27</v>
      </c>
      <c r="L768">
        <v>1448690400</v>
      </c>
      <c r="M768">
        <v>1537419600</v>
      </c>
      <c r="N768" s="12">
        <f t="shared" si="50"/>
        <v>42336.25</v>
      </c>
      <c r="O768" s="12">
        <f t="shared" si="51"/>
        <v>43363.208333333328</v>
      </c>
      <c r="P768" t="b">
        <v>0</v>
      </c>
      <c r="Q768" t="b">
        <v>0</v>
      </c>
      <c r="R768" t="s">
        <v>474</v>
      </c>
      <c r="S768" t="s">
        <v>2042</v>
      </c>
      <c r="T768" t="s">
        <v>2064</v>
      </c>
    </row>
    <row r="769" spans="1:20" x14ac:dyDescent="0.3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t="s">
        <v>14</v>
      </c>
      <c r="G769" s="5">
        <f t="shared" si="48"/>
        <v>0.56967078189300413</v>
      </c>
      <c r="H769" s="8">
        <f t="shared" si="49"/>
        <v>107.93762183235867</v>
      </c>
      <c r="I769">
        <v>513</v>
      </c>
      <c r="J769" t="s">
        <v>21</v>
      </c>
      <c r="K769" t="s">
        <v>22</v>
      </c>
      <c r="L769">
        <v>1448690400</v>
      </c>
      <c r="M769">
        <v>1447999200</v>
      </c>
      <c r="N769" s="12">
        <f t="shared" si="50"/>
        <v>42336.25</v>
      </c>
      <c r="O769" s="12">
        <f t="shared" si="51"/>
        <v>42328.25</v>
      </c>
      <c r="P769" t="b">
        <v>0</v>
      </c>
      <c r="Q769" t="b">
        <v>0</v>
      </c>
      <c r="R769" t="s">
        <v>206</v>
      </c>
      <c r="S769" t="s">
        <v>2048</v>
      </c>
      <c r="T769" t="s">
        <v>2060</v>
      </c>
    </row>
    <row r="770" spans="1:20" x14ac:dyDescent="0.3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t="s">
        <v>20</v>
      </c>
      <c r="G770" s="5">
        <f t="shared" si="48"/>
        <v>2.31</v>
      </c>
      <c r="H770" s="8">
        <f t="shared" si="49"/>
        <v>73.92</v>
      </c>
      <c r="I770">
        <v>150</v>
      </c>
      <c r="J770" t="s">
        <v>21</v>
      </c>
      <c r="K770" t="s">
        <v>22</v>
      </c>
      <c r="L770">
        <v>1448690400</v>
      </c>
      <c r="M770">
        <v>1388037600</v>
      </c>
      <c r="N770" s="12">
        <f t="shared" si="50"/>
        <v>42336.25</v>
      </c>
      <c r="O770" s="12">
        <f t="shared" si="51"/>
        <v>41634.25</v>
      </c>
      <c r="P770" t="b">
        <v>0</v>
      </c>
      <c r="Q770" t="b">
        <v>0</v>
      </c>
      <c r="R770" t="s">
        <v>33</v>
      </c>
      <c r="S770" t="s">
        <v>2040</v>
      </c>
      <c r="T770" t="s">
        <v>2041</v>
      </c>
    </row>
    <row r="771" spans="1:20" x14ac:dyDescent="0.3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t="s">
        <v>14</v>
      </c>
      <c r="G771" s="5">
        <f t="shared" ref="G771:G834" si="52">IF(D771,E771/D771,0)</f>
        <v>0.86867834394904464</v>
      </c>
      <c r="H771" s="8">
        <f t="shared" ref="H771:H834" si="53">IF(I771,E771/I771,0)</f>
        <v>31.995894428152493</v>
      </c>
      <c r="I771">
        <v>3410</v>
      </c>
      <c r="J771" t="s">
        <v>21</v>
      </c>
      <c r="K771" t="s">
        <v>22</v>
      </c>
      <c r="L771">
        <v>1448690400</v>
      </c>
      <c r="M771">
        <v>1378789200</v>
      </c>
      <c r="N771" s="12">
        <f t="shared" ref="N771:N834" si="54">(((L771/60)/60)/24)+DATE(1970,1,1)</f>
        <v>42336.25</v>
      </c>
      <c r="O771" s="12">
        <f t="shared" ref="O771:O834" si="5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2051</v>
      </c>
      <c r="T771" t="s">
        <v>2052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t="s">
        <v>20</v>
      </c>
      <c r="G772" s="5">
        <f t="shared" si="52"/>
        <v>2.7074418604651163</v>
      </c>
      <c r="H772" s="8">
        <f t="shared" si="53"/>
        <v>53.898148148148145</v>
      </c>
      <c r="I772">
        <v>216</v>
      </c>
      <c r="J772" t="s">
        <v>107</v>
      </c>
      <c r="K772" t="s">
        <v>108</v>
      </c>
      <c r="L772">
        <v>1448690400</v>
      </c>
      <c r="M772">
        <v>1398056400</v>
      </c>
      <c r="N772" s="12">
        <f t="shared" si="54"/>
        <v>42336.25</v>
      </c>
      <c r="O772" s="12">
        <f t="shared" si="55"/>
        <v>41750.208333333336</v>
      </c>
      <c r="P772" t="b">
        <v>0</v>
      </c>
      <c r="Q772" t="b">
        <v>1</v>
      </c>
      <c r="R772" t="s">
        <v>33</v>
      </c>
      <c r="S772" t="s">
        <v>2040</v>
      </c>
      <c r="T772" t="s">
        <v>2041</v>
      </c>
    </row>
    <row r="773" spans="1:20" x14ac:dyDescent="0.3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t="s">
        <v>74</v>
      </c>
      <c r="G773" s="5">
        <f t="shared" si="52"/>
        <v>0.49446428571428569</v>
      </c>
      <c r="H773" s="8">
        <f t="shared" si="53"/>
        <v>106.5</v>
      </c>
      <c r="I773">
        <v>26</v>
      </c>
      <c r="J773" t="s">
        <v>21</v>
      </c>
      <c r="K773" t="s">
        <v>22</v>
      </c>
      <c r="L773">
        <v>1448690400</v>
      </c>
      <c r="M773">
        <v>1550815200</v>
      </c>
      <c r="N773" s="12">
        <f t="shared" si="54"/>
        <v>42336.25</v>
      </c>
      <c r="O773" s="12">
        <f t="shared" si="55"/>
        <v>43518.25</v>
      </c>
      <c r="P773" t="b">
        <v>0</v>
      </c>
      <c r="Q773" t="b">
        <v>0</v>
      </c>
      <c r="R773" t="s">
        <v>33</v>
      </c>
      <c r="S773" t="s">
        <v>2040</v>
      </c>
      <c r="T773" t="s">
        <v>2041</v>
      </c>
    </row>
    <row r="774" spans="1:20" x14ac:dyDescent="0.3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t="s">
        <v>20</v>
      </c>
      <c r="G774" s="5">
        <f t="shared" si="52"/>
        <v>1.1335962566844919</v>
      </c>
      <c r="H774" s="8">
        <f t="shared" si="53"/>
        <v>32.999805409612762</v>
      </c>
      <c r="I774">
        <v>5139</v>
      </c>
      <c r="J774" t="s">
        <v>21</v>
      </c>
      <c r="K774" t="s">
        <v>22</v>
      </c>
      <c r="L774">
        <v>1448690400</v>
      </c>
      <c r="M774">
        <v>1550037600</v>
      </c>
      <c r="N774" s="12">
        <f t="shared" si="54"/>
        <v>42336.25</v>
      </c>
      <c r="O774" s="12">
        <f t="shared" si="55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2046</v>
      </c>
    </row>
    <row r="775" spans="1:20" x14ac:dyDescent="0.3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t="s">
        <v>20</v>
      </c>
      <c r="G775" s="5">
        <f t="shared" si="52"/>
        <v>1.9055555555555554</v>
      </c>
      <c r="H775" s="8">
        <f t="shared" si="53"/>
        <v>43.00254993625159</v>
      </c>
      <c r="I775">
        <v>2353</v>
      </c>
      <c r="J775" t="s">
        <v>21</v>
      </c>
      <c r="K775" t="s">
        <v>22</v>
      </c>
      <c r="L775">
        <v>1448690400</v>
      </c>
      <c r="M775">
        <v>1492923600</v>
      </c>
      <c r="N775" s="12">
        <f t="shared" si="54"/>
        <v>42336.25</v>
      </c>
      <c r="O775" s="12">
        <f t="shared" si="55"/>
        <v>42848.208333333328</v>
      </c>
      <c r="P775" t="b">
        <v>0</v>
      </c>
      <c r="Q775" t="b">
        <v>0</v>
      </c>
      <c r="R775" t="s">
        <v>33</v>
      </c>
      <c r="S775" t="s">
        <v>2040</v>
      </c>
      <c r="T775" t="s">
        <v>2041</v>
      </c>
    </row>
    <row r="776" spans="1:20" x14ac:dyDescent="0.3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t="s">
        <v>20</v>
      </c>
      <c r="G776" s="5">
        <f t="shared" si="52"/>
        <v>1.355</v>
      </c>
      <c r="H776" s="8">
        <f t="shared" si="53"/>
        <v>86.858974358974365</v>
      </c>
      <c r="I776">
        <v>78</v>
      </c>
      <c r="J776" t="s">
        <v>107</v>
      </c>
      <c r="K776" t="s">
        <v>108</v>
      </c>
      <c r="L776">
        <v>1448690400</v>
      </c>
      <c r="M776">
        <v>1467522000</v>
      </c>
      <c r="N776" s="12">
        <f t="shared" si="54"/>
        <v>42336.25</v>
      </c>
      <c r="O776" s="12">
        <f t="shared" si="55"/>
        <v>42554.208333333328</v>
      </c>
      <c r="P776" t="b">
        <v>0</v>
      </c>
      <c r="Q776" t="b">
        <v>0</v>
      </c>
      <c r="R776" t="s">
        <v>28</v>
      </c>
      <c r="S776" t="s">
        <v>2038</v>
      </c>
      <c r="T776" t="s">
        <v>2039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t="s">
        <v>14</v>
      </c>
      <c r="G777" s="5">
        <f t="shared" si="52"/>
        <v>0.10297872340425532</v>
      </c>
      <c r="H777" s="8">
        <f t="shared" si="53"/>
        <v>96.8</v>
      </c>
      <c r="I777">
        <v>10</v>
      </c>
      <c r="J777" t="s">
        <v>21</v>
      </c>
      <c r="K777" t="s">
        <v>22</v>
      </c>
      <c r="L777">
        <v>1448690400</v>
      </c>
      <c r="M777">
        <v>1416117600</v>
      </c>
      <c r="N777" s="12">
        <f t="shared" si="54"/>
        <v>42336.25</v>
      </c>
      <c r="O777" s="12">
        <f t="shared" si="55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 x14ac:dyDescent="0.3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t="s">
        <v>14</v>
      </c>
      <c r="G778" s="5">
        <f t="shared" si="52"/>
        <v>0.65544223826714798</v>
      </c>
      <c r="H778" s="8">
        <f t="shared" si="53"/>
        <v>32.995456610631528</v>
      </c>
      <c r="I778">
        <v>2201</v>
      </c>
      <c r="J778" t="s">
        <v>21</v>
      </c>
      <c r="K778" t="s">
        <v>22</v>
      </c>
      <c r="L778">
        <v>1448690400</v>
      </c>
      <c r="M778">
        <v>1563771600</v>
      </c>
      <c r="N778" s="12">
        <f t="shared" si="54"/>
        <v>42336.25</v>
      </c>
      <c r="O778" s="12">
        <f t="shared" si="55"/>
        <v>43668.208333333328</v>
      </c>
      <c r="P778" t="b">
        <v>0</v>
      </c>
      <c r="Q778" t="b">
        <v>0</v>
      </c>
      <c r="R778" t="s">
        <v>33</v>
      </c>
      <c r="S778" t="s">
        <v>2040</v>
      </c>
      <c r="T778" t="s">
        <v>2041</v>
      </c>
    </row>
    <row r="779" spans="1:20" x14ac:dyDescent="0.3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t="s">
        <v>14</v>
      </c>
      <c r="G779" s="5">
        <f t="shared" si="52"/>
        <v>0.49026652452025588</v>
      </c>
      <c r="H779" s="8">
        <f t="shared" si="53"/>
        <v>68.028106508875737</v>
      </c>
      <c r="I779">
        <v>676</v>
      </c>
      <c r="J779" t="s">
        <v>21</v>
      </c>
      <c r="K779" t="s">
        <v>22</v>
      </c>
      <c r="L779">
        <v>1448690400</v>
      </c>
      <c r="M779">
        <v>1319259600</v>
      </c>
      <c r="N779" s="12">
        <f t="shared" si="54"/>
        <v>42336.25</v>
      </c>
      <c r="O779" s="12">
        <f t="shared" si="55"/>
        <v>40838.208333333336</v>
      </c>
      <c r="P779" t="b">
        <v>0</v>
      </c>
      <c r="Q779" t="b">
        <v>0</v>
      </c>
      <c r="R779" t="s">
        <v>33</v>
      </c>
      <c r="S779" t="s">
        <v>2040</v>
      </c>
      <c r="T779" t="s">
        <v>2041</v>
      </c>
    </row>
    <row r="780" spans="1:20" x14ac:dyDescent="0.3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t="s">
        <v>20</v>
      </c>
      <c r="G780" s="5">
        <f t="shared" si="52"/>
        <v>7.8792307692307695</v>
      </c>
      <c r="H780" s="8">
        <f t="shared" si="53"/>
        <v>58.867816091954026</v>
      </c>
      <c r="I780">
        <v>174</v>
      </c>
      <c r="J780" t="s">
        <v>98</v>
      </c>
      <c r="K780" t="s">
        <v>99</v>
      </c>
      <c r="L780">
        <v>1448690400</v>
      </c>
      <c r="M780">
        <v>1313643600</v>
      </c>
      <c r="N780" s="12">
        <f t="shared" si="54"/>
        <v>42336.25</v>
      </c>
      <c r="O780" s="12">
        <f t="shared" si="55"/>
        <v>40773.208333333336</v>
      </c>
      <c r="P780" t="b">
        <v>0</v>
      </c>
      <c r="Q780" t="b">
        <v>0</v>
      </c>
      <c r="R780" t="s">
        <v>71</v>
      </c>
      <c r="S780" t="s">
        <v>2042</v>
      </c>
      <c r="T780" t="s">
        <v>2050</v>
      </c>
    </row>
    <row r="781" spans="1:20" x14ac:dyDescent="0.3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t="s">
        <v>14</v>
      </c>
      <c r="G781" s="5">
        <f t="shared" si="52"/>
        <v>0.80306347746090156</v>
      </c>
      <c r="H781" s="8">
        <f t="shared" si="53"/>
        <v>105.04572803850782</v>
      </c>
      <c r="I781">
        <v>831</v>
      </c>
      <c r="J781" t="s">
        <v>21</v>
      </c>
      <c r="K781" t="s">
        <v>22</v>
      </c>
      <c r="L781">
        <v>1448690400</v>
      </c>
      <c r="M781">
        <v>1440306000</v>
      </c>
      <c r="N781" s="12">
        <f t="shared" si="54"/>
        <v>42336.25</v>
      </c>
      <c r="O781" s="12">
        <f t="shared" si="55"/>
        <v>42239.208333333328</v>
      </c>
      <c r="P781" t="b">
        <v>0</v>
      </c>
      <c r="Q781" t="b">
        <v>1</v>
      </c>
      <c r="R781" t="s">
        <v>33</v>
      </c>
      <c r="S781" t="s">
        <v>2040</v>
      </c>
      <c r="T781" t="s">
        <v>2041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t="s">
        <v>20</v>
      </c>
      <c r="G782" s="5">
        <f t="shared" si="52"/>
        <v>1.0629411764705883</v>
      </c>
      <c r="H782" s="8">
        <f t="shared" si="53"/>
        <v>33.054878048780488</v>
      </c>
      <c r="I782">
        <v>164</v>
      </c>
      <c r="J782" t="s">
        <v>21</v>
      </c>
      <c r="K782" t="s">
        <v>22</v>
      </c>
      <c r="L782">
        <v>1448690400</v>
      </c>
      <c r="M782">
        <v>1470805200</v>
      </c>
      <c r="N782" s="12">
        <f t="shared" si="54"/>
        <v>42336.25</v>
      </c>
      <c r="O782" s="12">
        <f t="shared" si="55"/>
        <v>42592.208333333328</v>
      </c>
      <c r="P782" t="b">
        <v>0</v>
      </c>
      <c r="Q782" t="b">
        <v>1</v>
      </c>
      <c r="R782" t="s">
        <v>53</v>
      </c>
      <c r="S782" t="s">
        <v>2042</v>
      </c>
      <c r="T782" t="s">
        <v>2045</v>
      </c>
    </row>
    <row r="783" spans="1:20" x14ac:dyDescent="0.3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t="s">
        <v>74</v>
      </c>
      <c r="G783" s="5">
        <f t="shared" si="52"/>
        <v>0.50735632183908042</v>
      </c>
      <c r="H783" s="8">
        <f t="shared" si="53"/>
        <v>78.821428571428569</v>
      </c>
      <c r="I783">
        <v>56</v>
      </c>
      <c r="J783" t="s">
        <v>98</v>
      </c>
      <c r="K783" t="s">
        <v>99</v>
      </c>
      <c r="L783">
        <v>1448690400</v>
      </c>
      <c r="M783">
        <v>1292911200</v>
      </c>
      <c r="N783" s="12">
        <f t="shared" si="54"/>
        <v>42336.25</v>
      </c>
      <c r="O783" s="12">
        <f t="shared" si="55"/>
        <v>40533.25</v>
      </c>
      <c r="P783" t="b">
        <v>0</v>
      </c>
      <c r="Q783" t="b">
        <v>0</v>
      </c>
      <c r="R783" t="s">
        <v>33</v>
      </c>
      <c r="S783" t="s">
        <v>2040</v>
      </c>
      <c r="T783" t="s">
        <v>2041</v>
      </c>
    </row>
    <row r="784" spans="1:20" x14ac:dyDescent="0.3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t="s">
        <v>20</v>
      </c>
      <c r="G784" s="5">
        <f t="shared" si="52"/>
        <v>2.153137254901961</v>
      </c>
      <c r="H784" s="8">
        <f t="shared" si="53"/>
        <v>68.204968944099377</v>
      </c>
      <c r="I784">
        <v>161</v>
      </c>
      <c r="J784" t="s">
        <v>21</v>
      </c>
      <c r="K784" t="s">
        <v>22</v>
      </c>
      <c r="L784">
        <v>1448690400</v>
      </c>
      <c r="M784">
        <v>1301374800</v>
      </c>
      <c r="N784" s="12">
        <f t="shared" si="54"/>
        <v>42336.25</v>
      </c>
      <c r="O784" s="12">
        <f t="shared" si="55"/>
        <v>40631.208333333336</v>
      </c>
      <c r="P784" t="b">
        <v>0</v>
      </c>
      <c r="Q784" t="b">
        <v>1</v>
      </c>
      <c r="R784" t="s">
        <v>71</v>
      </c>
      <c r="S784" t="s">
        <v>2042</v>
      </c>
      <c r="T784" t="s">
        <v>2050</v>
      </c>
    </row>
    <row r="785" spans="1:20" x14ac:dyDescent="0.3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t="s">
        <v>20</v>
      </c>
      <c r="G785" s="5">
        <f t="shared" si="52"/>
        <v>1.4122972972972974</v>
      </c>
      <c r="H785" s="8">
        <f t="shared" si="53"/>
        <v>75.731884057971016</v>
      </c>
      <c r="I785">
        <v>138</v>
      </c>
      <c r="J785" t="s">
        <v>21</v>
      </c>
      <c r="K785" t="s">
        <v>22</v>
      </c>
      <c r="L785">
        <v>1448690400</v>
      </c>
      <c r="M785">
        <v>1387864800</v>
      </c>
      <c r="N785" s="12">
        <f t="shared" si="54"/>
        <v>42336.25</v>
      </c>
      <c r="O785" s="12">
        <f t="shared" si="55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 x14ac:dyDescent="0.3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t="s">
        <v>20</v>
      </c>
      <c r="G786" s="5">
        <f t="shared" si="52"/>
        <v>1.1533745781777278</v>
      </c>
      <c r="H786" s="8">
        <f t="shared" si="53"/>
        <v>30.996070133010882</v>
      </c>
      <c r="I786">
        <v>3308</v>
      </c>
      <c r="J786" t="s">
        <v>21</v>
      </c>
      <c r="K786" t="s">
        <v>22</v>
      </c>
      <c r="L786">
        <v>1448690400</v>
      </c>
      <c r="M786">
        <v>1458190800</v>
      </c>
      <c r="N786" s="12">
        <f t="shared" si="54"/>
        <v>42336.25</v>
      </c>
      <c r="O786" s="12">
        <f t="shared" si="55"/>
        <v>42446.208333333328</v>
      </c>
      <c r="P786" t="b">
        <v>0</v>
      </c>
      <c r="Q786" t="b">
        <v>0</v>
      </c>
      <c r="R786" t="s">
        <v>28</v>
      </c>
      <c r="S786" t="s">
        <v>2038</v>
      </c>
      <c r="T786" t="s">
        <v>2039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t="s">
        <v>20</v>
      </c>
      <c r="G787" s="5">
        <f t="shared" si="52"/>
        <v>1.9311940298507462</v>
      </c>
      <c r="H787" s="8">
        <f t="shared" si="53"/>
        <v>101.88188976377953</v>
      </c>
      <c r="I787">
        <v>127</v>
      </c>
      <c r="J787" t="s">
        <v>26</v>
      </c>
      <c r="K787" t="s">
        <v>27</v>
      </c>
      <c r="L787">
        <v>1448690400</v>
      </c>
      <c r="M787">
        <v>1559278800</v>
      </c>
      <c r="N787" s="12">
        <f t="shared" si="54"/>
        <v>42336.25</v>
      </c>
      <c r="O787" s="12">
        <f t="shared" si="55"/>
        <v>43616.208333333328</v>
      </c>
      <c r="P787" t="b">
        <v>0</v>
      </c>
      <c r="Q787" t="b">
        <v>1</v>
      </c>
      <c r="R787" t="s">
        <v>71</v>
      </c>
      <c r="S787" t="s">
        <v>2042</v>
      </c>
      <c r="T787" t="s">
        <v>2050</v>
      </c>
    </row>
    <row r="788" spans="1:20" x14ac:dyDescent="0.3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t="s">
        <v>20</v>
      </c>
      <c r="G788" s="5">
        <f t="shared" si="52"/>
        <v>7.2973333333333334</v>
      </c>
      <c r="H788" s="8">
        <f t="shared" si="53"/>
        <v>52.879227053140099</v>
      </c>
      <c r="I788">
        <v>207</v>
      </c>
      <c r="J788" t="s">
        <v>107</v>
      </c>
      <c r="K788" t="s">
        <v>108</v>
      </c>
      <c r="L788">
        <v>1448690400</v>
      </c>
      <c r="M788">
        <v>1522731600</v>
      </c>
      <c r="N788" s="12">
        <f t="shared" si="54"/>
        <v>42336.25</v>
      </c>
      <c r="O788" s="12">
        <f t="shared" si="55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2059</v>
      </c>
    </row>
    <row r="789" spans="1:20" x14ac:dyDescent="0.3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t="s">
        <v>14</v>
      </c>
      <c r="G789" s="5">
        <f t="shared" si="52"/>
        <v>0.99663398692810456</v>
      </c>
      <c r="H789" s="8">
        <f t="shared" si="53"/>
        <v>71.005820721769496</v>
      </c>
      <c r="I789">
        <v>859</v>
      </c>
      <c r="J789" t="s">
        <v>15</v>
      </c>
      <c r="K789" t="s">
        <v>16</v>
      </c>
      <c r="L789">
        <v>1448690400</v>
      </c>
      <c r="M789">
        <v>1306731600</v>
      </c>
      <c r="N789" s="12">
        <f t="shared" si="54"/>
        <v>42336.25</v>
      </c>
      <c r="O789" s="12">
        <f t="shared" si="55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 x14ac:dyDescent="0.3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t="s">
        <v>47</v>
      </c>
      <c r="G790" s="5">
        <f t="shared" si="52"/>
        <v>0.88166666666666671</v>
      </c>
      <c r="H790" s="8">
        <f t="shared" si="53"/>
        <v>102.38709677419355</v>
      </c>
      <c r="I790">
        <v>31</v>
      </c>
      <c r="J790" t="s">
        <v>21</v>
      </c>
      <c r="K790" t="s">
        <v>22</v>
      </c>
      <c r="L790">
        <v>1448690400</v>
      </c>
      <c r="M790">
        <v>1352527200</v>
      </c>
      <c r="N790" s="12">
        <f t="shared" si="54"/>
        <v>42336.25</v>
      </c>
      <c r="O790" s="12">
        <f t="shared" si="55"/>
        <v>41223.25</v>
      </c>
      <c r="P790" t="b">
        <v>0</v>
      </c>
      <c r="Q790" t="b">
        <v>0</v>
      </c>
      <c r="R790" t="s">
        <v>71</v>
      </c>
      <c r="S790" t="s">
        <v>2042</v>
      </c>
      <c r="T790" t="s">
        <v>2050</v>
      </c>
    </row>
    <row r="791" spans="1:20" x14ac:dyDescent="0.3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t="s">
        <v>14</v>
      </c>
      <c r="G791" s="5">
        <f t="shared" si="52"/>
        <v>0.37233333333333335</v>
      </c>
      <c r="H791" s="8">
        <f t="shared" si="53"/>
        <v>74.466666666666669</v>
      </c>
      <c r="I791">
        <v>45</v>
      </c>
      <c r="J791" t="s">
        <v>21</v>
      </c>
      <c r="K791" t="s">
        <v>22</v>
      </c>
      <c r="L791">
        <v>1448690400</v>
      </c>
      <c r="M791">
        <v>1404363600</v>
      </c>
      <c r="N791" s="12">
        <f t="shared" si="54"/>
        <v>42336.25</v>
      </c>
      <c r="O791" s="12">
        <f t="shared" si="55"/>
        <v>41823.208333333336</v>
      </c>
      <c r="P791" t="b">
        <v>0</v>
      </c>
      <c r="Q791" t="b">
        <v>0</v>
      </c>
      <c r="R791" t="s">
        <v>33</v>
      </c>
      <c r="S791" t="s">
        <v>2040</v>
      </c>
      <c r="T791" t="s">
        <v>2041</v>
      </c>
    </row>
    <row r="792" spans="1:20" x14ac:dyDescent="0.3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t="s">
        <v>74</v>
      </c>
      <c r="G792" s="5">
        <f t="shared" si="52"/>
        <v>0.30540075309306081</v>
      </c>
      <c r="H792" s="8">
        <f t="shared" si="53"/>
        <v>51.009883198562441</v>
      </c>
      <c r="I792">
        <v>1113</v>
      </c>
      <c r="J792" t="s">
        <v>21</v>
      </c>
      <c r="K792" t="s">
        <v>22</v>
      </c>
      <c r="L792">
        <v>1448690400</v>
      </c>
      <c r="M792">
        <v>1266645600</v>
      </c>
      <c r="N792" s="12">
        <f t="shared" si="54"/>
        <v>42336.25</v>
      </c>
      <c r="O792" s="12">
        <f t="shared" si="55"/>
        <v>40229.25</v>
      </c>
      <c r="P792" t="b">
        <v>0</v>
      </c>
      <c r="Q792" t="b">
        <v>0</v>
      </c>
      <c r="R792" t="s">
        <v>33</v>
      </c>
      <c r="S792" t="s">
        <v>2040</v>
      </c>
      <c r="T792" t="s">
        <v>2041</v>
      </c>
    </row>
    <row r="793" spans="1:20" x14ac:dyDescent="0.3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t="s">
        <v>14</v>
      </c>
      <c r="G793" s="5">
        <f t="shared" si="52"/>
        <v>0.25714285714285712</v>
      </c>
      <c r="H793" s="8">
        <f t="shared" si="53"/>
        <v>90</v>
      </c>
      <c r="I793">
        <v>6</v>
      </c>
      <c r="J793" t="s">
        <v>21</v>
      </c>
      <c r="K793" t="s">
        <v>22</v>
      </c>
      <c r="L793">
        <v>1448690400</v>
      </c>
      <c r="M793">
        <v>1482818400</v>
      </c>
      <c r="N793" s="12">
        <f t="shared" si="54"/>
        <v>42336.25</v>
      </c>
      <c r="O793" s="12">
        <f t="shared" si="55"/>
        <v>42731.25</v>
      </c>
      <c r="P793" t="b">
        <v>0</v>
      </c>
      <c r="Q793" t="b">
        <v>0</v>
      </c>
      <c r="R793" t="s">
        <v>17</v>
      </c>
      <c r="S793" t="s">
        <v>2034</v>
      </c>
      <c r="T793" t="s">
        <v>2035</v>
      </c>
    </row>
    <row r="794" spans="1:20" x14ac:dyDescent="0.3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t="s">
        <v>14</v>
      </c>
      <c r="G794" s="5">
        <f t="shared" si="52"/>
        <v>0.34</v>
      </c>
      <c r="H794" s="8">
        <f t="shared" si="53"/>
        <v>97.142857142857139</v>
      </c>
      <c r="I794">
        <v>7</v>
      </c>
      <c r="J794" t="s">
        <v>21</v>
      </c>
      <c r="K794" t="s">
        <v>22</v>
      </c>
      <c r="L794">
        <v>1448690400</v>
      </c>
      <c r="M794">
        <v>1374642000</v>
      </c>
      <c r="N794" s="12">
        <f t="shared" si="54"/>
        <v>42336.25</v>
      </c>
      <c r="O794" s="12">
        <f t="shared" si="55"/>
        <v>41479.208333333336</v>
      </c>
      <c r="P794" t="b">
        <v>0</v>
      </c>
      <c r="Q794" t="b">
        <v>1</v>
      </c>
      <c r="R794" t="s">
        <v>33</v>
      </c>
      <c r="S794" t="s">
        <v>2040</v>
      </c>
      <c r="T794" t="s">
        <v>2041</v>
      </c>
    </row>
    <row r="795" spans="1:20" x14ac:dyDescent="0.3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t="s">
        <v>20</v>
      </c>
      <c r="G795" s="5">
        <f t="shared" si="52"/>
        <v>11.859090909090909</v>
      </c>
      <c r="H795" s="8">
        <f t="shared" si="53"/>
        <v>72.071823204419886</v>
      </c>
      <c r="I795">
        <v>181</v>
      </c>
      <c r="J795" t="s">
        <v>98</v>
      </c>
      <c r="K795" t="s">
        <v>99</v>
      </c>
      <c r="L795">
        <v>1448690400</v>
      </c>
      <c r="M795">
        <v>1372482000</v>
      </c>
      <c r="N795" s="12">
        <f t="shared" si="54"/>
        <v>42336.25</v>
      </c>
      <c r="O795" s="12">
        <f t="shared" si="55"/>
        <v>41454.208333333336</v>
      </c>
      <c r="P795" t="b">
        <v>0</v>
      </c>
      <c r="Q795" t="b">
        <v>0</v>
      </c>
      <c r="R795" t="s">
        <v>68</v>
      </c>
      <c r="S795" t="s">
        <v>2048</v>
      </c>
      <c r="T795" t="s">
        <v>2049</v>
      </c>
    </row>
    <row r="796" spans="1:20" x14ac:dyDescent="0.3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t="s">
        <v>20</v>
      </c>
      <c r="G796" s="5">
        <f t="shared" si="52"/>
        <v>1.2539393939393939</v>
      </c>
      <c r="H796" s="8">
        <f t="shared" si="53"/>
        <v>75.236363636363635</v>
      </c>
      <c r="I796">
        <v>110</v>
      </c>
      <c r="J796" t="s">
        <v>21</v>
      </c>
      <c r="K796" t="s">
        <v>22</v>
      </c>
      <c r="L796">
        <v>1448690400</v>
      </c>
      <c r="M796">
        <v>1514959200</v>
      </c>
      <c r="N796" s="12">
        <f t="shared" si="54"/>
        <v>42336.25</v>
      </c>
      <c r="O796" s="12">
        <f t="shared" si="55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t="s">
        <v>14</v>
      </c>
      <c r="G797" s="5">
        <f t="shared" si="52"/>
        <v>0.14394366197183098</v>
      </c>
      <c r="H797" s="8">
        <f t="shared" si="53"/>
        <v>32.967741935483872</v>
      </c>
      <c r="I797">
        <v>31</v>
      </c>
      <c r="J797" t="s">
        <v>21</v>
      </c>
      <c r="K797" t="s">
        <v>22</v>
      </c>
      <c r="L797">
        <v>1448690400</v>
      </c>
      <c r="M797">
        <v>1478235600</v>
      </c>
      <c r="N797" s="12">
        <f t="shared" si="54"/>
        <v>42336.25</v>
      </c>
      <c r="O797" s="12">
        <f t="shared" si="55"/>
        <v>42678.208333333328</v>
      </c>
      <c r="P797" t="b">
        <v>0</v>
      </c>
      <c r="Q797" t="b">
        <v>0</v>
      </c>
      <c r="R797" t="s">
        <v>53</v>
      </c>
      <c r="S797" t="s">
        <v>2042</v>
      </c>
      <c r="T797" t="s">
        <v>2045</v>
      </c>
    </row>
    <row r="798" spans="1:20" x14ac:dyDescent="0.3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t="s">
        <v>14</v>
      </c>
      <c r="G798" s="5">
        <f t="shared" si="52"/>
        <v>0.54807692307692313</v>
      </c>
      <c r="H798" s="8">
        <f t="shared" si="53"/>
        <v>54.807692307692307</v>
      </c>
      <c r="I798">
        <v>78</v>
      </c>
      <c r="J798" t="s">
        <v>21</v>
      </c>
      <c r="K798" t="s">
        <v>22</v>
      </c>
      <c r="L798">
        <v>1448690400</v>
      </c>
      <c r="M798">
        <v>1408078800</v>
      </c>
      <c r="N798" s="12">
        <f t="shared" si="54"/>
        <v>42336.25</v>
      </c>
      <c r="O798" s="12">
        <f t="shared" si="55"/>
        <v>41866.208333333336</v>
      </c>
      <c r="P798" t="b">
        <v>0</v>
      </c>
      <c r="Q798" t="b">
        <v>1</v>
      </c>
      <c r="R798" t="s">
        <v>292</v>
      </c>
      <c r="S798" t="s">
        <v>2051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t="s">
        <v>20</v>
      </c>
      <c r="G799" s="5">
        <f t="shared" si="52"/>
        <v>1.0963157894736841</v>
      </c>
      <c r="H799" s="8">
        <f t="shared" si="53"/>
        <v>45.037837837837834</v>
      </c>
      <c r="I799">
        <v>185</v>
      </c>
      <c r="J799" t="s">
        <v>21</v>
      </c>
      <c r="K799" t="s">
        <v>22</v>
      </c>
      <c r="L799">
        <v>1448690400</v>
      </c>
      <c r="M799">
        <v>1548136800</v>
      </c>
      <c r="N799" s="12">
        <f t="shared" si="54"/>
        <v>42336.25</v>
      </c>
      <c r="O799" s="12">
        <f t="shared" si="55"/>
        <v>43487.25</v>
      </c>
      <c r="P799" t="b">
        <v>0</v>
      </c>
      <c r="Q799" t="b">
        <v>0</v>
      </c>
      <c r="R799" t="s">
        <v>28</v>
      </c>
      <c r="S799" t="s">
        <v>2038</v>
      </c>
      <c r="T799" t="s">
        <v>2039</v>
      </c>
    </row>
    <row r="800" spans="1:20" x14ac:dyDescent="0.3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t="s">
        <v>20</v>
      </c>
      <c r="G800" s="5">
        <f t="shared" si="52"/>
        <v>1.8847058823529412</v>
      </c>
      <c r="H800" s="8">
        <f t="shared" si="53"/>
        <v>52.958677685950413</v>
      </c>
      <c r="I800">
        <v>121</v>
      </c>
      <c r="J800" t="s">
        <v>21</v>
      </c>
      <c r="K800" t="s">
        <v>22</v>
      </c>
      <c r="L800">
        <v>1448690400</v>
      </c>
      <c r="M800">
        <v>1340859600</v>
      </c>
      <c r="N800" s="12">
        <f t="shared" si="54"/>
        <v>42336.25</v>
      </c>
      <c r="O800" s="12">
        <f t="shared" si="55"/>
        <v>41088.208333333336</v>
      </c>
      <c r="P800" t="b">
        <v>0</v>
      </c>
      <c r="Q800" t="b">
        <v>1</v>
      </c>
      <c r="R800" t="s">
        <v>33</v>
      </c>
      <c r="S800" t="s">
        <v>2040</v>
      </c>
      <c r="T800" t="s">
        <v>2041</v>
      </c>
    </row>
    <row r="801" spans="1:20" x14ac:dyDescent="0.3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t="s">
        <v>14</v>
      </c>
      <c r="G801" s="5">
        <f t="shared" si="52"/>
        <v>0.87008284023668636</v>
      </c>
      <c r="H801" s="8">
        <f t="shared" si="53"/>
        <v>60.017959183673469</v>
      </c>
      <c r="I801">
        <v>1225</v>
      </c>
      <c r="J801" t="s">
        <v>40</v>
      </c>
      <c r="K801" t="s">
        <v>41</v>
      </c>
      <c r="L801">
        <v>1448690400</v>
      </c>
      <c r="M801">
        <v>1454479200</v>
      </c>
      <c r="N801" s="12">
        <f t="shared" si="54"/>
        <v>42336.25</v>
      </c>
      <c r="O801" s="12">
        <f t="shared" si="55"/>
        <v>42403.25</v>
      </c>
      <c r="P801" t="b">
        <v>0</v>
      </c>
      <c r="Q801" t="b">
        <v>0</v>
      </c>
      <c r="R801" t="s">
        <v>33</v>
      </c>
      <c r="S801" t="s">
        <v>2040</v>
      </c>
      <c r="T801" t="s">
        <v>2041</v>
      </c>
    </row>
    <row r="802" spans="1:20" x14ac:dyDescent="0.3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t="s">
        <v>14</v>
      </c>
      <c r="G802" s="5">
        <f t="shared" si="52"/>
        <v>0.01</v>
      </c>
      <c r="H802" s="8">
        <f t="shared" si="53"/>
        <v>1</v>
      </c>
      <c r="I802">
        <v>1</v>
      </c>
      <c r="J802" t="s">
        <v>98</v>
      </c>
      <c r="K802" t="s">
        <v>99</v>
      </c>
      <c r="L802">
        <v>1448690400</v>
      </c>
      <c r="M802">
        <v>1434430800</v>
      </c>
      <c r="N802" s="12">
        <f t="shared" si="54"/>
        <v>42336.25</v>
      </c>
      <c r="O802" s="12">
        <f t="shared" si="55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 x14ac:dyDescent="0.3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t="s">
        <v>20</v>
      </c>
      <c r="G803" s="5">
        <f t="shared" si="52"/>
        <v>2.0291304347826089</v>
      </c>
      <c r="H803" s="8">
        <f t="shared" si="53"/>
        <v>44.028301886792455</v>
      </c>
      <c r="I803">
        <v>106</v>
      </c>
      <c r="J803" t="s">
        <v>21</v>
      </c>
      <c r="K803" t="s">
        <v>22</v>
      </c>
      <c r="L803">
        <v>1448690400</v>
      </c>
      <c r="M803">
        <v>1579672800</v>
      </c>
      <c r="N803" s="12">
        <f t="shared" si="54"/>
        <v>42336.25</v>
      </c>
      <c r="O803" s="12">
        <f t="shared" si="55"/>
        <v>43852.25</v>
      </c>
      <c r="P803" t="b">
        <v>0</v>
      </c>
      <c r="Q803" t="b">
        <v>1</v>
      </c>
      <c r="R803" t="s">
        <v>122</v>
      </c>
      <c r="S803" t="s">
        <v>2055</v>
      </c>
      <c r="T803" t="s">
        <v>2056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t="s">
        <v>20</v>
      </c>
      <c r="G804" s="5">
        <f t="shared" si="52"/>
        <v>1.9703225806451612</v>
      </c>
      <c r="H804" s="8">
        <f t="shared" si="53"/>
        <v>86.028169014084511</v>
      </c>
      <c r="I804">
        <v>142</v>
      </c>
      <c r="J804" t="s">
        <v>21</v>
      </c>
      <c r="K804" t="s">
        <v>22</v>
      </c>
      <c r="L804">
        <v>1448690400</v>
      </c>
      <c r="M804">
        <v>1562389200</v>
      </c>
      <c r="N804" s="12">
        <f t="shared" si="54"/>
        <v>42336.25</v>
      </c>
      <c r="O804" s="12">
        <f t="shared" si="55"/>
        <v>43652.208333333328</v>
      </c>
      <c r="P804" t="b">
        <v>0</v>
      </c>
      <c r="Q804" t="b">
        <v>0</v>
      </c>
      <c r="R804" t="s">
        <v>122</v>
      </c>
      <c r="S804" t="s">
        <v>2055</v>
      </c>
      <c r="T804" t="s">
        <v>2056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t="s">
        <v>20</v>
      </c>
      <c r="G805" s="5">
        <f t="shared" si="52"/>
        <v>1.07</v>
      </c>
      <c r="H805" s="8">
        <f t="shared" si="53"/>
        <v>28.012875536480685</v>
      </c>
      <c r="I805">
        <v>233</v>
      </c>
      <c r="J805" t="s">
        <v>21</v>
      </c>
      <c r="K805" t="s">
        <v>22</v>
      </c>
      <c r="L805">
        <v>1448690400</v>
      </c>
      <c r="M805">
        <v>1551506400</v>
      </c>
      <c r="N805" s="12">
        <f t="shared" si="54"/>
        <v>42336.25</v>
      </c>
      <c r="O805" s="12">
        <f t="shared" si="55"/>
        <v>43526.25</v>
      </c>
      <c r="P805" t="b">
        <v>0</v>
      </c>
      <c r="Q805" t="b">
        <v>0</v>
      </c>
      <c r="R805" t="s">
        <v>33</v>
      </c>
      <c r="S805" t="s">
        <v>2040</v>
      </c>
      <c r="T805" t="s">
        <v>2041</v>
      </c>
    </row>
    <row r="806" spans="1:20" x14ac:dyDescent="0.3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t="s">
        <v>20</v>
      </c>
      <c r="G806" s="5">
        <f t="shared" si="52"/>
        <v>2.6873076923076922</v>
      </c>
      <c r="H806" s="8">
        <f t="shared" si="53"/>
        <v>32.050458715596328</v>
      </c>
      <c r="I806">
        <v>218</v>
      </c>
      <c r="J806" t="s">
        <v>21</v>
      </c>
      <c r="K806" t="s">
        <v>22</v>
      </c>
      <c r="L806">
        <v>1448690400</v>
      </c>
      <c r="M806">
        <v>1516600800</v>
      </c>
      <c r="N806" s="12">
        <f t="shared" si="54"/>
        <v>42336.25</v>
      </c>
      <c r="O806" s="12">
        <f t="shared" si="55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t="s">
        <v>14</v>
      </c>
      <c r="G807" s="5">
        <f t="shared" si="52"/>
        <v>0.50845360824742269</v>
      </c>
      <c r="H807" s="8">
        <f t="shared" si="53"/>
        <v>73.611940298507463</v>
      </c>
      <c r="I807">
        <v>67</v>
      </c>
      <c r="J807" t="s">
        <v>26</v>
      </c>
      <c r="K807" t="s">
        <v>27</v>
      </c>
      <c r="L807">
        <v>1448690400</v>
      </c>
      <c r="M807">
        <v>1420437600</v>
      </c>
      <c r="N807" s="12">
        <f t="shared" si="54"/>
        <v>42336.25</v>
      </c>
      <c r="O807" s="12">
        <f t="shared" si="55"/>
        <v>42009.25</v>
      </c>
      <c r="P807" t="b">
        <v>0</v>
      </c>
      <c r="Q807" t="b">
        <v>0</v>
      </c>
      <c r="R807" t="s">
        <v>42</v>
      </c>
      <c r="S807" t="s">
        <v>2042</v>
      </c>
      <c r="T807" t="s">
        <v>2043</v>
      </c>
    </row>
    <row r="808" spans="1:20" x14ac:dyDescent="0.3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t="s">
        <v>20</v>
      </c>
      <c r="G808" s="5">
        <f t="shared" si="52"/>
        <v>11.802857142857142</v>
      </c>
      <c r="H808" s="8">
        <f t="shared" si="53"/>
        <v>108.71052631578948</v>
      </c>
      <c r="I808">
        <v>76</v>
      </c>
      <c r="J808" t="s">
        <v>21</v>
      </c>
      <c r="K808" t="s">
        <v>22</v>
      </c>
      <c r="L808">
        <v>1448690400</v>
      </c>
      <c r="M808">
        <v>1332997200</v>
      </c>
      <c r="N808" s="12">
        <f t="shared" si="54"/>
        <v>42336.25</v>
      </c>
      <c r="O808" s="12">
        <f t="shared" si="55"/>
        <v>40997.208333333336</v>
      </c>
      <c r="P808" t="b">
        <v>0</v>
      </c>
      <c r="Q808" t="b">
        <v>1</v>
      </c>
      <c r="R808" t="s">
        <v>53</v>
      </c>
      <c r="S808" t="s">
        <v>2042</v>
      </c>
      <c r="T808" t="s">
        <v>2045</v>
      </c>
    </row>
    <row r="809" spans="1:20" x14ac:dyDescent="0.3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t="s">
        <v>20</v>
      </c>
      <c r="G809" s="5">
        <f t="shared" si="52"/>
        <v>2.64</v>
      </c>
      <c r="H809" s="8">
        <f t="shared" si="53"/>
        <v>42.97674418604651</v>
      </c>
      <c r="I809">
        <v>43</v>
      </c>
      <c r="J809" t="s">
        <v>21</v>
      </c>
      <c r="K809" t="s">
        <v>22</v>
      </c>
      <c r="L809">
        <v>1448690400</v>
      </c>
      <c r="M809">
        <v>1574920800</v>
      </c>
      <c r="N809" s="12">
        <f t="shared" si="54"/>
        <v>42336.25</v>
      </c>
      <c r="O809" s="12">
        <f t="shared" si="55"/>
        <v>43797.25</v>
      </c>
      <c r="P809" t="b">
        <v>0</v>
      </c>
      <c r="Q809" t="b">
        <v>1</v>
      </c>
      <c r="R809" t="s">
        <v>33</v>
      </c>
      <c r="S809" t="s">
        <v>2040</v>
      </c>
      <c r="T809" t="s">
        <v>2041</v>
      </c>
    </row>
    <row r="810" spans="1:20" x14ac:dyDescent="0.3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t="s">
        <v>14</v>
      </c>
      <c r="G810" s="5">
        <f t="shared" si="52"/>
        <v>0.30442307692307691</v>
      </c>
      <c r="H810" s="8">
        <f t="shared" si="53"/>
        <v>83.315789473684205</v>
      </c>
      <c r="I810">
        <v>19</v>
      </c>
      <c r="J810" t="s">
        <v>21</v>
      </c>
      <c r="K810" t="s">
        <v>22</v>
      </c>
      <c r="L810">
        <v>1448690400</v>
      </c>
      <c r="M810">
        <v>1464930000</v>
      </c>
      <c r="N810" s="12">
        <f t="shared" si="54"/>
        <v>42336.25</v>
      </c>
      <c r="O810" s="12">
        <f t="shared" si="55"/>
        <v>42524.208333333328</v>
      </c>
      <c r="P810" t="b">
        <v>0</v>
      </c>
      <c r="Q810" t="b">
        <v>0</v>
      </c>
      <c r="R810" t="s">
        <v>17</v>
      </c>
      <c r="S810" t="s">
        <v>2034</v>
      </c>
      <c r="T810" t="s">
        <v>2035</v>
      </c>
    </row>
    <row r="811" spans="1:20" x14ac:dyDescent="0.3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t="s">
        <v>14</v>
      </c>
      <c r="G811" s="5">
        <f t="shared" si="52"/>
        <v>0.62880681818181816</v>
      </c>
      <c r="H811" s="8">
        <f t="shared" si="53"/>
        <v>42</v>
      </c>
      <c r="I811">
        <v>2108</v>
      </c>
      <c r="J811" t="s">
        <v>98</v>
      </c>
      <c r="K811" t="s">
        <v>99</v>
      </c>
      <c r="L811">
        <v>1448690400</v>
      </c>
      <c r="M811">
        <v>1345006800</v>
      </c>
      <c r="N811" s="12">
        <f t="shared" si="54"/>
        <v>42336.25</v>
      </c>
      <c r="O811" s="12">
        <f t="shared" si="55"/>
        <v>41136.208333333336</v>
      </c>
      <c r="P811" t="b">
        <v>0</v>
      </c>
      <c r="Q811" t="b">
        <v>0</v>
      </c>
      <c r="R811" t="s">
        <v>42</v>
      </c>
      <c r="S811" t="s">
        <v>2042</v>
      </c>
      <c r="T811" t="s">
        <v>2043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t="s">
        <v>20</v>
      </c>
      <c r="G812" s="5">
        <f t="shared" si="52"/>
        <v>1.9312499999999999</v>
      </c>
      <c r="H812" s="8">
        <f t="shared" si="53"/>
        <v>55.927601809954751</v>
      </c>
      <c r="I812">
        <v>221</v>
      </c>
      <c r="J812" t="s">
        <v>21</v>
      </c>
      <c r="K812" t="s">
        <v>22</v>
      </c>
      <c r="L812">
        <v>1448690400</v>
      </c>
      <c r="M812">
        <v>1512712800</v>
      </c>
      <c r="N812" s="12">
        <f t="shared" si="54"/>
        <v>42336.25</v>
      </c>
      <c r="O812" s="12">
        <f t="shared" si="55"/>
        <v>43077.25</v>
      </c>
      <c r="P812" t="b">
        <v>0</v>
      </c>
      <c r="Q812" t="b">
        <v>1</v>
      </c>
      <c r="R812" t="s">
        <v>33</v>
      </c>
      <c r="S812" t="s">
        <v>2040</v>
      </c>
      <c r="T812" t="s">
        <v>2041</v>
      </c>
    </row>
    <row r="813" spans="1:20" x14ac:dyDescent="0.3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t="s">
        <v>14</v>
      </c>
      <c r="G813" s="5">
        <f t="shared" si="52"/>
        <v>0.77102702702702708</v>
      </c>
      <c r="H813" s="8">
        <f t="shared" si="53"/>
        <v>105.03681885125184</v>
      </c>
      <c r="I813">
        <v>679</v>
      </c>
      <c r="J813" t="s">
        <v>21</v>
      </c>
      <c r="K813" t="s">
        <v>22</v>
      </c>
      <c r="L813">
        <v>1448690400</v>
      </c>
      <c r="M813">
        <v>1452492000</v>
      </c>
      <c r="N813" s="12">
        <f t="shared" si="54"/>
        <v>42336.25</v>
      </c>
      <c r="O813" s="12">
        <f t="shared" si="55"/>
        <v>42380.25</v>
      </c>
      <c r="P813" t="b">
        <v>0</v>
      </c>
      <c r="Q813" t="b">
        <v>1</v>
      </c>
      <c r="R813" t="s">
        <v>89</v>
      </c>
      <c r="S813" t="s">
        <v>2051</v>
      </c>
      <c r="T813" t="s">
        <v>2052</v>
      </c>
    </row>
    <row r="814" spans="1:20" x14ac:dyDescent="0.3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t="s">
        <v>20</v>
      </c>
      <c r="G814" s="5">
        <f t="shared" si="52"/>
        <v>2.2552763819095478</v>
      </c>
      <c r="H814" s="8">
        <f t="shared" si="53"/>
        <v>48</v>
      </c>
      <c r="I814">
        <v>2805</v>
      </c>
      <c r="J814" t="s">
        <v>15</v>
      </c>
      <c r="K814" t="s">
        <v>16</v>
      </c>
      <c r="L814">
        <v>1448690400</v>
      </c>
      <c r="M814">
        <v>1524286800</v>
      </c>
      <c r="N814" s="12">
        <f t="shared" si="54"/>
        <v>42336.25</v>
      </c>
      <c r="O814" s="12">
        <f t="shared" si="55"/>
        <v>43211.208333333328</v>
      </c>
      <c r="P814" t="b">
        <v>0</v>
      </c>
      <c r="Q814" t="b">
        <v>0</v>
      </c>
      <c r="R814" t="s">
        <v>68</v>
      </c>
      <c r="S814" t="s">
        <v>2048</v>
      </c>
      <c r="T814" t="s">
        <v>2049</v>
      </c>
    </row>
    <row r="815" spans="1:20" x14ac:dyDescent="0.3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t="s">
        <v>20</v>
      </c>
      <c r="G815" s="5">
        <f t="shared" si="52"/>
        <v>2.3940625</v>
      </c>
      <c r="H815" s="8">
        <f t="shared" si="53"/>
        <v>112.66176470588235</v>
      </c>
      <c r="I815">
        <v>68</v>
      </c>
      <c r="J815" t="s">
        <v>21</v>
      </c>
      <c r="K815" t="s">
        <v>22</v>
      </c>
      <c r="L815">
        <v>1448690400</v>
      </c>
      <c r="M815">
        <v>1346907600</v>
      </c>
      <c r="N815" s="12">
        <f t="shared" si="54"/>
        <v>42336.25</v>
      </c>
      <c r="O815" s="12">
        <f t="shared" si="55"/>
        <v>41158.208333333336</v>
      </c>
      <c r="P815" t="b">
        <v>0</v>
      </c>
      <c r="Q815" t="b">
        <v>0</v>
      </c>
      <c r="R815" t="s">
        <v>89</v>
      </c>
      <c r="S815" t="s">
        <v>2051</v>
      </c>
      <c r="T815" t="s">
        <v>2052</v>
      </c>
    </row>
    <row r="816" spans="1:20" x14ac:dyDescent="0.3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t="s">
        <v>14</v>
      </c>
      <c r="G816" s="5">
        <f t="shared" si="52"/>
        <v>0.921875</v>
      </c>
      <c r="H816" s="8">
        <f t="shared" si="53"/>
        <v>81.944444444444443</v>
      </c>
      <c r="I816">
        <v>36</v>
      </c>
      <c r="J816" t="s">
        <v>36</v>
      </c>
      <c r="K816" t="s">
        <v>37</v>
      </c>
      <c r="L816">
        <v>1448690400</v>
      </c>
      <c r="M816">
        <v>1464498000</v>
      </c>
      <c r="N816" s="12">
        <f t="shared" si="54"/>
        <v>42336.25</v>
      </c>
      <c r="O816" s="12">
        <f t="shared" si="55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t="s">
        <v>20</v>
      </c>
      <c r="G817" s="5">
        <f t="shared" si="52"/>
        <v>1.3023333333333333</v>
      </c>
      <c r="H817" s="8">
        <f t="shared" si="53"/>
        <v>64.049180327868854</v>
      </c>
      <c r="I817">
        <v>183</v>
      </c>
      <c r="J817" t="s">
        <v>15</v>
      </c>
      <c r="K817" t="s">
        <v>16</v>
      </c>
      <c r="L817">
        <v>1448690400</v>
      </c>
      <c r="M817">
        <v>1514181600</v>
      </c>
      <c r="N817" s="12">
        <f t="shared" si="54"/>
        <v>42336.25</v>
      </c>
      <c r="O817" s="12">
        <f t="shared" si="55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t="s">
        <v>20</v>
      </c>
      <c r="G818" s="5">
        <f t="shared" si="52"/>
        <v>6.1521739130434785</v>
      </c>
      <c r="H818" s="8">
        <f t="shared" si="53"/>
        <v>106.39097744360902</v>
      </c>
      <c r="I818">
        <v>133</v>
      </c>
      <c r="J818" t="s">
        <v>21</v>
      </c>
      <c r="K818" t="s">
        <v>22</v>
      </c>
      <c r="L818">
        <v>1448690400</v>
      </c>
      <c r="M818">
        <v>1392184800</v>
      </c>
      <c r="N818" s="12">
        <f t="shared" si="54"/>
        <v>42336.25</v>
      </c>
      <c r="O818" s="12">
        <f t="shared" si="55"/>
        <v>41682.25</v>
      </c>
      <c r="P818" t="b">
        <v>1</v>
      </c>
      <c r="Q818" t="b">
        <v>1</v>
      </c>
      <c r="R818" t="s">
        <v>33</v>
      </c>
      <c r="S818" t="s">
        <v>2040</v>
      </c>
      <c r="T818" t="s">
        <v>2041</v>
      </c>
    </row>
    <row r="819" spans="1:20" x14ac:dyDescent="0.3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t="s">
        <v>20</v>
      </c>
      <c r="G819" s="5">
        <f t="shared" si="52"/>
        <v>3.687953216374269</v>
      </c>
      <c r="H819" s="8">
        <f t="shared" si="53"/>
        <v>76.011249497790274</v>
      </c>
      <c r="I819">
        <v>2489</v>
      </c>
      <c r="J819" t="s">
        <v>107</v>
      </c>
      <c r="K819" t="s">
        <v>108</v>
      </c>
      <c r="L819">
        <v>1448690400</v>
      </c>
      <c r="M819">
        <v>1559365200</v>
      </c>
      <c r="N819" s="12">
        <f t="shared" si="54"/>
        <v>42336.25</v>
      </c>
      <c r="O819" s="12">
        <f t="shared" si="55"/>
        <v>43617.208333333328</v>
      </c>
      <c r="P819" t="b">
        <v>0</v>
      </c>
      <c r="Q819" t="b">
        <v>1</v>
      </c>
      <c r="R819" t="s">
        <v>68</v>
      </c>
      <c r="S819" t="s">
        <v>2048</v>
      </c>
      <c r="T819" t="s">
        <v>2049</v>
      </c>
    </row>
    <row r="820" spans="1:20" x14ac:dyDescent="0.3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t="s">
        <v>20</v>
      </c>
      <c r="G820" s="5">
        <f t="shared" si="52"/>
        <v>10.948571428571428</v>
      </c>
      <c r="H820" s="8">
        <f t="shared" si="53"/>
        <v>111.07246376811594</v>
      </c>
      <c r="I820">
        <v>69</v>
      </c>
      <c r="J820" t="s">
        <v>21</v>
      </c>
      <c r="K820" t="s">
        <v>22</v>
      </c>
      <c r="L820">
        <v>1448690400</v>
      </c>
      <c r="M820">
        <v>1549173600</v>
      </c>
      <c r="N820" s="12">
        <f t="shared" si="54"/>
        <v>42336.25</v>
      </c>
      <c r="O820" s="12">
        <f t="shared" si="55"/>
        <v>43499.25</v>
      </c>
      <c r="P820" t="b">
        <v>0</v>
      </c>
      <c r="Q820" t="b">
        <v>1</v>
      </c>
      <c r="R820" t="s">
        <v>33</v>
      </c>
      <c r="S820" t="s">
        <v>2040</v>
      </c>
      <c r="T820" t="s">
        <v>2041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t="s">
        <v>14</v>
      </c>
      <c r="G821" s="5">
        <f t="shared" si="52"/>
        <v>0.50662921348314605</v>
      </c>
      <c r="H821" s="8">
        <f t="shared" si="53"/>
        <v>95.936170212765958</v>
      </c>
      <c r="I821">
        <v>47</v>
      </c>
      <c r="J821" t="s">
        <v>21</v>
      </c>
      <c r="K821" t="s">
        <v>22</v>
      </c>
      <c r="L821">
        <v>1448690400</v>
      </c>
      <c r="M821">
        <v>1355032800</v>
      </c>
      <c r="N821" s="12">
        <f t="shared" si="54"/>
        <v>42336.25</v>
      </c>
      <c r="O821" s="12">
        <f t="shared" si="55"/>
        <v>41252.25</v>
      </c>
      <c r="P821" t="b">
        <v>1</v>
      </c>
      <c r="Q821" t="b">
        <v>0</v>
      </c>
      <c r="R821" t="s">
        <v>89</v>
      </c>
      <c r="S821" t="s">
        <v>2051</v>
      </c>
      <c r="T821" t="s">
        <v>2052</v>
      </c>
    </row>
    <row r="822" spans="1:20" x14ac:dyDescent="0.3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t="s">
        <v>20</v>
      </c>
      <c r="G822" s="5">
        <f t="shared" si="52"/>
        <v>8.0060000000000002</v>
      </c>
      <c r="H822" s="8">
        <f t="shared" si="53"/>
        <v>43.043010752688176</v>
      </c>
      <c r="I822">
        <v>279</v>
      </c>
      <c r="J822" t="s">
        <v>40</v>
      </c>
      <c r="K822" t="s">
        <v>41</v>
      </c>
      <c r="L822">
        <v>1448690400</v>
      </c>
      <c r="M822">
        <v>1533963600</v>
      </c>
      <c r="N822" s="12">
        <f t="shared" si="54"/>
        <v>42336.25</v>
      </c>
      <c r="O822" s="12">
        <f t="shared" si="55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 x14ac:dyDescent="0.3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t="s">
        <v>20</v>
      </c>
      <c r="G823" s="5">
        <f t="shared" si="52"/>
        <v>2.9128571428571428</v>
      </c>
      <c r="H823" s="8">
        <f t="shared" si="53"/>
        <v>67.966666666666669</v>
      </c>
      <c r="I823">
        <v>210</v>
      </c>
      <c r="J823" t="s">
        <v>21</v>
      </c>
      <c r="K823" t="s">
        <v>22</v>
      </c>
      <c r="L823">
        <v>1448690400</v>
      </c>
      <c r="M823">
        <v>1489381200</v>
      </c>
      <c r="N823" s="12">
        <f t="shared" si="54"/>
        <v>42336.25</v>
      </c>
      <c r="O823" s="12">
        <f t="shared" si="55"/>
        <v>42807.208333333328</v>
      </c>
      <c r="P823" t="b">
        <v>0</v>
      </c>
      <c r="Q823" t="b">
        <v>0</v>
      </c>
      <c r="R823" t="s">
        <v>42</v>
      </c>
      <c r="S823" t="s">
        <v>2042</v>
      </c>
      <c r="T823" t="s">
        <v>2043</v>
      </c>
    </row>
    <row r="824" spans="1:20" x14ac:dyDescent="0.3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t="s">
        <v>20</v>
      </c>
      <c r="G824" s="5">
        <f t="shared" si="52"/>
        <v>3.4996666666666667</v>
      </c>
      <c r="H824" s="8">
        <f t="shared" si="53"/>
        <v>89.991428571428571</v>
      </c>
      <c r="I824">
        <v>2100</v>
      </c>
      <c r="J824" t="s">
        <v>21</v>
      </c>
      <c r="K824" t="s">
        <v>22</v>
      </c>
      <c r="L824">
        <v>1448690400</v>
      </c>
      <c r="M824">
        <v>1395032400</v>
      </c>
      <c r="N824" s="12">
        <f t="shared" si="54"/>
        <v>42336.25</v>
      </c>
      <c r="O824" s="12">
        <f t="shared" si="55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t="s">
        <v>20</v>
      </c>
      <c r="G825" s="5">
        <f t="shared" si="52"/>
        <v>3.5707317073170732</v>
      </c>
      <c r="H825" s="8">
        <f t="shared" si="53"/>
        <v>58.095238095238095</v>
      </c>
      <c r="I825">
        <v>252</v>
      </c>
      <c r="J825" t="s">
        <v>21</v>
      </c>
      <c r="K825" t="s">
        <v>22</v>
      </c>
      <c r="L825">
        <v>1448690400</v>
      </c>
      <c r="M825">
        <v>1412485200</v>
      </c>
      <c r="N825" s="12">
        <f t="shared" si="54"/>
        <v>42336.25</v>
      </c>
      <c r="O825" s="12">
        <f t="shared" si="55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 x14ac:dyDescent="0.3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t="s">
        <v>20</v>
      </c>
      <c r="G826" s="5">
        <f t="shared" si="52"/>
        <v>1.2648941176470587</v>
      </c>
      <c r="H826" s="8">
        <f t="shared" si="53"/>
        <v>83.996875000000003</v>
      </c>
      <c r="I826">
        <v>1280</v>
      </c>
      <c r="J826" t="s">
        <v>21</v>
      </c>
      <c r="K826" t="s">
        <v>22</v>
      </c>
      <c r="L826">
        <v>1448690400</v>
      </c>
      <c r="M826">
        <v>1279688400</v>
      </c>
      <c r="N826" s="12">
        <f t="shared" si="54"/>
        <v>42336.25</v>
      </c>
      <c r="O826" s="12">
        <f t="shared" si="55"/>
        <v>40380.208333333336</v>
      </c>
      <c r="P826" t="b">
        <v>0</v>
      </c>
      <c r="Q826" t="b">
        <v>1</v>
      </c>
      <c r="R826" t="s">
        <v>68</v>
      </c>
      <c r="S826" t="s">
        <v>2048</v>
      </c>
      <c r="T826" t="s">
        <v>2049</v>
      </c>
    </row>
    <row r="827" spans="1:20" x14ac:dyDescent="0.3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t="s">
        <v>20</v>
      </c>
      <c r="G827" s="5">
        <f t="shared" si="52"/>
        <v>3.875</v>
      </c>
      <c r="H827" s="8">
        <f t="shared" si="53"/>
        <v>88.853503184713375</v>
      </c>
      <c r="I827">
        <v>157</v>
      </c>
      <c r="J827" t="s">
        <v>40</v>
      </c>
      <c r="K827" t="s">
        <v>41</v>
      </c>
      <c r="L827">
        <v>1448690400</v>
      </c>
      <c r="M827">
        <v>1501995600</v>
      </c>
      <c r="N827" s="12">
        <f t="shared" si="54"/>
        <v>42336.25</v>
      </c>
      <c r="O827" s="12">
        <f t="shared" si="55"/>
        <v>42953.208333333328</v>
      </c>
      <c r="P827" t="b">
        <v>0</v>
      </c>
      <c r="Q827" t="b">
        <v>0</v>
      </c>
      <c r="R827" t="s">
        <v>100</v>
      </c>
      <c r="S827" t="s">
        <v>2042</v>
      </c>
      <c r="T827" t="s">
        <v>2053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t="s">
        <v>20</v>
      </c>
      <c r="G828" s="5">
        <f t="shared" si="52"/>
        <v>4.5703571428571426</v>
      </c>
      <c r="H828" s="8">
        <f t="shared" si="53"/>
        <v>65.963917525773198</v>
      </c>
      <c r="I828">
        <v>194</v>
      </c>
      <c r="J828" t="s">
        <v>21</v>
      </c>
      <c r="K828" t="s">
        <v>22</v>
      </c>
      <c r="L828">
        <v>1448690400</v>
      </c>
      <c r="M828">
        <v>1294639200</v>
      </c>
      <c r="N828" s="12">
        <f t="shared" si="54"/>
        <v>42336.25</v>
      </c>
      <c r="O828" s="12">
        <f t="shared" si="55"/>
        <v>40553.25</v>
      </c>
      <c r="P828" t="b">
        <v>0</v>
      </c>
      <c r="Q828" t="b">
        <v>1</v>
      </c>
      <c r="R828" t="s">
        <v>33</v>
      </c>
      <c r="S828" t="s">
        <v>2040</v>
      </c>
      <c r="T828" t="s">
        <v>2041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t="s">
        <v>20</v>
      </c>
      <c r="G829" s="5">
        <f t="shared" si="52"/>
        <v>2.6669565217391304</v>
      </c>
      <c r="H829" s="8">
        <f t="shared" si="53"/>
        <v>74.804878048780495</v>
      </c>
      <c r="I829">
        <v>82</v>
      </c>
      <c r="J829" t="s">
        <v>26</v>
      </c>
      <c r="K829" t="s">
        <v>27</v>
      </c>
      <c r="L829">
        <v>1448690400</v>
      </c>
      <c r="M829">
        <v>1305435600</v>
      </c>
      <c r="N829" s="12">
        <f t="shared" si="54"/>
        <v>42336.25</v>
      </c>
      <c r="O829" s="12">
        <f t="shared" si="55"/>
        <v>40678.208333333336</v>
      </c>
      <c r="P829" t="b">
        <v>0</v>
      </c>
      <c r="Q829" t="b">
        <v>1</v>
      </c>
      <c r="R829" t="s">
        <v>53</v>
      </c>
      <c r="S829" t="s">
        <v>2042</v>
      </c>
      <c r="T829" t="s">
        <v>2045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t="s">
        <v>14</v>
      </c>
      <c r="G830" s="5">
        <f t="shared" si="52"/>
        <v>0.69</v>
      </c>
      <c r="H830" s="8">
        <f t="shared" si="53"/>
        <v>69.98571428571428</v>
      </c>
      <c r="I830">
        <v>70</v>
      </c>
      <c r="J830" t="s">
        <v>21</v>
      </c>
      <c r="K830" t="s">
        <v>22</v>
      </c>
      <c r="L830">
        <v>1448690400</v>
      </c>
      <c r="M830">
        <v>1537592400</v>
      </c>
      <c r="N830" s="12">
        <f t="shared" si="54"/>
        <v>42336.25</v>
      </c>
      <c r="O830" s="12">
        <f t="shared" si="55"/>
        <v>43365.208333333328</v>
      </c>
      <c r="P830" t="b">
        <v>0</v>
      </c>
      <c r="Q830" t="b">
        <v>0</v>
      </c>
      <c r="R830" t="s">
        <v>33</v>
      </c>
      <c r="S830" t="s">
        <v>2040</v>
      </c>
      <c r="T830" t="s">
        <v>2041</v>
      </c>
    </row>
    <row r="831" spans="1:20" x14ac:dyDescent="0.3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t="s">
        <v>14</v>
      </c>
      <c r="G831" s="5">
        <f t="shared" si="52"/>
        <v>0.51343749999999999</v>
      </c>
      <c r="H831" s="8">
        <f t="shared" si="53"/>
        <v>32.006493506493506</v>
      </c>
      <c r="I831">
        <v>154</v>
      </c>
      <c r="J831" t="s">
        <v>21</v>
      </c>
      <c r="K831" t="s">
        <v>22</v>
      </c>
      <c r="L831">
        <v>1448690400</v>
      </c>
      <c r="M831">
        <v>1435122000</v>
      </c>
      <c r="N831" s="12">
        <f t="shared" si="54"/>
        <v>42336.25</v>
      </c>
      <c r="O831" s="12">
        <f t="shared" si="55"/>
        <v>42179.208333333328</v>
      </c>
      <c r="P831" t="b">
        <v>0</v>
      </c>
      <c r="Q831" t="b">
        <v>0</v>
      </c>
      <c r="R831" t="s">
        <v>33</v>
      </c>
      <c r="S831" t="s">
        <v>2040</v>
      </c>
      <c r="T831" t="s">
        <v>2041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t="s">
        <v>14</v>
      </c>
      <c r="G832" s="5">
        <f t="shared" si="52"/>
        <v>1.1710526315789473E-2</v>
      </c>
      <c r="H832" s="8">
        <f t="shared" si="53"/>
        <v>64.727272727272734</v>
      </c>
      <c r="I832">
        <v>22</v>
      </c>
      <c r="J832" t="s">
        <v>21</v>
      </c>
      <c r="K832" t="s">
        <v>22</v>
      </c>
      <c r="L832">
        <v>1448690400</v>
      </c>
      <c r="M832">
        <v>1520056800</v>
      </c>
      <c r="N832" s="12">
        <f t="shared" si="54"/>
        <v>42336.25</v>
      </c>
      <c r="O832" s="12">
        <f t="shared" si="55"/>
        <v>43162.25</v>
      </c>
      <c r="P832" t="b">
        <v>0</v>
      </c>
      <c r="Q832" t="b">
        <v>0</v>
      </c>
      <c r="R832" t="s">
        <v>33</v>
      </c>
      <c r="S832" t="s">
        <v>2040</v>
      </c>
      <c r="T832" t="s">
        <v>2041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t="s">
        <v>20</v>
      </c>
      <c r="G833" s="5">
        <f t="shared" si="52"/>
        <v>1.089773429454171</v>
      </c>
      <c r="H833" s="8">
        <f t="shared" si="53"/>
        <v>24.998110087408456</v>
      </c>
      <c r="I833">
        <v>4233</v>
      </c>
      <c r="J833" t="s">
        <v>21</v>
      </c>
      <c r="K833" t="s">
        <v>22</v>
      </c>
      <c r="L833">
        <v>1448690400</v>
      </c>
      <c r="M833">
        <v>1335675600</v>
      </c>
      <c r="N833" s="12">
        <f t="shared" si="54"/>
        <v>42336.25</v>
      </c>
      <c r="O833" s="12">
        <f t="shared" si="55"/>
        <v>41028.208333333336</v>
      </c>
      <c r="P833" t="b">
        <v>0</v>
      </c>
      <c r="Q833" t="b">
        <v>0</v>
      </c>
      <c r="R833" t="s">
        <v>122</v>
      </c>
      <c r="S833" t="s">
        <v>2055</v>
      </c>
      <c r="T833" t="s">
        <v>2056</v>
      </c>
    </row>
    <row r="834" spans="1:20" x14ac:dyDescent="0.3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t="s">
        <v>20</v>
      </c>
      <c r="G834" s="5">
        <f t="shared" si="52"/>
        <v>3.1517592592592591</v>
      </c>
      <c r="H834" s="8">
        <f t="shared" si="53"/>
        <v>104.97764070932922</v>
      </c>
      <c r="I834">
        <v>1297</v>
      </c>
      <c r="J834" t="s">
        <v>36</v>
      </c>
      <c r="K834" t="s">
        <v>37</v>
      </c>
      <c r="L834">
        <v>1448690400</v>
      </c>
      <c r="M834">
        <v>1448431200</v>
      </c>
      <c r="N834" s="12">
        <f t="shared" si="54"/>
        <v>42336.25</v>
      </c>
      <c r="O834" s="12">
        <f t="shared" si="55"/>
        <v>42333.25</v>
      </c>
      <c r="P834" t="b">
        <v>1</v>
      </c>
      <c r="Q834" t="b">
        <v>0</v>
      </c>
      <c r="R834" t="s">
        <v>206</v>
      </c>
      <c r="S834" t="s">
        <v>2048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t="s">
        <v>20</v>
      </c>
      <c r="G835" s="5">
        <f t="shared" ref="G835:G898" si="56">IF(D835,E835/D835,0)</f>
        <v>1.5769117647058823</v>
      </c>
      <c r="H835" s="8">
        <f t="shared" ref="H835:H898" si="57">IF(I835,E835/I835,0)</f>
        <v>64.987878787878785</v>
      </c>
      <c r="I835">
        <v>165</v>
      </c>
      <c r="J835" t="s">
        <v>36</v>
      </c>
      <c r="K835" t="s">
        <v>37</v>
      </c>
      <c r="L835">
        <v>1448690400</v>
      </c>
      <c r="M835">
        <v>1298613600</v>
      </c>
      <c r="N835" s="12">
        <f t="shared" ref="N835:N898" si="58">(((L835/60)/60)/24)+DATE(1970,1,1)</f>
        <v>42336.25</v>
      </c>
      <c r="O835" s="12">
        <f t="shared" ref="O835:O898" si="59">(((M835/60)/60)/24)+DATE(1970,1,1)</f>
        <v>40599.25</v>
      </c>
      <c r="P835" t="b">
        <v>0</v>
      </c>
      <c r="Q835" t="b">
        <v>0</v>
      </c>
      <c r="R835" t="s">
        <v>206</v>
      </c>
      <c r="S835" t="s">
        <v>2048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t="s">
        <v>20</v>
      </c>
      <c r="G836" s="5">
        <f t="shared" si="56"/>
        <v>1.5380821917808218</v>
      </c>
      <c r="H836" s="8">
        <f t="shared" si="57"/>
        <v>94.352941176470594</v>
      </c>
      <c r="I836">
        <v>119</v>
      </c>
      <c r="J836" t="s">
        <v>21</v>
      </c>
      <c r="K836" t="s">
        <v>22</v>
      </c>
      <c r="L836">
        <v>1448690400</v>
      </c>
      <c r="M836">
        <v>1372482000</v>
      </c>
      <c r="N836" s="12">
        <f t="shared" si="58"/>
        <v>42336.25</v>
      </c>
      <c r="O836" s="12">
        <f t="shared" si="59"/>
        <v>41454.208333333336</v>
      </c>
      <c r="P836" t="b">
        <v>0</v>
      </c>
      <c r="Q836" t="b">
        <v>0</v>
      </c>
      <c r="R836" t="s">
        <v>33</v>
      </c>
      <c r="S836" t="s">
        <v>2040</v>
      </c>
      <c r="T836" t="s">
        <v>2041</v>
      </c>
    </row>
    <row r="837" spans="1:20" x14ac:dyDescent="0.3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t="s">
        <v>14</v>
      </c>
      <c r="G837" s="5">
        <f t="shared" si="56"/>
        <v>0.89738979118329465</v>
      </c>
      <c r="H837" s="8">
        <f t="shared" si="57"/>
        <v>44.001706484641637</v>
      </c>
      <c r="I837">
        <v>1758</v>
      </c>
      <c r="J837" t="s">
        <v>21</v>
      </c>
      <c r="K837" t="s">
        <v>22</v>
      </c>
      <c r="L837">
        <v>1448690400</v>
      </c>
      <c r="M837">
        <v>1425621600</v>
      </c>
      <c r="N837" s="12">
        <f t="shared" si="58"/>
        <v>42336.25</v>
      </c>
      <c r="O837" s="12">
        <f t="shared" si="59"/>
        <v>42069.25</v>
      </c>
      <c r="P837" t="b">
        <v>0</v>
      </c>
      <c r="Q837" t="b">
        <v>0</v>
      </c>
      <c r="R837" t="s">
        <v>28</v>
      </c>
      <c r="S837" t="s">
        <v>2038</v>
      </c>
      <c r="T837" t="s">
        <v>2039</v>
      </c>
    </row>
    <row r="838" spans="1:20" x14ac:dyDescent="0.3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t="s">
        <v>14</v>
      </c>
      <c r="G838" s="5">
        <f t="shared" si="56"/>
        <v>0.75135802469135804</v>
      </c>
      <c r="H838" s="8">
        <f t="shared" si="57"/>
        <v>64.744680851063833</v>
      </c>
      <c r="I838">
        <v>94</v>
      </c>
      <c r="J838" t="s">
        <v>21</v>
      </c>
      <c r="K838" t="s">
        <v>22</v>
      </c>
      <c r="L838">
        <v>1448690400</v>
      </c>
      <c r="M838">
        <v>1266300000</v>
      </c>
      <c r="N838" s="12">
        <f t="shared" si="58"/>
        <v>42336.25</v>
      </c>
      <c r="O838" s="12">
        <f t="shared" si="59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2046</v>
      </c>
    </row>
    <row r="839" spans="1:20" x14ac:dyDescent="0.3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t="s">
        <v>20</v>
      </c>
      <c r="G839" s="5">
        <f t="shared" si="56"/>
        <v>8.5288135593220336</v>
      </c>
      <c r="H839" s="8">
        <f t="shared" si="57"/>
        <v>84.00667779632721</v>
      </c>
      <c r="I839">
        <v>1797</v>
      </c>
      <c r="J839" t="s">
        <v>21</v>
      </c>
      <c r="K839" t="s">
        <v>22</v>
      </c>
      <c r="L839">
        <v>1448690400</v>
      </c>
      <c r="M839">
        <v>1305867600</v>
      </c>
      <c r="N839" s="12">
        <f t="shared" si="58"/>
        <v>42336.25</v>
      </c>
      <c r="O839" s="12">
        <f t="shared" si="59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t="s">
        <v>20</v>
      </c>
      <c r="G840" s="5">
        <f t="shared" si="56"/>
        <v>1.3890625000000001</v>
      </c>
      <c r="H840" s="8">
        <f t="shared" si="57"/>
        <v>34.061302681992338</v>
      </c>
      <c r="I840">
        <v>261</v>
      </c>
      <c r="J840" t="s">
        <v>21</v>
      </c>
      <c r="K840" t="s">
        <v>22</v>
      </c>
      <c r="L840">
        <v>1448690400</v>
      </c>
      <c r="M840">
        <v>1538802000</v>
      </c>
      <c r="N840" s="12">
        <f t="shared" si="58"/>
        <v>42336.25</v>
      </c>
      <c r="O840" s="12">
        <f t="shared" si="59"/>
        <v>43379.208333333328</v>
      </c>
      <c r="P840" t="b">
        <v>0</v>
      </c>
      <c r="Q840" t="b">
        <v>0</v>
      </c>
      <c r="R840" t="s">
        <v>33</v>
      </c>
      <c r="S840" t="s">
        <v>2040</v>
      </c>
      <c r="T840" t="s">
        <v>2041</v>
      </c>
    </row>
    <row r="841" spans="1:20" x14ac:dyDescent="0.3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t="s">
        <v>20</v>
      </c>
      <c r="G841" s="5">
        <f t="shared" si="56"/>
        <v>1.9018181818181819</v>
      </c>
      <c r="H841" s="8">
        <f t="shared" si="57"/>
        <v>93.273885350318466</v>
      </c>
      <c r="I841">
        <v>157</v>
      </c>
      <c r="J841" t="s">
        <v>21</v>
      </c>
      <c r="K841" t="s">
        <v>22</v>
      </c>
      <c r="L841">
        <v>1448690400</v>
      </c>
      <c r="M841">
        <v>1398920400</v>
      </c>
      <c r="N841" s="12">
        <f t="shared" si="58"/>
        <v>42336.25</v>
      </c>
      <c r="O841" s="12">
        <f t="shared" si="59"/>
        <v>41760.208333333336</v>
      </c>
      <c r="P841" t="b">
        <v>0</v>
      </c>
      <c r="Q841" t="b">
        <v>1</v>
      </c>
      <c r="R841" t="s">
        <v>42</v>
      </c>
      <c r="S841" t="s">
        <v>2042</v>
      </c>
      <c r="T841" t="s">
        <v>2043</v>
      </c>
    </row>
    <row r="842" spans="1:20" x14ac:dyDescent="0.3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t="s">
        <v>20</v>
      </c>
      <c r="G842" s="5">
        <f t="shared" si="56"/>
        <v>1.0024333619948409</v>
      </c>
      <c r="H842" s="8">
        <f t="shared" si="57"/>
        <v>32.998301726577978</v>
      </c>
      <c r="I842">
        <v>3533</v>
      </c>
      <c r="J842" t="s">
        <v>21</v>
      </c>
      <c r="K842" t="s">
        <v>22</v>
      </c>
      <c r="L842">
        <v>1448690400</v>
      </c>
      <c r="M842">
        <v>1405659600</v>
      </c>
      <c r="N842" s="12">
        <f t="shared" si="58"/>
        <v>42336.25</v>
      </c>
      <c r="O842" s="12">
        <f t="shared" si="59"/>
        <v>41838.208333333336</v>
      </c>
      <c r="P842" t="b">
        <v>0</v>
      </c>
      <c r="Q842" t="b">
        <v>1</v>
      </c>
      <c r="R842" t="s">
        <v>33</v>
      </c>
      <c r="S842" t="s">
        <v>2040</v>
      </c>
      <c r="T842" t="s">
        <v>2041</v>
      </c>
    </row>
    <row r="843" spans="1:20" x14ac:dyDescent="0.3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t="s">
        <v>20</v>
      </c>
      <c r="G843" s="5">
        <f t="shared" si="56"/>
        <v>1.4275824175824177</v>
      </c>
      <c r="H843" s="8">
        <f t="shared" si="57"/>
        <v>83.812903225806451</v>
      </c>
      <c r="I843">
        <v>155</v>
      </c>
      <c r="J843" t="s">
        <v>21</v>
      </c>
      <c r="K843" t="s">
        <v>22</v>
      </c>
      <c r="L843">
        <v>1448690400</v>
      </c>
      <c r="M843">
        <v>1457244000</v>
      </c>
      <c r="N843" s="12">
        <f t="shared" si="58"/>
        <v>42336.25</v>
      </c>
      <c r="O843" s="12">
        <f t="shared" si="59"/>
        <v>42435.25</v>
      </c>
      <c r="P843" t="b">
        <v>0</v>
      </c>
      <c r="Q843" t="b">
        <v>0</v>
      </c>
      <c r="R843" t="s">
        <v>28</v>
      </c>
      <c r="S843" t="s">
        <v>2038</v>
      </c>
      <c r="T843" t="s">
        <v>2039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t="s">
        <v>20</v>
      </c>
      <c r="G844" s="5">
        <f t="shared" si="56"/>
        <v>5.6313333333333331</v>
      </c>
      <c r="H844" s="8">
        <f t="shared" si="57"/>
        <v>63.992424242424242</v>
      </c>
      <c r="I844">
        <v>132</v>
      </c>
      <c r="J844" t="s">
        <v>107</v>
      </c>
      <c r="K844" t="s">
        <v>108</v>
      </c>
      <c r="L844">
        <v>1448690400</v>
      </c>
      <c r="M844">
        <v>1529298000</v>
      </c>
      <c r="N844" s="12">
        <f t="shared" si="58"/>
        <v>42336.25</v>
      </c>
      <c r="O844" s="12">
        <f t="shared" si="59"/>
        <v>43269.208333333328</v>
      </c>
      <c r="P844" t="b">
        <v>0</v>
      </c>
      <c r="Q844" t="b">
        <v>0</v>
      </c>
      <c r="R844" t="s">
        <v>65</v>
      </c>
      <c r="S844" t="s">
        <v>2038</v>
      </c>
      <c r="T844" t="s">
        <v>2047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t="s">
        <v>14</v>
      </c>
      <c r="G845" s="5">
        <f t="shared" si="56"/>
        <v>0.30715909090909088</v>
      </c>
      <c r="H845" s="8">
        <f t="shared" si="57"/>
        <v>81.909090909090907</v>
      </c>
      <c r="I845">
        <v>33</v>
      </c>
      <c r="J845" t="s">
        <v>21</v>
      </c>
      <c r="K845" t="s">
        <v>22</v>
      </c>
      <c r="L845">
        <v>1448690400</v>
      </c>
      <c r="M845">
        <v>1535778000</v>
      </c>
      <c r="N845" s="12">
        <f t="shared" si="58"/>
        <v>42336.25</v>
      </c>
      <c r="O845" s="12">
        <f t="shared" si="59"/>
        <v>43344.208333333328</v>
      </c>
      <c r="P845" t="b">
        <v>0</v>
      </c>
      <c r="Q845" t="b">
        <v>0</v>
      </c>
      <c r="R845" t="s">
        <v>122</v>
      </c>
      <c r="S845" t="s">
        <v>2055</v>
      </c>
      <c r="T845" t="s">
        <v>2056</v>
      </c>
    </row>
    <row r="846" spans="1:20" x14ac:dyDescent="0.3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t="s">
        <v>74</v>
      </c>
      <c r="G846" s="5">
        <f t="shared" si="56"/>
        <v>0.99397727272727276</v>
      </c>
      <c r="H846" s="8">
        <f t="shared" si="57"/>
        <v>93.053191489361708</v>
      </c>
      <c r="I846">
        <v>94</v>
      </c>
      <c r="J846" t="s">
        <v>21</v>
      </c>
      <c r="K846" t="s">
        <v>22</v>
      </c>
      <c r="L846">
        <v>1448690400</v>
      </c>
      <c r="M846">
        <v>1327471200</v>
      </c>
      <c r="N846" s="12">
        <f t="shared" si="58"/>
        <v>42336.25</v>
      </c>
      <c r="O846" s="12">
        <f t="shared" si="59"/>
        <v>40933.25</v>
      </c>
      <c r="P846" t="b">
        <v>0</v>
      </c>
      <c r="Q846" t="b">
        <v>0</v>
      </c>
      <c r="R846" t="s">
        <v>42</v>
      </c>
      <c r="S846" t="s">
        <v>2042</v>
      </c>
      <c r="T846" t="s">
        <v>2043</v>
      </c>
    </row>
    <row r="847" spans="1:20" x14ac:dyDescent="0.3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t="s">
        <v>20</v>
      </c>
      <c r="G847" s="5">
        <f t="shared" si="56"/>
        <v>1.9754935622317598</v>
      </c>
      <c r="H847" s="8">
        <f t="shared" si="57"/>
        <v>101.98449039881831</v>
      </c>
      <c r="I847">
        <v>1354</v>
      </c>
      <c r="J847" t="s">
        <v>40</v>
      </c>
      <c r="K847" t="s">
        <v>41</v>
      </c>
      <c r="L847">
        <v>1448690400</v>
      </c>
      <c r="M847">
        <v>1529557200</v>
      </c>
      <c r="N847" s="12">
        <f t="shared" si="58"/>
        <v>42336.25</v>
      </c>
      <c r="O847" s="12">
        <f t="shared" si="59"/>
        <v>43272.208333333328</v>
      </c>
      <c r="P847" t="b">
        <v>0</v>
      </c>
      <c r="Q847" t="b">
        <v>0</v>
      </c>
      <c r="R847" t="s">
        <v>28</v>
      </c>
      <c r="S847" t="s">
        <v>2038</v>
      </c>
      <c r="T847" t="s">
        <v>2039</v>
      </c>
    </row>
    <row r="848" spans="1:20" x14ac:dyDescent="0.3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t="s">
        <v>20</v>
      </c>
      <c r="G848" s="5">
        <f t="shared" si="56"/>
        <v>5.085</v>
      </c>
      <c r="H848" s="8">
        <f t="shared" si="57"/>
        <v>105.9375</v>
      </c>
      <c r="I848">
        <v>48</v>
      </c>
      <c r="J848" t="s">
        <v>21</v>
      </c>
      <c r="K848" t="s">
        <v>22</v>
      </c>
      <c r="L848">
        <v>1448690400</v>
      </c>
      <c r="M848">
        <v>1535259600</v>
      </c>
      <c r="N848" s="12">
        <f t="shared" si="58"/>
        <v>42336.25</v>
      </c>
      <c r="O848" s="12">
        <f t="shared" si="59"/>
        <v>43338.208333333328</v>
      </c>
      <c r="P848" t="b">
        <v>1</v>
      </c>
      <c r="Q848" t="b">
        <v>1</v>
      </c>
      <c r="R848" t="s">
        <v>28</v>
      </c>
      <c r="S848" t="s">
        <v>2038</v>
      </c>
      <c r="T848" t="s">
        <v>2039</v>
      </c>
    </row>
    <row r="849" spans="1:20" x14ac:dyDescent="0.3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t="s">
        <v>20</v>
      </c>
      <c r="G849" s="5">
        <f t="shared" si="56"/>
        <v>2.3774468085106384</v>
      </c>
      <c r="H849" s="8">
        <f t="shared" si="57"/>
        <v>101.58181818181818</v>
      </c>
      <c r="I849">
        <v>110</v>
      </c>
      <c r="J849" t="s">
        <v>21</v>
      </c>
      <c r="K849" t="s">
        <v>22</v>
      </c>
      <c r="L849">
        <v>1448690400</v>
      </c>
      <c r="M849">
        <v>1515564000</v>
      </c>
      <c r="N849" s="12">
        <f t="shared" si="58"/>
        <v>42336.25</v>
      </c>
      <c r="O849" s="12">
        <f t="shared" si="59"/>
        <v>43110.25</v>
      </c>
      <c r="P849" t="b">
        <v>0</v>
      </c>
      <c r="Q849" t="b">
        <v>0</v>
      </c>
      <c r="R849" t="s">
        <v>17</v>
      </c>
      <c r="S849" t="s">
        <v>2034</v>
      </c>
      <c r="T849" t="s">
        <v>2035</v>
      </c>
    </row>
    <row r="850" spans="1:20" x14ac:dyDescent="0.3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t="s">
        <v>20</v>
      </c>
      <c r="G850" s="5">
        <f t="shared" si="56"/>
        <v>3.3846875000000001</v>
      </c>
      <c r="H850" s="8">
        <f t="shared" si="57"/>
        <v>62.970930232558139</v>
      </c>
      <c r="I850">
        <v>172</v>
      </c>
      <c r="J850" t="s">
        <v>21</v>
      </c>
      <c r="K850" t="s">
        <v>22</v>
      </c>
      <c r="L850">
        <v>1448690400</v>
      </c>
      <c r="M850">
        <v>1277096400</v>
      </c>
      <c r="N850" s="12">
        <f t="shared" si="58"/>
        <v>42336.25</v>
      </c>
      <c r="O850" s="12">
        <f t="shared" si="59"/>
        <v>40350.208333333336</v>
      </c>
      <c r="P850" t="b">
        <v>0</v>
      </c>
      <c r="Q850" t="b">
        <v>0</v>
      </c>
      <c r="R850" t="s">
        <v>53</v>
      </c>
      <c r="S850" t="s">
        <v>2042</v>
      </c>
      <c r="T850" t="s">
        <v>2045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t="s">
        <v>20</v>
      </c>
      <c r="G851" s="5">
        <f t="shared" si="56"/>
        <v>1.3308955223880596</v>
      </c>
      <c r="H851" s="8">
        <f t="shared" si="57"/>
        <v>29.045602605863191</v>
      </c>
      <c r="I851">
        <v>307</v>
      </c>
      <c r="J851" t="s">
        <v>21</v>
      </c>
      <c r="K851" t="s">
        <v>22</v>
      </c>
      <c r="L851">
        <v>1448690400</v>
      </c>
      <c r="M851">
        <v>1329026400</v>
      </c>
      <c r="N851" s="12">
        <f t="shared" si="58"/>
        <v>42336.25</v>
      </c>
      <c r="O851" s="12">
        <f t="shared" si="59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2046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t="s">
        <v>14</v>
      </c>
      <c r="G852" s="5">
        <f t="shared" si="56"/>
        <v>0.01</v>
      </c>
      <c r="H852" s="8">
        <f t="shared" si="57"/>
        <v>1</v>
      </c>
      <c r="I852">
        <v>1</v>
      </c>
      <c r="J852" t="s">
        <v>21</v>
      </c>
      <c r="K852" t="s">
        <v>22</v>
      </c>
      <c r="L852">
        <v>1448690400</v>
      </c>
      <c r="M852">
        <v>1322978400</v>
      </c>
      <c r="N852" s="12">
        <f t="shared" si="58"/>
        <v>42336.25</v>
      </c>
      <c r="O852" s="12">
        <f t="shared" si="59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t="s">
        <v>20</v>
      </c>
      <c r="G853" s="5">
        <f t="shared" si="56"/>
        <v>2.0779999999999998</v>
      </c>
      <c r="H853" s="8">
        <f t="shared" si="57"/>
        <v>77.924999999999997</v>
      </c>
      <c r="I853">
        <v>160</v>
      </c>
      <c r="J853" t="s">
        <v>21</v>
      </c>
      <c r="K853" t="s">
        <v>22</v>
      </c>
      <c r="L853">
        <v>1448690400</v>
      </c>
      <c r="M853">
        <v>1338786000</v>
      </c>
      <c r="N853" s="12">
        <f t="shared" si="58"/>
        <v>42336.25</v>
      </c>
      <c r="O853" s="12">
        <f t="shared" si="59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2044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t="s">
        <v>14</v>
      </c>
      <c r="G854" s="5">
        <f t="shared" si="56"/>
        <v>0.51122448979591839</v>
      </c>
      <c r="H854" s="8">
        <f t="shared" si="57"/>
        <v>80.806451612903231</v>
      </c>
      <c r="I854">
        <v>31</v>
      </c>
      <c r="J854" t="s">
        <v>21</v>
      </c>
      <c r="K854" t="s">
        <v>22</v>
      </c>
      <c r="L854">
        <v>1448690400</v>
      </c>
      <c r="M854">
        <v>1311656400</v>
      </c>
      <c r="N854" s="12">
        <f t="shared" si="58"/>
        <v>42336.25</v>
      </c>
      <c r="O854" s="12">
        <f t="shared" si="59"/>
        <v>40750.208333333336</v>
      </c>
      <c r="P854" t="b">
        <v>0</v>
      </c>
      <c r="Q854" t="b">
        <v>1</v>
      </c>
      <c r="R854" t="s">
        <v>89</v>
      </c>
      <c r="S854" t="s">
        <v>2051</v>
      </c>
      <c r="T854" t="s">
        <v>2052</v>
      </c>
    </row>
    <row r="855" spans="1:20" x14ac:dyDescent="0.3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t="s">
        <v>20</v>
      </c>
      <c r="G855" s="5">
        <f t="shared" si="56"/>
        <v>6.5205847953216374</v>
      </c>
      <c r="H855" s="8">
        <f t="shared" si="57"/>
        <v>76.006816632583508</v>
      </c>
      <c r="I855">
        <v>1467</v>
      </c>
      <c r="J855" t="s">
        <v>15</v>
      </c>
      <c r="K855" t="s">
        <v>16</v>
      </c>
      <c r="L855">
        <v>1448690400</v>
      </c>
      <c r="M855">
        <v>1308978000</v>
      </c>
      <c r="N855" s="12">
        <f t="shared" si="58"/>
        <v>42336.25</v>
      </c>
      <c r="O855" s="12">
        <f t="shared" si="59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2046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t="s">
        <v>20</v>
      </c>
      <c r="G856" s="5">
        <f t="shared" si="56"/>
        <v>1.1363099415204678</v>
      </c>
      <c r="H856" s="8">
        <f t="shared" si="57"/>
        <v>72.993613824192337</v>
      </c>
      <c r="I856">
        <v>2662</v>
      </c>
      <c r="J856" t="s">
        <v>15</v>
      </c>
      <c r="K856" t="s">
        <v>16</v>
      </c>
      <c r="L856">
        <v>1448690400</v>
      </c>
      <c r="M856">
        <v>1576389600</v>
      </c>
      <c r="N856" s="12">
        <f t="shared" si="58"/>
        <v>42336.25</v>
      </c>
      <c r="O856" s="12">
        <f t="shared" si="59"/>
        <v>43814.25</v>
      </c>
      <c r="P856" t="b">
        <v>0</v>
      </c>
      <c r="Q856" t="b">
        <v>0</v>
      </c>
      <c r="R856" t="s">
        <v>119</v>
      </c>
      <c r="S856" t="s">
        <v>2048</v>
      </c>
      <c r="T856" t="s">
        <v>2054</v>
      </c>
    </row>
    <row r="857" spans="1:20" x14ac:dyDescent="0.3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t="s">
        <v>20</v>
      </c>
      <c r="G857" s="5">
        <f t="shared" si="56"/>
        <v>1.0237606837606839</v>
      </c>
      <c r="H857" s="8">
        <f t="shared" si="57"/>
        <v>53</v>
      </c>
      <c r="I857">
        <v>452</v>
      </c>
      <c r="J857" t="s">
        <v>26</v>
      </c>
      <c r="K857" t="s">
        <v>27</v>
      </c>
      <c r="L857">
        <v>1448690400</v>
      </c>
      <c r="M857">
        <v>1311051600</v>
      </c>
      <c r="N857" s="12">
        <f t="shared" si="58"/>
        <v>42336.25</v>
      </c>
      <c r="O857" s="12">
        <f t="shared" si="59"/>
        <v>40743.208333333336</v>
      </c>
      <c r="P857" t="b">
        <v>0</v>
      </c>
      <c r="Q857" t="b">
        <v>0</v>
      </c>
      <c r="R857" t="s">
        <v>33</v>
      </c>
      <c r="S857" t="s">
        <v>2040</v>
      </c>
      <c r="T857" t="s">
        <v>2041</v>
      </c>
    </row>
    <row r="858" spans="1:20" x14ac:dyDescent="0.3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t="s">
        <v>20</v>
      </c>
      <c r="G858" s="5">
        <f t="shared" si="56"/>
        <v>3.5658333333333334</v>
      </c>
      <c r="H858" s="8">
        <f t="shared" si="57"/>
        <v>54.164556962025316</v>
      </c>
      <c r="I858">
        <v>158</v>
      </c>
      <c r="J858" t="s">
        <v>21</v>
      </c>
      <c r="K858" t="s">
        <v>22</v>
      </c>
      <c r="L858">
        <v>1448690400</v>
      </c>
      <c r="M858">
        <v>1336712400</v>
      </c>
      <c r="N858" s="12">
        <f t="shared" si="58"/>
        <v>42336.25</v>
      </c>
      <c r="O858" s="12">
        <f t="shared" si="59"/>
        <v>41040.208333333336</v>
      </c>
      <c r="P858" t="b">
        <v>0</v>
      </c>
      <c r="Q858" t="b">
        <v>0</v>
      </c>
      <c r="R858" t="s">
        <v>17</v>
      </c>
      <c r="S858" t="s">
        <v>2034</v>
      </c>
      <c r="T858" t="s">
        <v>2035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t="s">
        <v>20</v>
      </c>
      <c r="G859" s="5">
        <f t="shared" si="56"/>
        <v>1.3986792452830188</v>
      </c>
      <c r="H859" s="8">
        <f t="shared" si="57"/>
        <v>32.946666666666665</v>
      </c>
      <c r="I859">
        <v>225</v>
      </c>
      <c r="J859" t="s">
        <v>98</v>
      </c>
      <c r="K859" t="s">
        <v>99</v>
      </c>
      <c r="L859">
        <v>1448690400</v>
      </c>
      <c r="M859">
        <v>1330408800</v>
      </c>
      <c r="N859" s="12">
        <f t="shared" si="58"/>
        <v>42336.25</v>
      </c>
      <c r="O859" s="12">
        <f t="shared" si="59"/>
        <v>40967.25</v>
      </c>
      <c r="P859" t="b">
        <v>1</v>
      </c>
      <c r="Q859" t="b">
        <v>0</v>
      </c>
      <c r="R859" t="s">
        <v>100</v>
      </c>
      <c r="S859" t="s">
        <v>2042</v>
      </c>
      <c r="T859" t="s">
        <v>2053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t="s">
        <v>14</v>
      </c>
      <c r="G860" s="5">
        <f t="shared" si="56"/>
        <v>0.69450000000000001</v>
      </c>
      <c r="H860" s="8">
        <f t="shared" si="57"/>
        <v>79.371428571428567</v>
      </c>
      <c r="I860">
        <v>35</v>
      </c>
      <c r="J860" t="s">
        <v>21</v>
      </c>
      <c r="K860" t="s">
        <v>22</v>
      </c>
      <c r="L860">
        <v>1448690400</v>
      </c>
      <c r="M860">
        <v>1524891600</v>
      </c>
      <c r="N860" s="12">
        <f t="shared" si="58"/>
        <v>42336.25</v>
      </c>
      <c r="O860" s="12">
        <f t="shared" si="59"/>
        <v>43218.208333333328</v>
      </c>
      <c r="P860" t="b">
        <v>1</v>
      </c>
      <c r="Q860" t="b">
        <v>0</v>
      </c>
      <c r="R860" t="s">
        <v>17</v>
      </c>
      <c r="S860" t="s">
        <v>2034</v>
      </c>
      <c r="T860" t="s">
        <v>2035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t="s">
        <v>14</v>
      </c>
      <c r="G861" s="5">
        <f t="shared" si="56"/>
        <v>0.35534246575342465</v>
      </c>
      <c r="H861" s="8">
        <f t="shared" si="57"/>
        <v>41.174603174603178</v>
      </c>
      <c r="I861">
        <v>63</v>
      </c>
      <c r="J861" t="s">
        <v>21</v>
      </c>
      <c r="K861" t="s">
        <v>22</v>
      </c>
      <c r="L861">
        <v>1448690400</v>
      </c>
      <c r="M861">
        <v>1363669200</v>
      </c>
      <c r="N861" s="12">
        <f t="shared" si="58"/>
        <v>42336.25</v>
      </c>
      <c r="O861" s="12">
        <f t="shared" si="59"/>
        <v>41352.208333333336</v>
      </c>
      <c r="P861" t="b">
        <v>0</v>
      </c>
      <c r="Q861" t="b">
        <v>1</v>
      </c>
      <c r="R861" t="s">
        <v>33</v>
      </c>
      <c r="S861" t="s">
        <v>2040</v>
      </c>
      <c r="T861" t="s">
        <v>2041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t="s">
        <v>20</v>
      </c>
      <c r="G862" s="5">
        <f t="shared" si="56"/>
        <v>2.5165000000000002</v>
      </c>
      <c r="H862" s="8">
        <f t="shared" si="57"/>
        <v>77.430769230769229</v>
      </c>
      <c r="I862">
        <v>65</v>
      </c>
      <c r="J862" t="s">
        <v>21</v>
      </c>
      <c r="K862" t="s">
        <v>22</v>
      </c>
      <c r="L862">
        <v>1448690400</v>
      </c>
      <c r="M862">
        <v>1551420000</v>
      </c>
      <c r="N862" s="12">
        <f t="shared" si="58"/>
        <v>42336.25</v>
      </c>
      <c r="O862" s="12">
        <f t="shared" si="59"/>
        <v>43525.25</v>
      </c>
      <c r="P862" t="b">
        <v>0</v>
      </c>
      <c r="Q862" t="b">
        <v>1</v>
      </c>
      <c r="R862" t="s">
        <v>65</v>
      </c>
      <c r="S862" t="s">
        <v>2038</v>
      </c>
      <c r="T862" t="s">
        <v>2047</v>
      </c>
    </row>
    <row r="863" spans="1:20" x14ac:dyDescent="0.3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t="s">
        <v>20</v>
      </c>
      <c r="G863" s="5">
        <f t="shared" si="56"/>
        <v>1.0587500000000001</v>
      </c>
      <c r="H863" s="8">
        <f t="shared" si="57"/>
        <v>57.159509202453989</v>
      </c>
      <c r="I863">
        <v>163</v>
      </c>
      <c r="J863" t="s">
        <v>21</v>
      </c>
      <c r="K863" t="s">
        <v>22</v>
      </c>
      <c r="L863">
        <v>1448690400</v>
      </c>
      <c r="M863">
        <v>1269838800</v>
      </c>
      <c r="N863" s="12">
        <f t="shared" si="58"/>
        <v>42336.25</v>
      </c>
      <c r="O863" s="12">
        <f t="shared" si="59"/>
        <v>40266.208333333336</v>
      </c>
      <c r="P863" t="b">
        <v>0</v>
      </c>
      <c r="Q863" t="b">
        <v>0</v>
      </c>
      <c r="R863" t="s">
        <v>33</v>
      </c>
      <c r="S863" t="s">
        <v>2040</v>
      </c>
      <c r="T863" t="s">
        <v>2041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t="s">
        <v>20</v>
      </c>
      <c r="G864" s="5">
        <f t="shared" si="56"/>
        <v>1.8742857142857143</v>
      </c>
      <c r="H864" s="8">
        <f t="shared" si="57"/>
        <v>77.17647058823529</v>
      </c>
      <c r="I864">
        <v>85</v>
      </c>
      <c r="J864" t="s">
        <v>21</v>
      </c>
      <c r="K864" t="s">
        <v>22</v>
      </c>
      <c r="L864">
        <v>1448690400</v>
      </c>
      <c r="M864">
        <v>1312520400</v>
      </c>
      <c r="N864" s="12">
        <f t="shared" si="58"/>
        <v>42336.25</v>
      </c>
      <c r="O864" s="12">
        <f t="shared" si="59"/>
        <v>40760.208333333336</v>
      </c>
      <c r="P864" t="b">
        <v>0</v>
      </c>
      <c r="Q864" t="b">
        <v>0</v>
      </c>
      <c r="R864" t="s">
        <v>33</v>
      </c>
      <c r="S864" t="s">
        <v>2040</v>
      </c>
      <c r="T864" t="s">
        <v>2041</v>
      </c>
    </row>
    <row r="865" spans="1:20" x14ac:dyDescent="0.3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t="s">
        <v>20</v>
      </c>
      <c r="G865" s="5">
        <f t="shared" si="56"/>
        <v>3.8678571428571429</v>
      </c>
      <c r="H865" s="8">
        <f t="shared" si="57"/>
        <v>24.953917050691246</v>
      </c>
      <c r="I865">
        <v>217</v>
      </c>
      <c r="J865" t="s">
        <v>21</v>
      </c>
      <c r="K865" t="s">
        <v>22</v>
      </c>
      <c r="L865">
        <v>1448690400</v>
      </c>
      <c r="M865">
        <v>1436504400</v>
      </c>
      <c r="N865" s="12">
        <f t="shared" si="58"/>
        <v>42336.25</v>
      </c>
      <c r="O865" s="12">
        <f t="shared" si="59"/>
        <v>42195.208333333328</v>
      </c>
      <c r="P865" t="b">
        <v>0</v>
      </c>
      <c r="Q865" t="b">
        <v>1</v>
      </c>
      <c r="R865" t="s">
        <v>269</v>
      </c>
      <c r="S865" t="s">
        <v>2042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t="s">
        <v>20</v>
      </c>
      <c r="G866" s="5">
        <f t="shared" si="56"/>
        <v>3.4707142857142856</v>
      </c>
      <c r="H866" s="8">
        <f t="shared" si="57"/>
        <v>97.18</v>
      </c>
      <c r="I866">
        <v>150</v>
      </c>
      <c r="J866" t="s">
        <v>21</v>
      </c>
      <c r="K866" t="s">
        <v>22</v>
      </c>
      <c r="L866">
        <v>1448690400</v>
      </c>
      <c r="M866">
        <v>1472014800</v>
      </c>
      <c r="N866" s="12">
        <f t="shared" si="58"/>
        <v>42336.25</v>
      </c>
      <c r="O866" s="12">
        <f t="shared" si="59"/>
        <v>42606.208333333328</v>
      </c>
      <c r="P866" t="b">
        <v>0</v>
      </c>
      <c r="Q866" t="b">
        <v>0</v>
      </c>
      <c r="R866" t="s">
        <v>100</v>
      </c>
      <c r="S866" t="s">
        <v>2042</v>
      </c>
      <c r="T866" t="s">
        <v>2053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t="s">
        <v>20</v>
      </c>
      <c r="G867" s="5">
        <f t="shared" si="56"/>
        <v>1.8582098765432098</v>
      </c>
      <c r="H867" s="8">
        <f t="shared" si="57"/>
        <v>46.000916870415651</v>
      </c>
      <c r="I867">
        <v>3272</v>
      </c>
      <c r="J867" t="s">
        <v>21</v>
      </c>
      <c r="K867" t="s">
        <v>22</v>
      </c>
      <c r="L867">
        <v>1448690400</v>
      </c>
      <c r="M867">
        <v>1411534800</v>
      </c>
      <c r="N867" s="12">
        <f t="shared" si="58"/>
        <v>42336.25</v>
      </c>
      <c r="O867" s="12">
        <f t="shared" si="59"/>
        <v>41906.208333333336</v>
      </c>
      <c r="P867" t="b">
        <v>0</v>
      </c>
      <c r="Q867" t="b">
        <v>0</v>
      </c>
      <c r="R867" t="s">
        <v>33</v>
      </c>
      <c r="S867" t="s">
        <v>2040</v>
      </c>
      <c r="T867" t="s">
        <v>2041</v>
      </c>
    </row>
    <row r="868" spans="1:20" x14ac:dyDescent="0.3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t="s">
        <v>74</v>
      </c>
      <c r="G868" s="5">
        <f t="shared" si="56"/>
        <v>0.43241247264770238</v>
      </c>
      <c r="H868" s="8">
        <f t="shared" si="57"/>
        <v>88.023385300668153</v>
      </c>
      <c r="I868">
        <v>898</v>
      </c>
      <c r="J868" t="s">
        <v>21</v>
      </c>
      <c r="K868" t="s">
        <v>22</v>
      </c>
      <c r="L868">
        <v>1448690400</v>
      </c>
      <c r="M868">
        <v>1304917200</v>
      </c>
      <c r="N868" s="12">
        <f t="shared" si="58"/>
        <v>42336.25</v>
      </c>
      <c r="O868" s="12">
        <f t="shared" si="59"/>
        <v>40672.208333333336</v>
      </c>
      <c r="P868" t="b">
        <v>0</v>
      </c>
      <c r="Q868" t="b">
        <v>0</v>
      </c>
      <c r="R868" t="s">
        <v>122</v>
      </c>
      <c r="S868" t="s">
        <v>2055</v>
      </c>
      <c r="T868" t="s">
        <v>2056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t="s">
        <v>20</v>
      </c>
      <c r="G869" s="5">
        <f t="shared" si="56"/>
        <v>1.6243749999999999</v>
      </c>
      <c r="H869" s="8">
        <f t="shared" si="57"/>
        <v>25.99</v>
      </c>
      <c r="I869">
        <v>300</v>
      </c>
      <c r="J869" t="s">
        <v>21</v>
      </c>
      <c r="K869" t="s">
        <v>22</v>
      </c>
      <c r="L869">
        <v>1448690400</v>
      </c>
      <c r="M869">
        <v>1539579600</v>
      </c>
      <c r="N869" s="12">
        <f t="shared" si="58"/>
        <v>42336.25</v>
      </c>
      <c r="O869" s="12">
        <f t="shared" si="59"/>
        <v>43388.208333333328</v>
      </c>
      <c r="P869" t="b">
        <v>0</v>
      </c>
      <c r="Q869" t="b">
        <v>0</v>
      </c>
      <c r="R869" t="s">
        <v>17</v>
      </c>
      <c r="S869" t="s">
        <v>2034</v>
      </c>
      <c r="T869" t="s">
        <v>2035</v>
      </c>
    </row>
    <row r="870" spans="1:20" x14ac:dyDescent="0.3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t="s">
        <v>20</v>
      </c>
      <c r="G870" s="5">
        <f t="shared" si="56"/>
        <v>1.8484285714285715</v>
      </c>
      <c r="H870" s="8">
        <f t="shared" si="57"/>
        <v>102.69047619047619</v>
      </c>
      <c r="I870">
        <v>126</v>
      </c>
      <c r="J870" t="s">
        <v>21</v>
      </c>
      <c r="K870" t="s">
        <v>22</v>
      </c>
      <c r="L870">
        <v>1448690400</v>
      </c>
      <c r="M870">
        <v>1382504400</v>
      </c>
      <c r="N870" s="12">
        <f t="shared" si="58"/>
        <v>42336.25</v>
      </c>
      <c r="O870" s="12">
        <f t="shared" si="59"/>
        <v>41570.208333333336</v>
      </c>
      <c r="P870" t="b">
        <v>0</v>
      </c>
      <c r="Q870" t="b">
        <v>0</v>
      </c>
      <c r="R870" t="s">
        <v>33</v>
      </c>
      <c r="S870" t="s">
        <v>2040</v>
      </c>
      <c r="T870" t="s">
        <v>2041</v>
      </c>
    </row>
    <row r="871" spans="1:20" x14ac:dyDescent="0.3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t="s">
        <v>14</v>
      </c>
      <c r="G871" s="5">
        <f t="shared" si="56"/>
        <v>0.23703520691785052</v>
      </c>
      <c r="H871" s="8">
        <f t="shared" si="57"/>
        <v>72.958174904942965</v>
      </c>
      <c r="I871">
        <v>526</v>
      </c>
      <c r="J871" t="s">
        <v>21</v>
      </c>
      <c r="K871" t="s">
        <v>22</v>
      </c>
      <c r="L871">
        <v>1448690400</v>
      </c>
      <c r="M871">
        <v>1278306000</v>
      </c>
      <c r="N871" s="12">
        <f t="shared" si="58"/>
        <v>42336.25</v>
      </c>
      <c r="O871" s="12">
        <f t="shared" si="59"/>
        <v>40364.208333333336</v>
      </c>
      <c r="P871" t="b">
        <v>0</v>
      </c>
      <c r="Q871" t="b">
        <v>0</v>
      </c>
      <c r="R871" t="s">
        <v>53</v>
      </c>
      <c r="S871" t="s">
        <v>2042</v>
      </c>
      <c r="T871" t="s">
        <v>2045</v>
      </c>
    </row>
    <row r="872" spans="1:20" x14ac:dyDescent="0.3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t="s">
        <v>14</v>
      </c>
      <c r="G872" s="5">
        <f t="shared" si="56"/>
        <v>0.89870129870129867</v>
      </c>
      <c r="H872" s="8">
        <f t="shared" si="57"/>
        <v>57.190082644628099</v>
      </c>
      <c r="I872">
        <v>121</v>
      </c>
      <c r="J872" t="s">
        <v>21</v>
      </c>
      <c r="K872" t="s">
        <v>22</v>
      </c>
      <c r="L872">
        <v>1448690400</v>
      </c>
      <c r="M872">
        <v>1442552400</v>
      </c>
      <c r="N872" s="12">
        <f t="shared" si="58"/>
        <v>42336.25</v>
      </c>
      <c r="O872" s="12">
        <f t="shared" si="59"/>
        <v>42265.208333333328</v>
      </c>
      <c r="P872" t="b">
        <v>0</v>
      </c>
      <c r="Q872" t="b">
        <v>0</v>
      </c>
      <c r="R872" t="s">
        <v>33</v>
      </c>
      <c r="S872" t="s">
        <v>2040</v>
      </c>
      <c r="T872" t="s">
        <v>2041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t="s">
        <v>20</v>
      </c>
      <c r="G873" s="5">
        <f t="shared" si="56"/>
        <v>2.7260419580419581</v>
      </c>
      <c r="H873" s="8">
        <f t="shared" si="57"/>
        <v>84.013793103448279</v>
      </c>
      <c r="I873">
        <v>2320</v>
      </c>
      <c r="J873" t="s">
        <v>21</v>
      </c>
      <c r="K873" t="s">
        <v>22</v>
      </c>
      <c r="L873">
        <v>1448690400</v>
      </c>
      <c r="M873">
        <v>1511071200</v>
      </c>
      <c r="N873" s="12">
        <f t="shared" si="58"/>
        <v>42336.25</v>
      </c>
      <c r="O873" s="12">
        <f t="shared" si="59"/>
        <v>43058.25</v>
      </c>
      <c r="P873" t="b">
        <v>0</v>
      </c>
      <c r="Q873" t="b">
        <v>1</v>
      </c>
      <c r="R873" t="s">
        <v>33</v>
      </c>
      <c r="S873" t="s">
        <v>2040</v>
      </c>
      <c r="T873" t="s">
        <v>2041</v>
      </c>
    </row>
    <row r="874" spans="1:20" x14ac:dyDescent="0.3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t="s">
        <v>20</v>
      </c>
      <c r="G874" s="5">
        <f t="shared" si="56"/>
        <v>1.7004255319148935</v>
      </c>
      <c r="H874" s="8">
        <f t="shared" si="57"/>
        <v>98.666666666666671</v>
      </c>
      <c r="I874">
        <v>81</v>
      </c>
      <c r="J874" t="s">
        <v>26</v>
      </c>
      <c r="K874" t="s">
        <v>27</v>
      </c>
      <c r="L874">
        <v>1448690400</v>
      </c>
      <c r="M874">
        <v>1536382800</v>
      </c>
      <c r="N874" s="12">
        <f t="shared" si="58"/>
        <v>42336.25</v>
      </c>
      <c r="O874" s="12">
        <f t="shared" si="59"/>
        <v>43351.208333333328</v>
      </c>
      <c r="P874" t="b">
        <v>0</v>
      </c>
      <c r="Q874" t="b">
        <v>0</v>
      </c>
      <c r="R874" t="s">
        <v>474</v>
      </c>
      <c r="S874" t="s">
        <v>2042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t="s">
        <v>20</v>
      </c>
      <c r="G875" s="5">
        <f t="shared" si="56"/>
        <v>1.8828503562945369</v>
      </c>
      <c r="H875" s="8">
        <f t="shared" si="57"/>
        <v>42.007419183889773</v>
      </c>
      <c r="I875">
        <v>1887</v>
      </c>
      <c r="J875" t="s">
        <v>21</v>
      </c>
      <c r="K875" t="s">
        <v>22</v>
      </c>
      <c r="L875">
        <v>1448690400</v>
      </c>
      <c r="M875">
        <v>1389592800</v>
      </c>
      <c r="N875" s="12">
        <f t="shared" si="58"/>
        <v>42336.25</v>
      </c>
      <c r="O875" s="12">
        <f t="shared" si="59"/>
        <v>41652.25</v>
      </c>
      <c r="P875" t="b">
        <v>0</v>
      </c>
      <c r="Q875" t="b">
        <v>0</v>
      </c>
      <c r="R875" t="s">
        <v>122</v>
      </c>
      <c r="S875" t="s">
        <v>2055</v>
      </c>
      <c r="T875" t="s">
        <v>2056</v>
      </c>
    </row>
    <row r="876" spans="1:20" x14ac:dyDescent="0.3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t="s">
        <v>20</v>
      </c>
      <c r="G876" s="5">
        <f t="shared" si="56"/>
        <v>3.4693532338308457</v>
      </c>
      <c r="H876" s="8">
        <f t="shared" si="57"/>
        <v>32.002753556677376</v>
      </c>
      <c r="I876">
        <v>4358</v>
      </c>
      <c r="J876" t="s">
        <v>21</v>
      </c>
      <c r="K876" t="s">
        <v>22</v>
      </c>
      <c r="L876">
        <v>1448690400</v>
      </c>
      <c r="M876">
        <v>1275282000</v>
      </c>
      <c r="N876" s="12">
        <f t="shared" si="58"/>
        <v>42336.25</v>
      </c>
      <c r="O876" s="12">
        <f t="shared" si="59"/>
        <v>40329.208333333336</v>
      </c>
      <c r="P876" t="b">
        <v>0</v>
      </c>
      <c r="Q876" t="b">
        <v>1</v>
      </c>
      <c r="R876" t="s">
        <v>122</v>
      </c>
      <c r="S876" t="s">
        <v>2055</v>
      </c>
      <c r="T876" t="s">
        <v>2056</v>
      </c>
    </row>
    <row r="877" spans="1:20" x14ac:dyDescent="0.3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t="s">
        <v>14</v>
      </c>
      <c r="G877" s="5">
        <f t="shared" si="56"/>
        <v>0.6917721518987342</v>
      </c>
      <c r="H877" s="8">
        <f t="shared" si="57"/>
        <v>81.567164179104481</v>
      </c>
      <c r="I877">
        <v>67</v>
      </c>
      <c r="J877" t="s">
        <v>21</v>
      </c>
      <c r="K877" t="s">
        <v>22</v>
      </c>
      <c r="L877">
        <v>1448690400</v>
      </c>
      <c r="M877">
        <v>1294984800</v>
      </c>
      <c r="N877" s="12">
        <f t="shared" si="58"/>
        <v>42336.25</v>
      </c>
      <c r="O877" s="12">
        <f t="shared" si="59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t="s">
        <v>14</v>
      </c>
      <c r="G878" s="5">
        <f t="shared" si="56"/>
        <v>0.25433734939759034</v>
      </c>
      <c r="H878" s="8">
        <f t="shared" si="57"/>
        <v>37.035087719298247</v>
      </c>
      <c r="I878">
        <v>57</v>
      </c>
      <c r="J878" t="s">
        <v>15</v>
      </c>
      <c r="K878" t="s">
        <v>16</v>
      </c>
      <c r="L878">
        <v>1448690400</v>
      </c>
      <c r="M878">
        <v>1562043600</v>
      </c>
      <c r="N878" s="12">
        <f t="shared" si="58"/>
        <v>42336.25</v>
      </c>
      <c r="O878" s="12">
        <f t="shared" si="59"/>
        <v>43648.208333333328</v>
      </c>
      <c r="P878" t="b">
        <v>0</v>
      </c>
      <c r="Q878" t="b">
        <v>0</v>
      </c>
      <c r="R878" t="s">
        <v>122</v>
      </c>
      <c r="S878" t="s">
        <v>2055</v>
      </c>
      <c r="T878" t="s">
        <v>2056</v>
      </c>
    </row>
    <row r="879" spans="1:20" x14ac:dyDescent="0.3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t="s">
        <v>14</v>
      </c>
      <c r="G879" s="5">
        <f t="shared" si="56"/>
        <v>0.77400977995110021</v>
      </c>
      <c r="H879" s="8">
        <f t="shared" si="57"/>
        <v>103.033360455655</v>
      </c>
      <c r="I879">
        <v>1229</v>
      </c>
      <c r="J879" t="s">
        <v>21</v>
      </c>
      <c r="K879" t="s">
        <v>22</v>
      </c>
      <c r="L879">
        <v>1448690400</v>
      </c>
      <c r="M879">
        <v>1469595600</v>
      </c>
      <c r="N879" s="12">
        <f t="shared" si="58"/>
        <v>42336.25</v>
      </c>
      <c r="O879" s="12">
        <f t="shared" si="59"/>
        <v>42578.208333333328</v>
      </c>
      <c r="P879" t="b">
        <v>0</v>
      </c>
      <c r="Q879" t="b">
        <v>0</v>
      </c>
      <c r="R879" t="s">
        <v>17</v>
      </c>
      <c r="S879" t="s">
        <v>2034</v>
      </c>
      <c r="T879" t="s">
        <v>2035</v>
      </c>
    </row>
    <row r="880" spans="1:20" x14ac:dyDescent="0.3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t="s">
        <v>14</v>
      </c>
      <c r="G880" s="5">
        <f t="shared" si="56"/>
        <v>0.37481481481481482</v>
      </c>
      <c r="H880" s="8">
        <f t="shared" si="57"/>
        <v>84.333333333333329</v>
      </c>
      <c r="I880">
        <v>12</v>
      </c>
      <c r="J880" t="s">
        <v>107</v>
      </c>
      <c r="K880" t="s">
        <v>108</v>
      </c>
      <c r="L880">
        <v>1448690400</v>
      </c>
      <c r="M880">
        <v>1581141600</v>
      </c>
      <c r="N880" s="12">
        <f t="shared" si="58"/>
        <v>42336.25</v>
      </c>
      <c r="O880" s="12">
        <f t="shared" si="59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t="s">
        <v>20</v>
      </c>
      <c r="G881" s="5">
        <f t="shared" si="56"/>
        <v>5.4379999999999997</v>
      </c>
      <c r="H881" s="8">
        <f t="shared" si="57"/>
        <v>102.60377358490567</v>
      </c>
      <c r="I881">
        <v>53</v>
      </c>
      <c r="J881" t="s">
        <v>21</v>
      </c>
      <c r="K881" t="s">
        <v>22</v>
      </c>
      <c r="L881">
        <v>1448690400</v>
      </c>
      <c r="M881">
        <v>1488520800</v>
      </c>
      <c r="N881" s="12">
        <f t="shared" si="58"/>
        <v>42336.25</v>
      </c>
      <c r="O881" s="12">
        <f t="shared" si="59"/>
        <v>42797.25</v>
      </c>
      <c r="P881" t="b">
        <v>0</v>
      </c>
      <c r="Q881" t="b">
        <v>0</v>
      </c>
      <c r="R881" t="s">
        <v>68</v>
      </c>
      <c r="S881" t="s">
        <v>2048</v>
      </c>
      <c r="T881" t="s">
        <v>2049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t="s">
        <v>20</v>
      </c>
      <c r="G882" s="5">
        <f t="shared" si="56"/>
        <v>2.2852189349112426</v>
      </c>
      <c r="H882" s="8">
        <f t="shared" si="57"/>
        <v>79.992129246064621</v>
      </c>
      <c r="I882">
        <v>2414</v>
      </c>
      <c r="J882" t="s">
        <v>21</v>
      </c>
      <c r="K882" t="s">
        <v>22</v>
      </c>
      <c r="L882">
        <v>1448690400</v>
      </c>
      <c r="M882">
        <v>1563858000</v>
      </c>
      <c r="N882" s="12">
        <f t="shared" si="58"/>
        <v>42336.25</v>
      </c>
      <c r="O882" s="12">
        <f t="shared" si="59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2044</v>
      </c>
    </row>
    <row r="883" spans="1:20" x14ac:dyDescent="0.3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t="s">
        <v>14</v>
      </c>
      <c r="G883" s="5">
        <f t="shared" si="56"/>
        <v>0.38948339483394834</v>
      </c>
      <c r="H883" s="8">
        <f t="shared" si="57"/>
        <v>70.055309734513273</v>
      </c>
      <c r="I883">
        <v>452</v>
      </c>
      <c r="J883" t="s">
        <v>21</v>
      </c>
      <c r="K883" t="s">
        <v>22</v>
      </c>
      <c r="L883">
        <v>1448690400</v>
      </c>
      <c r="M883">
        <v>1438923600</v>
      </c>
      <c r="N883" s="12">
        <f t="shared" si="58"/>
        <v>42336.25</v>
      </c>
      <c r="O883" s="12">
        <f t="shared" si="59"/>
        <v>42223.208333333328</v>
      </c>
      <c r="P883" t="b">
        <v>0</v>
      </c>
      <c r="Q883" t="b">
        <v>1</v>
      </c>
      <c r="R883" t="s">
        <v>33</v>
      </c>
      <c r="S883" t="s">
        <v>2040</v>
      </c>
      <c r="T883" t="s">
        <v>2041</v>
      </c>
    </row>
    <row r="884" spans="1:20" x14ac:dyDescent="0.3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t="s">
        <v>20</v>
      </c>
      <c r="G884" s="5">
        <f t="shared" si="56"/>
        <v>3.7</v>
      </c>
      <c r="H884" s="8">
        <f t="shared" si="57"/>
        <v>37</v>
      </c>
      <c r="I884">
        <v>80</v>
      </c>
      <c r="J884" t="s">
        <v>21</v>
      </c>
      <c r="K884" t="s">
        <v>22</v>
      </c>
      <c r="L884">
        <v>1448690400</v>
      </c>
      <c r="M884">
        <v>1422165600</v>
      </c>
      <c r="N884" s="12">
        <f t="shared" si="58"/>
        <v>42336.25</v>
      </c>
      <c r="O884" s="12">
        <f t="shared" si="59"/>
        <v>42029.25</v>
      </c>
      <c r="P884" t="b">
        <v>0</v>
      </c>
      <c r="Q884" t="b">
        <v>0</v>
      </c>
      <c r="R884" t="s">
        <v>33</v>
      </c>
      <c r="S884" t="s">
        <v>2040</v>
      </c>
      <c r="T884" t="s">
        <v>2041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t="s">
        <v>20</v>
      </c>
      <c r="G885" s="5">
        <f t="shared" si="56"/>
        <v>2.3791176470588233</v>
      </c>
      <c r="H885" s="8">
        <f t="shared" si="57"/>
        <v>41.911917098445599</v>
      </c>
      <c r="I885">
        <v>193</v>
      </c>
      <c r="J885" t="s">
        <v>21</v>
      </c>
      <c r="K885" t="s">
        <v>22</v>
      </c>
      <c r="L885">
        <v>1448690400</v>
      </c>
      <c r="M885">
        <v>1277874000</v>
      </c>
      <c r="N885" s="12">
        <f t="shared" si="58"/>
        <v>42336.25</v>
      </c>
      <c r="O885" s="12">
        <f t="shared" si="59"/>
        <v>40359.208333333336</v>
      </c>
      <c r="P885" t="b">
        <v>0</v>
      </c>
      <c r="Q885" t="b">
        <v>0</v>
      </c>
      <c r="R885" t="s">
        <v>100</v>
      </c>
      <c r="S885" t="s">
        <v>2042</v>
      </c>
      <c r="T885" t="s">
        <v>2053</v>
      </c>
    </row>
    <row r="886" spans="1:20" x14ac:dyDescent="0.3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t="s">
        <v>14</v>
      </c>
      <c r="G886" s="5">
        <f t="shared" si="56"/>
        <v>0.64036299765807958</v>
      </c>
      <c r="H886" s="8">
        <f t="shared" si="57"/>
        <v>57.992576882290564</v>
      </c>
      <c r="I886">
        <v>1886</v>
      </c>
      <c r="J886" t="s">
        <v>21</v>
      </c>
      <c r="K886" t="s">
        <v>22</v>
      </c>
      <c r="L886">
        <v>1448690400</v>
      </c>
      <c r="M886">
        <v>1399352400</v>
      </c>
      <c r="N886" s="12">
        <f t="shared" si="58"/>
        <v>42336.25</v>
      </c>
      <c r="O886" s="12">
        <f t="shared" si="59"/>
        <v>41765.208333333336</v>
      </c>
      <c r="P886" t="b">
        <v>0</v>
      </c>
      <c r="Q886" t="b">
        <v>1</v>
      </c>
      <c r="R886" t="s">
        <v>33</v>
      </c>
      <c r="S886" t="s">
        <v>2040</v>
      </c>
      <c r="T886" t="s">
        <v>2041</v>
      </c>
    </row>
    <row r="887" spans="1:20" x14ac:dyDescent="0.3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t="s">
        <v>20</v>
      </c>
      <c r="G887" s="5">
        <f t="shared" si="56"/>
        <v>1.1827777777777777</v>
      </c>
      <c r="H887" s="8">
        <f t="shared" si="57"/>
        <v>40.942307692307693</v>
      </c>
      <c r="I887">
        <v>52</v>
      </c>
      <c r="J887" t="s">
        <v>21</v>
      </c>
      <c r="K887" t="s">
        <v>22</v>
      </c>
      <c r="L887">
        <v>1448690400</v>
      </c>
      <c r="M887">
        <v>1279083600</v>
      </c>
      <c r="N887" s="12">
        <f t="shared" si="58"/>
        <v>42336.25</v>
      </c>
      <c r="O887" s="12">
        <f t="shared" si="59"/>
        <v>40373.208333333336</v>
      </c>
      <c r="P887" t="b">
        <v>0</v>
      </c>
      <c r="Q887" t="b">
        <v>0</v>
      </c>
      <c r="R887" t="s">
        <v>33</v>
      </c>
      <c r="S887" t="s">
        <v>2040</v>
      </c>
      <c r="T887" t="s">
        <v>2041</v>
      </c>
    </row>
    <row r="888" spans="1:20" x14ac:dyDescent="0.3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t="s">
        <v>14</v>
      </c>
      <c r="G888" s="5">
        <f t="shared" si="56"/>
        <v>0.84824037184594958</v>
      </c>
      <c r="H888" s="8">
        <f t="shared" si="57"/>
        <v>69.9972602739726</v>
      </c>
      <c r="I888">
        <v>1825</v>
      </c>
      <c r="J888" t="s">
        <v>21</v>
      </c>
      <c r="K888" t="s">
        <v>22</v>
      </c>
      <c r="L888">
        <v>1448690400</v>
      </c>
      <c r="M888">
        <v>1284354000</v>
      </c>
      <c r="N888" s="12">
        <f t="shared" si="58"/>
        <v>42336.25</v>
      </c>
      <c r="O888" s="12">
        <f t="shared" si="59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2046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t="s">
        <v>14</v>
      </c>
      <c r="G889" s="5">
        <f t="shared" si="56"/>
        <v>0.29346153846153844</v>
      </c>
      <c r="H889" s="8">
        <f t="shared" si="57"/>
        <v>73.838709677419359</v>
      </c>
      <c r="I889">
        <v>31</v>
      </c>
      <c r="J889" t="s">
        <v>21</v>
      </c>
      <c r="K889" t="s">
        <v>22</v>
      </c>
      <c r="L889">
        <v>1448690400</v>
      </c>
      <c r="M889">
        <v>1441170000</v>
      </c>
      <c r="N889" s="12">
        <f t="shared" si="58"/>
        <v>42336.25</v>
      </c>
      <c r="O889" s="12">
        <f t="shared" si="59"/>
        <v>42249.208333333328</v>
      </c>
      <c r="P889" t="b">
        <v>0</v>
      </c>
      <c r="Q889" t="b">
        <v>1</v>
      </c>
      <c r="R889" t="s">
        <v>33</v>
      </c>
      <c r="S889" t="s">
        <v>2040</v>
      </c>
      <c r="T889" t="s">
        <v>2041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t="s">
        <v>20</v>
      </c>
      <c r="G890" s="5">
        <f t="shared" si="56"/>
        <v>2.0989655172413793</v>
      </c>
      <c r="H890" s="8">
        <f t="shared" si="57"/>
        <v>41.979310344827589</v>
      </c>
      <c r="I890">
        <v>290</v>
      </c>
      <c r="J890" t="s">
        <v>21</v>
      </c>
      <c r="K890" t="s">
        <v>22</v>
      </c>
      <c r="L890">
        <v>1448690400</v>
      </c>
      <c r="M890">
        <v>1493528400</v>
      </c>
      <c r="N890" s="12">
        <f t="shared" si="58"/>
        <v>42336.25</v>
      </c>
      <c r="O890" s="12">
        <f t="shared" si="59"/>
        <v>42855.208333333328</v>
      </c>
      <c r="P890" t="b">
        <v>0</v>
      </c>
      <c r="Q890" t="b">
        <v>0</v>
      </c>
      <c r="R890" t="s">
        <v>33</v>
      </c>
      <c r="S890" t="s">
        <v>2040</v>
      </c>
      <c r="T890" t="s">
        <v>2041</v>
      </c>
    </row>
    <row r="891" spans="1:20" x14ac:dyDescent="0.3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t="s">
        <v>20</v>
      </c>
      <c r="G891" s="5">
        <f t="shared" si="56"/>
        <v>1.697857142857143</v>
      </c>
      <c r="H891" s="8">
        <f t="shared" si="57"/>
        <v>77.93442622950819</v>
      </c>
      <c r="I891">
        <v>122</v>
      </c>
      <c r="J891" t="s">
        <v>21</v>
      </c>
      <c r="K891" t="s">
        <v>22</v>
      </c>
      <c r="L891">
        <v>1448690400</v>
      </c>
      <c r="M891">
        <v>1395205200</v>
      </c>
      <c r="N891" s="12">
        <f t="shared" si="58"/>
        <v>42336.25</v>
      </c>
      <c r="O891" s="12">
        <f t="shared" si="59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2044</v>
      </c>
    </row>
    <row r="892" spans="1:20" x14ac:dyDescent="0.3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t="s">
        <v>20</v>
      </c>
      <c r="G892" s="5">
        <f t="shared" si="56"/>
        <v>1.1595907738095239</v>
      </c>
      <c r="H892" s="8">
        <f t="shared" si="57"/>
        <v>106.01972789115646</v>
      </c>
      <c r="I892">
        <v>1470</v>
      </c>
      <c r="J892" t="s">
        <v>21</v>
      </c>
      <c r="K892" t="s">
        <v>22</v>
      </c>
      <c r="L892">
        <v>1448690400</v>
      </c>
      <c r="M892">
        <v>1561438800</v>
      </c>
      <c r="N892" s="12">
        <f t="shared" si="58"/>
        <v>42336.25</v>
      </c>
      <c r="O892" s="12">
        <f t="shared" si="59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2046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t="s">
        <v>20</v>
      </c>
      <c r="G893" s="5">
        <f t="shared" si="56"/>
        <v>2.5859999999999999</v>
      </c>
      <c r="H893" s="8">
        <f t="shared" si="57"/>
        <v>47.018181818181816</v>
      </c>
      <c r="I893">
        <v>165</v>
      </c>
      <c r="J893" t="s">
        <v>15</v>
      </c>
      <c r="K893" t="s">
        <v>16</v>
      </c>
      <c r="L893">
        <v>1448690400</v>
      </c>
      <c r="M893">
        <v>1326693600</v>
      </c>
      <c r="N893" s="12">
        <f t="shared" si="58"/>
        <v>42336.25</v>
      </c>
      <c r="O893" s="12">
        <f t="shared" si="59"/>
        <v>40924.25</v>
      </c>
      <c r="P893" t="b">
        <v>0</v>
      </c>
      <c r="Q893" t="b">
        <v>0</v>
      </c>
      <c r="R893" t="s">
        <v>42</v>
      </c>
      <c r="S893" t="s">
        <v>2042</v>
      </c>
      <c r="T893" t="s">
        <v>2043</v>
      </c>
    </row>
    <row r="894" spans="1:20" x14ac:dyDescent="0.3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t="s">
        <v>20</v>
      </c>
      <c r="G894" s="5">
        <f t="shared" si="56"/>
        <v>2.3058333333333332</v>
      </c>
      <c r="H894" s="8">
        <f t="shared" si="57"/>
        <v>76.016483516483518</v>
      </c>
      <c r="I894">
        <v>182</v>
      </c>
      <c r="J894" t="s">
        <v>21</v>
      </c>
      <c r="K894" t="s">
        <v>22</v>
      </c>
      <c r="L894">
        <v>1448690400</v>
      </c>
      <c r="M894">
        <v>1277960400</v>
      </c>
      <c r="N894" s="12">
        <f t="shared" si="58"/>
        <v>42336.25</v>
      </c>
      <c r="O894" s="12">
        <f t="shared" si="59"/>
        <v>40360.208333333336</v>
      </c>
      <c r="P894" t="b">
        <v>0</v>
      </c>
      <c r="Q894" t="b">
        <v>0</v>
      </c>
      <c r="R894" t="s">
        <v>206</v>
      </c>
      <c r="S894" t="s">
        <v>2048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t="s">
        <v>20</v>
      </c>
      <c r="G895" s="5">
        <f t="shared" si="56"/>
        <v>1.2821428571428573</v>
      </c>
      <c r="H895" s="8">
        <f t="shared" si="57"/>
        <v>54.120603015075375</v>
      </c>
      <c r="I895">
        <v>199</v>
      </c>
      <c r="J895" t="s">
        <v>107</v>
      </c>
      <c r="K895" t="s">
        <v>108</v>
      </c>
      <c r="L895">
        <v>1448690400</v>
      </c>
      <c r="M895">
        <v>1434690000</v>
      </c>
      <c r="N895" s="12">
        <f t="shared" si="58"/>
        <v>42336.25</v>
      </c>
      <c r="O895" s="12">
        <f t="shared" si="59"/>
        <v>42174.208333333328</v>
      </c>
      <c r="P895" t="b">
        <v>0</v>
      </c>
      <c r="Q895" t="b">
        <v>1</v>
      </c>
      <c r="R895" t="s">
        <v>42</v>
      </c>
      <c r="S895" t="s">
        <v>2042</v>
      </c>
      <c r="T895" t="s">
        <v>2043</v>
      </c>
    </row>
    <row r="896" spans="1:20" x14ac:dyDescent="0.3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t="s">
        <v>20</v>
      </c>
      <c r="G896" s="5">
        <f t="shared" si="56"/>
        <v>1.8870588235294117</v>
      </c>
      <c r="H896" s="8">
        <f t="shared" si="57"/>
        <v>57.285714285714285</v>
      </c>
      <c r="I896">
        <v>56</v>
      </c>
      <c r="J896" t="s">
        <v>40</v>
      </c>
      <c r="K896" t="s">
        <v>41</v>
      </c>
      <c r="L896">
        <v>1448690400</v>
      </c>
      <c r="M896">
        <v>1376110800</v>
      </c>
      <c r="N896" s="12">
        <f t="shared" si="58"/>
        <v>42336.25</v>
      </c>
      <c r="O896" s="12">
        <f t="shared" si="59"/>
        <v>41496.208333333336</v>
      </c>
      <c r="P896" t="b">
        <v>0</v>
      </c>
      <c r="Q896" t="b">
        <v>1</v>
      </c>
      <c r="R896" t="s">
        <v>269</v>
      </c>
      <c r="S896" t="s">
        <v>2042</v>
      </c>
      <c r="T896" t="s">
        <v>2061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t="s">
        <v>14</v>
      </c>
      <c r="G897" s="5">
        <f t="shared" si="56"/>
        <v>6.9511889862327911E-2</v>
      </c>
      <c r="H897" s="8">
        <f t="shared" si="57"/>
        <v>103.81308411214954</v>
      </c>
      <c r="I897">
        <v>107</v>
      </c>
      <c r="J897" t="s">
        <v>21</v>
      </c>
      <c r="K897" t="s">
        <v>22</v>
      </c>
      <c r="L897">
        <v>1448690400</v>
      </c>
      <c r="M897">
        <v>1518415200</v>
      </c>
      <c r="N897" s="12">
        <f t="shared" si="58"/>
        <v>42336.25</v>
      </c>
      <c r="O897" s="12">
        <f t="shared" si="59"/>
        <v>43143.25</v>
      </c>
      <c r="P897" t="b">
        <v>0</v>
      </c>
      <c r="Q897" t="b">
        <v>0</v>
      </c>
      <c r="R897" t="s">
        <v>33</v>
      </c>
      <c r="S897" t="s">
        <v>2040</v>
      </c>
      <c r="T897" t="s">
        <v>2041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t="s">
        <v>20</v>
      </c>
      <c r="G898" s="5">
        <f t="shared" si="56"/>
        <v>7.7443434343434348</v>
      </c>
      <c r="H898" s="8">
        <f t="shared" si="57"/>
        <v>105.02602739726028</v>
      </c>
      <c r="I898">
        <v>1460</v>
      </c>
      <c r="J898" t="s">
        <v>26</v>
      </c>
      <c r="K898" t="s">
        <v>27</v>
      </c>
      <c r="L898">
        <v>1448690400</v>
      </c>
      <c r="M898">
        <v>1310878800</v>
      </c>
      <c r="N898" s="12">
        <f t="shared" si="58"/>
        <v>42336.25</v>
      </c>
      <c r="O898" s="12">
        <f t="shared" si="59"/>
        <v>40741.208333333336</v>
      </c>
      <c r="P898" t="b">
        <v>0</v>
      </c>
      <c r="Q898" t="b">
        <v>1</v>
      </c>
      <c r="R898" t="s">
        <v>17</v>
      </c>
      <c r="S898" t="s">
        <v>2034</v>
      </c>
      <c r="T898" t="s">
        <v>2035</v>
      </c>
    </row>
    <row r="899" spans="1:20" x14ac:dyDescent="0.3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t="s">
        <v>14</v>
      </c>
      <c r="G899" s="5">
        <f t="shared" ref="G899:G962" si="60">IF(D899,E899/D899,0)</f>
        <v>0.27693181818181817</v>
      </c>
      <c r="H899" s="8">
        <f t="shared" ref="H899:H962" si="61">IF(I899,E899/I899,0)</f>
        <v>90.259259259259252</v>
      </c>
      <c r="I899">
        <v>27</v>
      </c>
      <c r="J899" t="s">
        <v>21</v>
      </c>
      <c r="K899" t="s">
        <v>22</v>
      </c>
      <c r="L899">
        <v>1448690400</v>
      </c>
      <c r="M899">
        <v>1556600400</v>
      </c>
      <c r="N899" s="12">
        <f t="shared" ref="N899:N962" si="62">(((L899/60)/60)/24)+DATE(1970,1,1)</f>
        <v>42336.25</v>
      </c>
      <c r="O899" s="12">
        <f t="shared" ref="O899:O962" si="63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2040</v>
      </c>
      <c r="T899" t="s">
        <v>2041</v>
      </c>
    </row>
    <row r="900" spans="1:20" x14ac:dyDescent="0.3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t="s">
        <v>14</v>
      </c>
      <c r="G900" s="5">
        <f t="shared" si="60"/>
        <v>0.52479620323841425</v>
      </c>
      <c r="H900" s="8">
        <f t="shared" si="61"/>
        <v>76.978705978705975</v>
      </c>
      <c r="I900">
        <v>1221</v>
      </c>
      <c r="J900" t="s">
        <v>21</v>
      </c>
      <c r="K900" t="s">
        <v>22</v>
      </c>
      <c r="L900">
        <v>1448690400</v>
      </c>
      <c r="M900">
        <v>1576994400</v>
      </c>
      <c r="N900" s="12">
        <f t="shared" si="62"/>
        <v>42336.25</v>
      </c>
      <c r="O900" s="12">
        <f t="shared" si="63"/>
        <v>43821.25</v>
      </c>
      <c r="P900" t="b">
        <v>0</v>
      </c>
      <c r="Q900" t="b">
        <v>0</v>
      </c>
      <c r="R900" t="s">
        <v>42</v>
      </c>
      <c r="S900" t="s">
        <v>2042</v>
      </c>
      <c r="T900" t="s">
        <v>2043</v>
      </c>
    </row>
    <row r="901" spans="1:20" x14ac:dyDescent="0.3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t="s">
        <v>20</v>
      </c>
      <c r="G901" s="5">
        <f t="shared" si="60"/>
        <v>4.0709677419354842</v>
      </c>
      <c r="H901" s="8">
        <f t="shared" si="61"/>
        <v>102.60162601626017</v>
      </c>
      <c r="I901">
        <v>123</v>
      </c>
      <c r="J901" t="s">
        <v>98</v>
      </c>
      <c r="K901" t="s">
        <v>99</v>
      </c>
      <c r="L901">
        <v>1448690400</v>
      </c>
      <c r="M901">
        <v>1382677200</v>
      </c>
      <c r="N901" s="12">
        <f t="shared" si="62"/>
        <v>42336.25</v>
      </c>
      <c r="O901" s="12">
        <f t="shared" si="63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2059</v>
      </c>
    </row>
    <row r="902" spans="1:20" x14ac:dyDescent="0.3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t="s">
        <v>14</v>
      </c>
      <c r="G902" s="5">
        <f t="shared" si="60"/>
        <v>0.02</v>
      </c>
      <c r="H902" s="8">
        <f t="shared" si="61"/>
        <v>2</v>
      </c>
      <c r="I902">
        <v>1</v>
      </c>
      <c r="J902" t="s">
        <v>21</v>
      </c>
      <c r="K902" t="s">
        <v>22</v>
      </c>
      <c r="L902">
        <v>1448690400</v>
      </c>
      <c r="M902">
        <v>1411189200</v>
      </c>
      <c r="N902" s="12">
        <f t="shared" si="62"/>
        <v>42336.25</v>
      </c>
      <c r="O902" s="12">
        <f t="shared" si="63"/>
        <v>41902.208333333336</v>
      </c>
      <c r="P902" t="b">
        <v>0</v>
      </c>
      <c r="Q902" t="b">
        <v>1</v>
      </c>
      <c r="R902" t="s">
        <v>28</v>
      </c>
      <c r="S902" t="s">
        <v>2038</v>
      </c>
      <c r="T902" t="s">
        <v>2039</v>
      </c>
    </row>
    <row r="903" spans="1:20" x14ac:dyDescent="0.3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t="s">
        <v>20</v>
      </c>
      <c r="G903" s="5">
        <f t="shared" si="60"/>
        <v>1.5617857142857143</v>
      </c>
      <c r="H903" s="8">
        <f t="shared" si="61"/>
        <v>55.0062893081761</v>
      </c>
      <c r="I903">
        <v>159</v>
      </c>
      <c r="J903" t="s">
        <v>21</v>
      </c>
      <c r="K903" t="s">
        <v>22</v>
      </c>
      <c r="L903">
        <v>1448690400</v>
      </c>
      <c r="M903">
        <v>1534654800</v>
      </c>
      <c r="N903" s="12">
        <f t="shared" si="62"/>
        <v>42336.25</v>
      </c>
      <c r="O903" s="12">
        <f t="shared" si="63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 x14ac:dyDescent="0.3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t="s">
        <v>20</v>
      </c>
      <c r="G904" s="5">
        <f t="shared" si="60"/>
        <v>2.5242857142857145</v>
      </c>
      <c r="H904" s="8">
        <f t="shared" si="61"/>
        <v>32.127272727272725</v>
      </c>
      <c r="I904">
        <v>110</v>
      </c>
      <c r="J904" t="s">
        <v>21</v>
      </c>
      <c r="K904" t="s">
        <v>22</v>
      </c>
      <c r="L904">
        <v>1448690400</v>
      </c>
      <c r="M904">
        <v>1457762400</v>
      </c>
      <c r="N904" s="12">
        <f t="shared" si="62"/>
        <v>42336.25</v>
      </c>
      <c r="O904" s="12">
        <f t="shared" si="63"/>
        <v>42441.25</v>
      </c>
      <c r="P904" t="b">
        <v>0</v>
      </c>
      <c r="Q904" t="b">
        <v>0</v>
      </c>
      <c r="R904" t="s">
        <v>28</v>
      </c>
      <c r="S904" t="s">
        <v>2038</v>
      </c>
      <c r="T904" t="s">
        <v>2039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t="s">
        <v>47</v>
      </c>
      <c r="G905" s="5">
        <f t="shared" si="60"/>
        <v>1.729268292682927E-2</v>
      </c>
      <c r="H905" s="8">
        <f t="shared" si="61"/>
        <v>50.642857142857146</v>
      </c>
      <c r="I905">
        <v>14</v>
      </c>
      <c r="J905" t="s">
        <v>21</v>
      </c>
      <c r="K905" t="s">
        <v>22</v>
      </c>
      <c r="L905">
        <v>1448690400</v>
      </c>
      <c r="M905">
        <v>1337490000</v>
      </c>
      <c r="N905" s="12">
        <f t="shared" si="62"/>
        <v>42336.25</v>
      </c>
      <c r="O905" s="12">
        <f t="shared" si="63"/>
        <v>41049.208333333336</v>
      </c>
      <c r="P905" t="b">
        <v>0</v>
      </c>
      <c r="Q905" t="b">
        <v>1</v>
      </c>
      <c r="R905" t="s">
        <v>68</v>
      </c>
      <c r="S905" t="s">
        <v>2048</v>
      </c>
      <c r="T905" t="s">
        <v>2049</v>
      </c>
    </row>
    <row r="906" spans="1:20" x14ac:dyDescent="0.3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t="s">
        <v>14</v>
      </c>
      <c r="G906" s="5">
        <f t="shared" si="60"/>
        <v>0.12230769230769231</v>
      </c>
      <c r="H906" s="8">
        <f t="shared" si="61"/>
        <v>49.6875</v>
      </c>
      <c r="I906">
        <v>16</v>
      </c>
      <c r="J906" t="s">
        <v>21</v>
      </c>
      <c r="K906" t="s">
        <v>22</v>
      </c>
      <c r="L906">
        <v>1448690400</v>
      </c>
      <c r="M906">
        <v>1349672400</v>
      </c>
      <c r="N906" s="12">
        <f t="shared" si="62"/>
        <v>42336.25</v>
      </c>
      <c r="O906" s="12">
        <f t="shared" si="63"/>
        <v>41190.208333333336</v>
      </c>
      <c r="P906" t="b">
        <v>0</v>
      </c>
      <c r="Q906" t="b">
        <v>0</v>
      </c>
      <c r="R906" t="s">
        <v>133</v>
      </c>
      <c r="S906" t="s">
        <v>2048</v>
      </c>
      <c r="T906" t="s">
        <v>2057</v>
      </c>
    </row>
    <row r="907" spans="1:20" x14ac:dyDescent="0.3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t="s">
        <v>20</v>
      </c>
      <c r="G907" s="5">
        <f t="shared" si="60"/>
        <v>1.6398734177215191</v>
      </c>
      <c r="H907" s="8">
        <f t="shared" si="61"/>
        <v>54.894067796610166</v>
      </c>
      <c r="I907">
        <v>236</v>
      </c>
      <c r="J907" t="s">
        <v>21</v>
      </c>
      <c r="K907" t="s">
        <v>22</v>
      </c>
      <c r="L907">
        <v>1448690400</v>
      </c>
      <c r="M907">
        <v>1379826000</v>
      </c>
      <c r="N907" s="12">
        <f t="shared" si="62"/>
        <v>42336.25</v>
      </c>
      <c r="O907" s="12">
        <f t="shared" si="63"/>
        <v>41539.208333333336</v>
      </c>
      <c r="P907" t="b">
        <v>0</v>
      </c>
      <c r="Q907" t="b">
        <v>0</v>
      </c>
      <c r="R907" t="s">
        <v>33</v>
      </c>
      <c r="S907" t="s">
        <v>2040</v>
      </c>
      <c r="T907" t="s">
        <v>2041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t="s">
        <v>20</v>
      </c>
      <c r="G908" s="5">
        <f t="shared" si="60"/>
        <v>1.6298181818181818</v>
      </c>
      <c r="H908" s="8">
        <f t="shared" si="61"/>
        <v>46.931937172774866</v>
      </c>
      <c r="I908">
        <v>191</v>
      </c>
      <c r="J908" t="s">
        <v>21</v>
      </c>
      <c r="K908" t="s">
        <v>22</v>
      </c>
      <c r="L908">
        <v>1448690400</v>
      </c>
      <c r="M908">
        <v>1497762000</v>
      </c>
      <c r="N908" s="12">
        <f t="shared" si="62"/>
        <v>42336.25</v>
      </c>
      <c r="O908" s="12">
        <f t="shared" si="63"/>
        <v>42904.208333333328</v>
      </c>
      <c r="P908" t="b">
        <v>1</v>
      </c>
      <c r="Q908" t="b">
        <v>1</v>
      </c>
      <c r="R908" t="s">
        <v>42</v>
      </c>
      <c r="S908" t="s">
        <v>2042</v>
      </c>
      <c r="T908" t="s">
        <v>2043</v>
      </c>
    </row>
    <row r="909" spans="1:20" x14ac:dyDescent="0.3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t="s">
        <v>14</v>
      </c>
      <c r="G909" s="5">
        <f t="shared" si="60"/>
        <v>0.20252747252747252</v>
      </c>
      <c r="H909" s="8">
        <f t="shared" si="61"/>
        <v>44.951219512195124</v>
      </c>
      <c r="I909">
        <v>41</v>
      </c>
      <c r="J909" t="s">
        <v>21</v>
      </c>
      <c r="K909" t="s">
        <v>22</v>
      </c>
      <c r="L909">
        <v>1448690400</v>
      </c>
      <c r="M909">
        <v>1304485200</v>
      </c>
      <c r="N909" s="12">
        <f t="shared" si="62"/>
        <v>42336.25</v>
      </c>
      <c r="O909" s="12">
        <f t="shared" si="63"/>
        <v>40667.208333333336</v>
      </c>
      <c r="P909" t="b">
        <v>0</v>
      </c>
      <c r="Q909" t="b">
        <v>0</v>
      </c>
      <c r="R909" t="s">
        <v>33</v>
      </c>
      <c r="S909" t="s">
        <v>2040</v>
      </c>
      <c r="T909" t="s">
        <v>2041</v>
      </c>
    </row>
    <row r="910" spans="1:20" x14ac:dyDescent="0.3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t="s">
        <v>20</v>
      </c>
      <c r="G910" s="5">
        <f t="shared" si="60"/>
        <v>3.1924083769633507</v>
      </c>
      <c r="H910" s="8">
        <f t="shared" si="61"/>
        <v>30.99898322318251</v>
      </c>
      <c r="I910">
        <v>3934</v>
      </c>
      <c r="J910" t="s">
        <v>21</v>
      </c>
      <c r="K910" t="s">
        <v>22</v>
      </c>
      <c r="L910">
        <v>1448690400</v>
      </c>
      <c r="M910">
        <v>1336885200</v>
      </c>
      <c r="N910" s="12">
        <f t="shared" si="62"/>
        <v>42336.25</v>
      </c>
      <c r="O910" s="12">
        <f t="shared" si="63"/>
        <v>41042.208333333336</v>
      </c>
      <c r="P910" t="b">
        <v>0</v>
      </c>
      <c r="Q910" t="b">
        <v>0</v>
      </c>
      <c r="R910" t="s">
        <v>89</v>
      </c>
      <c r="S910" t="s">
        <v>2051</v>
      </c>
      <c r="T910" t="s">
        <v>2052</v>
      </c>
    </row>
    <row r="911" spans="1:20" x14ac:dyDescent="0.3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t="s">
        <v>20</v>
      </c>
      <c r="G911" s="5">
        <f t="shared" si="60"/>
        <v>4.7894444444444444</v>
      </c>
      <c r="H911" s="8">
        <f t="shared" si="61"/>
        <v>107.7625</v>
      </c>
      <c r="I911">
        <v>80</v>
      </c>
      <c r="J911" t="s">
        <v>15</v>
      </c>
      <c r="K911" t="s">
        <v>16</v>
      </c>
      <c r="L911">
        <v>1448690400</v>
      </c>
      <c r="M911">
        <v>1530421200</v>
      </c>
      <c r="N911" s="12">
        <f t="shared" si="62"/>
        <v>42336.25</v>
      </c>
      <c r="O911" s="12">
        <f t="shared" si="63"/>
        <v>43282.208333333328</v>
      </c>
      <c r="P911" t="b">
        <v>0</v>
      </c>
      <c r="Q911" t="b">
        <v>1</v>
      </c>
      <c r="R911" t="s">
        <v>33</v>
      </c>
      <c r="S911" t="s">
        <v>2040</v>
      </c>
      <c r="T911" t="s">
        <v>2041</v>
      </c>
    </row>
    <row r="912" spans="1:20" x14ac:dyDescent="0.3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t="s">
        <v>74</v>
      </c>
      <c r="G912" s="5">
        <f t="shared" si="60"/>
        <v>0.19556634304207121</v>
      </c>
      <c r="H912" s="8">
        <f t="shared" si="61"/>
        <v>102.07770270270271</v>
      </c>
      <c r="I912">
        <v>296</v>
      </c>
      <c r="J912" t="s">
        <v>21</v>
      </c>
      <c r="K912" t="s">
        <v>22</v>
      </c>
      <c r="L912">
        <v>1448690400</v>
      </c>
      <c r="M912">
        <v>1421992800</v>
      </c>
      <c r="N912" s="12">
        <f t="shared" si="62"/>
        <v>42336.25</v>
      </c>
      <c r="O912" s="12">
        <f t="shared" si="63"/>
        <v>42027.25</v>
      </c>
      <c r="P912" t="b">
        <v>0</v>
      </c>
      <c r="Q912" t="b">
        <v>0</v>
      </c>
      <c r="R912" t="s">
        <v>33</v>
      </c>
      <c r="S912" t="s">
        <v>2040</v>
      </c>
      <c r="T912" t="s">
        <v>2041</v>
      </c>
    </row>
    <row r="913" spans="1:20" x14ac:dyDescent="0.3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t="s">
        <v>20</v>
      </c>
      <c r="G913" s="5">
        <f t="shared" si="60"/>
        <v>1.9894827586206896</v>
      </c>
      <c r="H913" s="8">
        <f t="shared" si="61"/>
        <v>24.976190476190474</v>
      </c>
      <c r="I913">
        <v>462</v>
      </c>
      <c r="J913" t="s">
        <v>21</v>
      </c>
      <c r="K913" t="s">
        <v>22</v>
      </c>
      <c r="L913">
        <v>1448690400</v>
      </c>
      <c r="M913">
        <v>1568178000</v>
      </c>
      <c r="N913" s="12">
        <f t="shared" si="62"/>
        <v>42336.25</v>
      </c>
      <c r="O913" s="12">
        <f t="shared" si="63"/>
        <v>43719.208333333328</v>
      </c>
      <c r="P913" t="b">
        <v>1</v>
      </c>
      <c r="Q913" t="b">
        <v>0</v>
      </c>
      <c r="R913" t="s">
        <v>28</v>
      </c>
      <c r="S913" t="s">
        <v>2038</v>
      </c>
      <c r="T913" t="s">
        <v>2039</v>
      </c>
    </row>
    <row r="914" spans="1:20" x14ac:dyDescent="0.3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t="s">
        <v>20</v>
      </c>
      <c r="G914" s="5">
        <f t="shared" si="60"/>
        <v>7.95</v>
      </c>
      <c r="H914" s="8">
        <f t="shared" si="61"/>
        <v>79.944134078212286</v>
      </c>
      <c r="I914">
        <v>179</v>
      </c>
      <c r="J914" t="s">
        <v>21</v>
      </c>
      <c r="K914" t="s">
        <v>22</v>
      </c>
      <c r="L914">
        <v>1448690400</v>
      </c>
      <c r="M914">
        <v>1347944400</v>
      </c>
      <c r="N914" s="12">
        <f t="shared" si="62"/>
        <v>42336.25</v>
      </c>
      <c r="O914" s="12">
        <f t="shared" si="63"/>
        <v>41170.208333333336</v>
      </c>
      <c r="P914" t="b">
        <v>1</v>
      </c>
      <c r="Q914" t="b">
        <v>0</v>
      </c>
      <c r="R914" t="s">
        <v>53</v>
      </c>
      <c r="S914" t="s">
        <v>2042</v>
      </c>
      <c r="T914" t="s">
        <v>2045</v>
      </c>
    </row>
    <row r="915" spans="1:20" x14ac:dyDescent="0.3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t="s">
        <v>14</v>
      </c>
      <c r="G915" s="5">
        <f t="shared" si="60"/>
        <v>0.50621082621082625</v>
      </c>
      <c r="H915" s="8">
        <f t="shared" si="61"/>
        <v>67.946462715105156</v>
      </c>
      <c r="I915">
        <v>523</v>
      </c>
      <c r="J915" t="s">
        <v>26</v>
      </c>
      <c r="K915" t="s">
        <v>27</v>
      </c>
      <c r="L915">
        <v>1448690400</v>
      </c>
      <c r="M915">
        <v>1558760400</v>
      </c>
      <c r="N915" s="12">
        <f t="shared" si="62"/>
        <v>42336.25</v>
      </c>
      <c r="O915" s="12">
        <f t="shared" si="63"/>
        <v>43610.208333333328</v>
      </c>
      <c r="P915" t="b">
        <v>0</v>
      </c>
      <c r="Q915" t="b">
        <v>0</v>
      </c>
      <c r="R915" t="s">
        <v>53</v>
      </c>
      <c r="S915" t="s">
        <v>2042</v>
      </c>
      <c r="T915" t="s">
        <v>2045</v>
      </c>
    </row>
    <row r="916" spans="1:20" x14ac:dyDescent="0.3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t="s">
        <v>14</v>
      </c>
      <c r="G916" s="5">
        <f t="shared" si="60"/>
        <v>0.57437499999999997</v>
      </c>
      <c r="H916" s="8">
        <f t="shared" si="61"/>
        <v>26.070921985815602</v>
      </c>
      <c r="I916">
        <v>141</v>
      </c>
      <c r="J916" t="s">
        <v>40</v>
      </c>
      <c r="K916" t="s">
        <v>41</v>
      </c>
      <c r="L916">
        <v>1448690400</v>
      </c>
      <c r="M916">
        <v>1376629200</v>
      </c>
      <c r="N916" s="12">
        <f t="shared" si="62"/>
        <v>42336.25</v>
      </c>
      <c r="O916" s="12">
        <f t="shared" si="63"/>
        <v>41502.208333333336</v>
      </c>
      <c r="P916" t="b">
        <v>0</v>
      </c>
      <c r="Q916" t="b">
        <v>0</v>
      </c>
      <c r="R916" t="s">
        <v>33</v>
      </c>
      <c r="S916" t="s">
        <v>2040</v>
      </c>
      <c r="T916" t="s">
        <v>2041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t="s">
        <v>20</v>
      </c>
      <c r="G917" s="5">
        <f t="shared" si="60"/>
        <v>1.5562827640984909</v>
      </c>
      <c r="H917" s="8">
        <f t="shared" si="61"/>
        <v>105.0032154340836</v>
      </c>
      <c r="I917">
        <v>1866</v>
      </c>
      <c r="J917" t="s">
        <v>40</v>
      </c>
      <c r="K917" t="s">
        <v>41</v>
      </c>
      <c r="L917">
        <v>1448690400</v>
      </c>
      <c r="M917">
        <v>1504760400</v>
      </c>
      <c r="N917" s="12">
        <f t="shared" si="62"/>
        <v>42336.25</v>
      </c>
      <c r="O917" s="12">
        <f t="shared" si="63"/>
        <v>42985.208333333328</v>
      </c>
      <c r="P917" t="b">
        <v>0</v>
      </c>
      <c r="Q917" t="b">
        <v>0</v>
      </c>
      <c r="R917" t="s">
        <v>269</v>
      </c>
      <c r="S917" t="s">
        <v>2042</v>
      </c>
      <c r="T917" t="s">
        <v>2061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t="s">
        <v>14</v>
      </c>
      <c r="G918" s="5">
        <f t="shared" si="60"/>
        <v>0.36297297297297298</v>
      </c>
      <c r="H918" s="8">
        <f t="shared" si="61"/>
        <v>25.826923076923077</v>
      </c>
      <c r="I918">
        <v>52</v>
      </c>
      <c r="J918" t="s">
        <v>21</v>
      </c>
      <c r="K918" t="s">
        <v>22</v>
      </c>
      <c r="L918">
        <v>1448690400</v>
      </c>
      <c r="M918">
        <v>1419660000</v>
      </c>
      <c r="N918" s="12">
        <f t="shared" si="62"/>
        <v>42336.25</v>
      </c>
      <c r="O918" s="12">
        <f t="shared" si="63"/>
        <v>42000.25</v>
      </c>
      <c r="P918" t="b">
        <v>0</v>
      </c>
      <c r="Q918" t="b">
        <v>0</v>
      </c>
      <c r="R918" t="s">
        <v>122</v>
      </c>
      <c r="S918" t="s">
        <v>2055</v>
      </c>
      <c r="T918" t="s">
        <v>2056</v>
      </c>
    </row>
    <row r="919" spans="1:20" x14ac:dyDescent="0.3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t="s">
        <v>47</v>
      </c>
      <c r="G919" s="5">
        <f t="shared" si="60"/>
        <v>0.58250000000000002</v>
      </c>
      <c r="H919" s="8">
        <f t="shared" si="61"/>
        <v>77.666666666666671</v>
      </c>
      <c r="I919">
        <v>27</v>
      </c>
      <c r="J919" t="s">
        <v>40</v>
      </c>
      <c r="K919" t="s">
        <v>41</v>
      </c>
      <c r="L919">
        <v>1448690400</v>
      </c>
      <c r="M919">
        <v>1311310800</v>
      </c>
      <c r="N919" s="12">
        <f t="shared" si="62"/>
        <v>42336.25</v>
      </c>
      <c r="O919" s="12">
        <f t="shared" si="63"/>
        <v>40746.208333333336</v>
      </c>
      <c r="P919" t="b">
        <v>0</v>
      </c>
      <c r="Q919" t="b">
        <v>1</v>
      </c>
      <c r="R919" t="s">
        <v>100</v>
      </c>
      <c r="S919" t="s">
        <v>2042</v>
      </c>
      <c r="T919" t="s">
        <v>2053</v>
      </c>
    </row>
    <row r="920" spans="1:20" x14ac:dyDescent="0.3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t="s">
        <v>20</v>
      </c>
      <c r="G920" s="5">
        <f t="shared" si="60"/>
        <v>2.3739473684210526</v>
      </c>
      <c r="H920" s="8">
        <f t="shared" si="61"/>
        <v>57.82692307692308</v>
      </c>
      <c r="I920">
        <v>156</v>
      </c>
      <c r="J920" t="s">
        <v>98</v>
      </c>
      <c r="K920" t="s">
        <v>99</v>
      </c>
      <c r="L920">
        <v>1448690400</v>
      </c>
      <c r="M920">
        <v>1344315600</v>
      </c>
      <c r="N920" s="12">
        <f t="shared" si="62"/>
        <v>42336.25</v>
      </c>
      <c r="O920" s="12">
        <f t="shared" si="63"/>
        <v>41128.208333333336</v>
      </c>
      <c r="P920" t="b">
        <v>0</v>
      </c>
      <c r="Q920" t="b">
        <v>0</v>
      </c>
      <c r="R920" t="s">
        <v>133</v>
      </c>
      <c r="S920" t="s">
        <v>2048</v>
      </c>
      <c r="T920" t="s">
        <v>2057</v>
      </c>
    </row>
    <row r="921" spans="1:20" x14ac:dyDescent="0.3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t="s">
        <v>14</v>
      </c>
      <c r="G921" s="5">
        <f t="shared" si="60"/>
        <v>0.58750000000000002</v>
      </c>
      <c r="H921" s="8">
        <f t="shared" si="61"/>
        <v>92.955555555555549</v>
      </c>
      <c r="I921">
        <v>225</v>
      </c>
      <c r="J921" t="s">
        <v>26</v>
      </c>
      <c r="K921" t="s">
        <v>27</v>
      </c>
      <c r="L921">
        <v>1448690400</v>
      </c>
      <c r="M921">
        <v>1510725600</v>
      </c>
      <c r="N921" s="12">
        <f t="shared" si="62"/>
        <v>42336.25</v>
      </c>
      <c r="O921" s="12">
        <f t="shared" si="63"/>
        <v>43054.25</v>
      </c>
      <c r="P921" t="b">
        <v>0</v>
      </c>
      <c r="Q921" t="b">
        <v>1</v>
      </c>
      <c r="R921" t="s">
        <v>33</v>
      </c>
      <c r="S921" t="s">
        <v>2040</v>
      </c>
      <c r="T921" t="s">
        <v>2041</v>
      </c>
    </row>
    <row r="922" spans="1:20" x14ac:dyDescent="0.3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t="s">
        <v>20</v>
      </c>
      <c r="G922" s="5">
        <f t="shared" si="60"/>
        <v>1.8256603773584905</v>
      </c>
      <c r="H922" s="8">
        <f t="shared" si="61"/>
        <v>37.945098039215686</v>
      </c>
      <c r="I922">
        <v>255</v>
      </c>
      <c r="J922" t="s">
        <v>21</v>
      </c>
      <c r="K922" t="s">
        <v>22</v>
      </c>
      <c r="L922">
        <v>1448690400</v>
      </c>
      <c r="M922">
        <v>1551247200</v>
      </c>
      <c r="N922" s="12">
        <f t="shared" si="62"/>
        <v>42336.25</v>
      </c>
      <c r="O922" s="12">
        <f t="shared" si="63"/>
        <v>43523.25</v>
      </c>
      <c r="P922" t="b">
        <v>1</v>
      </c>
      <c r="Q922" t="b">
        <v>0</v>
      </c>
      <c r="R922" t="s">
        <v>71</v>
      </c>
      <c r="S922" t="s">
        <v>2042</v>
      </c>
      <c r="T922" t="s">
        <v>2050</v>
      </c>
    </row>
    <row r="923" spans="1:20" x14ac:dyDescent="0.3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t="s">
        <v>14</v>
      </c>
      <c r="G923" s="5">
        <f t="shared" si="60"/>
        <v>7.5436408977556111E-3</v>
      </c>
      <c r="H923" s="8">
        <f t="shared" si="61"/>
        <v>31.842105263157894</v>
      </c>
      <c r="I923">
        <v>38</v>
      </c>
      <c r="J923" t="s">
        <v>21</v>
      </c>
      <c r="K923" t="s">
        <v>22</v>
      </c>
      <c r="L923">
        <v>1448690400</v>
      </c>
      <c r="M923">
        <v>1330236000</v>
      </c>
      <c r="N923" s="12">
        <f t="shared" si="62"/>
        <v>42336.25</v>
      </c>
      <c r="O923" s="12">
        <f t="shared" si="63"/>
        <v>40965.25</v>
      </c>
      <c r="P923" t="b">
        <v>0</v>
      </c>
      <c r="Q923" t="b">
        <v>0</v>
      </c>
      <c r="R923" t="s">
        <v>28</v>
      </c>
      <c r="S923" t="s">
        <v>2038</v>
      </c>
      <c r="T923" t="s">
        <v>2039</v>
      </c>
    </row>
    <row r="924" spans="1:20" x14ac:dyDescent="0.3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t="s">
        <v>20</v>
      </c>
      <c r="G924" s="5">
        <f t="shared" si="60"/>
        <v>1.7595330739299611</v>
      </c>
      <c r="H924" s="8">
        <f t="shared" si="61"/>
        <v>40</v>
      </c>
      <c r="I924">
        <v>2261</v>
      </c>
      <c r="J924" t="s">
        <v>21</v>
      </c>
      <c r="K924" t="s">
        <v>22</v>
      </c>
      <c r="L924">
        <v>1448690400</v>
      </c>
      <c r="M924">
        <v>1545112800</v>
      </c>
      <c r="N924" s="12">
        <f t="shared" si="62"/>
        <v>42336.25</v>
      </c>
      <c r="O924" s="12">
        <f t="shared" si="63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t="s">
        <v>20</v>
      </c>
      <c r="G925" s="5">
        <f t="shared" si="60"/>
        <v>2.3788235294117648</v>
      </c>
      <c r="H925" s="8">
        <f t="shared" si="61"/>
        <v>101.1</v>
      </c>
      <c r="I925">
        <v>40</v>
      </c>
      <c r="J925" t="s">
        <v>21</v>
      </c>
      <c r="K925" t="s">
        <v>22</v>
      </c>
      <c r="L925">
        <v>1448690400</v>
      </c>
      <c r="M925">
        <v>1279170000</v>
      </c>
      <c r="N925" s="12">
        <f t="shared" si="62"/>
        <v>42336.25</v>
      </c>
      <c r="O925" s="12">
        <f t="shared" si="63"/>
        <v>40374.208333333336</v>
      </c>
      <c r="P925" t="b">
        <v>0</v>
      </c>
      <c r="Q925" t="b">
        <v>0</v>
      </c>
      <c r="R925" t="s">
        <v>33</v>
      </c>
      <c r="S925" t="s">
        <v>2040</v>
      </c>
      <c r="T925" t="s">
        <v>2041</v>
      </c>
    </row>
    <row r="926" spans="1:20" x14ac:dyDescent="0.3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t="s">
        <v>20</v>
      </c>
      <c r="G926" s="5">
        <f t="shared" si="60"/>
        <v>4.8805076142131982</v>
      </c>
      <c r="H926" s="8">
        <f t="shared" si="61"/>
        <v>84.006989951944078</v>
      </c>
      <c r="I926">
        <v>2289</v>
      </c>
      <c r="J926" t="s">
        <v>107</v>
      </c>
      <c r="K926" t="s">
        <v>108</v>
      </c>
      <c r="L926">
        <v>1448690400</v>
      </c>
      <c r="M926">
        <v>1573452000</v>
      </c>
      <c r="N926" s="12">
        <f t="shared" si="62"/>
        <v>42336.25</v>
      </c>
      <c r="O926" s="12">
        <f t="shared" si="63"/>
        <v>43780.25</v>
      </c>
      <c r="P926" t="b">
        <v>0</v>
      </c>
      <c r="Q926" t="b">
        <v>0</v>
      </c>
      <c r="R926" t="s">
        <v>33</v>
      </c>
      <c r="S926" t="s">
        <v>2040</v>
      </c>
      <c r="T926" t="s">
        <v>2041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t="s">
        <v>20</v>
      </c>
      <c r="G927" s="5">
        <f t="shared" si="60"/>
        <v>2.2406666666666668</v>
      </c>
      <c r="H927" s="8">
        <f t="shared" si="61"/>
        <v>103.41538461538461</v>
      </c>
      <c r="I927">
        <v>65</v>
      </c>
      <c r="J927" t="s">
        <v>21</v>
      </c>
      <c r="K927" t="s">
        <v>22</v>
      </c>
      <c r="L927">
        <v>1448690400</v>
      </c>
      <c r="M927">
        <v>1507093200</v>
      </c>
      <c r="N927" s="12">
        <f t="shared" si="62"/>
        <v>42336.25</v>
      </c>
      <c r="O927" s="12">
        <f t="shared" si="63"/>
        <v>43012.208333333328</v>
      </c>
      <c r="P927" t="b">
        <v>0</v>
      </c>
      <c r="Q927" t="b">
        <v>0</v>
      </c>
      <c r="R927" t="s">
        <v>33</v>
      </c>
      <c r="S927" t="s">
        <v>2040</v>
      </c>
      <c r="T927" t="s">
        <v>2041</v>
      </c>
    </row>
    <row r="928" spans="1:20" x14ac:dyDescent="0.3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t="s">
        <v>14</v>
      </c>
      <c r="G928" s="5">
        <f t="shared" si="60"/>
        <v>0.18126436781609195</v>
      </c>
      <c r="H928" s="8">
        <f t="shared" si="61"/>
        <v>105.13333333333334</v>
      </c>
      <c r="I928">
        <v>15</v>
      </c>
      <c r="J928" t="s">
        <v>21</v>
      </c>
      <c r="K928" t="s">
        <v>22</v>
      </c>
      <c r="L928">
        <v>1448690400</v>
      </c>
      <c r="M928">
        <v>1463374800</v>
      </c>
      <c r="N928" s="12">
        <f t="shared" si="62"/>
        <v>42336.25</v>
      </c>
      <c r="O928" s="12">
        <f t="shared" si="63"/>
        <v>42506.208333333328</v>
      </c>
      <c r="P928" t="b">
        <v>0</v>
      </c>
      <c r="Q928" t="b">
        <v>0</v>
      </c>
      <c r="R928" t="s">
        <v>17</v>
      </c>
      <c r="S928" t="s">
        <v>2034</v>
      </c>
      <c r="T928" t="s">
        <v>2035</v>
      </c>
    </row>
    <row r="929" spans="1:20" x14ac:dyDescent="0.3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t="s">
        <v>14</v>
      </c>
      <c r="G929" s="5">
        <f t="shared" si="60"/>
        <v>0.45847222222222223</v>
      </c>
      <c r="H929" s="8">
        <f t="shared" si="61"/>
        <v>89.21621621621621</v>
      </c>
      <c r="I929">
        <v>37</v>
      </c>
      <c r="J929" t="s">
        <v>21</v>
      </c>
      <c r="K929" t="s">
        <v>22</v>
      </c>
      <c r="L929">
        <v>1448690400</v>
      </c>
      <c r="M929">
        <v>1344574800</v>
      </c>
      <c r="N929" s="12">
        <f t="shared" si="62"/>
        <v>42336.25</v>
      </c>
      <c r="O929" s="12">
        <f t="shared" si="63"/>
        <v>41131.208333333336</v>
      </c>
      <c r="P929" t="b">
        <v>0</v>
      </c>
      <c r="Q929" t="b">
        <v>0</v>
      </c>
      <c r="R929" t="s">
        <v>33</v>
      </c>
      <c r="S929" t="s">
        <v>2040</v>
      </c>
      <c r="T929" t="s">
        <v>2041</v>
      </c>
    </row>
    <row r="930" spans="1:20" x14ac:dyDescent="0.3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t="s">
        <v>20</v>
      </c>
      <c r="G930" s="5">
        <f t="shared" si="60"/>
        <v>1.1731541218637993</v>
      </c>
      <c r="H930" s="8">
        <f t="shared" si="61"/>
        <v>51.995234312946785</v>
      </c>
      <c r="I930">
        <v>3777</v>
      </c>
      <c r="J930" t="s">
        <v>107</v>
      </c>
      <c r="K930" t="s">
        <v>108</v>
      </c>
      <c r="L930">
        <v>1448690400</v>
      </c>
      <c r="M930">
        <v>1389074400</v>
      </c>
      <c r="N930" s="12">
        <f t="shared" si="62"/>
        <v>42336.25</v>
      </c>
      <c r="O930" s="12">
        <f t="shared" si="63"/>
        <v>41646.25</v>
      </c>
      <c r="P930" t="b">
        <v>0</v>
      </c>
      <c r="Q930" t="b">
        <v>0</v>
      </c>
      <c r="R930" t="s">
        <v>28</v>
      </c>
      <c r="S930" t="s">
        <v>2038</v>
      </c>
      <c r="T930" t="s">
        <v>2039</v>
      </c>
    </row>
    <row r="931" spans="1:20" x14ac:dyDescent="0.3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t="s">
        <v>20</v>
      </c>
      <c r="G931" s="5">
        <f t="shared" si="60"/>
        <v>2.173090909090909</v>
      </c>
      <c r="H931" s="8">
        <f t="shared" si="61"/>
        <v>64.956521739130437</v>
      </c>
      <c r="I931">
        <v>184</v>
      </c>
      <c r="J931" t="s">
        <v>40</v>
      </c>
      <c r="K931" t="s">
        <v>41</v>
      </c>
      <c r="L931">
        <v>1448690400</v>
      </c>
      <c r="M931">
        <v>1494997200</v>
      </c>
      <c r="N931" s="12">
        <f t="shared" si="62"/>
        <v>42336.25</v>
      </c>
      <c r="O931" s="12">
        <f t="shared" si="63"/>
        <v>42872.208333333328</v>
      </c>
      <c r="P931" t="b">
        <v>0</v>
      </c>
      <c r="Q931" t="b">
        <v>0</v>
      </c>
      <c r="R931" t="s">
        <v>33</v>
      </c>
      <c r="S931" t="s">
        <v>2040</v>
      </c>
      <c r="T931" t="s">
        <v>2041</v>
      </c>
    </row>
    <row r="932" spans="1:20" x14ac:dyDescent="0.3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t="s">
        <v>20</v>
      </c>
      <c r="G932" s="5">
        <f t="shared" si="60"/>
        <v>1.1228571428571428</v>
      </c>
      <c r="H932" s="8">
        <f t="shared" si="61"/>
        <v>46.235294117647058</v>
      </c>
      <c r="I932">
        <v>85</v>
      </c>
      <c r="J932" t="s">
        <v>21</v>
      </c>
      <c r="K932" t="s">
        <v>22</v>
      </c>
      <c r="L932">
        <v>1448690400</v>
      </c>
      <c r="M932">
        <v>1425448800</v>
      </c>
      <c r="N932" s="12">
        <f t="shared" si="62"/>
        <v>42336.25</v>
      </c>
      <c r="O932" s="12">
        <f t="shared" si="63"/>
        <v>42067.25</v>
      </c>
      <c r="P932" t="b">
        <v>0</v>
      </c>
      <c r="Q932" t="b">
        <v>1</v>
      </c>
      <c r="R932" t="s">
        <v>33</v>
      </c>
      <c r="S932" t="s">
        <v>2040</v>
      </c>
      <c r="T932" t="s">
        <v>2041</v>
      </c>
    </row>
    <row r="933" spans="1:20" x14ac:dyDescent="0.3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t="s">
        <v>14</v>
      </c>
      <c r="G933" s="5">
        <f t="shared" si="60"/>
        <v>0.72518987341772156</v>
      </c>
      <c r="H933" s="8">
        <f t="shared" si="61"/>
        <v>51.151785714285715</v>
      </c>
      <c r="I933">
        <v>112</v>
      </c>
      <c r="J933" t="s">
        <v>21</v>
      </c>
      <c r="K933" t="s">
        <v>22</v>
      </c>
      <c r="L933">
        <v>1448690400</v>
      </c>
      <c r="M933">
        <v>1404104400</v>
      </c>
      <c r="N933" s="12">
        <f t="shared" si="62"/>
        <v>42336.25</v>
      </c>
      <c r="O933" s="12">
        <f t="shared" si="63"/>
        <v>41820.208333333336</v>
      </c>
      <c r="P933" t="b">
        <v>0</v>
      </c>
      <c r="Q933" t="b">
        <v>1</v>
      </c>
      <c r="R933" t="s">
        <v>33</v>
      </c>
      <c r="S933" t="s">
        <v>2040</v>
      </c>
      <c r="T933" t="s">
        <v>2041</v>
      </c>
    </row>
    <row r="934" spans="1:20" x14ac:dyDescent="0.3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t="s">
        <v>20</v>
      </c>
      <c r="G934" s="5">
        <f t="shared" si="60"/>
        <v>2.1230434782608696</v>
      </c>
      <c r="H934" s="8">
        <f t="shared" si="61"/>
        <v>33.909722222222221</v>
      </c>
      <c r="I934">
        <v>144</v>
      </c>
      <c r="J934" t="s">
        <v>21</v>
      </c>
      <c r="K934" t="s">
        <v>22</v>
      </c>
      <c r="L934">
        <v>1448690400</v>
      </c>
      <c r="M934">
        <v>1394773200</v>
      </c>
      <c r="N934" s="12">
        <f t="shared" si="62"/>
        <v>42336.25</v>
      </c>
      <c r="O934" s="12">
        <f t="shared" si="63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 x14ac:dyDescent="0.3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t="s">
        <v>20</v>
      </c>
      <c r="G935" s="5">
        <f t="shared" si="60"/>
        <v>2.3974657534246577</v>
      </c>
      <c r="H935" s="8">
        <f t="shared" si="61"/>
        <v>92.016298633017882</v>
      </c>
      <c r="I935">
        <v>1902</v>
      </c>
      <c r="J935" t="s">
        <v>21</v>
      </c>
      <c r="K935" t="s">
        <v>22</v>
      </c>
      <c r="L935">
        <v>1448690400</v>
      </c>
      <c r="M935">
        <v>1366520400</v>
      </c>
      <c r="N935" s="12">
        <f t="shared" si="62"/>
        <v>42336.25</v>
      </c>
      <c r="O935" s="12">
        <f t="shared" si="63"/>
        <v>41385.208333333336</v>
      </c>
      <c r="P935" t="b">
        <v>0</v>
      </c>
      <c r="Q935" t="b">
        <v>0</v>
      </c>
      <c r="R935" t="s">
        <v>33</v>
      </c>
      <c r="S935" t="s">
        <v>2040</v>
      </c>
      <c r="T935" t="s">
        <v>2041</v>
      </c>
    </row>
    <row r="936" spans="1:20" x14ac:dyDescent="0.3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t="s">
        <v>20</v>
      </c>
      <c r="G936" s="5">
        <f t="shared" si="60"/>
        <v>1.8193548387096774</v>
      </c>
      <c r="H936" s="8">
        <f t="shared" si="61"/>
        <v>107.42857142857143</v>
      </c>
      <c r="I936">
        <v>105</v>
      </c>
      <c r="J936" t="s">
        <v>21</v>
      </c>
      <c r="K936" t="s">
        <v>22</v>
      </c>
      <c r="L936">
        <v>1448690400</v>
      </c>
      <c r="M936">
        <v>1456639200</v>
      </c>
      <c r="N936" s="12">
        <f t="shared" si="62"/>
        <v>42336.25</v>
      </c>
      <c r="O936" s="12">
        <f t="shared" si="63"/>
        <v>42428.25</v>
      </c>
      <c r="P936" t="b">
        <v>0</v>
      </c>
      <c r="Q936" t="b">
        <v>0</v>
      </c>
      <c r="R936" t="s">
        <v>33</v>
      </c>
      <c r="S936" t="s">
        <v>2040</v>
      </c>
      <c r="T936" t="s">
        <v>2041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t="s">
        <v>20</v>
      </c>
      <c r="G937" s="5">
        <f t="shared" si="60"/>
        <v>1.6413114754098361</v>
      </c>
      <c r="H937" s="8">
        <f t="shared" si="61"/>
        <v>75.848484848484844</v>
      </c>
      <c r="I937">
        <v>132</v>
      </c>
      <c r="J937" t="s">
        <v>21</v>
      </c>
      <c r="K937" t="s">
        <v>22</v>
      </c>
      <c r="L937">
        <v>1448690400</v>
      </c>
      <c r="M937">
        <v>1438318800</v>
      </c>
      <c r="N937" s="12">
        <f t="shared" si="62"/>
        <v>42336.25</v>
      </c>
      <c r="O937" s="12">
        <f t="shared" si="63"/>
        <v>42216.208333333328</v>
      </c>
      <c r="P937" t="b">
        <v>0</v>
      </c>
      <c r="Q937" t="b">
        <v>0</v>
      </c>
      <c r="R937" t="s">
        <v>33</v>
      </c>
      <c r="S937" t="s">
        <v>2040</v>
      </c>
      <c r="T937" t="s">
        <v>2041</v>
      </c>
    </row>
    <row r="938" spans="1:20" x14ac:dyDescent="0.3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t="s">
        <v>14</v>
      </c>
      <c r="G938" s="5">
        <f t="shared" si="60"/>
        <v>1.6375968992248063E-2</v>
      </c>
      <c r="H938" s="8">
        <f t="shared" si="61"/>
        <v>80.476190476190482</v>
      </c>
      <c r="I938">
        <v>21</v>
      </c>
      <c r="J938" t="s">
        <v>21</v>
      </c>
      <c r="K938" t="s">
        <v>22</v>
      </c>
      <c r="L938">
        <v>1448690400</v>
      </c>
      <c r="M938">
        <v>1564030800</v>
      </c>
      <c r="N938" s="12">
        <f t="shared" si="62"/>
        <v>42336.25</v>
      </c>
      <c r="O938" s="12">
        <f t="shared" si="63"/>
        <v>43671.208333333328</v>
      </c>
      <c r="P938" t="b">
        <v>1</v>
      </c>
      <c r="Q938" t="b">
        <v>0</v>
      </c>
      <c r="R938" t="s">
        <v>33</v>
      </c>
      <c r="S938" t="s">
        <v>2040</v>
      </c>
      <c r="T938" t="s">
        <v>2041</v>
      </c>
    </row>
    <row r="939" spans="1:20" x14ac:dyDescent="0.3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t="s">
        <v>74</v>
      </c>
      <c r="G939" s="5">
        <f t="shared" si="60"/>
        <v>0.49643859649122807</v>
      </c>
      <c r="H939" s="8">
        <f t="shared" si="61"/>
        <v>86.978483606557376</v>
      </c>
      <c r="I939">
        <v>976</v>
      </c>
      <c r="J939" t="s">
        <v>21</v>
      </c>
      <c r="K939" t="s">
        <v>22</v>
      </c>
      <c r="L939">
        <v>1448690400</v>
      </c>
      <c r="M939">
        <v>1449295200</v>
      </c>
      <c r="N939" s="12">
        <f t="shared" si="62"/>
        <v>42336.25</v>
      </c>
      <c r="O939" s="12">
        <f t="shared" si="63"/>
        <v>42343.25</v>
      </c>
      <c r="P939" t="b">
        <v>0</v>
      </c>
      <c r="Q939" t="b">
        <v>0</v>
      </c>
      <c r="R939" t="s">
        <v>42</v>
      </c>
      <c r="S939" t="s">
        <v>2042</v>
      </c>
      <c r="T939" t="s">
        <v>2043</v>
      </c>
    </row>
    <row r="940" spans="1:20" x14ac:dyDescent="0.3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t="s">
        <v>20</v>
      </c>
      <c r="G940" s="5">
        <f t="shared" si="60"/>
        <v>1.0970652173913042</v>
      </c>
      <c r="H940" s="8">
        <f t="shared" si="61"/>
        <v>105.13541666666667</v>
      </c>
      <c r="I940">
        <v>96</v>
      </c>
      <c r="J940" t="s">
        <v>21</v>
      </c>
      <c r="K940" t="s">
        <v>22</v>
      </c>
      <c r="L940">
        <v>1448690400</v>
      </c>
      <c r="M940">
        <v>1531890000</v>
      </c>
      <c r="N940" s="12">
        <f t="shared" si="62"/>
        <v>42336.25</v>
      </c>
      <c r="O940" s="12">
        <f t="shared" si="63"/>
        <v>43299.208333333328</v>
      </c>
      <c r="P940" t="b">
        <v>0</v>
      </c>
      <c r="Q940" t="b">
        <v>1</v>
      </c>
      <c r="R940" t="s">
        <v>119</v>
      </c>
      <c r="S940" t="s">
        <v>2048</v>
      </c>
      <c r="T940" t="s">
        <v>2054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t="s">
        <v>14</v>
      </c>
      <c r="G941" s="5">
        <f t="shared" si="60"/>
        <v>0.49217948717948717</v>
      </c>
      <c r="H941" s="8">
        <f t="shared" si="61"/>
        <v>57.298507462686565</v>
      </c>
      <c r="I941">
        <v>67</v>
      </c>
      <c r="J941" t="s">
        <v>21</v>
      </c>
      <c r="K941" t="s">
        <v>22</v>
      </c>
      <c r="L941">
        <v>1448690400</v>
      </c>
      <c r="M941">
        <v>1306213200</v>
      </c>
      <c r="N941" s="12">
        <f t="shared" si="62"/>
        <v>42336.25</v>
      </c>
      <c r="O941" s="12">
        <f t="shared" si="63"/>
        <v>40687.208333333336</v>
      </c>
      <c r="P941" t="b">
        <v>0</v>
      </c>
      <c r="Q941" t="b">
        <v>1</v>
      </c>
      <c r="R941" t="s">
        <v>89</v>
      </c>
      <c r="S941" t="s">
        <v>2051</v>
      </c>
      <c r="T941" t="s">
        <v>2052</v>
      </c>
    </row>
    <row r="942" spans="1:20" x14ac:dyDescent="0.3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t="s">
        <v>47</v>
      </c>
      <c r="G942" s="5">
        <f t="shared" si="60"/>
        <v>0.62232323232323228</v>
      </c>
      <c r="H942" s="8">
        <f t="shared" si="61"/>
        <v>93.348484848484844</v>
      </c>
      <c r="I942">
        <v>66</v>
      </c>
      <c r="J942" t="s">
        <v>15</v>
      </c>
      <c r="K942" t="s">
        <v>16</v>
      </c>
      <c r="L942">
        <v>1448690400</v>
      </c>
      <c r="M942">
        <v>1356242400</v>
      </c>
      <c r="N942" s="12">
        <f t="shared" si="62"/>
        <v>42336.25</v>
      </c>
      <c r="O942" s="12">
        <f t="shared" si="63"/>
        <v>41266.25</v>
      </c>
      <c r="P942" t="b">
        <v>0</v>
      </c>
      <c r="Q942" t="b">
        <v>0</v>
      </c>
      <c r="R942" t="s">
        <v>28</v>
      </c>
      <c r="S942" t="s">
        <v>2038</v>
      </c>
      <c r="T942" t="s">
        <v>2039</v>
      </c>
    </row>
    <row r="943" spans="1:20" x14ac:dyDescent="0.3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t="s">
        <v>14</v>
      </c>
      <c r="G943" s="5">
        <f t="shared" si="60"/>
        <v>0.1305813953488372</v>
      </c>
      <c r="H943" s="8">
        <f t="shared" si="61"/>
        <v>71.987179487179489</v>
      </c>
      <c r="I943">
        <v>78</v>
      </c>
      <c r="J943" t="s">
        <v>21</v>
      </c>
      <c r="K943" t="s">
        <v>22</v>
      </c>
      <c r="L943">
        <v>1448690400</v>
      </c>
      <c r="M943">
        <v>1297576800</v>
      </c>
      <c r="N943" s="12">
        <f t="shared" si="62"/>
        <v>42336.25</v>
      </c>
      <c r="O943" s="12">
        <f t="shared" si="63"/>
        <v>40587.25</v>
      </c>
      <c r="P943" t="b">
        <v>1</v>
      </c>
      <c r="Q943" t="b">
        <v>0</v>
      </c>
      <c r="R943" t="s">
        <v>33</v>
      </c>
      <c r="S943" t="s">
        <v>2040</v>
      </c>
      <c r="T943" t="s">
        <v>2041</v>
      </c>
    </row>
    <row r="944" spans="1:20" x14ac:dyDescent="0.3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t="s">
        <v>14</v>
      </c>
      <c r="G944" s="5">
        <f t="shared" si="60"/>
        <v>0.64635416666666667</v>
      </c>
      <c r="H944" s="8">
        <f t="shared" si="61"/>
        <v>92.611940298507463</v>
      </c>
      <c r="I944">
        <v>67</v>
      </c>
      <c r="J944" t="s">
        <v>26</v>
      </c>
      <c r="K944" t="s">
        <v>27</v>
      </c>
      <c r="L944">
        <v>1448690400</v>
      </c>
      <c r="M944">
        <v>1296194400</v>
      </c>
      <c r="N944" s="12">
        <f t="shared" si="62"/>
        <v>42336.25</v>
      </c>
      <c r="O944" s="12">
        <f t="shared" si="63"/>
        <v>40571.25</v>
      </c>
      <c r="P944" t="b">
        <v>0</v>
      </c>
      <c r="Q944" t="b">
        <v>0</v>
      </c>
      <c r="R944" t="s">
        <v>33</v>
      </c>
      <c r="S944" t="s">
        <v>2040</v>
      </c>
      <c r="T944" t="s">
        <v>2041</v>
      </c>
    </row>
    <row r="945" spans="1:20" x14ac:dyDescent="0.3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t="s">
        <v>20</v>
      </c>
      <c r="G945" s="5">
        <f t="shared" si="60"/>
        <v>1.5958666666666668</v>
      </c>
      <c r="H945" s="8">
        <f t="shared" si="61"/>
        <v>104.99122807017544</v>
      </c>
      <c r="I945">
        <v>114</v>
      </c>
      <c r="J945" t="s">
        <v>21</v>
      </c>
      <c r="K945" t="s">
        <v>22</v>
      </c>
      <c r="L945">
        <v>1448690400</v>
      </c>
      <c r="M945">
        <v>1414558800</v>
      </c>
      <c r="N945" s="12">
        <f t="shared" si="62"/>
        <v>42336.25</v>
      </c>
      <c r="O945" s="12">
        <f t="shared" si="63"/>
        <v>41941.208333333336</v>
      </c>
      <c r="P945" t="b">
        <v>0</v>
      </c>
      <c r="Q945" t="b">
        <v>0</v>
      </c>
      <c r="R945" t="s">
        <v>17</v>
      </c>
      <c r="S945" t="s">
        <v>2034</v>
      </c>
      <c r="T945" t="s">
        <v>2035</v>
      </c>
    </row>
    <row r="946" spans="1:20" x14ac:dyDescent="0.3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t="s">
        <v>14</v>
      </c>
      <c r="G946" s="5">
        <f t="shared" si="60"/>
        <v>0.81420000000000003</v>
      </c>
      <c r="H946" s="8">
        <f t="shared" si="61"/>
        <v>30.958174904942965</v>
      </c>
      <c r="I946">
        <v>263</v>
      </c>
      <c r="J946" t="s">
        <v>26</v>
      </c>
      <c r="K946" t="s">
        <v>27</v>
      </c>
      <c r="L946">
        <v>1448690400</v>
      </c>
      <c r="M946">
        <v>1488348000</v>
      </c>
      <c r="N946" s="12">
        <f t="shared" si="62"/>
        <v>42336.25</v>
      </c>
      <c r="O946" s="12">
        <f t="shared" si="63"/>
        <v>42795.25</v>
      </c>
      <c r="P946" t="b">
        <v>0</v>
      </c>
      <c r="Q946" t="b">
        <v>0</v>
      </c>
      <c r="R946" t="s">
        <v>122</v>
      </c>
      <c r="S946" t="s">
        <v>2055</v>
      </c>
      <c r="T946" t="s">
        <v>2056</v>
      </c>
    </row>
    <row r="947" spans="1:20" x14ac:dyDescent="0.3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t="s">
        <v>14</v>
      </c>
      <c r="G947" s="5">
        <f t="shared" si="60"/>
        <v>0.32444767441860467</v>
      </c>
      <c r="H947" s="8">
        <f t="shared" si="61"/>
        <v>33.001182732111175</v>
      </c>
      <c r="I947">
        <v>1691</v>
      </c>
      <c r="J947" t="s">
        <v>21</v>
      </c>
      <c r="K947" t="s">
        <v>22</v>
      </c>
      <c r="L947">
        <v>1448690400</v>
      </c>
      <c r="M947">
        <v>1334898000</v>
      </c>
      <c r="N947" s="12">
        <f t="shared" si="62"/>
        <v>42336.25</v>
      </c>
      <c r="O947" s="12">
        <f t="shared" si="63"/>
        <v>41019.208333333336</v>
      </c>
      <c r="P947" t="b">
        <v>1</v>
      </c>
      <c r="Q947" t="b">
        <v>0</v>
      </c>
      <c r="R947" t="s">
        <v>122</v>
      </c>
      <c r="S947" t="s">
        <v>2055</v>
      </c>
      <c r="T947" t="s">
        <v>2056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t="s">
        <v>14</v>
      </c>
      <c r="G948" s="5">
        <f t="shared" si="60"/>
        <v>9.9141184124918666E-2</v>
      </c>
      <c r="H948" s="8">
        <f t="shared" si="61"/>
        <v>84.187845303867405</v>
      </c>
      <c r="I948">
        <v>181</v>
      </c>
      <c r="J948" t="s">
        <v>21</v>
      </c>
      <c r="K948" t="s">
        <v>22</v>
      </c>
      <c r="L948">
        <v>1448690400</v>
      </c>
      <c r="M948">
        <v>1308373200</v>
      </c>
      <c r="N948" s="12">
        <f t="shared" si="62"/>
        <v>42336.25</v>
      </c>
      <c r="O948" s="12">
        <f t="shared" si="63"/>
        <v>40712.208333333336</v>
      </c>
      <c r="P948" t="b">
        <v>0</v>
      </c>
      <c r="Q948" t="b">
        <v>0</v>
      </c>
      <c r="R948" t="s">
        <v>33</v>
      </c>
      <c r="S948" t="s">
        <v>2040</v>
      </c>
      <c r="T948" t="s">
        <v>2041</v>
      </c>
    </row>
    <row r="949" spans="1:20" x14ac:dyDescent="0.3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t="s">
        <v>14</v>
      </c>
      <c r="G949" s="5">
        <f t="shared" si="60"/>
        <v>0.26694444444444443</v>
      </c>
      <c r="H949" s="8">
        <f t="shared" si="61"/>
        <v>73.92307692307692</v>
      </c>
      <c r="I949">
        <v>13</v>
      </c>
      <c r="J949" t="s">
        <v>21</v>
      </c>
      <c r="K949" t="s">
        <v>22</v>
      </c>
      <c r="L949">
        <v>1448690400</v>
      </c>
      <c r="M949">
        <v>1412312400</v>
      </c>
      <c r="N949" s="12">
        <f t="shared" si="62"/>
        <v>42336.25</v>
      </c>
      <c r="O949" s="12">
        <f t="shared" si="63"/>
        <v>41915.208333333336</v>
      </c>
      <c r="P949" t="b">
        <v>0</v>
      </c>
      <c r="Q949" t="b">
        <v>0</v>
      </c>
      <c r="R949" t="s">
        <v>33</v>
      </c>
      <c r="S949" t="s">
        <v>2040</v>
      </c>
      <c r="T949" t="s">
        <v>2041</v>
      </c>
    </row>
    <row r="950" spans="1:20" x14ac:dyDescent="0.3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t="s">
        <v>74</v>
      </c>
      <c r="G950" s="5">
        <f t="shared" si="60"/>
        <v>0.62957446808510642</v>
      </c>
      <c r="H950" s="8">
        <f t="shared" si="61"/>
        <v>36.987499999999997</v>
      </c>
      <c r="I950">
        <v>160</v>
      </c>
      <c r="J950" t="s">
        <v>21</v>
      </c>
      <c r="K950" t="s">
        <v>22</v>
      </c>
      <c r="L950">
        <v>1448690400</v>
      </c>
      <c r="M950">
        <v>1419228000</v>
      </c>
      <c r="N950" s="12">
        <f t="shared" si="62"/>
        <v>42336.25</v>
      </c>
      <c r="O950" s="12">
        <f t="shared" si="63"/>
        <v>41995.25</v>
      </c>
      <c r="P950" t="b">
        <v>1</v>
      </c>
      <c r="Q950" t="b">
        <v>1</v>
      </c>
      <c r="R950" t="s">
        <v>42</v>
      </c>
      <c r="S950" t="s">
        <v>2042</v>
      </c>
      <c r="T950" t="s">
        <v>2043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t="s">
        <v>20</v>
      </c>
      <c r="G951" s="5">
        <f t="shared" si="60"/>
        <v>1.6135593220338984</v>
      </c>
      <c r="H951" s="8">
        <f t="shared" si="61"/>
        <v>46.896551724137929</v>
      </c>
      <c r="I951">
        <v>203</v>
      </c>
      <c r="J951" t="s">
        <v>21</v>
      </c>
      <c r="K951" t="s">
        <v>22</v>
      </c>
      <c r="L951">
        <v>1448690400</v>
      </c>
      <c r="M951">
        <v>1430974800</v>
      </c>
      <c r="N951" s="12">
        <f t="shared" si="62"/>
        <v>42336.25</v>
      </c>
      <c r="O951" s="12">
        <f t="shared" si="63"/>
        <v>42131.208333333328</v>
      </c>
      <c r="P951" t="b">
        <v>0</v>
      </c>
      <c r="Q951" t="b">
        <v>0</v>
      </c>
      <c r="R951" t="s">
        <v>28</v>
      </c>
      <c r="S951" t="s">
        <v>2038</v>
      </c>
      <c r="T951" t="s">
        <v>2039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t="s">
        <v>14</v>
      </c>
      <c r="G952" s="5">
        <f t="shared" si="60"/>
        <v>0.05</v>
      </c>
      <c r="H952" s="8">
        <f t="shared" si="61"/>
        <v>5</v>
      </c>
      <c r="I952">
        <v>1</v>
      </c>
      <c r="J952" t="s">
        <v>21</v>
      </c>
      <c r="K952" t="s">
        <v>22</v>
      </c>
      <c r="L952">
        <v>1448690400</v>
      </c>
      <c r="M952">
        <v>1555822800</v>
      </c>
      <c r="N952" s="12">
        <f t="shared" si="62"/>
        <v>42336.25</v>
      </c>
      <c r="O952" s="12">
        <f t="shared" si="63"/>
        <v>43576.208333333328</v>
      </c>
      <c r="P952" t="b">
        <v>0</v>
      </c>
      <c r="Q952" t="b">
        <v>1</v>
      </c>
      <c r="R952" t="s">
        <v>33</v>
      </c>
      <c r="S952" t="s">
        <v>2040</v>
      </c>
      <c r="T952" t="s">
        <v>2041</v>
      </c>
    </row>
    <row r="953" spans="1:20" x14ac:dyDescent="0.3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t="s">
        <v>20</v>
      </c>
      <c r="G953" s="5">
        <f t="shared" si="60"/>
        <v>10.969379310344827</v>
      </c>
      <c r="H953" s="8">
        <f t="shared" si="61"/>
        <v>102.02437459910199</v>
      </c>
      <c r="I953">
        <v>1559</v>
      </c>
      <c r="J953" t="s">
        <v>21</v>
      </c>
      <c r="K953" t="s">
        <v>22</v>
      </c>
      <c r="L953">
        <v>1448690400</v>
      </c>
      <c r="M953">
        <v>1482818400</v>
      </c>
      <c r="N953" s="12">
        <f t="shared" si="62"/>
        <v>42336.25</v>
      </c>
      <c r="O953" s="12">
        <f t="shared" si="63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 x14ac:dyDescent="0.3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t="s">
        <v>74</v>
      </c>
      <c r="G954" s="5">
        <f t="shared" si="60"/>
        <v>0.70094158075601376</v>
      </c>
      <c r="H954" s="8">
        <f t="shared" si="61"/>
        <v>45.007502206531335</v>
      </c>
      <c r="I954">
        <v>2266</v>
      </c>
      <c r="J954" t="s">
        <v>21</v>
      </c>
      <c r="K954" t="s">
        <v>22</v>
      </c>
      <c r="L954">
        <v>1448690400</v>
      </c>
      <c r="M954">
        <v>1471928400</v>
      </c>
      <c r="N954" s="12">
        <f t="shared" si="62"/>
        <v>42336.25</v>
      </c>
      <c r="O954" s="12">
        <f t="shared" si="63"/>
        <v>42605.208333333328</v>
      </c>
      <c r="P954" t="b">
        <v>0</v>
      </c>
      <c r="Q954" t="b">
        <v>0</v>
      </c>
      <c r="R954" t="s">
        <v>42</v>
      </c>
      <c r="S954" t="s">
        <v>2042</v>
      </c>
      <c r="T954" t="s">
        <v>2043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t="s">
        <v>14</v>
      </c>
      <c r="G955" s="5">
        <f t="shared" si="60"/>
        <v>0.6</v>
      </c>
      <c r="H955" s="8">
        <f t="shared" si="61"/>
        <v>94.285714285714292</v>
      </c>
      <c r="I955">
        <v>21</v>
      </c>
      <c r="J955" t="s">
        <v>21</v>
      </c>
      <c r="K955" t="s">
        <v>22</v>
      </c>
      <c r="L955">
        <v>1448690400</v>
      </c>
      <c r="M955">
        <v>1453701600</v>
      </c>
      <c r="N955" s="12">
        <f t="shared" si="62"/>
        <v>42336.25</v>
      </c>
      <c r="O955" s="12">
        <f t="shared" si="63"/>
        <v>42394.25</v>
      </c>
      <c r="P955" t="b">
        <v>0</v>
      </c>
      <c r="Q955" t="b">
        <v>1</v>
      </c>
      <c r="R955" t="s">
        <v>474</v>
      </c>
      <c r="S955" t="s">
        <v>2042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t="s">
        <v>20</v>
      </c>
      <c r="G956" s="5">
        <f t="shared" si="60"/>
        <v>3.6709859154929578</v>
      </c>
      <c r="H956" s="8">
        <f t="shared" si="61"/>
        <v>101.02325581395348</v>
      </c>
      <c r="I956">
        <v>1548</v>
      </c>
      <c r="J956" t="s">
        <v>26</v>
      </c>
      <c r="K956" t="s">
        <v>27</v>
      </c>
      <c r="L956">
        <v>1448690400</v>
      </c>
      <c r="M956">
        <v>1350363600</v>
      </c>
      <c r="N956" s="12">
        <f t="shared" si="62"/>
        <v>42336.25</v>
      </c>
      <c r="O956" s="12">
        <f t="shared" si="63"/>
        <v>41198.208333333336</v>
      </c>
      <c r="P956" t="b">
        <v>0</v>
      </c>
      <c r="Q956" t="b">
        <v>0</v>
      </c>
      <c r="R956" t="s">
        <v>28</v>
      </c>
      <c r="S956" t="s">
        <v>2038</v>
      </c>
      <c r="T956" t="s">
        <v>2039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t="s">
        <v>20</v>
      </c>
      <c r="G957" s="5">
        <f t="shared" si="60"/>
        <v>11.09</v>
      </c>
      <c r="H957" s="8">
        <f t="shared" si="61"/>
        <v>97.037499999999994</v>
      </c>
      <c r="I957">
        <v>80</v>
      </c>
      <c r="J957" t="s">
        <v>21</v>
      </c>
      <c r="K957" t="s">
        <v>22</v>
      </c>
      <c r="L957">
        <v>1448690400</v>
      </c>
      <c r="M957">
        <v>1353996000</v>
      </c>
      <c r="N957" s="12">
        <f t="shared" si="62"/>
        <v>42336.25</v>
      </c>
      <c r="O957" s="12">
        <f t="shared" si="63"/>
        <v>41240.25</v>
      </c>
      <c r="P957" t="b">
        <v>0</v>
      </c>
      <c r="Q957" t="b">
        <v>0</v>
      </c>
      <c r="R957" t="s">
        <v>33</v>
      </c>
      <c r="S957" t="s">
        <v>2040</v>
      </c>
      <c r="T957" t="s">
        <v>2041</v>
      </c>
    </row>
    <row r="958" spans="1:20" x14ac:dyDescent="0.3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t="s">
        <v>14</v>
      </c>
      <c r="G958" s="5">
        <f t="shared" si="60"/>
        <v>0.19028784648187633</v>
      </c>
      <c r="H958" s="8">
        <f t="shared" si="61"/>
        <v>43.00963855421687</v>
      </c>
      <c r="I958">
        <v>830</v>
      </c>
      <c r="J958" t="s">
        <v>21</v>
      </c>
      <c r="K958" t="s">
        <v>22</v>
      </c>
      <c r="L958">
        <v>1448690400</v>
      </c>
      <c r="M958">
        <v>1451109600</v>
      </c>
      <c r="N958" s="12">
        <f t="shared" si="62"/>
        <v>42336.25</v>
      </c>
      <c r="O958" s="12">
        <f t="shared" si="63"/>
        <v>42364.25</v>
      </c>
      <c r="P958" t="b">
        <v>0</v>
      </c>
      <c r="Q958" t="b">
        <v>0</v>
      </c>
      <c r="R958" t="s">
        <v>474</v>
      </c>
      <c r="S958" t="s">
        <v>2042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t="s">
        <v>20</v>
      </c>
      <c r="G959" s="5">
        <f t="shared" si="60"/>
        <v>1.2687755102040816</v>
      </c>
      <c r="H959" s="8">
        <f t="shared" si="61"/>
        <v>94.916030534351151</v>
      </c>
      <c r="I959">
        <v>131</v>
      </c>
      <c r="J959" t="s">
        <v>21</v>
      </c>
      <c r="K959" t="s">
        <v>22</v>
      </c>
      <c r="L959">
        <v>1448690400</v>
      </c>
      <c r="M959">
        <v>1329631200</v>
      </c>
      <c r="N959" s="12">
        <f t="shared" si="62"/>
        <v>42336.25</v>
      </c>
      <c r="O959" s="12">
        <f t="shared" si="63"/>
        <v>40958.25</v>
      </c>
      <c r="P959" t="b">
        <v>0</v>
      </c>
      <c r="Q959" t="b">
        <v>0</v>
      </c>
      <c r="R959" t="s">
        <v>33</v>
      </c>
      <c r="S959" t="s">
        <v>2040</v>
      </c>
      <c r="T959" t="s">
        <v>2041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t="s">
        <v>20</v>
      </c>
      <c r="G960" s="5">
        <f t="shared" si="60"/>
        <v>7.3463636363636367</v>
      </c>
      <c r="H960" s="8">
        <f t="shared" si="61"/>
        <v>72.151785714285708</v>
      </c>
      <c r="I960">
        <v>112</v>
      </c>
      <c r="J960" t="s">
        <v>21</v>
      </c>
      <c r="K960" t="s">
        <v>22</v>
      </c>
      <c r="L960">
        <v>1448690400</v>
      </c>
      <c r="M960">
        <v>1278997200</v>
      </c>
      <c r="N960" s="12">
        <f t="shared" si="62"/>
        <v>42336.25</v>
      </c>
      <c r="O960" s="12">
        <f t="shared" si="63"/>
        <v>40372.208333333336</v>
      </c>
      <c r="P960" t="b">
        <v>0</v>
      </c>
      <c r="Q960" t="b">
        <v>0</v>
      </c>
      <c r="R960" t="s">
        <v>71</v>
      </c>
      <c r="S960" t="s">
        <v>2042</v>
      </c>
      <c r="T960" t="s">
        <v>2050</v>
      </c>
    </row>
    <row r="961" spans="1:20" x14ac:dyDescent="0.3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t="s">
        <v>14</v>
      </c>
      <c r="G961" s="5">
        <f t="shared" si="60"/>
        <v>4.5731034482758622E-2</v>
      </c>
      <c r="H961" s="8">
        <f t="shared" si="61"/>
        <v>51.007692307692309</v>
      </c>
      <c r="I961">
        <v>130</v>
      </c>
      <c r="J961" t="s">
        <v>21</v>
      </c>
      <c r="K961" t="s">
        <v>22</v>
      </c>
      <c r="L961">
        <v>1448690400</v>
      </c>
      <c r="M961">
        <v>1280120400</v>
      </c>
      <c r="N961" s="12">
        <f t="shared" si="62"/>
        <v>42336.25</v>
      </c>
      <c r="O961" s="12">
        <f t="shared" si="63"/>
        <v>40385.208333333336</v>
      </c>
      <c r="P961" t="b">
        <v>0</v>
      </c>
      <c r="Q961" t="b">
        <v>0</v>
      </c>
      <c r="R961" t="s">
        <v>206</v>
      </c>
      <c r="S961" t="s">
        <v>2048</v>
      </c>
      <c r="T961" t="s">
        <v>2060</v>
      </c>
    </row>
    <row r="962" spans="1:20" x14ac:dyDescent="0.3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t="s">
        <v>14</v>
      </c>
      <c r="G962" s="5">
        <f t="shared" si="60"/>
        <v>0.85054545454545449</v>
      </c>
      <c r="H962" s="8">
        <f t="shared" si="61"/>
        <v>85.054545454545448</v>
      </c>
      <c r="I962">
        <v>55</v>
      </c>
      <c r="J962" t="s">
        <v>21</v>
      </c>
      <c r="K962" t="s">
        <v>22</v>
      </c>
      <c r="L962">
        <v>1448690400</v>
      </c>
      <c r="M962">
        <v>1458104400</v>
      </c>
      <c r="N962" s="12">
        <f t="shared" si="62"/>
        <v>42336.25</v>
      </c>
      <c r="O962" s="12">
        <f t="shared" si="63"/>
        <v>42445.208333333328</v>
      </c>
      <c r="P962" t="b">
        <v>0</v>
      </c>
      <c r="Q962" t="b">
        <v>0</v>
      </c>
      <c r="R962" t="s">
        <v>28</v>
      </c>
      <c r="S962" t="s">
        <v>2038</v>
      </c>
      <c r="T962" t="s">
        <v>2039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t="s">
        <v>20</v>
      </c>
      <c r="G963" s="5">
        <f t="shared" ref="G963:G1001" si="64">IF(D963,E963/D963,0)</f>
        <v>1.1929824561403508</v>
      </c>
      <c r="H963" s="8">
        <f t="shared" ref="H963:H1001" si="65">IF(I963,E963/I963,0)</f>
        <v>43.87096774193548</v>
      </c>
      <c r="I963">
        <v>155</v>
      </c>
      <c r="J963" t="s">
        <v>21</v>
      </c>
      <c r="K963" t="s">
        <v>22</v>
      </c>
      <c r="L963">
        <v>1448690400</v>
      </c>
      <c r="M963">
        <v>1298268000</v>
      </c>
      <c r="N963" s="12">
        <f t="shared" ref="N963:N1001" si="66">(((L963/60)/60)/24)+DATE(1970,1,1)</f>
        <v>42336.25</v>
      </c>
      <c r="O963" s="12">
        <f t="shared" ref="O963:O1001" si="67">(((M963/60)/60)/24)+DATE(1970,1,1)</f>
        <v>40595.25</v>
      </c>
      <c r="P963" t="b">
        <v>0</v>
      </c>
      <c r="Q963" t="b">
        <v>0</v>
      </c>
      <c r="R963" t="s">
        <v>206</v>
      </c>
      <c r="S963" t="s">
        <v>2048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t="s">
        <v>20</v>
      </c>
      <c r="G964" s="5">
        <f t="shared" si="64"/>
        <v>2.9602777777777778</v>
      </c>
      <c r="H964" s="8">
        <f t="shared" si="65"/>
        <v>40.063909774436091</v>
      </c>
      <c r="I964">
        <v>266</v>
      </c>
      <c r="J964" t="s">
        <v>21</v>
      </c>
      <c r="K964" t="s">
        <v>22</v>
      </c>
      <c r="L964">
        <v>1448690400</v>
      </c>
      <c r="M964">
        <v>1386223200</v>
      </c>
      <c r="N964" s="12">
        <f t="shared" si="66"/>
        <v>42336.25</v>
      </c>
      <c r="O964" s="12">
        <f t="shared" si="67"/>
        <v>41613.25</v>
      </c>
      <c r="P964" t="b">
        <v>0</v>
      </c>
      <c r="Q964" t="b">
        <v>0</v>
      </c>
      <c r="R964" t="s">
        <v>17</v>
      </c>
      <c r="S964" t="s">
        <v>2034</v>
      </c>
      <c r="T964" t="s">
        <v>2035</v>
      </c>
    </row>
    <row r="965" spans="1:20" x14ac:dyDescent="0.3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t="s">
        <v>14</v>
      </c>
      <c r="G965" s="5">
        <f t="shared" si="64"/>
        <v>0.84694915254237291</v>
      </c>
      <c r="H965" s="8">
        <f t="shared" si="65"/>
        <v>43.833333333333336</v>
      </c>
      <c r="I965">
        <v>114</v>
      </c>
      <c r="J965" t="s">
        <v>107</v>
      </c>
      <c r="K965" t="s">
        <v>108</v>
      </c>
      <c r="L965">
        <v>1448690400</v>
      </c>
      <c r="M965">
        <v>1299823200</v>
      </c>
      <c r="N965" s="12">
        <f t="shared" si="66"/>
        <v>42336.25</v>
      </c>
      <c r="O965" s="12">
        <f t="shared" si="67"/>
        <v>40613.25</v>
      </c>
      <c r="P965" t="b">
        <v>0</v>
      </c>
      <c r="Q965" t="b">
        <v>1</v>
      </c>
      <c r="R965" t="s">
        <v>122</v>
      </c>
      <c r="S965" t="s">
        <v>2055</v>
      </c>
      <c r="T965" t="s">
        <v>2056</v>
      </c>
    </row>
    <row r="966" spans="1:20" x14ac:dyDescent="0.3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t="s">
        <v>20</v>
      </c>
      <c r="G966" s="5">
        <f t="shared" si="64"/>
        <v>3.5578378378378379</v>
      </c>
      <c r="H966" s="8">
        <f t="shared" si="65"/>
        <v>84.92903225806451</v>
      </c>
      <c r="I966">
        <v>155</v>
      </c>
      <c r="J966" t="s">
        <v>21</v>
      </c>
      <c r="K966" t="s">
        <v>22</v>
      </c>
      <c r="L966">
        <v>1448690400</v>
      </c>
      <c r="M966">
        <v>1431752400</v>
      </c>
      <c r="N966" s="12">
        <f t="shared" si="66"/>
        <v>42336.25</v>
      </c>
      <c r="O966" s="12">
        <f t="shared" si="67"/>
        <v>42140.208333333328</v>
      </c>
      <c r="P966" t="b">
        <v>0</v>
      </c>
      <c r="Q966" t="b">
        <v>0</v>
      </c>
      <c r="R966" t="s">
        <v>33</v>
      </c>
      <c r="S966" t="s">
        <v>2040</v>
      </c>
      <c r="T966" t="s">
        <v>2041</v>
      </c>
    </row>
    <row r="967" spans="1:20" x14ac:dyDescent="0.3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t="s">
        <v>20</v>
      </c>
      <c r="G967" s="5">
        <f t="shared" si="64"/>
        <v>3.8640909090909092</v>
      </c>
      <c r="H967" s="8">
        <f t="shared" si="65"/>
        <v>41.067632850241544</v>
      </c>
      <c r="I967">
        <v>207</v>
      </c>
      <c r="J967" t="s">
        <v>40</v>
      </c>
      <c r="K967" t="s">
        <v>41</v>
      </c>
      <c r="L967">
        <v>1448690400</v>
      </c>
      <c r="M967">
        <v>1267855200</v>
      </c>
      <c r="N967" s="12">
        <f t="shared" si="66"/>
        <v>42336.25</v>
      </c>
      <c r="O967" s="12">
        <f t="shared" si="67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 x14ac:dyDescent="0.3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t="s">
        <v>20</v>
      </c>
      <c r="G968" s="5">
        <f t="shared" si="64"/>
        <v>7.9223529411764702</v>
      </c>
      <c r="H968" s="8">
        <f t="shared" si="65"/>
        <v>54.971428571428568</v>
      </c>
      <c r="I968">
        <v>245</v>
      </c>
      <c r="J968" t="s">
        <v>21</v>
      </c>
      <c r="K968" t="s">
        <v>22</v>
      </c>
      <c r="L968">
        <v>1448690400</v>
      </c>
      <c r="M968">
        <v>1497675600</v>
      </c>
      <c r="N968" s="12">
        <f t="shared" si="66"/>
        <v>42336.25</v>
      </c>
      <c r="O968" s="12">
        <f t="shared" si="67"/>
        <v>42903.208333333328</v>
      </c>
      <c r="P968" t="b">
        <v>0</v>
      </c>
      <c r="Q968" t="b">
        <v>0</v>
      </c>
      <c r="R968" t="s">
        <v>33</v>
      </c>
      <c r="S968" t="s">
        <v>2040</v>
      </c>
      <c r="T968" t="s">
        <v>2041</v>
      </c>
    </row>
    <row r="969" spans="1:20" x14ac:dyDescent="0.3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t="s">
        <v>20</v>
      </c>
      <c r="G969" s="5">
        <f t="shared" si="64"/>
        <v>1.3703393665158372</v>
      </c>
      <c r="H969" s="8">
        <f t="shared" si="65"/>
        <v>77.010807374443743</v>
      </c>
      <c r="I969">
        <v>1573</v>
      </c>
      <c r="J969" t="s">
        <v>21</v>
      </c>
      <c r="K969" t="s">
        <v>22</v>
      </c>
      <c r="L969">
        <v>1448690400</v>
      </c>
      <c r="M969">
        <v>1336885200</v>
      </c>
      <c r="N969" s="12">
        <f t="shared" si="66"/>
        <v>42336.25</v>
      </c>
      <c r="O969" s="12">
        <f t="shared" si="67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t="s">
        <v>20</v>
      </c>
      <c r="G970" s="5">
        <f t="shared" si="64"/>
        <v>3.3820833333333336</v>
      </c>
      <c r="H970" s="8">
        <f t="shared" si="65"/>
        <v>71.201754385964918</v>
      </c>
      <c r="I970">
        <v>114</v>
      </c>
      <c r="J970" t="s">
        <v>21</v>
      </c>
      <c r="K970" t="s">
        <v>22</v>
      </c>
      <c r="L970">
        <v>1448690400</v>
      </c>
      <c r="M970">
        <v>1295157600</v>
      </c>
      <c r="N970" s="12">
        <f t="shared" si="66"/>
        <v>42336.25</v>
      </c>
      <c r="O970" s="12">
        <f t="shared" si="67"/>
        <v>40559.25</v>
      </c>
      <c r="P970" t="b">
        <v>0</v>
      </c>
      <c r="Q970" t="b">
        <v>0</v>
      </c>
      <c r="R970" t="s">
        <v>17</v>
      </c>
      <c r="S970" t="s">
        <v>2034</v>
      </c>
      <c r="T970" t="s">
        <v>2035</v>
      </c>
    </row>
    <row r="971" spans="1:20" x14ac:dyDescent="0.3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t="s">
        <v>20</v>
      </c>
      <c r="G971" s="5">
        <f t="shared" si="64"/>
        <v>1.0822784810126582</v>
      </c>
      <c r="H971" s="8">
        <f t="shared" si="65"/>
        <v>91.935483870967744</v>
      </c>
      <c r="I971">
        <v>93</v>
      </c>
      <c r="J971" t="s">
        <v>21</v>
      </c>
      <c r="K971" t="s">
        <v>22</v>
      </c>
      <c r="L971">
        <v>1448690400</v>
      </c>
      <c r="M971">
        <v>1577599200</v>
      </c>
      <c r="N971" s="12">
        <f t="shared" si="66"/>
        <v>42336.25</v>
      </c>
      <c r="O971" s="12">
        <f t="shared" si="67"/>
        <v>43828.25</v>
      </c>
      <c r="P971" t="b">
        <v>0</v>
      </c>
      <c r="Q971" t="b">
        <v>0</v>
      </c>
      <c r="R971" t="s">
        <v>33</v>
      </c>
      <c r="S971" t="s">
        <v>2040</v>
      </c>
      <c r="T971" t="s">
        <v>2041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t="s">
        <v>14</v>
      </c>
      <c r="G972" s="5">
        <f t="shared" si="64"/>
        <v>0.60757639620653314</v>
      </c>
      <c r="H972" s="8">
        <f t="shared" si="65"/>
        <v>97.069023569023571</v>
      </c>
      <c r="I972">
        <v>594</v>
      </c>
      <c r="J972" t="s">
        <v>21</v>
      </c>
      <c r="K972" t="s">
        <v>22</v>
      </c>
      <c r="L972">
        <v>1448690400</v>
      </c>
      <c r="M972">
        <v>1305003600</v>
      </c>
      <c r="N972" s="12">
        <f t="shared" si="66"/>
        <v>42336.25</v>
      </c>
      <c r="O972" s="12">
        <f t="shared" si="67"/>
        <v>40673.208333333336</v>
      </c>
      <c r="P972" t="b">
        <v>0</v>
      </c>
      <c r="Q972" t="b">
        <v>0</v>
      </c>
      <c r="R972" t="s">
        <v>33</v>
      </c>
      <c r="S972" t="s">
        <v>2040</v>
      </c>
      <c r="T972" t="s">
        <v>2041</v>
      </c>
    </row>
    <row r="973" spans="1:20" x14ac:dyDescent="0.3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t="s">
        <v>14</v>
      </c>
      <c r="G973" s="5">
        <f t="shared" si="64"/>
        <v>0.27725490196078434</v>
      </c>
      <c r="H973" s="8">
        <f t="shared" si="65"/>
        <v>58.916666666666664</v>
      </c>
      <c r="I973">
        <v>24</v>
      </c>
      <c r="J973" t="s">
        <v>21</v>
      </c>
      <c r="K973" t="s">
        <v>22</v>
      </c>
      <c r="L973">
        <v>1448690400</v>
      </c>
      <c r="M973">
        <v>1381726800</v>
      </c>
      <c r="N973" s="12">
        <f t="shared" si="66"/>
        <v>42336.25</v>
      </c>
      <c r="O973" s="12">
        <f t="shared" si="67"/>
        <v>41561.208333333336</v>
      </c>
      <c r="P973" t="b">
        <v>0</v>
      </c>
      <c r="Q973" t="b">
        <v>0</v>
      </c>
      <c r="R973" t="s">
        <v>269</v>
      </c>
      <c r="S973" t="s">
        <v>2042</v>
      </c>
      <c r="T973" t="s">
        <v>2061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t="s">
        <v>20</v>
      </c>
      <c r="G974" s="5">
        <f t="shared" si="64"/>
        <v>2.283934426229508</v>
      </c>
      <c r="H974" s="8">
        <f t="shared" si="65"/>
        <v>58.015466983938133</v>
      </c>
      <c r="I974">
        <v>1681</v>
      </c>
      <c r="J974" t="s">
        <v>21</v>
      </c>
      <c r="K974" t="s">
        <v>22</v>
      </c>
      <c r="L974">
        <v>1448690400</v>
      </c>
      <c r="M974">
        <v>1402462800</v>
      </c>
      <c r="N974" s="12">
        <f t="shared" si="66"/>
        <v>42336.25</v>
      </c>
      <c r="O974" s="12">
        <f t="shared" si="67"/>
        <v>41801.208333333336</v>
      </c>
      <c r="P974" t="b">
        <v>0</v>
      </c>
      <c r="Q974" t="b">
        <v>1</v>
      </c>
      <c r="R974" t="s">
        <v>28</v>
      </c>
      <c r="S974" t="s">
        <v>2038</v>
      </c>
      <c r="T974" t="s">
        <v>2039</v>
      </c>
    </row>
    <row r="975" spans="1:20" x14ac:dyDescent="0.3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t="s">
        <v>14</v>
      </c>
      <c r="G975" s="5">
        <f t="shared" si="64"/>
        <v>0.21615194054500414</v>
      </c>
      <c r="H975" s="8">
        <f t="shared" si="65"/>
        <v>103.87301587301587</v>
      </c>
      <c r="I975">
        <v>252</v>
      </c>
      <c r="J975" t="s">
        <v>21</v>
      </c>
      <c r="K975" t="s">
        <v>22</v>
      </c>
      <c r="L975">
        <v>1448690400</v>
      </c>
      <c r="M975">
        <v>1292133600</v>
      </c>
      <c r="N975" s="12">
        <f t="shared" si="66"/>
        <v>42336.25</v>
      </c>
      <c r="O975" s="12">
        <f t="shared" si="67"/>
        <v>40524.25</v>
      </c>
      <c r="P975" t="b">
        <v>0</v>
      </c>
      <c r="Q975" t="b">
        <v>1</v>
      </c>
      <c r="R975" t="s">
        <v>33</v>
      </c>
      <c r="S975" t="s">
        <v>2040</v>
      </c>
      <c r="T975" t="s">
        <v>2041</v>
      </c>
    </row>
    <row r="976" spans="1:20" x14ac:dyDescent="0.3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t="s">
        <v>20</v>
      </c>
      <c r="G976" s="5">
        <f t="shared" si="64"/>
        <v>3.73875</v>
      </c>
      <c r="H976" s="8">
        <f t="shared" si="65"/>
        <v>93.46875</v>
      </c>
      <c r="I976">
        <v>32</v>
      </c>
      <c r="J976" t="s">
        <v>21</v>
      </c>
      <c r="K976" t="s">
        <v>22</v>
      </c>
      <c r="L976">
        <v>1448690400</v>
      </c>
      <c r="M976">
        <v>1368939600</v>
      </c>
      <c r="N976" s="12">
        <f t="shared" si="66"/>
        <v>42336.25</v>
      </c>
      <c r="O976" s="12">
        <f t="shared" si="67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2046</v>
      </c>
    </row>
    <row r="977" spans="1:20" x14ac:dyDescent="0.3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t="s">
        <v>20</v>
      </c>
      <c r="G977" s="5">
        <f t="shared" si="64"/>
        <v>1.5492592592592593</v>
      </c>
      <c r="H977" s="8">
        <f t="shared" si="65"/>
        <v>61.970370370370368</v>
      </c>
      <c r="I977">
        <v>135</v>
      </c>
      <c r="J977" t="s">
        <v>21</v>
      </c>
      <c r="K977" t="s">
        <v>22</v>
      </c>
      <c r="L977">
        <v>1448690400</v>
      </c>
      <c r="M977">
        <v>1452146400</v>
      </c>
      <c r="N977" s="12">
        <f t="shared" si="66"/>
        <v>42336.25</v>
      </c>
      <c r="O977" s="12">
        <f t="shared" si="67"/>
        <v>42376.25</v>
      </c>
      <c r="P977" t="b">
        <v>0</v>
      </c>
      <c r="Q977" t="b">
        <v>1</v>
      </c>
      <c r="R977" t="s">
        <v>33</v>
      </c>
      <c r="S977" t="s">
        <v>2040</v>
      </c>
      <c r="T977" t="s">
        <v>2041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t="s">
        <v>20</v>
      </c>
      <c r="G978" s="5">
        <f t="shared" si="64"/>
        <v>3.2214999999999998</v>
      </c>
      <c r="H978" s="8">
        <f t="shared" si="65"/>
        <v>92.042857142857144</v>
      </c>
      <c r="I978">
        <v>140</v>
      </c>
      <c r="J978" t="s">
        <v>21</v>
      </c>
      <c r="K978" t="s">
        <v>22</v>
      </c>
      <c r="L978">
        <v>1448690400</v>
      </c>
      <c r="M978">
        <v>1296712800</v>
      </c>
      <c r="N978" s="12">
        <f t="shared" si="66"/>
        <v>42336.25</v>
      </c>
      <c r="O978" s="12">
        <f t="shared" si="67"/>
        <v>40577.25</v>
      </c>
      <c r="P978" t="b">
        <v>0</v>
      </c>
      <c r="Q978" t="b">
        <v>1</v>
      </c>
      <c r="R978" t="s">
        <v>33</v>
      </c>
      <c r="S978" t="s">
        <v>2040</v>
      </c>
      <c r="T978" t="s">
        <v>2041</v>
      </c>
    </row>
    <row r="979" spans="1:20" x14ac:dyDescent="0.3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t="s">
        <v>14</v>
      </c>
      <c r="G979" s="5">
        <f t="shared" si="64"/>
        <v>0.73957142857142855</v>
      </c>
      <c r="H979" s="8">
        <f t="shared" si="65"/>
        <v>77.268656716417908</v>
      </c>
      <c r="I979">
        <v>67</v>
      </c>
      <c r="J979" t="s">
        <v>21</v>
      </c>
      <c r="K979" t="s">
        <v>22</v>
      </c>
      <c r="L979">
        <v>1448690400</v>
      </c>
      <c r="M979">
        <v>1520748000</v>
      </c>
      <c r="N979" s="12">
        <f t="shared" si="66"/>
        <v>42336.25</v>
      </c>
      <c r="O979" s="12">
        <f t="shared" si="67"/>
        <v>43170.25</v>
      </c>
      <c r="P979" t="b">
        <v>0</v>
      </c>
      <c r="Q979" t="b">
        <v>0</v>
      </c>
      <c r="R979" t="s">
        <v>17</v>
      </c>
      <c r="S979" t="s">
        <v>2034</v>
      </c>
      <c r="T979" t="s">
        <v>2035</v>
      </c>
    </row>
    <row r="980" spans="1:20" x14ac:dyDescent="0.3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t="s">
        <v>20</v>
      </c>
      <c r="G980" s="5">
        <f t="shared" si="64"/>
        <v>8.641</v>
      </c>
      <c r="H980" s="8">
        <f t="shared" si="65"/>
        <v>93.923913043478265</v>
      </c>
      <c r="I980">
        <v>92</v>
      </c>
      <c r="J980" t="s">
        <v>21</v>
      </c>
      <c r="K980" t="s">
        <v>22</v>
      </c>
      <c r="L980">
        <v>1448690400</v>
      </c>
      <c r="M980">
        <v>1480831200</v>
      </c>
      <c r="N980" s="12">
        <f t="shared" si="66"/>
        <v>42336.25</v>
      </c>
      <c r="O980" s="12">
        <f t="shared" si="67"/>
        <v>42708.25</v>
      </c>
      <c r="P980" t="b">
        <v>0</v>
      </c>
      <c r="Q980" t="b">
        <v>0</v>
      </c>
      <c r="R980" t="s">
        <v>89</v>
      </c>
      <c r="S980" t="s">
        <v>2051</v>
      </c>
      <c r="T980" t="s">
        <v>2052</v>
      </c>
    </row>
    <row r="981" spans="1:20" x14ac:dyDescent="0.3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t="s">
        <v>20</v>
      </c>
      <c r="G981" s="5">
        <f t="shared" si="64"/>
        <v>1.432624584717608</v>
      </c>
      <c r="H981" s="8">
        <f t="shared" si="65"/>
        <v>84.969458128078813</v>
      </c>
      <c r="I981">
        <v>1015</v>
      </c>
      <c r="J981" t="s">
        <v>40</v>
      </c>
      <c r="K981" t="s">
        <v>41</v>
      </c>
      <c r="L981">
        <v>1448690400</v>
      </c>
      <c r="M981">
        <v>1426914000</v>
      </c>
      <c r="N981" s="12">
        <f t="shared" si="66"/>
        <v>42336.25</v>
      </c>
      <c r="O981" s="12">
        <f t="shared" si="67"/>
        <v>42084.208333333328</v>
      </c>
      <c r="P981" t="b">
        <v>0</v>
      </c>
      <c r="Q981" t="b">
        <v>0</v>
      </c>
      <c r="R981" t="s">
        <v>33</v>
      </c>
      <c r="S981" t="s">
        <v>2040</v>
      </c>
      <c r="T981" t="s">
        <v>2041</v>
      </c>
    </row>
    <row r="982" spans="1:20" x14ac:dyDescent="0.3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t="s">
        <v>14</v>
      </c>
      <c r="G982" s="5">
        <f t="shared" si="64"/>
        <v>0.40281762295081969</v>
      </c>
      <c r="H982" s="8">
        <f t="shared" si="65"/>
        <v>105.97035040431267</v>
      </c>
      <c r="I982">
        <v>742</v>
      </c>
      <c r="J982" t="s">
        <v>21</v>
      </c>
      <c r="K982" t="s">
        <v>22</v>
      </c>
      <c r="L982">
        <v>1448690400</v>
      </c>
      <c r="M982">
        <v>1446616800</v>
      </c>
      <c r="N982" s="12">
        <f t="shared" si="66"/>
        <v>42336.25</v>
      </c>
      <c r="O982" s="12">
        <f t="shared" si="67"/>
        <v>42312.25</v>
      </c>
      <c r="P982" t="b">
        <v>1</v>
      </c>
      <c r="Q982" t="b">
        <v>0</v>
      </c>
      <c r="R982" t="s">
        <v>68</v>
      </c>
      <c r="S982" t="s">
        <v>2048</v>
      </c>
      <c r="T982" t="s">
        <v>2049</v>
      </c>
    </row>
    <row r="983" spans="1:20" x14ac:dyDescent="0.3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t="s">
        <v>20</v>
      </c>
      <c r="G983" s="5">
        <f t="shared" si="64"/>
        <v>1.7822388059701493</v>
      </c>
      <c r="H983" s="8">
        <f t="shared" si="65"/>
        <v>36.969040247678016</v>
      </c>
      <c r="I983">
        <v>323</v>
      </c>
      <c r="J983" t="s">
        <v>21</v>
      </c>
      <c r="K983" t="s">
        <v>22</v>
      </c>
      <c r="L983">
        <v>1448690400</v>
      </c>
      <c r="M983">
        <v>1517032800</v>
      </c>
      <c r="N983" s="12">
        <f t="shared" si="66"/>
        <v>42336.25</v>
      </c>
      <c r="O983" s="12">
        <f t="shared" si="67"/>
        <v>43127.25</v>
      </c>
      <c r="P983" t="b">
        <v>0</v>
      </c>
      <c r="Q983" t="b">
        <v>0</v>
      </c>
      <c r="R983" t="s">
        <v>28</v>
      </c>
      <c r="S983" t="s">
        <v>2038</v>
      </c>
      <c r="T983" t="s">
        <v>2039</v>
      </c>
    </row>
    <row r="984" spans="1:20" x14ac:dyDescent="0.3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t="s">
        <v>14</v>
      </c>
      <c r="G984" s="5">
        <f t="shared" si="64"/>
        <v>0.84930555555555554</v>
      </c>
      <c r="H984" s="8">
        <f t="shared" si="65"/>
        <v>81.533333333333331</v>
      </c>
      <c r="I984">
        <v>75</v>
      </c>
      <c r="J984" t="s">
        <v>21</v>
      </c>
      <c r="K984" t="s">
        <v>22</v>
      </c>
      <c r="L984">
        <v>1448690400</v>
      </c>
      <c r="M984">
        <v>1311224400</v>
      </c>
      <c r="N984" s="12">
        <f t="shared" si="66"/>
        <v>42336.25</v>
      </c>
      <c r="O984" s="12">
        <f t="shared" si="67"/>
        <v>40745.208333333336</v>
      </c>
      <c r="P984" t="b">
        <v>0</v>
      </c>
      <c r="Q984" t="b">
        <v>1</v>
      </c>
      <c r="R984" t="s">
        <v>42</v>
      </c>
      <c r="S984" t="s">
        <v>2042</v>
      </c>
      <c r="T984" t="s">
        <v>2043</v>
      </c>
    </row>
    <row r="985" spans="1:20" x14ac:dyDescent="0.3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t="s">
        <v>20</v>
      </c>
      <c r="G985" s="5">
        <f t="shared" si="64"/>
        <v>1.4593648334624323</v>
      </c>
      <c r="H985" s="8">
        <f t="shared" si="65"/>
        <v>80.999140154772135</v>
      </c>
      <c r="I985">
        <v>2326</v>
      </c>
      <c r="J985" t="s">
        <v>21</v>
      </c>
      <c r="K985" t="s">
        <v>22</v>
      </c>
      <c r="L985">
        <v>1448690400</v>
      </c>
      <c r="M985">
        <v>1566190800</v>
      </c>
      <c r="N985" s="12">
        <f t="shared" si="66"/>
        <v>42336.25</v>
      </c>
      <c r="O985" s="12">
        <f t="shared" si="67"/>
        <v>43696.208333333328</v>
      </c>
      <c r="P985" t="b">
        <v>0</v>
      </c>
      <c r="Q985" t="b">
        <v>0</v>
      </c>
      <c r="R985" t="s">
        <v>42</v>
      </c>
      <c r="S985" t="s">
        <v>2042</v>
      </c>
      <c r="T985" t="s">
        <v>2043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t="s">
        <v>20</v>
      </c>
      <c r="G986" s="5">
        <f t="shared" si="64"/>
        <v>1.5246153846153847</v>
      </c>
      <c r="H986" s="8">
        <f t="shared" si="65"/>
        <v>26.010498687664043</v>
      </c>
      <c r="I986">
        <v>381</v>
      </c>
      <c r="J986" t="s">
        <v>21</v>
      </c>
      <c r="K986" t="s">
        <v>22</v>
      </c>
      <c r="L986">
        <v>1448690400</v>
      </c>
      <c r="M986">
        <v>1570165200</v>
      </c>
      <c r="N986" s="12">
        <f t="shared" si="66"/>
        <v>42336.25</v>
      </c>
      <c r="O986" s="12">
        <f t="shared" si="67"/>
        <v>43742.208333333328</v>
      </c>
      <c r="P986" t="b">
        <v>0</v>
      </c>
      <c r="Q986" t="b">
        <v>0</v>
      </c>
      <c r="R986" t="s">
        <v>33</v>
      </c>
      <c r="S986" t="s">
        <v>2040</v>
      </c>
      <c r="T986" t="s">
        <v>2041</v>
      </c>
    </row>
    <row r="987" spans="1:20" x14ac:dyDescent="0.3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t="s">
        <v>14</v>
      </c>
      <c r="G987" s="5">
        <f t="shared" si="64"/>
        <v>0.67129542790152408</v>
      </c>
      <c r="H987" s="8">
        <f t="shared" si="65"/>
        <v>25.998410896708286</v>
      </c>
      <c r="I987">
        <v>4405</v>
      </c>
      <c r="J987" t="s">
        <v>21</v>
      </c>
      <c r="K987" t="s">
        <v>22</v>
      </c>
      <c r="L987">
        <v>1448690400</v>
      </c>
      <c r="M987">
        <v>1388556000</v>
      </c>
      <c r="N987" s="12">
        <f t="shared" si="66"/>
        <v>42336.25</v>
      </c>
      <c r="O987" s="12">
        <f t="shared" si="67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t="s">
        <v>14</v>
      </c>
      <c r="G988" s="5">
        <f t="shared" si="64"/>
        <v>0.40307692307692305</v>
      </c>
      <c r="H988" s="8">
        <f t="shared" si="65"/>
        <v>34.173913043478258</v>
      </c>
      <c r="I988">
        <v>92</v>
      </c>
      <c r="J988" t="s">
        <v>21</v>
      </c>
      <c r="K988" t="s">
        <v>22</v>
      </c>
      <c r="L988">
        <v>1448690400</v>
      </c>
      <c r="M988">
        <v>1303189200</v>
      </c>
      <c r="N988" s="12">
        <f t="shared" si="66"/>
        <v>42336.25</v>
      </c>
      <c r="O988" s="12">
        <f t="shared" si="67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 x14ac:dyDescent="0.3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t="s">
        <v>20</v>
      </c>
      <c r="G989" s="5">
        <f t="shared" si="64"/>
        <v>2.1679032258064517</v>
      </c>
      <c r="H989" s="8">
        <f t="shared" si="65"/>
        <v>28.002083333333335</v>
      </c>
      <c r="I989">
        <v>480</v>
      </c>
      <c r="J989" t="s">
        <v>21</v>
      </c>
      <c r="K989" t="s">
        <v>22</v>
      </c>
      <c r="L989">
        <v>1448690400</v>
      </c>
      <c r="M989">
        <v>1494478800</v>
      </c>
      <c r="N989" s="12">
        <f t="shared" si="66"/>
        <v>42336.25</v>
      </c>
      <c r="O989" s="12">
        <f t="shared" si="67"/>
        <v>42866.208333333328</v>
      </c>
      <c r="P989" t="b">
        <v>0</v>
      </c>
      <c r="Q989" t="b">
        <v>0</v>
      </c>
      <c r="R989" t="s">
        <v>42</v>
      </c>
      <c r="S989" t="s">
        <v>2042</v>
      </c>
      <c r="T989" t="s">
        <v>2043</v>
      </c>
    </row>
    <row r="990" spans="1:20" x14ac:dyDescent="0.3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t="s">
        <v>14</v>
      </c>
      <c r="G990" s="5">
        <f t="shared" si="64"/>
        <v>0.52117021276595743</v>
      </c>
      <c r="H990" s="8">
        <f t="shared" si="65"/>
        <v>76.546875</v>
      </c>
      <c r="I990">
        <v>64</v>
      </c>
      <c r="J990" t="s">
        <v>21</v>
      </c>
      <c r="K990" t="s">
        <v>22</v>
      </c>
      <c r="L990">
        <v>1448690400</v>
      </c>
      <c r="M990">
        <v>1480744800</v>
      </c>
      <c r="N990" s="12">
        <f t="shared" si="66"/>
        <v>42336.25</v>
      </c>
      <c r="O990" s="12">
        <f t="shared" si="67"/>
        <v>42707.25</v>
      </c>
      <c r="P990" t="b">
        <v>0</v>
      </c>
      <c r="Q990" t="b">
        <v>0</v>
      </c>
      <c r="R990" t="s">
        <v>133</v>
      </c>
      <c r="S990" t="s">
        <v>2048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t="s">
        <v>20</v>
      </c>
      <c r="G991" s="5">
        <f t="shared" si="64"/>
        <v>4.9958333333333336</v>
      </c>
      <c r="H991" s="8">
        <f t="shared" si="65"/>
        <v>53.053097345132741</v>
      </c>
      <c r="I991">
        <v>226</v>
      </c>
      <c r="J991" t="s">
        <v>21</v>
      </c>
      <c r="K991" t="s">
        <v>22</v>
      </c>
      <c r="L991">
        <v>1448690400</v>
      </c>
      <c r="M991">
        <v>1555822800</v>
      </c>
      <c r="N991" s="12">
        <f t="shared" si="66"/>
        <v>42336.25</v>
      </c>
      <c r="O991" s="12">
        <f t="shared" si="67"/>
        <v>43576.208333333328</v>
      </c>
      <c r="P991" t="b">
        <v>0</v>
      </c>
      <c r="Q991" t="b">
        <v>0</v>
      </c>
      <c r="R991" t="s">
        <v>206</v>
      </c>
      <c r="S991" t="s">
        <v>2048</v>
      </c>
      <c r="T991" t="s">
        <v>2060</v>
      </c>
    </row>
    <row r="992" spans="1:20" x14ac:dyDescent="0.3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t="s">
        <v>14</v>
      </c>
      <c r="G992" s="5">
        <f t="shared" si="64"/>
        <v>0.87679487179487181</v>
      </c>
      <c r="H992" s="8">
        <f t="shared" si="65"/>
        <v>106.859375</v>
      </c>
      <c r="I992">
        <v>64</v>
      </c>
      <c r="J992" t="s">
        <v>21</v>
      </c>
      <c r="K992" t="s">
        <v>22</v>
      </c>
      <c r="L992">
        <v>1448690400</v>
      </c>
      <c r="M992">
        <v>1458882000</v>
      </c>
      <c r="N992" s="12">
        <f t="shared" si="66"/>
        <v>42336.25</v>
      </c>
      <c r="O992" s="12">
        <f t="shared" si="67"/>
        <v>42454.208333333328</v>
      </c>
      <c r="P992" t="b">
        <v>0</v>
      </c>
      <c r="Q992" t="b">
        <v>1</v>
      </c>
      <c r="R992" t="s">
        <v>53</v>
      </c>
      <c r="S992" t="s">
        <v>2042</v>
      </c>
      <c r="T992" t="s">
        <v>2045</v>
      </c>
    </row>
    <row r="993" spans="1:20" x14ac:dyDescent="0.3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t="s">
        <v>20</v>
      </c>
      <c r="G993" s="5">
        <f t="shared" si="64"/>
        <v>1.131734693877551</v>
      </c>
      <c r="H993" s="8">
        <f t="shared" si="65"/>
        <v>46.020746887966808</v>
      </c>
      <c r="I993">
        <v>241</v>
      </c>
      <c r="J993" t="s">
        <v>21</v>
      </c>
      <c r="K993" t="s">
        <v>22</v>
      </c>
      <c r="L993">
        <v>1448690400</v>
      </c>
      <c r="M993">
        <v>1411966800</v>
      </c>
      <c r="N993" s="12">
        <f t="shared" si="66"/>
        <v>42336.25</v>
      </c>
      <c r="O993" s="12">
        <f t="shared" si="67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 x14ac:dyDescent="0.3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t="s">
        <v>20</v>
      </c>
      <c r="G994" s="5">
        <f t="shared" si="64"/>
        <v>4.2654838709677421</v>
      </c>
      <c r="H994" s="8">
        <f t="shared" si="65"/>
        <v>100.17424242424242</v>
      </c>
      <c r="I994">
        <v>132</v>
      </c>
      <c r="J994" t="s">
        <v>21</v>
      </c>
      <c r="K994" t="s">
        <v>22</v>
      </c>
      <c r="L994">
        <v>1448690400</v>
      </c>
      <c r="M994">
        <v>1526878800</v>
      </c>
      <c r="N994" s="12">
        <f t="shared" si="66"/>
        <v>42336.25</v>
      </c>
      <c r="O994" s="12">
        <f t="shared" si="67"/>
        <v>43241.208333333328</v>
      </c>
      <c r="P994" t="b">
        <v>0</v>
      </c>
      <c r="Q994" t="b">
        <v>1</v>
      </c>
      <c r="R994" t="s">
        <v>53</v>
      </c>
      <c r="S994" t="s">
        <v>2042</v>
      </c>
      <c r="T994" t="s">
        <v>2045</v>
      </c>
    </row>
    <row r="995" spans="1:20" x14ac:dyDescent="0.3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t="s">
        <v>74</v>
      </c>
      <c r="G995" s="5">
        <f t="shared" si="64"/>
        <v>0.77632653061224488</v>
      </c>
      <c r="H995" s="8">
        <f t="shared" si="65"/>
        <v>101.44</v>
      </c>
      <c r="I995">
        <v>75</v>
      </c>
      <c r="J995" t="s">
        <v>107</v>
      </c>
      <c r="K995" t="s">
        <v>108</v>
      </c>
      <c r="L995">
        <v>1448690400</v>
      </c>
      <c r="M995">
        <v>1452405600</v>
      </c>
      <c r="N995" s="12">
        <f t="shared" si="66"/>
        <v>42336.25</v>
      </c>
      <c r="O995" s="12">
        <f t="shared" si="67"/>
        <v>42379.25</v>
      </c>
      <c r="P995" t="b">
        <v>0</v>
      </c>
      <c r="Q995" t="b">
        <v>1</v>
      </c>
      <c r="R995" t="s">
        <v>122</v>
      </c>
      <c r="S995" t="s">
        <v>2055</v>
      </c>
      <c r="T995" t="s">
        <v>2056</v>
      </c>
    </row>
    <row r="996" spans="1:20" x14ac:dyDescent="0.3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t="s">
        <v>14</v>
      </c>
      <c r="G996" s="5">
        <f t="shared" si="64"/>
        <v>0.52496810772501767</v>
      </c>
      <c r="H996" s="8">
        <f t="shared" si="65"/>
        <v>87.972684085510693</v>
      </c>
      <c r="I996">
        <v>842</v>
      </c>
      <c r="J996" t="s">
        <v>21</v>
      </c>
      <c r="K996" t="s">
        <v>22</v>
      </c>
      <c r="L996">
        <v>1448690400</v>
      </c>
      <c r="M996">
        <v>1414040400</v>
      </c>
      <c r="N996" s="12">
        <f t="shared" si="66"/>
        <v>42336.25</v>
      </c>
      <c r="O996" s="12">
        <f t="shared" si="67"/>
        <v>41935.208333333336</v>
      </c>
      <c r="P996" t="b">
        <v>0</v>
      </c>
      <c r="Q996" t="b">
        <v>1</v>
      </c>
      <c r="R996" t="s">
        <v>206</v>
      </c>
      <c r="S996" t="s">
        <v>2048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t="s">
        <v>20</v>
      </c>
      <c r="G997" s="5">
        <f t="shared" si="64"/>
        <v>1.5746762589928058</v>
      </c>
      <c r="H997" s="8">
        <f t="shared" si="65"/>
        <v>74.995594713656388</v>
      </c>
      <c r="I997">
        <v>2043</v>
      </c>
      <c r="J997" t="s">
        <v>21</v>
      </c>
      <c r="K997" t="s">
        <v>22</v>
      </c>
      <c r="L997">
        <v>1448690400</v>
      </c>
      <c r="M997">
        <v>1543816800</v>
      </c>
      <c r="N997" s="12">
        <f t="shared" si="66"/>
        <v>42336.25</v>
      </c>
      <c r="O997" s="12">
        <f t="shared" si="67"/>
        <v>43437.25</v>
      </c>
      <c r="P997" t="b">
        <v>0</v>
      </c>
      <c r="Q997" t="b">
        <v>1</v>
      </c>
      <c r="R997" t="s">
        <v>17</v>
      </c>
      <c r="S997" t="s">
        <v>2034</v>
      </c>
      <c r="T997" t="s">
        <v>2035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t="s">
        <v>14</v>
      </c>
      <c r="G998" s="5">
        <f t="shared" si="64"/>
        <v>0.72939393939393937</v>
      </c>
      <c r="H998" s="8">
        <f t="shared" si="65"/>
        <v>42.982142857142854</v>
      </c>
      <c r="I998">
        <v>112</v>
      </c>
      <c r="J998" t="s">
        <v>21</v>
      </c>
      <c r="K998" t="s">
        <v>22</v>
      </c>
      <c r="L998">
        <v>1448690400</v>
      </c>
      <c r="M998">
        <v>1359698400</v>
      </c>
      <c r="N998" s="12">
        <f t="shared" si="66"/>
        <v>42336.25</v>
      </c>
      <c r="O998" s="12">
        <f t="shared" si="67"/>
        <v>41306.25</v>
      </c>
      <c r="P998" t="b">
        <v>0</v>
      </c>
      <c r="Q998" t="b">
        <v>0</v>
      </c>
      <c r="R998" t="s">
        <v>33</v>
      </c>
      <c r="S998" t="s">
        <v>2040</v>
      </c>
      <c r="T998" t="s">
        <v>2041</v>
      </c>
    </row>
    <row r="999" spans="1:20" x14ac:dyDescent="0.3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t="s">
        <v>74</v>
      </c>
      <c r="G999" s="5">
        <f t="shared" si="64"/>
        <v>0.60565789473684206</v>
      </c>
      <c r="H999" s="8">
        <f t="shared" si="65"/>
        <v>33.115107913669064</v>
      </c>
      <c r="I999">
        <v>139</v>
      </c>
      <c r="J999" t="s">
        <v>107</v>
      </c>
      <c r="K999" t="s">
        <v>108</v>
      </c>
      <c r="L999">
        <v>1448690400</v>
      </c>
      <c r="M999">
        <v>1390629600</v>
      </c>
      <c r="N999" s="12">
        <f t="shared" si="66"/>
        <v>42336.25</v>
      </c>
      <c r="O999" s="12">
        <f t="shared" si="67"/>
        <v>41664.25</v>
      </c>
      <c r="P999" t="b">
        <v>0</v>
      </c>
      <c r="Q999" t="b">
        <v>0</v>
      </c>
      <c r="R999" t="s">
        <v>33</v>
      </c>
      <c r="S999" t="s">
        <v>2040</v>
      </c>
      <c r="T999" t="s">
        <v>2041</v>
      </c>
    </row>
    <row r="1000" spans="1:20" x14ac:dyDescent="0.3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t="s">
        <v>14</v>
      </c>
      <c r="G1000" s="5">
        <f t="shared" si="64"/>
        <v>0.5679129129129129</v>
      </c>
      <c r="H1000" s="8">
        <f t="shared" si="65"/>
        <v>101.13101604278074</v>
      </c>
      <c r="I1000">
        <v>374</v>
      </c>
      <c r="J1000" t="s">
        <v>21</v>
      </c>
      <c r="K1000" t="s">
        <v>22</v>
      </c>
      <c r="L1000">
        <v>1448690400</v>
      </c>
      <c r="M1000">
        <v>1267077600</v>
      </c>
      <c r="N1000" s="12">
        <f t="shared" si="66"/>
        <v>42336.25</v>
      </c>
      <c r="O1000" s="12">
        <f t="shared" si="67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2046</v>
      </c>
    </row>
    <row r="1001" spans="1:20" x14ac:dyDescent="0.3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t="s">
        <v>74</v>
      </c>
      <c r="G1001" s="5">
        <f t="shared" si="64"/>
        <v>0.56542754275427543</v>
      </c>
      <c r="H1001" s="8">
        <f t="shared" si="65"/>
        <v>55.98841354723708</v>
      </c>
      <c r="I1001">
        <v>1122</v>
      </c>
      <c r="J1001" t="s">
        <v>21</v>
      </c>
      <c r="K1001" t="s">
        <v>22</v>
      </c>
      <c r="L1001">
        <v>1448690400</v>
      </c>
      <c r="M1001">
        <v>1467781200</v>
      </c>
      <c r="N1001" s="12">
        <f t="shared" si="66"/>
        <v>42336.25</v>
      </c>
      <c r="O1001" s="12">
        <f t="shared" si="67"/>
        <v>42557.208333333328</v>
      </c>
      <c r="P1001" t="b">
        <v>0</v>
      </c>
      <c r="Q1001" t="b">
        <v>0</v>
      </c>
      <c r="R1001" t="s">
        <v>17</v>
      </c>
      <c r="S1001" t="s">
        <v>2034</v>
      </c>
      <c r="T1001" t="s">
        <v>2035</v>
      </c>
    </row>
    <row r="1002" spans="1:20" x14ac:dyDescent="0.3">
      <c r="G1002" s="7"/>
      <c r="H1002" s="7"/>
    </row>
  </sheetData>
  <conditionalFormatting sqref="F2:F1001">
    <cfRule type="cellIs" dxfId="10" priority="5" operator="equal">
      <formula>"canceled"</formula>
    </cfRule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ellIs" dxfId="5" priority="1" operator="greaterThan">
      <formula>2</formula>
    </cfRule>
    <cfRule type="cellIs" dxfId="4" priority="2" operator="lessThan">
      <formula>0.99</formula>
    </cfRule>
    <cfRule type="cellIs" dxfId="3" priority="3" operator="lessThan">
      <formula>1.99</formula>
    </cfRule>
    <cfRule type="cellIs" dxfId="2" priority="4" operator="equal">
      <formula>2</formula>
    </cfRule>
  </conditionalFormatting>
  <pageMargins left="0.75" right="0.75" top="1" bottom="1" header="0.5" footer="0.5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391D-9922-4188-99FE-F4A7F24E0E8E}">
  <sheetPr>
    <tabColor rgb="FFFFFF00"/>
  </sheetPr>
  <dimension ref="A1:H987"/>
  <sheetViews>
    <sheetView tabSelected="1" workbookViewId="0">
      <selection activeCell="G13" sqref="G13"/>
    </sheetView>
  </sheetViews>
  <sheetFormatPr defaultRowHeight="15.6" x14ac:dyDescent="0.3"/>
  <cols>
    <col min="1" max="1" width="10.296875" bestFit="1" customWidth="1"/>
    <col min="2" max="2" width="15.19921875" bestFit="1" customWidth="1"/>
    <col min="3" max="3" width="11.296875" bestFit="1" customWidth="1"/>
    <col min="4" max="4" width="16.19921875" bestFit="1" customWidth="1"/>
    <col min="6" max="6" width="11.69921875" bestFit="1" customWidth="1"/>
    <col min="7" max="7" width="11.09765625" customWidth="1"/>
  </cols>
  <sheetData>
    <row r="1" spans="1:8" x14ac:dyDescent="0.3">
      <c r="A1" t="s">
        <v>4</v>
      </c>
      <c r="B1" t="s">
        <v>5</v>
      </c>
      <c r="C1" t="s">
        <v>2095</v>
      </c>
      <c r="D1" t="s">
        <v>2096</v>
      </c>
    </row>
    <row r="2" spans="1:8" x14ac:dyDescent="0.3">
      <c r="A2" s="11" t="s">
        <v>20</v>
      </c>
      <c r="B2">
        <v>158</v>
      </c>
      <c r="C2" s="11" t="s">
        <v>14</v>
      </c>
      <c r="D2">
        <v>0</v>
      </c>
    </row>
    <row r="3" spans="1:8" x14ac:dyDescent="0.3">
      <c r="A3" s="11" t="s">
        <v>20</v>
      </c>
      <c r="B3">
        <v>1425</v>
      </c>
      <c r="C3" s="11" t="s">
        <v>14</v>
      </c>
      <c r="D3">
        <v>24</v>
      </c>
      <c r="F3" t="s">
        <v>2101</v>
      </c>
      <c r="G3" t="s">
        <v>20</v>
      </c>
      <c r="H3" t="s">
        <v>14</v>
      </c>
    </row>
    <row r="4" spans="1:8" x14ac:dyDescent="0.3">
      <c r="A4" s="11" t="s">
        <v>20</v>
      </c>
      <c r="B4">
        <v>174</v>
      </c>
      <c r="C4" s="11" t="s">
        <v>14</v>
      </c>
      <c r="D4">
        <v>53</v>
      </c>
      <c r="F4" s="20" t="s">
        <v>2097</v>
      </c>
      <c r="G4">
        <f>AVERAGE(B2:B566)</f>
        <v>851.14690265486729</v>
      </c>
      <c r="H4">
        <f>AVERAGE(D2:D365)</f>
        <v>585.61538461538464</v>
      </c>
    </row>
    <row r="5" spans="1:8" x14ac:dyDescent="0.3">
      <c r="A5" s="11" t="s">
        <v>20</v>
      </c>
      <c r="B5">
        <v>227</v>
      </c>
      <c r="C5" s="11" t="s">
        <v>14</v>
      </c>
      <c r="D5">
        <v>18</v>
      </c>
      <c r="F5" s="21" t="s">
        <v>2098</v>
      </c>
      <c r="G5">
        <f>MEDIAN(B2:B566)</f>
        <v>201</v>
      </c>
      <c r="H5">
        <f t="shared" ref="H5" si="0">MEDIAN(D3:D366)</f>
        <v>115</v>
      </c>
    </row>
    <row r="6" spans="1:8" x14ac:dyDescent="0.3">
      <c r="A6" s="11" t="s">
        <v>20</v>
      </c>
      <c r="B6">
        <v>220</v>
      </c>
      <c r="C6" s="11" t="s">
        <v>14</v>
      </c>
      <c r="D6">
        <v>44</v>
      </c>
      <c r="F6" s="21" t="s">
        <v>2099</v>
      </c>
      <c r="G6">
        <f>MIN(B2:B566)</f>
        <v>16</v>
      </c>
      <c r="H6">
        <f>MIN(D4:D367)</f>
        <v>0</v>
      </c>
    </row>
    <row r="7" spans="1:8" x14ac:dyDescent="0.3">
      <c r="A7" s="11" t="s">
        <v>20</v>
      </c>
      <c r="B7">
        <v>98</v>
      </c>
      <c r="C7" s="11" t="s">
        <v>14</v>
      </c>
      <c r="D7">
        <v>27</v>
      </c>
      <c r="F7" s="21" t="s">
        <v>2100</v>
      </c>
      <c r="G7">
        <f>MAX(B2:B566)</f>
        <v>7295</v>
      </c>
      <c r="H7">
        <f>MAX(D5:D368)</f>
        <v>6080</v>
      </c>
    </row>
    <row r="8" spans="1:8" x14ac:dyDescent="0.3">
      <c r="A8" s="11" t="s">
        <v>20</v>
      </c>
      <c r="B8">
        <v>100</v>
      </c>
      <c r="C8" s="11" t="s">
        <v>14</v>
      </c>
      <c r="D8">
        <v>55</v>
      </c>
      <c r="F8" s="21" t="s">
        <v>2114</v>
      </c>
      <c r="G8" s="23">
        <f>_xlfn.VAR.P(B2:B566)</f>
        <v>1603373.7324019109</v>
      </c>
      <c r="H8">
        <f>_xlfn.VAR.P(D2:D365)</f>
        <v>921574.68174133555</v>
      </c>
    </row>
    <row r="9" spans="1:8" x14ac:dyDescent="0.3">
      <c r="A9" s="11" t="s">
        <v>20</v>
      </c>
      <c r="B9">
        <v>1249</v>
      </c>
      <c r="C9" s="11" t="s">
        <v>14</v>
      </c>
      <c r="D9">
        <v>200</v>
      </c>
      <c r="F9" s="21" t="s">
        <v>2115</v>
      </c>
      <c r="G9" s="23">
        <f>_xlfn.STDEV.P(B2:B566)</f>
        <v>1266.2439466397898</v>
      </c>
      <c r="H9">
        <f>_xlfn.STDEV.P(D2:D365)</f>
        <v>959.98681331637863</v>
      </c>
    </row>
    <row r="10" spans="1:8" x14ac:dyDescent="0.3">
      <c r="A10" s="11" t="s">
        <v>20</v>
      </c>
      <c r="B10">
        <v>1396</v>
      </c>
      <c r="C10" s="11" t="s">
        <v>14</v>
      </c>
      <c r="D10">
        <v>452</v>
      </c>
    </row>
    <row r="11" spans="1:8" x14ac:dyDescent="0.3">
      <c r="A11" s="11" t="s">
        <v>20</v>
      </c>
      <c r="B11">
        <v>890</v>
      </c>
      <c r="C11" s="11" t="s">
        <v>14</v>
      </c>
      <c r="D11">
        <v>674</v>
      </c>
      <c r="F11" t="s">
        <v>2116</v>
      </c>
    </row>
    <row r="12" spans="1:8" x14ac:dyDescent="0.3">
      <c r="A12" s="11" t="s">
        <v>20</v>
      </c>
      <c r="B12">
        <v>142</v>
      </c>
      <c r="C12" s="11" t="s">
        <v>14</v>
      </c>
      <c r="D12">
        <v>558</v>
      </c>
      <c r="G12" t="s">
        <v>2119</v>
      </c>
    </row>
    <row r="13" spans="1:8" x14ac:dyDescent="0.3">
      <c r="A13" s="11" t="s">
        <v>20</v>
      </c>
      <c r="B13">
        <v>2673</v>
      </c>
      <c r="C13" s="11" t="s">
        <v>14</v>
      </c>
      <c r="D13">
        <v>15</v>
      </c>
      <c r="F13" t="s">
        <v>2117</v>
      </c>
    </row>
    <row r="14" spans="1:8" x14ac:dyDescent="0.3">
      <c r="A14" s="11" t="s">
        <v>20</v>
      </c>
      <c r="B14">
        <v>163</v>
      </c>
      <c r="C14" s="11" t="s">
        <v>14</v>
      </c>
      <c r="D14">
        <v>2307</v>
      </c>
      <c r="G14" t="s">
        <v>2118</v>
      </c>
    </row>
    <row r="15" spans="1:8" x14ac:dyDescent="0.3">
      <c r="A15" s="11" t="s">
        <v>20</v>
      </c>
      <c r="B15">
        <v>2220</v>
      </c>
      <c r="C15" s="11" t="s">
        <v>14</v>
      </c>
      <c r="D15">
        <v>88</v>
      </c>
    </row>
    <row r="16" spans="1:8" x14ac:dyDescent="0.3">
      <c r="A16" s="11" t="s">
        <v>20</v>
      </c>
      <c r="B16">
        <v>1606</v>
      </c>
      <c r="C16" s="11" t="s">
        <v>14</v>
      </c>
      <c r="D16">
        <v>48</v>
      </c>
    </row>
    <row r="17" spans="1:4" x14ac:dyDescent="0.3">
      <c r="A17" s="11" t="s">
        <v>20</v>
      </c>
      <c r="B17">
        <v>129</v>
      </c>
      <c r="C17" s="11" t="s">
        <v>14</v>
      </c>
      <c r="D17">
        <v>1</v>
      </c>
    </row>
    <row r="18" spans="1:4" x14ac:dyDescent="0.3">
      <c r="A18" s="11" t="s">
        <v>20</v>
      </c>
      <c r="B18">
        <v>226</v>
      </c>
      <c r="C18" s="11" t="s">
        <v>14</v>
      </c>
      <c r="D18">
        <v>1467</v>
      </c>
    </row>
    <row r="19" spans="1:4" x14ac:dyDescent="0.3">
      <c r="A19" s="11" t="s">
        <v>20</v>
      </c>
      <c r="B19">
        <v>5419</v>
      </c>
      <c r="C19" s="11" t="s">
        <v>14</v>
      </c>
      <c r="D19">
        <v>75</v>
      </c>
    </row>
    <row r="20" spans="1:4" x14ac:dyDescent="0.3">
      <c r="A20" s="11" t="s">
        <v>20</v>
      </c>
      <c r="B20">
        <v>165</v>
      </c>
      <c r="C20" s="11" t="s">
        <v>14</v>
      </c>
      <c r="D20">
        <v>120</v>
      </c>
    </row>
    <row r="21" spans="1:4" x14ac:dyDescent="0.3">
      <c r="A21" s="11" t="s">
        <v>20</v>
      </c>
      <c r="B21">
        <v>1965</v>
      </c>
      <c r="C21" s="11" t="s">
        <v>14</v>
      </c>
      <c r="D21">
        <v>2253</v>
      </c>
    </row>
    <row r="22" spans="1:4" x14ac:dyDescent="0.3">
      <c r="A22" s="11" t="s">
        <v>20</v>
      </c>
      <c r="B22">
        <v>16</v>
      </c>
      <c r="C22" s="11" t="s">
        <v>14</v>
      </c>
      <c r="D22">
        <v>5</v>
      </c>
    </row>
    <row r="23" spans="1:4" x14ac:dyDescent="0.3">
      <c r="A23" s="11" t="s">
        <v>20</v>
      </c>
      <c r="B23">
        <v>107</v>
      </c>
      <c r="C23" s="11" t="s">
        <v>14</v>
      </c>
      <c r="D23">
        <v>38</v>
      </c>
    </row>
    <row r="24" spans="1:4" x14ac:dyDescent="0.3">
      <c r="A24" s="11" t="s">
        <v>20</v>
      </c>
      <c r="B24">
        <v>134</v>
      </c>
      <c r="C24" s="11" t="s">
        <v>14</v>
      </c>
      <c r="D24">
        <v>12</v>
      </c>
    </row>
    <row r="25" spans="1:4" x14ac:dyDescent="0.3">
      <c r="A25" s="11" t="s">
        <v>20</v>
      </c>
      <c r="B25">
        <v>198</v>
      </c>
      <c r="C25" s="11" t="s">
        <v>14</v>
      </c>
      <c r="D25">
        <v>1684</v>
      </c>
    </row>
    <row r="26" spans="1:4" x14ac:dyDescent="0.3">
      <c r="A26" s="11" t="s">
        <v>20</v>
      </c>
      <c r="B26">
        <v>111</v>
      </c>
      <c r="C26" s="11" t="s">
        <v>14</v>
      </c>
      <c r="D26">
        <v>56</v>
      </c>
    </row>
    <row r="27" spans="1:4" x14ac:dyDescent="0.3">
      <c r="A27" s="11" t="s">
        <v>20</v>
      </c>
      <c r="B27">
        <v>222</v>
      </c>
      <c r="C27" s="11" t="s">
        <v>14</v>
      </c>
      <c r="D27">
        <v>838</v>
      </c>
    </row>
    <row r="28" spans="1:4" x14ac:dyDescent="0.3">
      <c r="A28" s="11" t="s">
        <v>20</v>
      </c>
      <c r="B28">
        <v>6212</v>
      </c>
      <c r="C28" s="11" t="s">
        <v>14</v>
      </c>
      <c r="D28">
        <v>1000</v>
      </c>
    </row>
    <row r="29" spans="1:4" x14ac:dyDescent="0.3">
      <c r="A29" s="11" t="s">
        <v>20</v>
      </c>
      <c r="B29">
        <v>98</v>
      </c>
      <c r="C29" s="11" t="s">
        <v>14</v>
      </c>
      <c r="D29">
        <v>1482</v>
      </c>
    </row>
    <row r="30" spans="1:4" x14ac:dyDescent="0.3">
      <c r="A30" s="11" t="s">
        <v>20</v>
      </c>
      <c r="B30">
        <v>92</v>
      </c>
      <c r="C30" s="11" t="s">
        <v>14</v>
      </c>
      <c r="D30">
        <v>106</v>
      </c>
    </row>
    <row r="31" spans="1:4" x14ac:dyDescent="0.3">
      <c r="A31" s="11" t="s">
        <v>20</v>
      </c>
      <c r="B31">
        <v>149</v>
      </c>
      <c r="C31" s="11" t="s">
        <v>14</v>
      </c>
      <c r="D31">
        <v>679</v>
      </c>
    </row>
    <row r="32" spans="1:4" x14ac:dyDescent="0.3">
      <c r="A32" s="11" t="s">
        <v>20</v>
      </c>
      <c r="B32">
        <v>2431</v>
      </c>
      <c r="C32" s="11" t="s">
        <v>14</v>
      </c>
      <c r="D32">
        <v>1220</v>
      </c>
    </row>
    <row r="33" spans="1:4" x14ac:dyDescent="0.3">
      <c r="A33" s="11" t="s">
        <v>20</v>
      </c>
      <c r="B33">
        <v>303</v>
      </c>
      <c r="C33" s="11" t="s">
        <v>14</v>
      </c>
      <c r="D33">
        <v>1</v>
      </c>
    </row>
    <row r="34" spans="1:4" x14ac:dyDescent="0.3">
      <c r="A34" s="11" t="s">
        <v>20</v>
      </c>
      <c r="B34">
        <v>209</v>
      </c>
      <c r="C34" s="11" t="s">
        <v>14</v>
      </c>
      <c r="D34">
        <v>37</v>
      </c>
    </row>
    <row r="35" spans="1:4" x14ac:dyDescent="0.3">
      <c r="A35" s="11" t="s">
        <v>20</v>
      </c>
      <c r="B35">
        <v>131</v>
      </c>
      <c r="C35" s="11" t="s">
        <v>14</v>
      </c>
      <c r="D35">
        <v>60</v>
      </c>
    </row>
    <row r="36" spans="1:4" x14ac:dyDescent="0.3">
      <c r="A36" s="11" t="s">
        <v>20</v>
      </c>
      <c r="B36">
        <v>164</v>
      </c>
      <c r="C36" s="11" t="s">
        <v>14</v>
      </c>
      <c r="D36">
        <v>296</v>
      </c>
    </row>
    <row r="37" spans="1:4" x14ac:dyDescent="0.3">
      <c r="A37" s="11" t="s">
        <v>20</v>
      </c>
      <c r="B37">
        <v>201</v>
      </c>
      <c r="C37" s="11" t="s">
        <v>14</v>
      </c>
      <c r="D37">
        <v>3304</v>
      </c>
    </row>
    <row r="38" spans="1:4" x14ac:dyDescent="0.3">
      <c r="A38" s="11" t="s">
        <v>20</v>
      </c>
      <c r="B38">
        <v>211</v>
      </c>
      <c r="C38" s="11" t="s">
        <v>14</v>
      </c>
      <c r="D38">
        <v>73</v>
      </c>
    </row>
    <row r="39" spans="1:4" x14ac:dyDescent="0.3">
      <c r="A39" s="11" t="s">
        <v>20</v>
      </c>
      <c r="B39">
        <v>128</v>
      </c>
      <c r="C39" s="11" t="s">
        <v>14</v>
      </c>
      <c r="D39">
        <v>3387</v>
      </c>
    </row>
    <row r="40" spans="1:4" x14ac:dyDescent="0.3">
      <c r="A40" s="11" t="s">
        <v>20</v>
      </c>
      <c r="B40">
        <v>1600</v>
      </c>
      <c r="C40" s="11" t="s">
        <v>14</v>
      </c>
      <c r="D40">
        <v>662</v>
      </c>
    </row>
    <row r="41" spans="1:4" x14ac:dyDescent="0.3">
      <c r="A41" s="11" t="s">
        <v>20</v>
      </c>
      <c r="B41">
        <v>249</v>
      </c>
      <c r="C41" s="11" t="s">
        <v>14</v>
      </c>
      <c r="D41">
        <v>774</v>
      </c>
    </row>
    <row r="42" spans="1:4" x14ac:dyDescent="0.3">
      <c r="A42" s="11" t="s">
        <v>20</v>
      </c>
      <c r="B42">
        <v>236</v>
      </c>
      <c r="C42" s="11" t="s">
        <v>14</v>
      </c>
      <c r="D42">
        <v>672</v>
      </c>
    </row>
    <row r="43" spans="1:4" x14ac:dyDescent="0.3">
      <c r="A43" s="11" t="s">
        <v>20</v>
      </c>
      <c r="B43">
        <v>4065</v>
      </c>
      <c r="C43" s="11" t="s">
        <v>14</v>
      </c>
      <c r="D43">
        <v>940</v>
      </c>
    </row>
    <row r="44" spans="1:4" x14ac:dyDescent="0.3">
      <c r="A44" s="11" t="s">
        <v>20</v>
      </c>
      <c r="B44">
        <v>246</v>
      </c>
      <c r="C44" s="11" t="s">
        <v>14</v>
      </c>
      <c r="D44">
        <v>117</v>
      </c>
    </row>
    <row r="45" spans="1:4" x14ac:dyDescent="0.3">
      <c r="A45" s="11" t="s">
        <v>20</v>
      </c>
      <c r="B45">
        <v>2475</v>
      </c>
      <c r="C45" s="11" t="s">
        <v>14</v>
      </c>
      <c r="D45">
        <v>115</v>
      </c>
    </row>
    <row r="46" spans="1:4" x14ac:dyDescent="0.3">
      <c r="A46" s="11" t="s">
        <v>20</v>
      </c>
      <c r="B46">
        <v>76</v>
      </c>
      <c r="C46" s="11" t="s">
        <v>14</v>
      </c>
      <c r="D46">
        <v>326</v>
      </c>
    </row>
    <row r="47" spans="1:4" x14ac:dyDescent="0.3">
      <c r="A47" s="11" t="s">
        <v>20</v>
      </c>
      <c r="B47">
        <v>54</v>
      </c>
      <c r="C47" s="11" t="s">
        <v>14</v>
      </c>
      <c r="D47">
        <v>1</v>
      </c>
    </row>
    <row r="48" spans="1:4" x14ac:dyDescent="0.3">
      <c r="A48" s="11" t="s">
        <v>20</v>
      </c>
      <c r="B48">
        <v>88</v>
      </c>
      <c r="C48" s="11" t="s">
        <v>14</v>
      </c>
      <c r="D48">
        <v>1467</v>
      </c>
    </row>
    <row r="49" spans="1:4" x14ac:dyDescent="0.3">
      <c r="A49" s="11" t="s">
        <v>20</v>
      </c>
      <c r="B49">
        <v>85</v>
      </c>
      <c r="C49" s="11" t="s">
        <v>14</v>
      </c>
      <c r="D49">
        <v>5681</v>
      </c>
    </row>
    <row r="50" spans="1:4" x14ac:dyDescent="0.3">
      <c r="A50" s="11" t="s">
        <v>20</v>
      </c>
      <c r="B50">
        <v>170</v>
      </c>
      <c r="C50" s="11" t="s">
        <v>14</v>
      </c>
      <c r="D50">
        <v>1059</v>
      </c>
    </row>
    <row r="51" spans="1:4" x14ac:dyDescent="0.3">
      <c r="A51" s="11" t="s">
        <v>20</v>
      </c>
      <c r="B51">
        <v>330</v>
      </c>
      <c r="C51" s="11" t="s">
        <v>14</v>
      </c>
      <c r="D51">
        <v>1194</v>
      </c>
    </row>
    <row r="52" spans="1:4" x14ac:dyDescent="0.3">
      <c r="A52" s="11" t="s">
        <v>20</v>
      </c>
      <c r="B52">
        <v>127</v>
      </c>
      <c r="C52" s="11" t="s">
        <v>14</v>
      </c>
      <c r="D52">
        <v>30</v>
      </c>
    </row>
    <row r="53" spans="1:4" x14ac:dyDescent="0.3">
      <c r="A53" s="11" t="s">
        <v>20</v>
      </c>
      <c r="B53">
        <v>411</v>
      </c>
      <c r="C53" s="11" t="s">
        <v>14</v>
      </c>
      <c r="D53">
        <v>75</v>
      </c>
    </row>
    <row r="54" spans="1:4" x14ac:dyDescent="0.3">
      <c r="A54" s="11" t="s">
        <v>20</v>
      </c>
      <c r="B54">
        <v>180</v>
      </c>
      <c r="C54" s="11" t="s">
        <v>14</v>
      </c>
      <c r="D54">
        <v>955</v>
      </c>
    </row>
    <row r="55" spans="1:4" x14ac:dyDescent="0.3">
      <c r="A55" s="11" t="s">
        <v>20</v>
      </c>
      <c r="B55">
        <v>374</v>
      </c>
      <c r="C55" s="11" t="s">
        <v>14</v>
      </c>
      <c r="D55">
        <v>67</v>
      </c>
    </row>
    <row r="56" spans="1:4" x14ac:dyDescent="0.3">
      <c r="A56" s="11" t="s">
        <v>20</v>
      </c>
      <c r="B56">
        <v>71</v>
      </c>
      <c r="C56" s="11" t="s">
        <v>14</v>
      </c>
      <c r="D56">
        <v>5</v>
      </c>
    </row>
    <row r="57" spans="1:4" x14ac:dyDescent="0.3">
      <c r="A57" s="11" t="s">
        <v>20</v>
      </c>
      <c r="B57">
        <v>203</v>
      </c>
      <c r="C57" s="11" t="s">
        <v>14</v>
      </c>
      <c r="D57">
        <v>26</v>
      </c>
    </row>
    <row r="58" spans="1:4" x14ac:dyDescent="0.3">
      <c r="A58" s="11" t="s">
        <v>20</v>
      </c>
      <c r="B58">
        <v>113</v>
      </c>
      <c r="C58" s="11" t="s">
        <v>14</v>
      </c>
      <c r="D58">
        <v>1130</v>
      </c>
    </row>
    <row r="59" spans="1:4" x14ac:dyDescent="0.3">
      <c r="A59" s="11" t="s">
        <v>20</v>
      </c>
      <c r="B59">
        <v>96</v>
      </c>
      <c r="C59" s="11" t="s">
        <v>14</v>
      </c>
      <c r="D59">
        <v>782</v>
      </c>
    </row>
    <row r="60" spans="1:4" x14ac:dyDescent="0.3">
      <c r="A60" s="11" t="s">
        <v>20</v>
      </c>
      <c r="B60">
        <v>498</v>
      </c>
      <c r="C60" s="11" t="s">
        <v>14</v>
      </c>
      <c r="D60">
        <v>210</v>
      </c>
    </row>
    <row r="61" spans="1:4" x14ac:dyDescent="0.3">
      <c r="A61" s="11" t="s">
        <v>20</v>
      </c>
      <c r="B61">
        <v>180</v>
      </c>
      <c r="C61" s="11" t="s">
        <v>14</v>
      </c>
      <c r="D61">
        <v>136</v>
      </c>
    </row>
    <row r="62" spans="1:4" x14ac:dyDescent="0.3">
      <c r="A62" s="11" t="s">
        <v>20</v>
      </c>
      <c r="B62">
        <v>27</v>
      </c>
      <c r="C62" s="11" t="s">
        <v>14</v>
      </c>
      <c r="D62">
        <v>86</v>
      </c>
    </row>
    <row r="63" spans="1:4" x14ac:dyDescent="0.3">
      <c r="A63" s="11" t="s">
        <v>20</v>
      </c>
      <c r="B63">
        <v>2331</v>
      </c>
      <c r="C63" s="11" t="s">
        <v>14</v>
      </c>
      <c r="D63">
        <v>19</v>
      </c>
    </row>
    <row r="64" spans="1:4" x14ac:dyDescent="0.3">
      <c r="A64" s="11" t="s">
        <v>20</v>
      </c>
      <c r="B64">
        <v>113</v>
      </c>
      <c r="C64" s="11" t="s">
        <v>14</v>
      </c>
      <c r="D64">
        <v>886</v>
      </c>
    </row>
    <row r="65" spans="1:4" x14ac:dyDescent="0.3">
      <c r="A65" s="11" t="s">
        <v>20</v>
      </c>
      <c r="B65">
        <v>164</v>
      </c>
      <c r="C65" s="11" t="s">
        <v>14</v>
      </c>
      <c r="D65">
        <v>35</v>
      </c>
    </row>
    <row r="66" spans="1:4" x14ac:dyDescent="0.3">
      <c r="A66" s="11" t="s">
        <v>20</v>
      </c>
      <c r="B66">
        <v>164</v>
      </c>
      <c r="C66" s="11" t="s">
        <v>14</v>
      </c>
      <c r="D66">
        <v>24</v>
      </c>
    </row>
    <row r="67" spans="1:4" x14ac:dyDescent="0.3">
      <c r="A67" s="11" t="s">
        <v>20</v>
      </c>
      <c r="B67">
        <v>336</v>
      </c>
      <c r="C67" s="11" t="s">
        <v>14</v>
      </c>
      <c r="D67">
        <v>86</v>
      </c>
    </row>
    <row r="68" spans="1:4" x14ac:dyDescent="0.3">
      <c r="A68" s="11" t="s">
        <v>20</v>
      </c>
      <c r="B68">
        <v>1917</v>
      </c>
      <c r="C68" s="11" t="s">
        <v>14</v>
      </c>
      <c r="D68">
        <v>243</v>
      </c>
    </row>
    <row r="69" spans="1:4" x14ac:dyDescent="0.3">
      <c r="A69" s="11" t="s">
        <v>20</v>
      </c>
      <c r="B69">
        <v>95</v>
      </c>
      <c r="C69" s="11" t="s">
        <v>14</v>
      </c>
      <c r="D69">
        <v>65</v>
      </c>
    </row>
    <row r="70" spans="1:4" x14ac:dyDescent="0.3">
      <c r="A70" s="11" t="s">
        <v>20</v>
      </c>
      <c r="B70">
        <v>147</v>
      </c>
      <c r="C70" s="11" t="s">
        <v>14</v>
      </c>
      <c r="D70">
        <v>100</v>
      </c>
    </row>
    <row r="71" spans="1:4" x14ac:dyDescent="0.3">
      <c r="A71" s="11" t="s">
        <v>20</v>
      </c>
      <c r="B71">
        <v>86</v>
      </c>
      <c r="C71" s="11" t="s">
        <v>14</v>
      </c>
      <c r="D71">
        <v>168</v>
      </c>
    </row>
    <row r="72" spans="1:4" x14ac:dyDescent="0.3">
      <c r="A72" s="11" t="s">
        <v>20</v>
      </c>
      <c r="B72">
        <v>83</v>
      </c>
      <c r="C72" s="11" t="s">
        <v>14</v>
      </c>
      <c r="D72">
        <v>13</v>
      </c>
    </row>
    <row r="73" spans="1:4" x14ac:dyDescent="0.3">
      <c r="A73" s="11" t="s">
        <v>20</v>
      </c>
      <c r="B73">
        <v>676</v>
      </c>
      <c r="C73" s="11" t="s">
        <v>14</v>
      </c>
      <c r="D73">
        <v>1</v>
      </c>
    </row>
    <row r="74" spans="1:4" x14ac:dyDescent="0.3">
      <c r="A74" s="11" t="s">
        <v>20</v>
      </c>
      <c r="B74">
        <v>361</v>
      </c>
      <c r="C74" s="11" t="s">
        <v>14</v>
      </c>
      <c r="D74">
        <v>40</v>
      </c>
    </row>
    <row r="75" spans="1:4" x14ac:dyDescent="0.3">
      <c r="A75" s="11" t="s">
        <v>20</v>
      </c>
      <c r="B75">
        <v>131</v>
      </c>
      <c r="C75" s="11" t="s">
        <v>14</v>
      </c>
      <c r="D75">
        <v>226</v>
      </c>
    </row>
    <row r="76" spans="1:4" x14ac:dyDescent="0.3">
      <c r="A76" s="11" t="s">
        <v>20</v>
      </c>
      <c r="B76">
        <v>126</v>
      </c>
      <c r="C76" s="11" t="s">
        <v>14</v>
      </c>
      <c r="D76">
        <v>1625</v>
      </c>
    </row>
    <row r="77" spans="1:4" x14ac:dyDescent="0.3">
      <c r="A77" s="11" t="s">
        <v>20</v>
      </c>
      <c r="B77">
        <v>275</v>
      </c>
      <c r="C77" s="11" t="s">
        <v>14</v>
      </c>
      <c r="D77">
        <v>143</v>
      </c>
    </row>
    <row r="78" spans="1:4" x14ac:dyDescent="0.3">
      <c r="A78" s="11" t="s">
        <v>20</v>
      </c>
      <c r="B78">
        <v>67</v>
      </c>
      <c r="C78" s="11" t="s">
        <v>14</v>
      </c>
      <c r="D78">
        <v>934</v>
      </c>
    </row>
    <row r="79" spans="1:4" x14ac:dyDescent="0.3">
      <c r="A79" s="11" t="s">
        <v>20</v>
      </c>
      <c r="B79">
        <v>154</v>
      </c>
      <c r="C79" s="11" t="s">
        <v>14</v>
      </c>
      <c r="D79">
        <v>17</v>
      </c>
    </row>
    <row r="80" spans="1:4" x14ac:dyDescent="0.3">
      <c r="A80" s="11" t="s">
        <v>20</v>
      </c>
      <c r="B80">
        <v>1782</v>
      </c>
      <c r="C80" s="11" t="s">
        <v>14</v>
      </c>
      <c r="D80">
        <v>2179</v>
      </c>
    </row>
    <row r="81" spans="1:4" x14ac:dyDescent="0.3">
      <c r="A81" s="11" t="s">
        <v>20</v>
      </c>
      <c r="B81">
        <v>903</v>
      </c>
      <c r="C81" s="11" t="s">
        <v>14</v>
      </c>
      <c r="D81">
        <v>931</v>
      </c>
    </row>
    <row r="82" spans="1:4" x14ac:dyDescent="0.3">
      <c r="A82" s="11" t="s">
        <v>20</v>
      </c>
      <c r="B82">
        <v>94</v>
      </c>
      <c r="C82" s="11" t="s">
        <v>14</v>
      </c>
      <c r="D82">
        <v>92</v>
      </c>
    </row>
    <row r="83" spans="1:4" x14ac:dyDescent="0.3">
      <c r="A83" s="11" t="s">
        <v>20</v>
      </c>
      <c r="B83">
        <v>180</v>
      </c>
      <c r="C83" s="11" t="s">
        <v>14</v>
      </c>
      <c r="D83">
        <v>57</v>
      </c>
    </row>
    <row r="84" spans="1:4" x14ac:dyDescent="0.3">
      <c r="A84" s="11" t="s">
        <v>20</v>
      </c>
      <c r="B84">
        <v>533</v>
      </c>
      <c r="C84" s="11" t="s">
        <v>14</v>
      </c>
      <c r="D84">
        <v>41</v>
      </c>
    </row>
    <row r="85" spans="1:4" x14ac:dyDescent="0.3">
      <c r="A85" s="11" t="s">
        <v>20</v>
      </c>
      <c r="B85">
        <v>2443</v>
      </c>
      <c r="C85" s="11" t="s">
        <v>14</v>
      </c>
      <c r="D85">
        <v>1</v>
      </c>
    </row>
    <row r="86" spans="1:4" x14ac:dyDescent="0.3">
      <c r="A86" s="11" t="s">
        <v>20</v>
      </c>
      <c r="B86">
        <v>89</v>
      </c>
      <c r="C86" s="11" t="s">
        <v>14</v>
      </c>
      <c r="D86">
        <v>101</v>
      </c>
    </row>
    <row r="87" spans="1:4" x14ac:dyDescent="0.3">
      <c r="A87" s="11" t="s">
        <v>20</v>
      </c>
      <c r="B87">
        <v>159</v>
      </c>
      <c r="C87" s="11" t="s">
        <v>14</v>
      </c>
      <c r="D87">
        <v>1335</v>
      </c>
    </row>
    <row r="88" spans="1:4" x14ac:dyDescent="0.3">
      <c r="A88" s="11" t="s">
        <v>20</v>
      </c>
      <c r="B88">
        <v>50</v>
      </c>
      <c r="C88" s="11" t="s">
        <v>14</v>
      </c>
      <c r="D88">
        <v>15</v>
      </c>
    </row>
    <row r="89" spans="1:4" x14ac:dyDescent="0.3">
      <c r="A89" s="11" t="s">
        <v>20</v>
      </c>
      <c r="B89">
        <v>186</v>
      </c>
      <c r="C89" s="11" t="s">
        <v>14</v>
      </c>
      <c r="D89">
        <v>454</v>
      </c>
    </row>
    <row r="90" spans="1:4" x14ac:dyDescent="0.3">
      <c r="A90" s="11" t="s">
        <v>20</v>
      </c>
      <c r="B90">
        <v>1071</v>
      </c>
      <c r="C90" s="11" t="s">
        <v>14</v>
      </c>
      <c r="D90">
        <v>3182</v>
      </c>
    </row>
    <row r="91" spans="1:4" x14ac:dyDescent="0.3">
      <c r="A91" s="11" t="s">
        <v>20</v>
      </c>
      <c r="B91">
        <v>117</v>
      </c>
      <c r="C91" s="11" t="s">
        <v>14</v>
      </c>
      <c r="D91">
        <v>15</v>
      </c>
    </row>
    <row r="92" spans="1:4" x14ac:dyDescent="0.3">
      <c r="A92" s="11" t="s">
        <v>20</v>
      </c>
      <c r="B92">
        <v>70</v>
      </c>
      <c r="C92" s="11" t="s">
        <v>14</v>
      </c>
      <c r="D92">
        <v>133</v>
      </c>
    </row>
    <row r="93" spans="1:4" x14ac:dyDescent="0.3">
      <c r="A93" s="11" t="s">
        <v>20</v>
      </c>
      <c r="B93">
        <v>135</v>
      </c>
      <c r="C93" s="11" t="s">
        <v>14</v>
      </c>
      <c r="D93">
        <v>2062</v>
      </c>
    </row>
    <row r="94" spans="1:4" x14ac:dyDescent="0.3">
      <c r="A94" s="11" t="s">
        <v>20</v>
      </c>
      <c r="B94">
        <v>768</v>
      </c>
      <c r="C94" s="11" t="s">
        <v>14</v>
      </c>
      <c r="D94">
        <v>29</v>
      </c>
    </row>
    <row r="95" spans="1:4" x14ac:dyDescent="0.3">
      <c r="A95" s="11" t="s">
        <v>20</v>
      </c>
      <c r="B95">
        <v>199</v>
      </c>
      <c r="C95" s="11" t="s">
        <v>14</v>
      </c>
      <c r="D95">
        <v>132</v>
      </c>
    </row>
    <row r="96" spans="1:4" x14ac:dyDescent="0.3">
      <c r="A96" s="11" t="s">
        <v>20</v>
      </c>
      <c r="B96">
        <v>107</v>
      </c>
      <c r="C96" s="11" t="s">
        <v>14</v>
      </c>
      <c r="D96">
        <v>137</v>
      </c>
    </row>
    <row r="97" spans="1:4" x14ac:dyDescent="0.3">
      <c r="A97" s="11" t="s">
        <v>20</v>
      </c>
      <c r="B97">
        <v>195</v>
      </c>
      <c r="C97" s="11" t="s">
        <v>14</v>
      </c>
      <c r="D97">
        <v>908</v>
      </c>
    </row>
    <row r="98" spans="1:4" x14ac:dyDescent="0.3">
      <c r="A98" s="11" t="s">
        <v>20</v>
      </c>
      <c r="B98">
        <v>3376</v>
      </c>
      <c r="C98" s="11" t="s">
        <v>14</v>
      </c>
      <c r="D98">
        <v>10</v>
      </c>
    </row>
    <row r="99" spans="1:4" x14ac:dyDescent="0.3">
      <c r="A99" s="11" t="s">
        <v>20</v>
      </c>
      <c r="B99">
        <v>41</v>
      </c>
      <c r="C99" s="11" t="s">
        <v>14</v>
      </c>
      <c r="D99">
        <v>1910</v>
      </c>
    </row>
    <row r="100" spans="1:4" x14ac:dyDescent="0.3">
      <c r="A100" s="11" t="s">
        <v>20</v>
      </c>
      <c r="B100">
        <v>1821</v>
      </c>
      <c r="C100" s="11" t="s">
        <v>14</v>
      </c>
      <c r="D100">
        <v>38</v>
      </c>
    </row>
    <row r="101" spans="1:4" x14ac:dyDescent="0.3">
      <c r="A101" s="11" t="s">
        <v>20</v>
      </c>
      <c r="B101">
        <v>164</v>
      </c>
      <c r="C101" s="11" t="s">
        <v>14</v>
      </c>
      <c r="D101">
        <v>104</v>
      </c>
    </row>
    <row r="102" spans="1:4" x14ac:dyDescent="0.3">
      <c r="A102" s="11" t="s">
        <v>20</v>
      </c>
      <c r="B102">
        <v>157</v>
      </c>
      <c r="C102" s="11" t="s">
        <v>14</v>
      </c>
      <c r="D102">
        <v>49</v>
      </c>
    </row>
    <row r="103" spans="1:4" x14ac:dyDescent="0.3">
      <c r="A103" s="11" t="s">
        <v>20</v>
      </c>
      <c r="B103">
        <v>246</v>
      </c>
      <c r="C103" s="11" t="s">
        <v>14</v>
      </c>
      <c r="D103">
        <v>1</v>
      </c>
    </row>
    <row r="104" spans="1:4" x14ac:dyDescent="0.3">
      <c r="A104" s="11" t="s">
        <v>20</v>
      </c>
      <c r="B104">
        <v>1396</v>
      </c>
      <c r="C104" s="11" t="s">
        <v>14</v>
      </c>
      <c r="D104">
        <v>245</v>
      </c>
    </row>
    <row r="105" spans="1:4" x14ac:dyDescent="0.3">
      <c r="A105" s="11" t="s">
        <v>20</v>
      </c>
      <c r="B105">
        <v>2506</v>
      </c>
      <c r="C105" s="11" t="s">
        <v>14</v>
      </c>
      <c r="D105">
        <v>32</v>
      </c>
    </row>
    <row r="106" spans="1:4" x14ac:dyDescent="0.3">
      <c r="A106" s="11" t="s">
        <v>20</v>
      </c>
      <c r="B106">
        <v>244</v>
      </c>
      <c r="C106" s="11" t="s">
        <v>14</v>
      </c>
      <c r="D106">
        <v>7</v>
      </c>
    </row>
    <row r="107" spans="1:4" x14ac:dyDescent="0.3">
      <c r="A107" s="11" t="s">
        <v>20</v>
      </c>
      <c r="B107">
        <v>146</v>
      </c>
      <c r="C107" s="11" t="s">
        <v>14</v>
      </c>
      <c r="D107">
        <v>803</v>
      </c>
    </row>
    <row r="108" spans="1:4" x14ac:dyDescent="0.3">
      <c r="A108" s="11" t="s">
        <v>20</v>
      </c>
      <c r="B108">
        <v>1267</v>
      </c>
      <c r="C108" s="11" t="s">
        <v>14</v>
      </c>
      <c r="D108">
        <v>16</v>
      </c>
    </row>
    <row r="109" spans="1:4" x14ac:dyDescent="0.3">
      <c r="A109" s="11" t="s">
        <v>20</v>
      </c>
      <c r="B109">
        <v>1561</v>
      </c>
      <c r="C109" s="11" t="s">
        <v>14</v>
      </c>
      <c r="D109">
        <v>31</v>
      </c>
    </row>
    <row r="110" spans="1:4" x14ac:dyDescent="0.3">
      <c r="A110" s="11" t="s">
        <v>20</v>
      </c>
      <c r="B110">
        <v>48</v>
      </c>
      <c r="C110" s="11" t="s">
        <v>14</v>
      </c>
      <c r="D110">
        <v>108</v>
      </c>
    </row>
    <row r="111" spans="1:4" x14ac:dyDescent="0.3">
      <c r="A111" s="11" t="s">
        <v>20</v>
      </c>
      <c r="B111">
        <v>2739</v>
      </c>
      <c r="C111" s="11" t="s">
        <v>14</v>
      </c>
      <c r="D111">
        <v>30</v>
      </c>
    </row>
    <row r="112" spans="1:4" x14ac:dyDescent="0.3">
      <c r="A112" s="11" t="s">
        <v>20</v>
      </c>
      <c r="B112">
        <v>3537</v>
      </c>
      <c r="C112" s="11" t="s">
        <v>14</v>
      </c>
      <c r="D112">
        <v>17</v>
      </c>
    </row>
    <row r="113" spans="1:4" x14ac:dyDescent="0.3">
      <c r="A113" s="11" t="s">
        <v>20</v>
      </c>
      <c r="B113">
        <v>2107</v>
      </c>
      <c r="C113" s="11" t="s">
        <v>14</v>
      </c>
      <c r="D113">
        <v>80</v>
      </c>
    </row>
    <row r="114" spans="1:4" x14ac:dyDescent="0.3">
      <c r="A114" s="11" t="s">
        <v>20</v>
      </c>
      <c r="B114">
        <v>3318</v>
      </c>
      <c r="C114" s="11" t="s">
        <v>14</v>
      </c>
      <c r="D114">
        <v>2468</v>
      </c>
    </row>
    <row r="115" spans="1:4" x14ac:dyDescent="0.3">
      <c r="A115" s="11" t="s">
        <v>20</v>
      </c>
      <c r="B115">
        <v>340</v>
      </c>
      <c r="C115" s="11" t="s">
        <v>14</v>
      </c>
      <c r="D115">
        <v>26</v>
      </c>
    </row>
    <row r="116" spans="1:4" x14ac:dyDescent="0.3">
      <c r="A116" s="11" t="s">
        <v>20</v>
      </c>
      <c r="B116">
        <v>1442</v>
      </c>
      <c r="C116" s="11" t="s">
        <v>14</v>
      </c>
      <c r="D116">
        <v>73</v>
      </c>
    </row>
    <row r="117" spans="1:4" x14ac:dyDescent="0.3">
      <c r="A117" s="11" t="s">
        <v>20</v>
      </c>
      <c r="B117">
        <v>126</v>
      </c>
      <c r="C117" s="11" t="s">
        <v>14</v>
      </c>
      <c r="D117">
        <v>128</v>
      </c>
    </row>
    <row r="118" spans="1:4" x14ac:dyDescent="0.3">
      <c r="A118" s="11" t="s">
        <v>20</v>
      </c>
      <c r="B118">
        <v>524</v>
      </c>
      <c r="C118" s="11" t="s">
        <v>14</v>
      </c>
      <c r="D118">
        <v>33</v>
      </c>
    </row>
    <row r="119" spans="1:4" x14ac:dyDescent="0.3">
      <c r="A119" s="11" t="s">
        <v>20</v>
      </c>
      <c r="B119">
        <v>1989</v>
      </c>
      <c r="C119" s="11" t="s">
        <v>14</v>
      </c>
      <c r="D119">
        <v>1072</v>
      </c>
    </row>
    <row r="120" spans="1:4" x14ac:dyDescent="0.3">
      <c r="A120" s="11" t="s">
        <v>20</v>
      </c>
      <c r="B120">
        <v>157</v>
      </c>
      <c r="C120" s="11" t="s">
        <v>14</v>
      </c>
      <c r="D120">
        <v>393</v>
      </c>
    </row>
    <row r="121" spans="1:4" x14ac:dyDescent="0.3">
      <c r="A121" s="11" t="s">
        <v>20</v>
      </c>
      <c r="B121">
        <v>4498</v>
      </c>
      <c r="C121" s="11" t="s">
        <v>14</v>
      </c>
      <c r="D121">
        <v>1257</v>
      </c>
    </row>
    <row r="122" spans="1:4" x14ac:dyDescent="0.3">
      <c r="A122" s="11" t="s">
        <v>20</v>
      </c>
      <c r="B122">
        <v>80</v>
      </c>
      <c r="C122" s="11" t="s">
        <v>14</v>
      </c>
      <c r="D122">
        <v>328</v>
      </c>
    </row>
    <row r="123" spans="1:4" x14ac:dyDescent="0.3">
      <c r="A123" s="11" t="s">
        <v>20</v>
      </c>
      <c r="B123">
        <v>43</v>
      </c>
      <c r="C123" s="11" t="s">
        <v>14</v>
      </c>
      <c r="D123">
        <v>147</v>
      </c>
    </row>
    <row r="124" spans="1:4" x14ac:dyDescent="0.3">
      <c r="A124" s="11" t="s">
        <v>20</v>
      </c>
      <c r="B124">
        <v>2053</v>
      </c>
      <c r="C124" s="11" t="s">
        <v>14</v>
      </c>
      <c r="D124">
        <v>830</v>
      </c>
    </row>
    <row r="125" spans="1:4" x14ac:dyDescent="0.3">
      <c r="A125" s="11" t="s">
        <v>20</v>
      </c>
      <c r="B125">
        <v>168</v>
      </c>
      <c r="C125" s="11" t="s">
        <v>14</v>
      </c>
      <c r="D125">
        <v>331</v>
      </c>
    </row>
    <row r="126" spans="1:4" x14ac:dyDescent="0.3">
      <c r="A126" s="11" t="s">
        <v>20</v>
      </c>
      <c r="B126">
        <v>4289</v>
      </c>
      <c r="C126" s="11" t="s">
        <v>14</v>
      </c>
      <c r="D126">
        <v>25</v>
      </c>
    </row>
    <row r="127" spans="1:4" x14ac:dyDescent="0.3">
      <c r="A127" s="11" t="s">
        <v>20</v>
      </c>
      <c r="B127">
        <v>165</v>
      </c>
      <c r="C127" s="11" t="s">
        <v>14</v>
      </c>
      <c r="D127">
        <v>3483</v>
      </c>
    </row>
    <row r="128" spans="1:4" x14ac:dyDescent="0.3">
      <c r="A128" s="11" t="s">
        <v>20</v>
      </c>
      <c r="B128">
        <v>1815</v>
      </c>
      <c r="C128" s="11" t="s">
        <v>14</v>
      </c>
      <c r="D128">
        <v>923</v>
      </c>
    </row>
    <row r="129" spans="1:4" x14ac:dyDescent="0.3">
      <c r="A129" s="11" t="s">
        <v>20</v>
      </c>
      <c r="B129">
        <v>397</v>
      </c>
      <c r="C129" s="11" t="s">
        <v>14</v>
      </c>
      <c r="D129">
        <v>1</v>
      </c>
    </row>
    <row r="130" spans="1:4" x14ac:dyDescent="0.3">
      <c r="A130" s="11" t="s">
        <v>20</v>
      </c>
      <c r="B130">
        <v>1539</v>
      </c>
      <c r="C130" s="11" t="s">
        <v>14</v>
      </c>
      <c r="D130">
        <v>33</v>
      </c>
    </row>
    <row r="131" spans="1:4" x14ac:dyDescent="0.3">
      <c r="A131" s="11" t="s">
        <v>20</v>
      </c>
      <c r="B131">
        <v>138</v>
      </c>
      <c r="C131" s="11" t="s">
        <v>14</v>
      </c>
      <c r="D131">
        <v>40</v>
      </c>
    </row>
    <row r="132" spans="1:4" x14ac:dyDescent="0.3">
      <c r="A132" s="11" t="s">
        <v>20</v>
      </c>
      <c r="B132">
        <v>3594</v>
      </c>
      <c r="C132" s="11" t="s">
        <v>14</v>
      </c>
      <c r="D132">
        <v>23</v>
      </c>
    </row>
    <row r="133" spans="1:4" x14ac:dyDescent="0.3">
      <c r="A133" s="11" t="s">
        <v>20</v>
      </c>
      <c r="B133">
        <v>5880</v>
      </c>
      <c r="C133" s="11" t="s">
        <v>14</v>
      </c>
      <c r="D133">
        <v>75</v>
      </c>
    </row>
    <row r="134" spans="1:4" x14ac:dyDescent="0.3">
      <c r="A134" s="11" t="s">
        <v>20</v>
      </c>
      <c r="B134">
        <v>112</v>
      </c>
      <c r="C134" s="11" t="s">
        <v>14</v>
      </c>
      <c r="D134">
        <v>2176</v>
      </c>
    </row>
    <row r="135" spans="1:4" x14ac:dyDescent="0.3">
      <c r="A135" s="11" t="s">
        <v>20</v>
      </c>
      <c r="B135">
        <v>943</v>
      </c>
      <c r="C135" s="11" t="s">
        <v>14</v>
      </c>
      <c r="D135">
        <v>441</v>
      </c>
    </row>
    <row r="136" spans="1:4" x14ac:dyDescent="0.3">
      <c r="A136" s="11" t="s">
        <v>20</v>
      </c>
      <c r="B136">
        <v>2468</v>
      </c>
      <c r="C136" s="11" t="s">
        <v>14</v>
      </c>
      <c r="D136">
        <v>25</v>
      </c>
    </row>
    <row r="137" spans="1:4" x14ac:dyDescent="0.3">
      <c r="A137" s="11" t="s">
        <v>20</v>
      </c>
      <c r="B137">
        <v>2551</v>
      </c>
      <c r="C137" s="11" t="s">
        <v>14</v>
      </c>
      <c r="D137">
        <v>127</v>
      </c>
    </row>
    <row r="138" spans="1:4" x14ac:dyDescent="0.3">
      <c r="A138" s="11" t="s">
        <v>20</v>
      </c>
      <c r="B138">
        <v>101</v>
      </c>
      <c r="C138" s="11" t="s">
        <v>14</v>
      </c>
      <c r="D138">
        <v>355</v>
      </c>
    </row>
    <row r="139" spans="1:4" x14ac:dyDescent="0.3">
      <c r="A139" s="11" t="s">
        <v>20</v>
      </c>
      <c r="B139">
        <v>92</v>
      </c>
      <c r="C139" s="11" t="s">
        <v>14</v>
      </c>
      <c r="D139">
        <v>44</v>
      </c>
    </row>
    <row r="140" spans="1:4" x14ac:dyDescent="0.3">
      <c r="A140" s="11" t="s">
        <v>20</v>
      </c>
      <c r="B140">
        <v>62</v>
      </c>
      <c r="C140" s="11" t="s">
        <v>14</v>
      </c>
      <c r="D140">
        <v>67</v>
      </c>
    </row>
    <row r="141" spans="1:4" x14ac:dyDescent="0.3">
      <c r="A141" s="11" t="s">
        <v>20</v>
      </c>
      <c r="B141">
        <v>149</v>
      </c>
      <c r="C141" s="11" t="s">
        <v>14</v>
      </c>
      <c r="D141">
        <v>1068</v>
      </c>
    </row>
    <row r="142" spans="1:4" x14ac:dyDescent="0.3">
      <c r="A142" s="11" t="s">
        <v>20</v>
      </c>
      <c r="B142">
        <v>329</v>
      </c>
      <c r="C142" s="11" t="s">
        <v>14</v>
      </c>
      <c r="D142">
        <v>424</v>
      </c>
    </row>
    <row r="143" spans="1:4" x14ac:dyDescent="0.3">
      <c r="A143" s="11" t="s">
        <v>20</v>
      </c>
      <c r="B143">
        <v>97</v>
      </c>
      <c r="C143" s="11" t="s">
        <v>14</v>
      </c>
      <c r="D143">
        <v>151</v>
      </c>
    </row>
    <row r="144" spans="1:4" x14ac:dyDescent="0.3">
      <c r="A144" s="11" t="s">
        <v>20</v>
      </c>
      <c r="B144">
        <v>1784</v>
      </c>
      <c r="C144" s="11" t="s">
        <v>14</v>
      </c>
      <c r="D144">
        <v>1608</v>
      </c>
    </row>
    <row r="145" spans="1:4" x14ac:dyDescent="0.3">
      <c r="A145" s="11" t="s">
        <v>20</v>
      </c>
      <c r="B145">
        <v>1684</v>
      </c>
      <c r="C145" s="11" t="s">
        <v>14</v>
      </c>
      <c r="D145">
        <v>941</v>
      </c>
    </row>
    <row r="146" spans="1:4" x14ac:dyDescent="0.3">
      <c r="A146" s="11" t="s">
        <v>20</v>
      </c>
      <c r="B146">
        <v>250</v>
      </c>
      <c r="C146" s="11" t="s">
        <v>14</v>
      </c>
      <c r="D146">
        <v>1</v>
      </c>
    </row>
    <row r="147" spans="1:4" x14ac:dyDescent="0.3">
      <c r="A147" s="11" t="s">
        <v>20</v>
      </c>
      <c r="B147">
        <v>238</v>
      </c>
      <c r="C147" s="11" t="s">
        <v>14</v>
      </c>
      <c r="D147">
        <v>40</v>
      </c>
    </row>
    <row r="148" spans="1:4" x14ac:dyDescent="0.3">
      <c r="A148" s="11" t="s">
        <v>20</v>
      </c>
      <c r="B148">
        <v>53</v>
      </c>
      <c r="C148" s="11" t="s">
        <v>14</v>
      </c>
      <c r="D148">
        <v>3015</v>
      </c>
    </row>
    <row r="149" spans="1:4" x14ac:dyDescent="0.3">
      <c r="A149" s="11" t="s">
        <v>20</v>
      </c>
      <c r="B149">
        <v>214</v>
      </c>
      <c r="C149" s="11" t="s">
        <v>14</v>
      </c>
      <c r="D149">
        <v>435</v>
      </c>
    </row>
    <row r="150" spans="1:4" x14ac:dyDescent="0.3">
      <c r="A150" s="11" t="s">
        <v>20</v>
      </c>
      <c r="B150">
        <v>222</v>
      </c>
      <c r="C150" s="11" t="s">
        <v>14</v>
      </c>
      <c r="D150">
        <v>714</v>
      </c>
    </row>
    <row r="151" spans="1:4" x14ac:dyDescent="0.3">
      <c r="A151" s="11" t="s">
        <v>20</v>
      </c>
      <c r="B151">
        <v>1884</v>
      </c>
      <c r="C151" s="11" t="s">
        <v>14</v>
      </c>
      <c r="D151">
        <v>5497</v>
      </c>
    </row>
    <row r="152" spans="1:4" x14ac:dyDescent="0.3">
      <c r="A152" s="11" t="s">
        <v>20</v>
      </c>
      <c r="B152">
        <v>218</v>
      </c>
      <c r="C152" s="11" t="s">
        <v>14</v>
      </c>
      <c r="D152">
        <v>418</v>
      </c>
    </row>
    <row r="153" spans="1:4" x14ac:dyDescent="0.3">
      <c r="A153" s="11" t="s">
        <v>20</v>
      </c>
      <c r="B153">
        <v>6465</v>
      </c>
      <c r="C153" s="11" t="s">
        <v>14</v>
      </c>
      <c r="D153">
        <v>1439</v>
      </c>
    </row>
    <row r="154" spans="1:4" x14ac:dyDescent="0.3">
      <c r="A154" s="11" t="s">
        <v>20</v>
      </c>
      <c r="B154">
        <v>59</v>
      </c>
      <c r="C154" s="11" t="s">
        <v>14</v>
      </c>
      <c r="D154">
        <v>15</v>
      </c>
    </row>
    <row r="155" spans="1:4" x14ac:dyDescent="0.3">
      <c r="A155" s="11" t="s">
        <v>20</v>
      </c>
      <c r="B155">
        <v>88</v>
      </c>
      <c r="C155" s="11" t="s">
        <v>14</v>
      </c>
      <c r="D155">
        <v>1999</v>
      </c>
    </row>
    <row r="156" spans="1:4" x14ac:dyDescent="0.3">
      <c r="A156" s="11" t="s">
        <v>20</v>
      </c>
      <c r="B156">
        <v>1697</v>
      </c>
      <c r="C156" s="11" t="s">
        <v>14</v>
      </c>
      <c r="D156">
        <v>118</v>
      </c>
    </row>
    <row r="157" spans="1:4" x14ac:dyDescent="0.3">
      <c r="A157" s="11" t="s">
        <v>20</v>
      </c>
      <c r="B157">
        <v>92</v>
      </c>
      <c r="C157" s="11" t="s">
        <v>14</v>
      </c>
      <c r="D157">
        <v>162</v>
      </c>
    </row>
    <row r="158" spans="1:4" x14ac:dyDescent="0.3">
      <c r="A158" s="11" t="s">
        <v>20</v>
      </c>
      <c r="B158">
        <v>186</v>
      </c>
      <c r="C158" s="11" t="s">
        <v>14</v>
      </c>
      <c r="D158">
        <v>83</v>
      </c>
    </row>
    <row r="159" spans="1:4" x14ac:dyDescent="0.3">
      <c r="A159" s="11" t="s">
        <v>20</v>
      </c>
      <c r="B159">
        <v>138</v>
      </c>
      <c r="C159" s="11" t="s">
        <v>14</v>
      </c>
      <c r="D159">
        <v>747</v>
      </c>
    </row>
    <row r="160" spans="1:4" x14ac:dyDescent="0.3">
      <c r="A160" s="11" t="s">
        <v>20</v>
      </c>
      <c r="B160">
        <v>261</v>
      </c>
      <c r="C160" s="11" t="s">
        <v>14</v>
      </c>
      <c r="D160">
        <v>84</v>
      </c>
    </row>
    <row r="161" spans="1:4" x14ac:dyDescent="0.3">
      <c r="A161" s="11" t="s">
        <v>20</v>
      </c>
      <c r="B161">
        <v>107</v>
      </c>
      <c r="C161" s="11" t="s">
        <v>14</v>
      </c>
      <c r="D161">
        <v>91</v>
      </c>
    </row>
    <row r="162" spans="1:4" x14ac:dyDescent="0.3">
      <c r="A162" s="11" t="s">
        <v>20</v>
      </c>
      <c r="B162">
        <v>199</v>
      </c>
      <c r="C162" s="11" t="s">
        <v>14</v>
      </c>
      <c r="D162">
        <v>792</v>
      </c>
    </row>
    <row r="163" spans="1:4" x14ac:dyDescent="0.3">
      <c r="A163" s="11" t="s">
        <v>20</v>
      </c>
      <c r="B163">
        <v>5512</v>
      </c>
      <c r="C163" s="11" t="s">
        <v>14</v>
      </c>
      <c r="D163">
        <v>32</v>
      </c>
    </row>
    <row r="164" spans="1:4" x14ac:dyDescent="0.3">
      <c r="A164" s="11" t="s">
        <v>20</v>
      </c>
      <c r="B164">
        <v>86</v>
      </c>
      <c r="C164" s="11" t="s">
        <v>14</v>
      </c>
      <c r="D164">
        <v>186</v>
      </c>
    </row>
    <row r="165" spans="1:4" x14ac:dyDescent="0.3">
      <c r="A165" s="11" t="s">
        <v>20</v>
      </c>
      <c r="B165">
        <v>2768</v>
      </c>
      <c r="C165" s="11" t="s">
        <v>14</v>
      </c>
      <c r="D165">
        <v>605</v>
      </c>
    </row>
    <row r="166" spans="1:4" x14ac:dyDescent="0.3">
      <c r="A166" s="11" t="s">
        <v>20</v>
      </c>
      <c r="B166">
        <v>48</v>
      </c>
      <c r="C166" s="11" t="s">
        <v>14</v>
      </c>
      <c r="D166">
        <v>1</v>
      </c>
    </row>
    <row r="167" spans="1:4" x14ac:dyDescent="0.3">
      <c r="A167" s="11" t="s">
        <v>20</v>
      </c>
      <c r="B167">
        <v>87</v>
      </c>
      <c r="C167" s="11" t="s">
        <v>14</v>
      </c>
      <c r="D167">
        <v>31</v>
      </c>
    </row>
    <row r="168" spans="1:4" x14ac:dyDescent="0.3">
      <c r="A168" s="11" t="s">
        <v>20</v>
      </c>
      <c r="B168">
        <v>1894</v>
      </c>
      <c r="C168" s="11" t="s">
        <v>14</v>
      </c>
      <c r="D168">
        <v>1181</v>
      </c>
    </row>
    <row r="169" spans="1:4" x14ac:dyDescent="0.3">
      <c r="A169" s="11" t="s">
        <v>20</v>
      </c>
      <c r="B169">
        <v>282</v>
      </c>
      <c r="C169" s="11" t="s">
        <v>14</v>
      </c>
      <c r="D169">
        <v>39</v>
      </c>
    </row>
    <row r="170" spans="1:4" x14ac:dyDescent="0.3">
      <c r="A170" s="11" t="s">
        <v>20</v>
      </c>
      <c r="B170">
        <v>116</v>
      </c>
      <c r="C170" s="11" t="s">
        <v>14</v>
      </c>
      <c r="D170">
        <v>46</v>
      </c>
    </row>
    <row r="171" spans="1:4" x14ac:dyDescent="0.3">
      <c r="A171" s="11" t="s">
        <v>20</v>
      </c>
      <c r="B171">
        <v>83</v>
      </c>
      <c r="C171" s="11" t="s">
        <v>14</v>
      </c>
      <c r="D171">
        <v>105</v>
      </c>
    </row>
    <row r="172" spans="1:4" x14ac:dyDescent="0.3">
      <c r="A172" s="11" t="s">
        <v>20</v>
      </c>
      <c r="B172">
        <v>91</v>
      </c>
      <c r="C172" s="11" t="s">
        <v>14</v>
      </c>
      <c r="D172">
        <v>535</v>
      </c>
    </row>
    <row r="173" spans="1:4" x14ac:dyDescent="0.3">
      <c r="A173" s="11" t="s">
        <v>20</v>
      </c>
      <c r="B173">
        <v>546</v>
      </c>
      <c r="C173" s="11" t="s">
        <v>14</v>
      </c>
      <c r="D173">
        <v>16</v>
      </c>
    </row>
    <row r="174" spans="1:4" x14ac:dyDescent="0.3">
      <c r="A174" s="11" t="s">
        <v>20</v>
      </c>
      <c r="B174">
        <v>393</v>
      </c>
      <c r="C174" s="11" t="s">
        <v>14</v>
      </c>
      <c r="D174">
        <v>575</v>
      </c>
    </row>
    <row r="175" spans="1:4" x14ac:dyDescent="0.3">
      <c r="A175" s="11" t="s">
        <v>20</v>
      </c>
      <c r="B175">
        <v>133</v>
      </c>
      <c r="C175" s="11" t="s">
        <v>14</v>
      </c>
      <c r="D175">
        <v>1120</v>
      </c>
    </row>
    <row r="176" spans="1:4" x14ac:dyDescent="0.3">
      <c r="A176" s="11" t="s">
        <v>20</v>
      </c>
      <c r="B176">
        <v>254</v>
      </c>
      <c r="C176" s="11" t="s">
        <v>14</v>
      </c>
      <c r="D176">
        <v>113</v>
      </c>
    </row>
    <row r="177" spans="1:4" x14ac:dyDescent="0.3">
      <c r="A177" s="11" t="s">
        <v>20</v>
      </c>
      <c r="B177">
        <v>176</v>
      </c>
      <c r="C177" s="11" t="s">
        <v>14</v>
      </c>
      <c r="D177">
        <v>1538</v>
      </c>
    </row>
    <row r="178" spans="1:4" x14ac:dyDescent="0.3">
      <c r="A178" s="11" t="s">
        <v>20</v>
      </c>
      <c r="B178">
        <v>337</v>
      </c>
      <c r="C178" s="11" t="s">
        <v>14</v>
      </c>
      <c r="D178">
        <v>9</v>
      </c>
    </row>
    <row r="179" spans="1:4" x14ac:dyDescent="0.3">
      <c r="A179" s="11" t="s">
        <v>20</v>
      </c>
      <c r="B179">
        <v>107</v>
      </c>
      <c r="C179" s="11" t="s">
        <v>14</v>
      </c>
      <c r="D179">
        <v>554</v>
      </c>
    </row>
    <row r="180" spans="1:4" x14ac:dyDescent="0.3">
      <c r="A180" s="11" t="s">
        <v>20</v>
      </c>
      <c r="B180">
        <v>183</v>
      </c>
      <c r="C180" s="11" t="s">
        <v>14</v>
      </c>
      <c r="D180">
        <v>648</v>
      </c>
    </row>
    <row r="181" spans="1:4" x14ac:dyDescent="0.3">
      <c r="A181" s="11" t="s">
        <v>20</v>
      </c>
      <c r="B181">
        <v>72</v>
      </c>
      <c r="C181" s="11" t="s">
        <v>14</v>
      </c>
      <c r="D181">
        <v>21</v>
      </c>
    </row>
    <row r="182" spans="1:4" x14ac:dyDescent="0.3">
      <c r="A182" s="11" t="s">
        <v>20</v>
      </c>
      <c r="B182">
        <v>295</v>
      </c>
      <c r="C182" s="11" t="s">
        <v>14</v>
      </c>
      <c r="D182">
        <v>54</v>
      </c>
    </row>
    <row r="183" spans="1:4" x14ac:dyDescent="0.3">
      <c r="A183" s="11" t="s">
        <v>20</v>
      </c>
      <c r="B183">
        <v>142</v>
      </c>
      <c r="C183" s="11" t="s">
        <v>14</v>
      </c>
      <c r="D183">
        <v>120</v>
      </c>
    </row>
    <row r="184" spans="1:4" x14ac:dyDescent="0.3">
      <c r="A184" s="11" t="s">
        <v>20</v>
      </c>
      <c r="B184">
        <v>85</v>
      </c>
      <c r="C184" s="11" t="s">
        <v>14</v>
      </c>
      <c r="D184">
        <v>579</v>
      </c>
    </row>
    <row r="185" spans="1:4" x14ac:dyDescent="0.3">
      <c r="A185" s="11" t="s">
        <v>20</v>
      </c>
      <c r="B185">
        <v>659</v>
      </c>
      <c r="C185" s="11" t="s">
        <v>14</v>
      </c>
      <c r="D185">
        <v>2072</v>
      </c>
    </row>
    <row r="186" spans="1:4" x14ac:dyDescent="0.3">
      <c r="A186" s="11" t="s">
        <v>20</v>
      </c>
      <c r="B186">
        <v>121</v>
      </c>
      <c r="C186" s="11" t="s">
        <v>14</v>
      </c>
      <c r="D186">
        <v>0</v>
      </c>
    </row>
    <row r="187" spans="1:4" x14ac:dyDescent="0.3">
      <c r="A187" s="11" t="s">
        <v>20</v>
      </c>
      <c r="B187">
        <v>3742</v>
      </c>
      <c r="C187" s="11" t="s">
        <v>14</v>
      </c>
      <c r="D187">
        <v>1796</v>
      </c>
    </row>
    <row r="188" spans="1:4" x14ac:dyDescent="0.3">
      <c r="A188" s="11" t="s">
        <v>20</v>
      </c>
      <c r="B188">
        <v>223</v>
      </c>
      <c r="C188" s="11" t="s">
        <v>14</v>
      </c>
      <c r="D188">
        <v>62</v>
      </c>
    </row>
    <row r="189" spans="1:4" x14ac:dyDescent="0.3">
      <c r="A189" s="11" t="s">
        <v>20</v>
      </c>
      <c r="B189">
        <v>133</v>
      </c>
      <c r="C189" s="11" t="s">
        <v>14</v>
      </c>
      <c r="D189">
        <v>347</v>
      </c>
    </row>
    <row r="190" spans="1:4" x14ac:dyDescent="0.3">
      <c r="A190" s="11" t="s">
        <v>20</v>
      </c>
      <c r="B190">
        <v>5168</v>
      </c>
      <c r="C190" s="11" t="s">
        <v>14</v>
      </c>
      <c r="D190">
        <v>19</v>
      </c>
    </row>
    <row r="191" spans="1:4" x14ac:dyDescent="0.3">
      <c r="A191" s="11" t="s">
        <v>20</v>
      </c>
      <c r="B191">
        <v>307</v>
      </c>
      <c r="C191" s="11" t="s">
        <v>14</v>
      </c>
      <c r="D191">
        <v>1258</v>
      </c>
    </row>
    <row r="192" spans="1:4" x14ac:dyDescent="0.3">
      <c r="A192" s="11" t="s">
        <v>20</v>
      </c>
      <c r="B192">
        <v>2441</v>
      </c>
      <c r="C192" s="11" t="s">
        <v>14</v>
      </c>
      <c r="D192">
        <v>362</v>
      </c>
    </row>
    <row r="193" spans="1:4" x14ac:dyDescent="0.3">
      <c r="A193" s="11" t="s">
        <v>20</v>
      </c>
      <c r="B193">
        <v>1385</v>
      </c>
      <c r="C193" s="11" t="s">
        <v>14</v>
      </c>
      <c r="D193">
        <v>133</v>
      </c>
    </row>
    <row r="194" spans="1:4" x14ac:dyDescent="0.3">
      <c r="A194" s="11" t="s">
        <v>20</v>
      </c>
      <c r="B194">
        <v>190</v>
      </c>
      <c r="C194" s="11" t="s">
        <v>14</v>
      </c>
      <c r="D194">
        <v>846</v>
      </c>
    </row>
    <row r="195" spans="1:4" x14ac:dyDescent="0.3">
      <c r="A195" s="11" t="s">
        <v>20</v>
      </c>
      <c r="B195">
        <v>470</v>
      </c>
      <c r="C195" s="11" t="s">
        <v>14</v>
      </c>
      <c r="D195">
        <v>10</v>
      </c>
    </row>
    <row r="196" spans="1:4" x14ac:dyDescent="0.3">
      <c r="A196" s="11" t="s">
        <v>20</v>
      </c>
      <c r="B196">
        <v>253</v>
      </c>
      <c r="C196" s="11" t="s">
        <v>14</v>
      </c>
      <c r="D196">
        <v>191</v>
      </c>
    </row>
    <row r="197" spans="1:4" x14ac:dyDescent="0.3">
      <c r="A197" s="11" t="s">
        <v>20</v>
      </c>
      <c r="B197">
        <v>1113</v>
      </c>
      <c r="C197" s="11" t="s">
        <v>14</v>
      </c>
      <c r="D197">
        <v>1979</v>
      </c>
    </row>
    <row r="198" spans="1:4" x14ac:dyDescent="0.3">
      <c r="A198" s="11" t="s">
        <v>20</v>
      </c>
      <c r="B198">
        <v>2283</v>
      </c>
      <c r="C198" s="11" t="s">
        <v>14</v>
      </c>
      <c r="D198">
        <v>63</v>
      </c>
    </row>
    <row r="199" spans="1:4" x14ac:dyDescent="0.3">
      <c r="A199" s="11" t="s">
        <v>20</v>
      </c>
      <c r="B199">
        <v>1095</v>
      </c>
      <c r="C199" s="11" t="s">
        <v>14</v>
      </c>
      <c r="D199">
        <v>6080</v>
      </c>
    </row>
    <row r="200" spans="1:4" x14ac:dyDescent="0.3">
      <c r="A200" s="11" t="s">
        <v>20</v>
      </c>
      <c r="B200">
        <v>1690</v>
      </c>
      <c r="C200" s="11" t="s">
        <v>14</v>
      </c>
      <c r="D200">
        <v>80</v>
      </c>
    </row>
    <row r="201" spans="1:4" x14ac:dyDescent="0.3">
      <c r="A201" s="11" t="s">
        <v>20</v>
      </c>
      <c r="B201">
        <v>191</v>
      </c>
      <c r="C201" s="11" t="s">
        <v>14</v>
      </c>
      <c r="D201">
        <v>9</v>
      </c>
    </row>
    <row r="202" spans="1:4" x14ac:dyDescent="0.3">
      <c r="A202" s="11" t="s">
        <v>20</v>
      </c>
      <c r="B202">
        <v>2013</v>
      </c>
      <c r="C202" s="11" t="s">
        <v>14</v>
      </c>
      <c r="D202">
        <v>1784</v>
      </c>
    </row>
    <row r="203" spans="1:4" x14ac:dyDescent="0.3">
      <c r="A203" s="11" t="s">
        <v>20</v>
      </c>
      <c r="B203">
        <v>1703</v>
      </c>
      <c r="C203" s="11" t="s">
        <v>14</v>
      </c>
      <c r="D203">
        <v>243</v>
      </c>
    </row>
    <row r="204" spans="1:4" x14ac:dyDescent="0.3">
      <c r="A204" s="11" t="s">
        <v>20</v>
      </c>
      <c r="B204">
        <v>80</v>
      </c>
      <c r="C204" s="11" t="s">
        <v>14</v>
      </c>
      <c r="D204">
        <v>1296</v>
      </c>
    </row>
    <row r="205" spans="1:4" x14ac:dyDescent="0.3">
      <c r="A205" s="11" t="s">
        <v>20</v>
      </c>
      <c r="B205">
        <v>41</v>
      </c>
      <c r="C205" s="11" t="s">
        <v>14</v>
      </c>
      <c r="D205">
        <v>77</v>
      </c>
    </row>
    <row r="206" spans="1:4" x14ac:dyDescent="0.3">
      <c r="A206" s="11" t="s">
        <v>20</v>
      </c>
      <c r="B206">
        <v>187</v>
      </c>
      <c r="C206" s="11" t="s">
        <v>14</v>
      </c>
      <c r="D206">
        <v>395</v>
      </c>
    </row>
    <row r="207" spans="1:4" x14ac:dyDescent="0.3">
      <c r="A207" s="11" t="s">
        <v>20</v>
      </c>
      <c r="B207">
        <v>2875</v>
      </c>
      <c r="C207" s="11" t="s">
        <v>14</v>
      </c>
      <c r="D207">
        <v>49</v>
      </c>
    </row>
    <row r="208" spans="1:4" x14ac:dyDescent="0.3">
      <c r="A208" s="11" t="s">
        <v>20</v>
      </c>
      <c r="B208">
        <v>88</v>
      </c>
      <c r="C208" s="11" t="s">
        <v>14</v>
      </c>
      <c r="D208">
        <v>180</v>
      </c>
    </row>
    <row r="209" spans="1:4" x14ac:dyDescent="0.3">
      <c r="A209" s="11" t="s">
        <v>20</v>
      </c>
      <c r="B209">
        <v>191</v>
      </c>
      <c r="C209" s="11" t="s">
        <v>14</v>
      </c>
      <c r="D209">
        <v>2690</v>
      </c>
    </row>
    <row r="210" spans="1:4" x14ac:dyDescent="0.3">
      <c r="A210" s="11" t="s">
        <v>20</v>
      </c>
      <c r="B210">
        <v>139</v>
      </c>
      <c r="C210" s="11" t="s">
        <v>14</v>
      </c>
      <c r="D210">
        <v>2779</v>
      </c>
    </row>
    <row r="211" spans="1:4" x14ac:dyDescent="0.3">
      <c r="A211" s="11" t="s">
        <v>20</v>
      </c>
      <c r="B211">
        <v>186</v>
      </c>
      <c r="C211" s="11" t="s">
        <v>14</v>
      </c>
      <c r="D211">
        <v>92</v>
      </c>
    </row>
    <row r="212" spans="1:4" x14ac:dyDescent="0.3">
      <c r="A212" s="11" t="s">
        <v>20</v>
      </c>
      <c r="B212">
        <v>112</v>
      </c>
      <c r="C212" s="11" t="s">
        <v>14</v>
      </c>
      <c r="D212">
        <v>1028</v>
      </c>
    </row>
    <row r="213" spans="1:4" x14ac:dyDescent="0.3">
      <c r="A213" s="11" t="s">
        <v>20</v>
      </c>
      <c r="B213">
        <v>101</v>
      </c>
      <c r="C213" s="11" t="s">
        <v>14</v>
      </c>
      <c r="D213">
        <v>26</v>
      </c>
    </row>
    <row r="214" spans="1:4" x14ac:dyDescent="0.3">
      <c r="A214" s="11" t="s">
        <v>20</v>
      </c>
      <c r="B214">
        <v>206</v>
      </c>
      <c r="C214" s="11" t="s">
        <v>14</v>
      </c>
      <c r="D214">
        <v>1790</v>
      </c>
    </row>
    <row r="215" spans="1:4" x14ac:dyDescent="0.3">
      <c r="A215" s="11" t="s">
        <v>20</v>
      </c>
      <c r="B215">
        <v>154</v>
      </c>
      <c r="C215" s="11" t="s">
        <v>14</v>
      </c>
      <c r="D215">
        <v>37</v>
      </c>
    </row>
    <row r="216" spans="1:4" x14ac:dyDescent="0.3">
      <c r="A216" s="11" t="s">
        <v>20</v>
      </c>
      <c r="B216">
        <v>5966</v>
      </c>
      <c r="C216" s="11" t="s">
        <v>14</v>
      </c>
      <c r="D216">
        <v>35</v>
      </c>
    </row>
    <row r="217" spans="1:4" x14ac:dyDescent="0.3">
      <c r="A217" s="11" t="s">
        <v>20</v>
      </c>
      <c r="B217">
        <v>169</v>
      </c>
      <c r="C217" s="11" t="s">
        <v>14</v>
      </c>
      <c r="D217">
        <v>558</v>
      </c>
    </row>
    <row r="218" spans="1:4" x14ac:dyDescent="0.3">
      <c r="A218" s="11" t="s">
        <v>20</v>
      </c>
      <c r="B218">
        <v>2106</v>
      </c>
      <c r="C218" s="11" t="s">
        <v>14</v>
      </c>
      <c r="D218">
        <v>64</v>
      </c>
    </row>
    <row r="219" spans="1:4" x14ac:dyDescent="0.3">
      <c r="A219" s="11" t="s">
        <v>20</v>
      </c>
      <c r="B219">
        <v>131</v>
      </c>
      <c r="C219" s="11" t="s">
        <v>14</v>
      </c>
      <c r="D219">
        <v>245</v>
      </c>
    </row>
    <row r="220" spans="1:4" x14ac:dyDescent="0.3">
      <c r="A220" s="11" t="s">
        <v>20</v>
      </c>
      <c r="B220">
        <v>84</v>
      </c>
      <c r="C220" s="11" t="s">
        <v>14</v>
      </c>
      <c r="D220">
        <v>71</v>
      </c>
    </row>
    <row r="221" spans="1:4" x14ac:dyDescent="0.3">
      <c r="A221" s="11" t="s">
        <v>20</v>
      </c>
      <c r="B221">
        <v>155</v>
      </c>
      <c r="C221" s="11" t="s">
        <v>14</v>
      </c>
      <c r="D221">
        <v>42</v>
      </c>
    </row>
    <row r="222" spans="1:4" x14ac:dyDescent="0.3">
      <c r="A222" s="11" t="s">
        <v>20</v>
      </c>
      <c r="B222">
        <v>189</v>
      </c>
      <c r="C222" s="11" t="s">
        <v>14</v>
      </c>
      <c r="D222">
        <v>156</v>
      </c>
    </row>
    <row r="223" spans="1:4" x14ac:dyDescent="0.3">
      <c r="A223" s="11" t="s">
        <v>20</v>
      </c>
      <c r="B223">
        <v>4799</v>
      </c>
      <c r="C223" s="11" t="s">
        <v>14</v>
      </c>
      <c r="D223">
        <v>1368</v>
      </c>
    </row>
    <row r="224" spans="1:4" x14ac:dyDescent="0.3">
      <c r="A224" s="11" t="s">
        <v>20</v>
      </c>
      <c r="B224">
        <v>1137</v>
      </c>
      <c r="C224" s="11" t="s">
        <v>14</v>
      </c>
      <c r="D224">
        <v>102</v>
      </c>
    </row>
    <row r="225" spans="1:4" x14ac:dyDescent="0.3">
      <c r="A225" s="11" t="s">
        <v>20</v>
      </c>
      <c r="B225">
        <v>1152</v>
      </c>
      <c r="C225" s="11" t="s">
        <v>14</v>
      </c>
      <c r="D225">
        <v>86</v>
      </c>
    </row>
    <row r="226" spans="1:4" x14ac:dyDescent="0.3">
      <c r="A226" s="11" t="s">
        <v>20</v>
      </c>
      <c r="B226">
        <v>50</v>
      </c>
      <c r="C226" s="11" t="s">
        <v>14</v>
      </c>
      <c r="D226">
        <v>253</v>
      </c>
    </row>
    <row r="227" spans="1:4" x14ac:dyDescent="0.3">
      <c r="A227" s="11" t="s">
        <v>20</v>
      </c>
      <c r="B227">
        <v>3059</v>
      </c>
      <c r="C227" s="11" t="s">
        <v>14</v>
      </c>
      <c r="D227">
        <v>157</v>
      </c>
    </row>
    <row r="228" spans="1:4" x14ac:dyDescent="0.3">
      <c r="A228" s="11" t="s">
        <v>20</v>
      </c>
      <c r="B228">
        <v>34</v>
      </c>
      <c r="C228" s="11" t="s">
        <v>14</v>
      </c>
      <c r="D228">
        <v>183</v>
      </c>
    </row>
    <row r="229" spans="1:4" x14ac:dyDescent="0.3">
      <c r="A229" s="11" t="s">
        <v>20</v>
      </c>
      <c r="B229">
        <v>220</v>
      </c>
      <c r="C229" s="11" t="s">
        <v>14</v>
      </c>
      <c r="D229">
        <v>82</v>
      </c>
    </row>
    <row r="230" spans="1:4" x14ac:dyDescent="0.3">
      <c r="A230" s="11" t="s">
        <v>20</v>
      </c>
      <c r="B230">
        <v>1604</v>
      </c>
      <c r="C230" s="11" t="s">
        <v>14</v>
      </c>
      <c r="D230">
        <v>1</v>
      </c>
    </row>
    <row r="231" spans="1:4" x14ac:dyDescent="0.3">
      <c r="A231" s="11" t="s">
        <v>20</v>
      </c>
      <c r="B231">
        <v>454</v>
      </c>
      <c r="C231" s="11" t="s">
        <v>14</v>
      </c>
      <c r="D231">
        <v>1198</v>
      </c>
    </row>
    <row r="232" spans="1:4" x14ac:dyDescent="0.3">
      <c r="A232" s="11" t="s">
        <v>20</v>
      </c>
      <c r="B232">
        <v>123</v>
      </c>
      <c r="C232" s="11" t="s">
        <v>14</v>
      </c>
      <c r="D232">
        <v>648</v>
      </c>
    </row>
    <row r="233" spans="1:4" x14ac:dyDescent="0.3">
      <c r="A233" s="11" t="s">
        <v>20</v>
      </c>
      <c r="B233">
        <v>299</v>
      </c>
      <c r="C233" s="11" t="s">
        <v>14</v>
      </c>
      <c r="D233">
        <v>64</v>
      </c>
    </row>
    <row r="234" spans="1:4" x14ac:dyDescent="0.3">
      <c r="A234" s="11" t="s">
        <v>20</v>
      </c>
      <c r="B234">
        <v>2237</v>
      </c>
      <c r="C234" s="11" t="s">
        <v>14</v>
      </c>
      <c r="D234">
        <v>62</v>
      </c>
    </row>
    <row r="235" spans="1:4" x14ac:dyDescent="0.3">
      <c r="A235" s="11" t="s">
        <v>20</v>
      </c>
      <c r="B235">
        <v>645</v>
      </c>
      <c r="C235" s="11" t="s">
        <v>14</v>
      </c>
      <c r="D235">
        <v>750</v>
      </c>
    </row>
    <row r="236" spans="1:4" x14ac:dyDescent="0.3">
      <c r="A236" s="11" t="s">
        <v>20</v>
      </c>
      <c r="B236">
        <v>484</v>
      </c>
      <c r="C236" s="11" t="s">
        <v>14</v>
      </c>
      <c r="D236">
        <v>105</v>
      </c>
    </row>
    <row r="237" spans="1:4" x14ac:dyDescent="0.3">
      <c r="A237" s="11" t="s">
        <v>20</v>
      </c>
      <c r="B237">
        <v>154</v>
      </c>
      <c r="C237" s="11" t="s">
        <v>14</v>
      </c>
      <c r="D237">
        <v>2604</v>
      </c>
    </row>
    <row r="238" spans="1:4" x14ac:dyDescent="0.3">
      <c r="A238" s="11" t="s">
        <v>20</v>
      </c>
      <c r="B238">
        <v>82</v>
      </c>
      <c r="C238" s="11" t="s">
        <v>14</v>
      </c>
      <c r="D238">
        <v>65</v>
      </c>
    </row>
    <row r="239" spans="1:4" x14ac:dyDescent="0.3">
      <c r="A239" s="11" t="s">
        <v>20</v>
      </c>
      <c r="B239">
        <v>134</v>
      </c>
      <c r="C239" s="11" t="s">
        <v>14</v>
      </c>
      <c r="D239">
        <v>94</v>
      </c>
    </row>
    <row r="240" spans="1:4" x14ac:dyDescent="0.3">
      <c r="A240" s="11" t="s">
        <v>20</v>
      </c>
      <c r="B240">
        <v>5203</v>
      </c>
      <c r="C240" s="11" t="s">
        <v>14</v>
      </c>
      <c r="D240">
        <v>257</v>
      </c>
    </row>
    <row r="241" spans="1:4" x14ac:dyDescent="0.3">
      <c r="A241" s="11" t="s">
        <v>20</v>
      </c>
      <c r="B241">
        <v>94</v>
      </c>
      <c r="C241" s="11" t="s">
        <v>14</v>
      </c>
      <c r="D241">
        <v>2928</v>
      </c>
    </row>
    <row r="242" spans="1:4" x14ac:dyDescent="0.3">
      <c r="A242" s="11" t="s">
        <v>20</v>
      </c>
      <c r="B242">
        <v>205</v>
      </c>
      <c r="C242" s="11" t="s">
        <v>14</v>
      </c>
      <c r="D242">
        <v>4697</v>
      </c>
    </row>
    <row r="243" spans="1:4" x14ac:dyDescent="0.3">
      <c r="A243" s="11" t="s">
        <v>20</v>
      </c>
      <c r="B243">
        <v>92</v>
      </c>
      <c r="C243" s="11" t="s">
        <v>14</v>
      </c>
      <c r="D243">
        <v>2915</v>
      </c>
    </row>
    <row r="244" spans="1:4" x14ac:dyDescent="0.3">
      <c r="A244" s="11" t="s">
        <v>20</v>
      </c>
      <c r="B244">
        <v>219</v>
      </c>
      <c r="C244" s="11" t="s">
        <v>14</v>
      </c>
      <c r="D244">
        <v>18</v>
      </c>
    </row>
    <row r="245" spans="1:4" x14ac:dyDescent="0.3">
      <c r="A245" s="11" t="s">
        <v>20</v>
      </c>
      <c r="B245">
        <v>2526</v>
      </c>
      <c r="C245" s="11" t="s">
        <v>14</v>
      </c>
      <c r="D245">
        <v>602</v>
      </c>
    </row>
    <row r="246" spans="1:4" x14ac:dyDescent="0.3">
      <c r="A246" s="11" t="s">
        <v>20</v>
      </c>
      <c r="B246">
        <v>94</v>
      </c>
      <c r="C246" s="11" t="s">
        <v>14</v>
      </c>
      <c r="D246">
        <v>1</v>
      </c>
    </row>
    <row r="247" spans="1:4" x14ac:dyDescent="0.3">
      <c r="A247" s="11" t="s">
        <v>20</v>
      </c>
      <c r="B247">
        <v>1713</v>
      </c>
      <c r="C247" s="11" t="s">
        <v>14</v>
      </c>
      <c r="D247">
        <v>3868</v>
      </c>
    </row>
    <row r="248" spans="1:4" x14ac:dyDescent="0.3">
      <c r="A248" s="11" t="s">
        <v>20</v>
      </c>
      <c r="B248">
        <v>249</v>
      </c>
      <c r="C248" s="11" t="s">
        <v>14</v>
      </c>
      <c r="D248">
        <v>504</v>
      </c>
    </row>
    <row r="249" spans="1:4" x14ac:dyDescent="0.3">
      <c r="A249" s="11" t="s">
        <v>20</v>
      </c>
      <c r="B249">
        <v>192</v>
      </c>
      <c r="C249" s="11" t="s">
        <v>14</v>
      </c>
      <c r="D249">
        <v>14</v>
      </c>
    </row>
    <row r="250" spans="1:4" x14ac:dyDescent="0.3">
      <c r="A250" s="11" t="s">
        <v>20</v>
      </c>
      <c r="B250">
        <v>247</v>
      </c>
      <c r="C250" s="11" t="s">
        <v>14</v>
      </c>
      <c r="D250">
        <v>750</v>
      </c>
    </row>
    <row r="251" spans="1:4" x14ac:dyDescent="0.3">
      <c r="A251" s="11" t="s">
        <v>20</v>
      </c>
      <c r="B251">
        <v>2293</v>
      </c>
      <c r="C251" s="11" t="s">
        <v>14</v>
      </c>
      <c r="D251">
        <v>77</v>
      </c>
    </row>
    <row r="252" spans="1:4" x14ac:dyDescent="0.3">
      <c r="A252" s="11" t="s">
        <v>20</v>
      </c>
      <c r="B252">
        <v>3131</v>
      </c>
      <c r="C252" s="11" t="s">
        <v>14</v>
      </c>
      <c r="D252">
        <v>752</v>
      </c>
    </row>
    <row r="253" spans="1:4" x14ac:dyDescent="0.3">
      <c r="A253" s="11" t="s">
        <v>20</v>
      </c>
      <c r="B253">
        <v>143</v>
      </c>
      <c r="C253" s="11" t="s">
        <v>14</v>
      </c>
      <c r="D253">
        <v>131</v>
      </c>
    </row>
    <row r="254" spans="1:4" x14ac:dyDescent="0.3">
      <c r="A254" s="11" t="s">
        <v>20</v>
      </c>
      <c r="B254">
        <v>296</v>
      </c>
      <c r="C254" s="11" t="s">
        <v>14</v>
      </c>
      <c r="D254">
        <v>87</v>
      </c>
    </row>
    <row r="255" spans="1:4" x14ac:dyDescent="0.3">
      <c r="A255" s="11" t="s">
        <v>20</v>
      </c>
      <c r="B255">
        <v>170</v>
      </c>
      <c r="C255" s="11" t="s">
        <v>14</v>
      </c>
      <c r="D255">
        <v>1063</v>
      </c>
    </row>
    <row r="256" spans="1:4" x14ac:dyDescent="0.3">
      <c r="A256" s="11" t="s">
        <v>20</v>
      </c>
      <c r="B256">
        <v>86</v>
      </c>
      <c r="C256" s="11" t="s">
        <v>14</v>
      </c>
      <c r="D256">
        <v>76</v>
      </c>
    </row>
    <row r="257" spans="1:4" x14ac:dyDescent="0.3">
      <c r="A257" s="11" t="s">
        <v>20</v>
      </c>
      <c r="B257">
        <v>6286</v>
      </c>
      <c r="C257" s="11" t="s">
        <v>14</v>
      </c>
      <c r="D257">
        <v>4428</v>
      </c>
    </row>
    <row r="258" spans="1:4" x14ac:dyDescent="0.3">
      <c r="A258" s="11" t="s">
        <v>20</v>
      </c>
      <c r="B258">
        <v>3727</v>
      </c>
      <c r="C258" s="11" t="s">
        <v>14</v>
      </c>
      <c r="D258">
        <v>58</v>
      </c>
    </row>
    <row r="259" spans="1:4" x14ac:dyDescent="0.3">
      <c r="A259" s="11" t="s">
        <v>20</v>
      </c>
      <c r="B259">
        <v>1605</v>
      </c>
      <c r="C259" s="11" t="s">
        <v>14</v>
      </c>
      <c r="D259">
        <v>111</v>
      </c>
    </row>
    <row r="260" spans="1:4" x14ac:dyDescent="0.3">
      <c r="A260" s="11" t="s">
        <v>20</v>
      </c>
      <c r="B260">
        <v>2120</v>
      </c>
      <c r="C260" s="11" t="s">
        <v>14</v>
      </c>
      <c r="D260">
        <v>2955</v>
      </c>
    </row>
    <row r="261" spans="1:4" x14ac:dyDescent="0.3">
      <c r="A261" s="11" t="s">
        <v>20</v>
      </c>
      <c r="B261">
        <v>50</v>
      </c>
      <c r="C261" s="11" t="s">
        <v>14</v>
      </c>
      <c r="D261">
        <v>1657</v>
      </c>
    </row>
    <row r="262" spans="1:4" x14ac:dyDescent="0.3">
      <c r="A262" s="11" t="s">
        <v>20</v>
      </c>
      <c r="B262">
        <v>2080</v>
      </c>
      <c r="C262" s="11" t="s">
        <v>14</v>
      </c>
      <c r="D262">
        <v>926</v>
      </c>
    </row>
    <row r="263" spans="1:4" x14ac:dyDescent="0.3">
      <c r="A263" s="11" t="s">
        <v>20</v>
      </c>
      <c r="B263">
        <v>2105</v>
      </c>
      <c r="C263" s="11" t="s">
        <v>14</v>
      </c>
      <c r="D263">
        <v>77</v>
      </c>
    </row>
    <row r="264" spans="1:4" x14ac:dyDescent="0.3">
      <c r="A264" s="11" t="s">
        <v>20</v>
      </c>
      <c r="B264">
        <v>2436</v>
      </c>
      <c r="C264" s="11" t="s">
        <v>14</v>
      </c>
      <c r="D264">
        <v>1748</v>
      </c>
    </row>
    <row r="265" spans="1:4" x14ac:dyDescent="0.3">
      <c r="A265" s="11" t="s">
        <v>20</v>
      </c>
      <c r="B265">
        <v>80</v>
      </c>
      <c r="C265" s="11" t="s">
        <v>14</v>
      </c>
      <c r="D265">
        <v>79</v>
      </c>
    </row>
    <row r="266" spans="1:4" x14ac:dyDescent="0.3">
      <c r="A266" s="11" t="s">
        <v>20</v>
      </c>
      <c r="B266">
        <v>42</v>
      </c>
      <c r="C266" s="11" t="s">
        <v>14</v>
      </c>
      <c r="D266">
        <v>889</v>
      </c>
    </row>
    <row r="267" spans="1:4" x14ac:dyDescent="0.3">
      <c r="A267" s="11" t="s">
        <v>20</v>
      </c>
      <c r="B267">
        <v>139</v>
      </c>
      <c r="C267" s="11" t="s">
        <v>14</v>
      </c>
      <c r="D267">
        <v>56</v>
      </c>
    </row>
    <row r="268" spans="1:4" x14ac:dyDescent="0.3">
      <c r="A268" s="11" t="s">
        <v>20</v>
      </c>
      <c r="B268">
        <v>159</v>
      </c>
      <c r="C268" s="11" t="s">
        <v>14</v>
      </c>
      <c r="D268">
        <v>1</v>
      </c>
    </row>
    <row r="269" spans="1:4" x14ac:dyDescent="0.3">
      <c r="A269" s="11" t="s">
        <v>20</v>
      </c>
      <c r="B269">
        <v>381</v>
      </c>
      <c r="C269" s="11" t="s">
        <v>14</v>
      </c>
      <c r="D269">
        <v>83</v>
      </c>
    </row>
    <row r="270" spans="1:4" x14ac:dyDescent="0.3">
      <c r="A270" s="11" t="s">
        <v>20</v>
      </c>
      <c r="B270">
        <v>194</v>
      </c>
      <c r="C270" s="11" t="s">
        <v>14</v>
      </c>
      <c r="D270">
        <v>2025</v>
      </c>
    </row>
    <row r="271" spans="1:4" x14ac:dyDescent="0.3">
      <c r="A271" s="11" t="s">
        <v>20</v>
      </c>
      <c r="B271">
        <v>106</v>
      </c>
      <c r="C271" s="11" t="s">
        <v>14</v>
      </c>
      <c r="D271">
        <v>14</v>
      </c>
    </row>
    <row r="272" spans="1:4" x14ac:dyDescent="0.3">
      <c r="A272" s="11" t="s">
        <v>20</v>
      </c>
      <c r="B272">
        <v>142</v>
      </c>
      <c r="C272" s="11" t="s">
        <v>14</v>
      </c>
      <c r="D272">
        <v>656</v>
      </c>
    </row>
    <row r="273" spans="1:4" x14ac:dyDescent="0.3">
      <c r="A273" s="11" t="s">
        <v>20</v>
      </c>
      <c r="B273">
        <v>211</v>
      </c>
      <c r="C273" s="11" t="s">
        <v>14</v>
      </c>
      <c r="D273">
        <v>1596</v>
      </c>
    </row>
    <row r="274" spans="1:4" x14ac:dyDescent="0.3">
      <c r="A274" s="11" t="s">
        <v>20</v>
      </c>
      <c r="B274">
        <v>2756</v>
      </c>
      <c r="C274" s="11" t="s">
        <v>14</v>
      </c>
      <c r="D274">
        <v>10</v>
      </c>
    </row>
    <row r="275" spans="1:4" x14ac:dyDescent="0.3">
      <c r="A275" s="11" t="s">
        <v>20</v>
      </c>
      <c r="B275">
        <v>173</v>
      </c>
      <c r="C275" s="11" t="s">
        <v>14</v>
      </c>
      <c r="D275">
        <v>1121</v>
      </c>
    </row>
    <row r="276" spans="1:4" x14ac:dyDescent="0.3">
      <c r="A276" s="11" t="s">
        <v>20</v>
      </c>
      <c r="B276">
        <v>87</v>
      </c>
      <c r="C276" s="11" t="s">
        <v>14</v>
      </c>
      <c r="D276">
        <v>15</v>
      </c>
    </row>
    <row r="277" spans="1:4" x14ac:dyDescent="0.3">
      <c r="A277" s="11" t="s">
        <v>20</v>
      </c>
      <c r="B277">
        <v>1572</v>
      </c>
      <c r="C277" s="11" t="s">
        <v>14</v>
      </c>
      <c r="D277">
        <v>191</v>
      </c>
    </row>
    <row r="278" spans="1:4" x14ac:dyDescent="0.3">
      <c r="A278" s="11" t="s">
        <v>20</v>
      </c>
      <c r="B278">
        <v>2346</v>
      </c>
      <c r="C278" s="11" t="s">
        <v>14</v>
      </c>
      <c r="D278">
        <v>16</v>
      </c>
    </row>
    <row r="279" spans="1:4" x14ac:dyDescent="0.3">
      <c r="A279" s="11" t="s">
        <v>20</v>
      </c>
      <c r="B279">
        <v>115</v>
      </c>
      <c r="C279" s="11" t="s">
        <v>14</v>
      </c>
      <c r="D279">
        <v>17</v>
      </c>
    </row>
    <row r="280" spans="1:4" x14ac:dyDescent="0.3">
      <c r="A280" s="11" t="s">
        <v>20</v>
      </c>
      <c r="B280">
        <v>85</v>
      </c>
      <c r="C280" s="11" t="s">
        <v>14</v>
      </c>
      <c r="D280">
        <v>34</v>
      </c>
    </row>
    <row r="281" spans="1:4" x14ac:dyDescent="0.3">
      <c r="A281" s="11" t="s">
        <v>20</v>
      </c>
      <c r="B281">
        <v>144</v>
      </c>
      <c r="C281" s="11" t="s">
        <v>14</v>
      </c>
      <c r="D281">
        <v>1</v>
      </c>
    </row>
    <row r="282" spans="1:4" x14ac:dyDescent="0.3">
      <c r="A282" s="11" t="s">
        <v>20</v>
      </c>
      <c r="B282">
        <v>2443</v>
      </c>
      <c r="C282" s="11" t="s">
        <v>14</v>
      </c>
      <c r="D282">
        <v>1274</v>
      </c>
    </row>
    <row r="283" spans="1:4" x14ac:dyDescent="0.3">
      <c r="A283" s="11" t="s">
        <v>20</v>
      </c>
      <c r="B283">
        <v>64</v>
      </c>
      <c r="C283" s="11" t="s">
        <v>14</v>
      </c>
      <c r="D283">
        <v>210</v>
      </c>
    </row>
    <row r="284" spans="1:4" x14ac:dyDescent="0.3">
      <c r="A284" s="11" t="s">
        <v>20</v>
      </c>
      <c r="B284">
        <v>268</v>
      </c>
      <c r="C284" s="11" t="s">
        <v>14</v>
      </c>
      <c r="D284">
        <v>248</v>
      </c>
    </row>
    <row r="285" spans="1:4" x14ac:dyDescent="0.3">
      <c r="A285" s="11" t="s">
        <v>20</v>
      </c>
      <c r="B285">
        <v>195</v>
      </c>
      <c r="C285" s="11" t="s">
        <v>14</v>
      </c>
      <c r="D285">
        <v>513</v>
      </c>
    </row>
    <row r="286" spans="1:4" x14ac:dyDescent="0.3">
      <c r="A286" s="11" t="s">
        <v>20</v>
      </c>
      <c r="B286">
        <v>186</v>
      </c>
      <c r="C286" s="11" t="s">
        <v>14</v>
      </c>
      <c r="D286">
        <v>3410</v>
      </c>
    </row>
    <row r="287" spans="1:4" x14ac:dyDescent="0.3">
      <c r="A287" s="11" t="s">
        <v>20</v>
      </c>
      <c r="B287">
        <v>460</v>
      </c>
      <c r="C287" s="11" t="s">
        <v>14</v>
      </c>
      <c r="D287">
        <v>10</v>
      </c>
    </row>
    <row r="288" spans="1:4" x14ac:dyDescent="0.3">
      <c r="A288" s="11" t="s">
        <v>20</v>
      </c>
      <c r="B288">
        <v>2528</v>
      </c>
      <c r="C288" s="11" t="s">
        <v>14</v>
      </c>
      <c r="D288">
        <v>2201</v>
      </c>
    </row>
    <row r="289" spans="1:4" x14ac:dyDescent="0.3">
      <c r="A289" s="11" t="s">
        <v>20</v>
      </c>
      <c r="B289">
        <v>3657</v>
      </c>
      <c r="C289" s="11" t="s">
        <v>14</v>
      </c>
      <c r="D289">
        <v>676</v>
      </c>
    </row>
    <row r="290" spans="1:4" x14ac:dyDescent="0.3">
      <c r="A290" s="11" t="s">
        <v>20</v>
      </c>
      <c r="B290">
        <v>131</v>
      </c>
      <c r="C290" s="11" t="s">
        <v>14</v>
      </c>
      <c r="D290">
        <v>831</v>
      </c>
    </row>
    <row r="291" spans="1:4" x14ac:dyDescent="0.3">
      <c r="A291" s="11" t="s">
        <v>20</v>
      </c>
      <c r="B291">
        <v>239</v>
      </c>
      <c r="C291" s="11" t="s">
        <v>14</v>
      </c>
      <c r="D291">
        <v>859</v>
      </c>
    </row>
    <row r="292" spans="1:4" x14ac:dyDescent="0.3">
      <c r="A292" s="11" t="s">
        <v>20</v>
      </c>
      <c r="B292">
        <v>78</v>
      </c>
      <c r="C292" s="11" t="s">
        <v>14</v>
      </c>
      <c r="D292">
        <v>45</v>
      </c>
    </row>
    <row r="293" spans="1:4" x14ac:dyDescent="0.3">
      <c r="A293" s="11" t="s">
        <v>20</v>
      </c>
      <c r="B293">
        <v>1773</v>
      </c>
      <c r="C293" s="11" t="s">
        <v>14</v>
      </c>
      <c r="D293">
        <v>6</v>
      </c>
    </row>
    <row r="294" spans="1:4" x14ac:dyDescent="0.3">
      <c r="A294" s="11" t="s">
        <v>20</v>
      </c>
      <c r="B294">
        <v>32</v>
      </c>
      <c r="C294" s="11" t="s">
        <v>14</v>
      </c>
      <c r="D294">
        <v>7</v>
      </c>
    </row>
    <row r="295" spans="1:4" x14ac:dyDescent="0.3">
      <c r="A295" s="11" t="s">
        <v>20</v>
      </c>
      <c r="B295">
        <v>369</v>
      </c>
      <c r="C295" s="11" t="s">
        <v>14</v>
      </c>
      <c r="D295">
        <v>31</v>
      </c>
    </row>
    <row r="296" spans="1:4" x14ac:dyDescent="0.3">
      <c r="A296" s="11" t="s">
        <v>20</v>
      </c>
      <c r="B296">
        <v>89</v>
      </c>
      <c r="C296" s="11" t="s">
        <v>14</v>
      </c>
      <c r="D296">
        <v>78</v>
      </c>
    </row>
    <row r="297" spans="1:4" x14ac:dyDescent="0.3">
      <c r="A297" s="11" t="s">
        <v>20</v>
      </c>
      <c r="B297">
        <v>147</v>
      </c>
      <c r="C297" s="11" t="s">
        <v>14</v>
      </c>
      <c r="D297">
        <v>1225</v>
      </c>
    </row>
    <row r="298" spans="1:4" x14ac:dyDescent="0.3">
      <c r="A298" s="11" t="s">
        <v>20</v>
      </c>
      <c r="B298">
        <v>126</v>
      </c>
      <c r="C298" s="11" t="s">
        <v>14</v>
      </c>
      <c r="D298">
        <v>1</v>
      </c>
    </row>
    <row r="299" spans="1:4" x14ac:dyDescent="0.3">
      <c r="A299" s="11" t="s">
        <v>20</v>
      </c>
      <c r="B299">
        <v>2218</v>
      </c>
      <c r="C299" s="11" t="s">
        <v>14</v>
      </c>
      <c r="D299">
        <v>67</v>
      </c>
    </row>
    <row r="300" spans="1:4" x14ac:dyDescent="0.3">
      <c r="A300" s="11" t="s">
        <v>20</v>
      </c>
      <c r="B300">
        <v>202</v>
      </c>
      <c r="C300" s="11" t="s">
        <v>14</v>
      </c>
      <c r="D300">
        <v>19</v>
      </c>
    </row>
    <row r="301" spans="1:4" x14ac:dyDescent="0.3">
      <c r="A301" s="11" t="s">
        <v>20</v>
      </c>
      <c r="B301">
        <v>140</v>
      </c>
      <c r="C301" s="11" t="s">
        <v>14</v>
      </c>
      <c r="D301">
        <v>2108</v>
      </c>
    </row>
    <row r="302" spans="1:4" x14ac:dyDescent="0.3">
      <c r="A302" s="11" t="s">
        <v>20</v>
      </c>
      <c r="B302">
        <v>1052</v>
      </c>
      <c r="C302" s="11" t="s">
        <v>14</v>
      </c>
      <c r="D302">
        <v>679</v>
      </c>
    </row>
    <row r="303" spans="1:4" x14ac:dyDescent="0.3">
      <c r="A303" s="11" t="s">
        <v>20</v>
      </c>
      <c r="B303">
        <v>247</v>
      </c>
      <c r="C303" s="11" t="s">
        <v>14</v>
      </c>
      <c r="D303">
        <v>36</v>
      </c>
    </row>
    <row r="304" spans="1:4" x14ac:dyDescent="0.3">
      <c r="A304" s="11" t="s">
        <v>20</v>
      </c>
      <c r="B304">
        <v>84</v>
      </c>
      <c r="C304" s="11" t="s">
        <v>14</v>
      </c>
      <c r="D304">
        <v>47</v>
      </c>
    </row>
    <row r="305" spans="1:4" x14ac:dyDescent="0.3">
      <c r="A305" s="11" t="s">
        <v>20</v>
      </c>
      <c r="B305">
        <v>88</v>
      </c>
      <c r="C305" s="11" t="s">
        <v>14</v>
      </c>
      <c r="D305">
        <v>70</v>
      </c>
    </row>
    <row r="306" spans="1:4" x14ac:dyDescent="0.3">
      <c r="A306" s="11" t="s">
        <v>20</v>
      </c>
      <c r="B306">
        <v>156</v>
      </c>
      <c r="C306" s="11" t="s">
        <v>14</v>
      </c>
      <c r="D306">
        <v>154</v>
      </c>
    </row>
    <row r="307" spans="1:4" x14ac:dyDescent="0.3">
      <c r="A307" s="11" t="s">
        <v>20</v>
      </c>
      <c r="B307">
        <v>2985</v>
      </c>
      <c r="C307" s="11" t="s">
        <v>14</v>
      </c>
      <c r="D307">
        <v>22</v>
      </c>
    </row>
    <row r="308" spans="1:4" x14ac:dyDescent="0.3">
      <c r="A308" s="11" t="s">
        <v>20</v>
      </c>
      <c r="B308">
        <v>762</v>
      </c>
      <c r="C308" s="11" t="s">
        <v>14</v>
      </c>
      <c r="D308">
        <v>1758</v>
      </c>
    </row>
    <row r="309" spans="1:4" x14ac:dyDescent="0.3">
      <c r="A309" s="11" t="s">
        <v>20</v>
      </c>
      <c r="B309">
        <v>554</v>
      </c>
      <c r="C309" s="11" t="s">
        <v>14</v>
      </c>
      <c r="D309">
        <v>94</v>
      </c>
    </row>
    <row r="310" spans="1:4" x14ac:dyDescent="0.3">
      <c r="A310" s="11" t="s">
        <v>20</v>
      </c>
      <c r="B310">
        <v>135</v>
      </c>
      <c r="C310" s="11" t="s">
        <v>14</v>
      </c>
      <c r="D310">
        <v>33</v>
      </c>
    </row>
    <row r="311" spans="1:4" x14ac:dyDescent="0.3">
      <c r="A311" s="11" t="s">
        <v>20</v>
      </c>
      <c r="B311">
        <v>122</v>
      </c>
      <c r="C311" s="11" t="s">
        <v>14</v>
      </c>
      <c r="D311">
        <v>1</v>
      </c>
    </row>
    <row r="312" spans="1:4" x14ac:dyDescent="0.3">
      <c r="A312" s="11" t="s">
        <v>20</v>
      </c>
      <c r="B312">
        <v>221</v>
      </c>
      <c r="C312" s="11" t="s">
        <v>14</v>
      </c>
      <c r="D312">
        <v>31</v>
      </c>
    </row>
    <row r="313" spans="1:4" x14ac:dyDescent="0.3">
      <c r="A313" s="11" t="s">
        <v>20</v>
      </c>
      <c r="B313">
        <v>126</v>
      </c>
      <c r="C313" s="11" t="s">
        <v>14</v>
      </c>
      <c r="D313">
        <v>35</v>
      </c>
    </row>
    <row r="314" spans="1:4" x14ac:dyDescent="0.3">
      <c r="A314" s="11" t="s">
        <v>20</v>
      </c>
      <c r="B314">
        <v>1022</v>
      </c>
      <c r="C314" s="11" t="s">
        <v>14</v>
      </c>
      <c r="D314">
        <v>63</v>
      </c>
    </row>
    <row r="315" spans="1:4" x14ac:dyDescent="0.3">
      <c r="A315" s="11" t="s">
        <v>20</v>
      </c>
      <c r="B315">
        <v>3177</v>
      </c>
      <c r="C315" s="11" t="s">
        <v>14</v>
      </c>
      <c r="D315">
        <v>526</v>
      </c>
    </row>
    <row r="316" spans="1:4" x14ac:dyDescent="0.3">
      <c r="A316" s="11" t="s">
        <v>20</v>
      </c>
      <c r="B316">
        <v>198</v>
      </c>
      <c r="C316" s="11" t="s">
        <v>14</v>
      </c>
      <c r="D316">
        <v>121</v>
      </c>
    </row>
    <row r="317" spans="1:4" x14ac:dyDescent="0.3">
      <c r="A317" s="11" t="s">
        <v>20</v>
      </c>
      <c r="B317">
        <v>85</v>
      </c>
      <c r="C317" s="11" t="s">
        <v>14</v>
      </c>
      <c r="D317">
        <v>67</v>
      </c>
    </row>
    <row r="318" spans="1:4" x14ac:dyDescent="0.3">
      <c r="A318" s="11" t="s">
        <v>20</v>
      </c>
      <c r="B318">
        <v>3596</v>
      </c>
      <c r="C318" s="11" t="s">
        <v>14</v>
      </c>
      <c r="D318">
        <v>57</v>
      </c>
    </row>
    <row r="319" spans="1:4" x14ac:dyDescent="0.3">
      <c r="A319" s="11" t="s">
        <v>20</v>
      </c>
      <c r="B319">
        <v>244</v>
      </c>
      <c r="C319" s="11" t="s">
        <v>14</v>
      </c>
      <c r="D319">
        <v>1229</v>
      </c>
    </row>
    <row r="320" spans="1:4" x14ac:dyDescent="0.3">
      <c r="A320" s="11" t="s">
        <v>20</v>
      </c>
      <c r="B320">
        <v>5180</v>
      </c>
      <c r="C320" s="11" t="s">
        <v>14</v>
      </c>
      <c r="D320">
        <v>12</v>
      </c>
    </row>
    <row r="321" spans="1:4" x14ac:dyDescent="0.3">
      <c r="A321" s="11" t="s">
        <v>20</v>
      </c>
      <c r="B321">
        <v>589</v>
      </c>
      <c r="C321" s="11" t="s">
        <v>14</v>
      </c>
      <c r="D321">
        <v>452</v>
      </c>
    </row>
    <row r="322" spans="1:4" x14ac:dyDescent="0.3">
      <c r="A322" s="11" t="s">
        <v>20</v>
      </c>
      <c r="B322">
        <v>2725</v>
      </c>
      <c r="C322" s="11" t="s">
        <v>14</v>
      </c>
      <c r="D322">
        <v>1886</v>
      </c>
    </row>
    <row r="323" spans="1:4" x14ac:dyDescent="0.3">
      <c r="A323" s="11" t="s">
        <v>20</v>
      </c>
      <c r="B323">
        <v>300</v>
      </c>
      <c r="C323" s="11" t="s">
        <v>14</v>
      </c>
      <c r="D323">
        <v>1825</v>
      </c>
    </row>
    <row r="324" spans="1:4" x14ac:dyDescent="0.3">
      <c r="A324" s="11" t="s">
        <v>20</v>
      </c>
      <c r="B324">
        <v>144</v>
      </c>
      <c r="C324" s="11" t="s">
        <v>14</v>
      </c>
      <c r="D324">
        <v>31</v>
      </c>
    </row>
    <row r="325" spans="1:4" x14ac:dyDescent="0.3">
      <c r="A325" s="11" t="s">
        <v>20</v>
      </c>
      <c r="B325">
        <v>87</v>
      </c>
      <c r="C325" s="11" t="s">
        <v>14</v>
      </c>
      <c r="D325">
        <v>107</v>
      </c>
    </row>
    <row r="326" spans="1:4" x14ac:dyDescent="0.3">
      <c r="A326" s="11" t="s">
        <v>20</v>
      </c>
      <c r="B326">
        <v>3116</v>
      </c>
      <c r="C326" s="11" t="s">
        <v>14</v>
      </c>
      <c r="D326">
        <v>27</v>
      </c>
    </row>
    <row r="327" spans="1:4" x14ac:dyDescent="0.3">
      <c r="A327" s="11" t="s">
        <v>20</v>
      </c>
      <c r="B327">
        <v>909</v>
      </c>
      <c r="C327" s="11" t="s">
        <v>14</v>
      </c>
      <c r="D327">
        <v>1221</v>
      </c>
    </row>
    <row r="328" spans="1:4" x14ac:dyDescent="0.3">
      <c r="A328" s="11" t="s">
        <v>20</v>
      </c>
      <c r="B328">
        <v>1613</v>
      </c>
      <c r="C328" s="11" t="s">
        <v>14</v>
      </c>
      <c r="D328">
        <v>1</v>
      </c>
    </row>
    <row r="329" spans="1:4" x14ac:dyDescent="0.3">
      <c r="A329" s="11" t="s">
        <v>20</v>
      </c>
      <c r="B329">
        <v>136</v>
      </c>
      <c r="C329" s="11" t="s">
        <v>14</v>
      </c>
      <c r="D329">
        <v>16</v>
      </c>
    </row>
    <row r="330" spans="1:4" x14ac:dyDescent="0.3">
      <c r="A330" s="11" t="s">
        <v>20</v>
      </c>
      <c r="B330">
        <v>130</v>
      </c>
      <c r="C330" s="11" t="s">
        <v>14</v>
      </c>
      <c r="D330">
        <v>41</v>
      </c>
    </row>
    <row r="331" spans="1:4" x14ac:dyDescent="0.3">
      <c r="A331" s="11" t="s">
        <v>20</v>
      </c>
      <c r="B331">
        <v>102</v>
      </c>
      <c r="C331" s="11" t="s">
        <v>14</v>
      </c>
      <c r="D331">
        <v>523</v>
      </c>
    </row>
    <row r="332" spans="1:4" x14ac:dyDescent="0.3">
      <c r="A332" s="11" t="s">
        <v>20</v>
      </c>
      <c r="B332">
        <v>4006</v>
      </c>
      <c r="C332" s="11" t="s">
        <v>14</v>
      </c>
      <c r="D332">
        <v>141</v>
      </c>
    </row>
    <row r="333" spans="1:4" x14ac:dyDescent="0.3">
      <c r="A333" s="11" t="s">
        <v>20</v>
      </c>
      <c r="B333">
        <v>1629</v>
      </c>
      <c r="C333" s="11" t="s">
        <v>14</v>
      </c>
      <c r="D333">
        <v>52</v>
      </c>
    </row>
    <row r="334" spans="1:4" x14ac:dyDescent="0.3">
      <c r="A334" s="11" t="s">
        <v>20</v>
      </c>
      <c r="B334">
        <v>2188</v>
      </c>
      <c r="C334" s="11" t="s">
        <v>14</v>
      </c>
      <c r="D334">
        <v>225</v>
      </c>
    </row>
    <row r="335" spans="1:4" x14ac:dyDescent="0.3">
      <c r="A335" s="11" t="s">
        <v>20</v>
      </c>
      <c r="B335">
        <v>2409</v>
      </c>
      <c r="C335" s="11" t="s">
        <v>14</v>
      </c>
      <c r="D335">
        <v>38</v>
      </c>
    </row>
    <row r="336" spans="1:4" x14ac:dyDescent="0.3">
      <c r="A336" s="11" t="s">
        <v>20</v>
      </c>
      <c r="B336">
        <v>194</v>
      </c>
      <c r="C336" s="11" t="s">
        <v>14</v>
      </c>
      <c r="D336">
        <v>15</v>
      </c>
    </row>
    <row r="337" spans="1:4" x14ac:dyDescent="0.3">
      <c r="A337" s="11" t="s">
        <v>20</v>
      </c>
      <c r="B337">
        <v>1140</v>
      </c>
      <c r="C337" s="11" t="s">
        <v>14</v>
      </c>
      <c r="D337">
        <v>37</v>
      </c>
    </row>
    <row r="338" spans="1:4" x14ac:dyDescent="0.3">
      <c r="A338" s="11" t="s">
        <v>20</v>
      </c>
      <c r="B338">
        <v>102</v>
      </c>
      <c r="C338" s="11" t="s">
        <v>14</v>
      </c>
      <c r="D338">
        <v>112</v>
      </c>
    </row>
    <row r="339" spans="1:4" x14ac:dyDescent="0.3">
      <c r="A339" s="11" t="s">
        <v>20</v>
      </c>
      <c r="B339">
        <v>2857</v>
      </c>
      <c r="C339" s="11" t="s">
        <v>14</v>
      </c>
      <c r="D339">
        <v>21</v>
      </c>
    </row>
    <row r="340" spans="1:4" x14ac:dyDescent="0.3">
      <c r="A340" s="11" t="s">
        <v>20</v>
      </c>
      <c r="B340">
        <v>107</v>
      </c>
      <c r="C340" s="11" t="s">
        <v>14</v>
      </c>
      <c r="D340">
        <v>67</v>
      </c>
    </row>
    <row r="341" spans="1:4" x14ac:dyDescent="0.3">
      <c r="A341" s="11" t="s">
        <v>20</v>
      </c>
      <c r="B341">
        <v>160</v>
      </c>
      <c r="C341" s="11" t="s">
        <v>14</v>
      </c>
      <c r="D341">
        <v>78</v>
      </c>
    </row>
    <row r="342" spans="1:4" x14ac:dyDescent="0.3">
      <c r="A342" s="11" t="s">
        <v>20</v>
      </c>
      <c r="B342">
        <v>2230</v>
      </c>
      <c r="C342" s="11" t="s">
        <v>14</v>
      </c>
      <c r="D342">
        <v>67</v>
      </c>
    </row>
    <row r="343" spans="1:4" x14ac:dyDescent="0.3">
      <c r="A343" s="11" t="s">
        <v>20</v>
      </c>
      <c r="B343">
        <v>316</v>
      </c>
      <c r="C343" s="11" t="s">
        <v>14</v>
      </c>
      <c r="D343">
        <v>263</v>
      </c>
    </row>
    <row r="344" spans="1:4" x14ac:dyDescent="0.3">
      <c r="A344" s="11" t="s">
        <v>20</v>
      </c>
      <c r="B344">
        <v>117</v>
      </c>
      <c r="C344" s="11" t="s">
        <v>14</v>
      </c>
      <c r="D344">
        <v>1691</v>
      </c>
    </row>
    <row r="345" spans="1:4" x14ac:dyDescent="0.3">
      <c r="A345" s="11" t="s">
        <v>20</v>
      </c>
      <c r="B345">
        <v>6406</v>
      </c>
      <c r="C345" s="11" t="s">
        <v>14</v>
      </c>
      <c r="D345">
        <v>181</v>
      </c>
    </row>
    <row r="346" spans="1:4" x14ac:dyDescent="0.3">
      <c r="A346" s="11" t="s">
        <v>20</v>
      </c>
      <c r="B346">
        <v>192</v>
      </c>
      <c r="C346" s="11" t="s">
        <v>14</v>
      </c>
      <c r="D346">
        <v>13</v>
      </c>
    </row>
    <row r="347" spans="1:4" x14ac:dyDescent="0.3">
      <c r="A347" s="11" t="s">
        <v>20</v>
      </c>
      <c r="B347">
        <v>26</v>
      </c>
      <c r="C347" s="11" t="s">
        <v>14</v>
      </c>
      <c r="D347">
        <v>1</v>
      </c>
    </row>
    <row r="348" spans="1:4" x14ac:dyDescent="0.3">
      <c r="A348" s="11" t="s">
        <v>20</v>
      </c>
      <c r="B348">
        <v>723</v>
      </c>
      <c r="C348" s="11" t="s">
        <v>14</v>
      </c>
      <c r="D348">
        <v>21</v>
      </c>
    </row>
    <row r="349" spans="1:4" x14ac:dyDescent="0.3">
      <c r="A349" s="11" t="s">
        <v>20</v>
      </c>
      <c r="B349">
        <v>170</v>
      </c>
      <c r="C349" s="11" t="s">
        <v>14</v>
      </c>
      <c r="D349">
        <v>830</v>
      </c>
    </row>
    <row r="350" spans="1:4" x14ac:dyDescent="0.3">
      <c r="A350" s="11" t="s">
        <v>20</v>
      </c>
      <c r="B350">
        <v>238</v>
      </c>
      <c r="C350" s="11" t="s">
        <v>14</v>
      </c>
      <c r="D350">
        <v>130</v>
      </c>
    </row>
    <row r="351" spans="1:4" x14ac:dyDescent="0.3">
      <c r="A351" s="11" t="s">
        <v>20</v>
      </c>
      <c r="B351">
        <v>55</v>
      </c>
      <c r="C351" s="11" t="s">
        <v>14</v>
      </c>
      <c r="D351">
        <v>55</v>
      </c>
    </row>
    <row r="352" spans="1:4" x14ac:dyDescent="0.3">
      <c r="A352" s="11" t="s">
        <v>20</v>
      </c>
      <c r="B352">
        <v>128</v>
      </c>
      <c r="C352" s="11" t="s">
        <v>14</v>
      </c>
      <c r="D352">
        <v>114</v>
      </c>
    </row>
    <row r="353" spans="1:4" x14ac:dyDescent="0.3">
      <c r="A353" s="11" t="s">
        <v>20</v>
      </c>
      <c r="B353">
        <v>2144</v>
      </c>
      <c r="C353" s="11" t="s">
        <v>14</v>
      </c>
      <c r="D353">
        <v>594</v>
      </c>
    </row>
    <row r="354" spans="1:4" x14ac:dyDescent="0.3">
      <c r="A354" s="11" t="s">
        <v>20</v>
      </c>
      <c r="B354">
        <v>2693</v>
      </c>
      <c r="C354" s="11" t="s">
        <v>14</v>
      </c>
      <c r="D354">
        <v>24</v>
      </c>
    </row>
    <row r="355" spans="1:4" x14ac:dyDescent="0.3">
      <c r="A355" s="11" t="s">
        <v>20</v>
      </c>
      <c r="B355">
        <v>432</v>
      </c>
      <c r="C355" s="11" t="s">
        <v>14</v>
      </c>
      <c r="D355">
        <v>252</v>
      </c>
    </row>
    <row r="356" spans="1:4" x14ac:dyDescent="0.3">
      <c r="A356" s="11" t="s">
        <v>20</v>
      </c>
      <c r="B356">
        <v>189</v>
      </c>
      <c r="C356" s="11" t="s">
        <v>14</v>
      </c>
      <c r="D356">
        <v>67</v>
      </c>
    </row>
    <row r="357" spans="1:4" x14ac:dyDescent="0.3">
      <c r="A357" s="11" t="s">
        <v>20</v>
      </c>
      <c r="B357">
        <v>154</v>
      </c>
      <c r="C357" s="11" t="s">
        <v>14</v>
      </c>
      <c r="D357">
        <v>742</v>
      </c>
    </row>
    <row r="358" spans="1:4" x14ac:dyDescent="0.3">
      <c r="A358" s="11" t="s">
        <v>20</v>
      </c>
      <c r="B358">
        <v>96</v>
      </c>
      <c r="C358" s="11" t="s">
        <v>14</v>
      </c>
      <c r="D358">
        <v>75</v>
      </c>
    </row>
    <row r="359" spans="1:4" x14ac:dyDescent="0.3">
      <c r="A359" s="11" t="s">
        <v>20</v>
      </c>
      <c r="B359">
        <v>3063</v>
      </c>
      <c r="C359" s="11" t="s">
        <v>14</v>
      </c>
      <c r="D359">
        <v>4405</v>
      </c>
    </row>
    <row r="360" spans="1:4" x14ac:dyDescent="0.3">
      <c r="A360" s="11" t="s">
        <v>20</v>
      </c>
      <c r="B360">
        <v>2266</v>
      </c>
      <c r="C360" s="11" t="s">
        <v>14</v>
      </c>
      <c r="D360">
        <v>92</v>
      </c>
    </row>
    <row r="361" spans="1:4" x14ac:dyDescent="0.3">
      <c r="A361" s="11" t="s">
        <v>20</v>
      </c>
      <c r="B361">
        <v>194</v>
      </c>
      <c r="C361" s="11" t="s">
        <v>14</v>
      </c>
      <c r="D361">
        <v>64</v>
      </c>
    </row>
    <row r="362" spans="1:4" x14ac:dyDescent="0.3">
      <c r="A362" s="11" t="s">
        <v>20</v>
      </c>
      <c r="B362">
        <v>129</v>
      </c>
      <c r="C362" s="11" t="s">
        <v>14</v>
      </c>
      <c r="D362">
        <v>64</v>
      </c>
    </row>
    <row r="363" spans="1:4" x14ac:dyDescent="0.3">
      <c r="A363" s="11" t="s">
        <v>20</v>
      </c>
      <c r="B363">
        <v>375</v>
      </c>
      <c r="C363" s="11" t="s">
        <v>14</v>
      </c>
      <c r="D363">
        <v>842</v>
      </c>
    </row>
    <row r="364" spans="1:4" x14ac:dyDescent="0.3">
      <c r="A364" s="11" t="s">
        <v>20</v>
      </c>
      <c r="B364">
        <v>409</v>
      </c>
      <c r="C364" s="11" t="s">
        <v>14</v>
      </c>
      <c r="D364">
        <v>112</v>
      </c>
    </row>
    <row r="365" spans="1:4" x14ac:dyDescent="0.3">
      <c r="A365" s="11" t="s">
        <v>20</v>
      </c>
      <c r="B365">
        <v>234</v>
      </c>
      <c r="C365" s="11" t="s">
        <v>14</v>
      </c>
      <c r="D365">
        <v>374</v>
      </c>
    </row>
    <row r="366" spans="1:4" x14ac:dyDescent="0.3">
      <c r="A366" s="11" t="s">
        <v>20</v>
      </c>
      <c r="B366">
        <v>3016</v>
      </c>
    </row>
    <row r="367" spans="1:4" x14ac:dyDescent="0.3">
      <c r="A367" s="11" t="s">
        <v>20</v>
      </c>
      <c r="B367">
        <v>264</v>
      </c>
    </row>
    <row r="368" spans="1:4" x14ac:dyDescent="0.3">
      <c r="A368" s="11" t="s">
        <v>20</v>
      </c>
      <c r="B368">
        <v>272</v>
      </c>
    </row>
    <row r="369" spans="1:2" x14ac:dyDescent="0.3">
      <c r="A369" s="11" t="s">
        <v>20</v>
      </c>
      <c r="B369">
        <v>419</v>
      </c>
    </row>
    <row r="370" spans="1:2" x14ac:dyDescent="0.3">
      <c r="A370" s="11" t="s">
        <v>20</v>
      </c>
      <c r="B370">
        <v>1621</v>
      </c>
    </row>
    <row r="371" spans="1:2" x14ac:dyDescent="0.3">
      <c r="A371" s="11" t="s">
        <v>20</v>
      </c>
      <c r="B371">
        <v>1101</v>
      </c>
    </row>
    <row r="372" spans="1:2" x14ac:dyDescent="0.3">
      <c r="A372" s="11" t="s">
        <v>20</v>
      </c>
      <c r="B372">
        <v>1073</v>
      </c>
    </row>
    <row r="373" spans="1:2" x14ac:dyDescent="0.3">
      <c r="A373" s="11" t="s">
        <v>20</v>
      </c>
      <c r="B373">
        <v>331</v>
      </c>
    </row>
    <row r="374" spans="1:2" x14ac:dyDescent="0.3">
      <c r="A374" s="11" t="s">
        <v>20</v>
      </c>
      <c r="B374">
        <v>1170</v>
      </c>
    </row>
    <row r="375" spans="1:2" x14ac:dyDescent="0.3">
      <c r="A375" s="11" t="s">
        <v>20</v>
      </c>
      <c r="B375">
        <v>363</v>
      </c>
    </row>
    <row r="376" spans="1:2" x14ac:dyDescent="0.3">
      <c r="A376" s="11" t="s">
        <v>20</v>
      </c>
      <c r="B376">
        <v>103</v>
      </c>
    </row>
    <row r="377" spans="1:2" x14ac:dyDescent="0.3">
      <c r="A377" s="11" t="s">
        <v>20</v>
      </c>
      <c r="B377">
        <v>147</v>
      </c>
    </row>
    <row r="378" spans="1:2" x14ac:dyDescent="0.3">
      <c r="A378" s="11" t="s">
        <v>20</v>
      </c>
      <c r="B378">
        <v>110</v>
      </c>
    </row>
    <row r="379" spans="1:2" x14ac:dyDescent="0.3">
      <c r="A379" s="11" t="s">
        <v>20</v>
      </c>
      <c r="B379">
        <v>134</v>
      </c>
    </row>
    <row r="380" spans="1:2" x14ac:dyDescent="0.3">
      <c r="A380" s="11" t="s">
        <v>20</v>
      </c>
      <c r="B380">
        <v>269</v>
      </c>
    </row>
    <row r="381" spans="1:2" x14ac:dyDescent="0.3">
      <c r="A381" s="11" t="s">
        <v>20</v>
      </c>
      <c r="B381">
        <v>175</v>
      </c>
    </row>
    <row r="382" spans="1:2" x14ac:dyDescent="0.3">
      <c r="A382" s="11" t="s">
        <v>20</v>
      </c>
      <c r="B382">
        <v>69</v>
      </c>
    </row>
    <row r="383" spans="1:2" x14ac:dyDescent="0.3">
      <c r="A383" s="11" t="s">
        <v>20</v>
      </c>
      <c r="B383">
        <v>190</v>
      </c>
    </row>
    <row r="384" spans="1:2" x14ac:dyDescent="0.3">
      <c r="A384" s="11" t="s">
        <v>20</v>
      </c>
      <c r="B384">
        <v>237</v>
      </c>
    </row>
    <row r="385" spans="1:2" x14ac:dyDescent="0.3">
      <c r="A385" s="11" t="s">
        <v>20</v>
      </c>
      <c r="B385">
        <v>196</v>
      </c>
    </row>
    <row r="386" spans="1:2" x14ac:dyDescent="0.3">
      <c r="A386" s="11" t="s">
        <v>20</v>
      </c>
      <c r="B386">
        <v>7295</v>
      </c>
    </row>
    <row r="387" spans="1:2" x14ac:dyDescent="0.3">
      <c r="A387" s="11" t="s">
        <v>20</v>
      </c>
      <c r="B387">
        <v>2893</v>
      </c>
    </row>
    <row r="388" spans="1:2" x14ac:dyDescent="0.3">
      <c r="A388" s="11" t="s">
        <v>20</v>
      </c>
      <c r="B388">
        <v>820</v>
      </c>
    </row>
    <row r="389" spans="1:2" x14ac:dyDescent="0.3">
      <c r="A389" s="11" t="s">
        <v>20</v>
      </c>
      <c r="B389">
        <v>2038</v>
      </c>
    </row>
    <row r="390" spans="1:2" x14ac:dyDescent="0.3">
      <c r="A390" s="11" t="s">
        <v>20</v>
      </c>
      <c r="B390">
        <v>116</v>
      </c>
    </row>
    <row r="391" spans="1:2" x14ac:dyDescent="0.3">
      <c r="A391" s="11" t="s">
        <v>20</v>
      </c>
      <c r="B391">
        <v>1345</v>
      </c>
    </row>
    <row r="392" spans="1:2" x14ac:dyDescent="0.3">
      <c r="A392" s="11" t="s">
        <v>20</v>
      </c>
      <c r="B392">
        <v>168</v>
      </c>
    </row>
    <row r="393" spans="1:2" x14ac:dyDescent="0.3">
      <c r="A393" s="11" t="s">
        <v>20</v>
      </c>
      <c r="B393">
        <v>137</v>
      </c>
    </row>
    <row r="394" spans="1:2" x14ac:dyDescent="0.3">
      <c r="A394" s="11" t="s">
        <v>20</v>
      </c>
      <c r="B394">
        <v>186</v>
      </c>
    </row>
    <row r="395" spans="1:2" x14ac:dyDescent="0.3">
      <c r="A395" s="11" t="s">
        <v>20</v>
      </c>
      <c r="B395">
        <v>125</v>
      </c>
    </row>
    <row r="396" spans="1:2" x14ac:dyDescent="0.3">
      <c r="A396" s="11" t="s">
        <v>20</v>
      </c>
      <c r="B396">
        <v>202</v>
      </c>
    </row>
    <row r="397" spans="1:2" x14ac:dyDescent="0.3">
      <c r="A397" s="11" t="s">
        <v>20</v>
      </c>
      <c r="B397">
        <v>103</v>
      </c>
    </row>
    <row r="398" spans="1:2" x14ac:dyDescent="0.3">
      <c r="A398" s="11" t="s">
        <v>20</v>
      </c>
      <c r="B398">
        <v>1785</v>
      </c>
    </row>
    <row r="399" spans="1:2" x14ac:dyDescent="0.3">
      <c r="A399" s="11" t="s">
        <v>20</v>
      </c>
      <c r="B399">
        <v>157</v>
      </c>
    </row>
    <row r="400" spans="1:2" x14ac:dyDescent="0.3">
      <c r="A400" s="11" t="s">
        <v>20</v>
      </c>
      <c r="B400">
        <v>555</v>
      </c>
    </row>
    <row r="401" spans="1:2" x14ac:dyDescent="0.3">
      <c r="A401" s="11" t="s">
        <v>20</v>
      </c>
      <c r="B401">
        <v>297</v>
      </c>
    </row>
    <row r="402" spans="1:2" x14ac:dyDescent="0.3">
      <c r="A402" s="11" t="s">
        <v>20</v>
      </c>
      <c r="B402">
        <v>123</v>
      </c>
    </row>
    <row r="403" spans="1:2" x14ac:dyDescent="0.3">
      <c r="A403" s="11" t="s">
        <v>20</v>
      </c>
      <c r="B403">
        <v>3036</v>
      </c>
    </row>
    <row r="404" spans="1:2" x14ac:dyDescent="0.3">
      <c r="A404" s="11" t="s">
        <v>20</v>
      </c>
      <c r="B404">
        <v>144</v>
      </c>
    </row>
    <row r="405" spans="1:2" x14ac:dyDescent="0.3">
      <c r="A405" s="11" t="s">
        <v>20</v>
      </c>
      <c r="B405">
        <v>121</v>
      </c>
    </row>
    <row r="406" spans="1:2" x14ac:dyDescent="0.3">
      <c r="A406" s="11" t="s">
        <v>20</v>
      </c>
      <c r="B406">
        <v>181</v>
      </c>
    </row>
    <row r="407" spans="1:2" x14ac:dyDescent="0.3">
      <c r="A407" s="11" t="s">
        <v>20</v>
      </c>
      <c r="B407">
        <v>122</v>
      </c>
    </row>
    <row r="408" spans="1:2" x14ac:dyDescent="0.3">
      <c r="A408" s="11" t="s">
        <v>20</v>
      </c>
      <c r="B408">
        <v>1071</v>
      </c>
    </row>
    <row r="409" spans="1:2" x14ac:dyDescent="0.3">
      <c r="A409" s="11" t="s">
        <v>20</v>
      </c>
      <c r="B409">
        <v>980</v>
      </c>
    </row>
    <row r="410" spans="1:2" x14ac:dyDescent="0.3">
      <c r="A410" s="11" t="s">
        <v>20</v>
      </c>
      <c r="B410">
        <v>536</v>
      </c>
    </row>
    <row r="411" spans="1:2" x14ac:dyDescent="0.3">
      <c r="A411" s="11" t="s">
        <v>20</v>
      </c>
      <c r="B411">
        <v>1991</v>
      </c>
    </row>
    <row r="412" spans="1:2" x14ac:dyDescent="0.3">
      <c r="A412" s="11" t="s">
        <v>20</v>
      </c>
      <c r="B412">
        <v>180</v>
      </c>
    </row>
    <row r="413" spans="1:2" x14ac:dyDescent="0.3">
      <c r="A413" s="11" t="s">
        <v>20</v>
      </c>
      <c r="B413">
        <v>130</v>
      </c>
    </row>
    <row r="414" spans="1:2" x14ac:dyDescent="0.3">
      <c r="A414" s="11" t="s">
        <v>20</v>
      </c>
      <c r="B414">
        <v>122</v>
      </c>
    </row>
    <row r="415" spans="1:2" x14ac:dyDescent="0.3">
      <c r="A415" s="11" t="s">
        <v>20</v>
      </c>
      <c r="B415">
        <v>140</v>
      </c>
    </row>
    <row r="416" spans="1:2" x14ac:dyDescent="0.3">
      <c r="A416" s="11" t="s">
        <v>20</v>
      </c>
      <c r="B416">
        <v>3388</v>
      </c>
    </row>
    <row r="417" spans="1:2" x14ac:dyDescent="0.3">
      <c r="A417" s="11" t="s">
        <v>20</v>
      </c>
      <c r="B417">
        <v>280</v>
      </c>
    </row>
    <row r="418" spans="1:2" x14ac:dyDescent="0.3">
      <c r="A418" s="11" t="s">
        <v>20</v>
      </c>
      <c r="B418">
        <v>366</v>
      </c>
    </row>
    <row r="419" spans="1:2" x14ac:dyDescent="0.3">
      <c r="A419" s="11" t="s">
        <v>20</v>
      </c>
      <c r="B419">
        <v>270</v>
      </c>
    </row>
    <row r="420" spans="1:2" x14ac:dyDescent="0.3">
      <c r="A420" s="11" t="s">
        <v>20</v>
      </c>
      <c r="B420">
        <v>137</v>
      </c>
    </row>
    <row r="421" spans="1:2" x14ac:dyDescent="0.3">
      <c r="A421" s="11" t="s">
        <v>20</v>
      </c>
      <c r="B421">
        <v>3205</v>
      </c>
    </row>
    <row r="422" spans="1:2" x14ac:dyDescent="0.3">
      <c r="A422" s="11" t="s">
        <v>20</v>
      </c>
      <c r="B422">
        <v>288</v>
      </c>
    </row>
    <row r="423" spans="1:2" x14ac:dyDescent="0.3">
      <c r="A423" s="11" t="s">
        <v>20</v>
      </c>
      <c r="B423">
        <v>148</v>
      </c>
    </row>
    <row r="424" spans="1:2" x14ac:dyDescent="0.3">
      <c r="A424" s="11" t="s">
        <v>20</v>
      </c>
      <c r="B424">
        <v>114</v>
      </c>
    </row>
    <row r="425" spans="1:2" x14ac:dyDescent="0.3">
      <c r="A425" s="11" t="s">
        <v>20</v>
      </c>
      <c r="B425">
        <v>1518</v>
      </c>
    </row>
    <row r="426" spans="1:2" x14ac:dyDescent="0.3">
      <c r="A426" s="11" t="s">
        <v>20</v>
      </c>
      <c r="B426">
        <v>166</v>
      </c>
    </row>
    <row r="427" spans="1:2" x14ac:dyDescent="0.3">
      <c r="A427" s="11" t="s">
        <v>20</v>
      </c>
      <c r="B427">
        <v>100</v>
      </c>
    </row>
    <row r="428" spans="1:2" x14ac:dyDescent="0.3">
      <c r="A428" s="11" t="s">
        <v>20</v>
      </c>
      <c r="B428">
        <v>235</v>
      </c>
    </row>
    <row r="429" spans="1:2" x14ac:dyDescent="0.3">
      <c r="A429" s="11" t="s">
        <v>20</v>
      </c>
      <c r="B429">
        <v>148</v>
      </c>
    </row>
    <row r="430" spans="1:2" x14ac:dyDescent="0.3">
      <c r="A430" s="11" t="s">
        <v>20</v>
      </c>
      <c r="B430">
        <v>198</v>
      </c>
    </row>
    <row r="431" spans="1:2" x14ac:dyDescent="0.3">
      <c r="A431" s="11" t="s">
        <v>20</v>
      </c>
      <c r="B431">
        <v>150</v>
      </c>
    </row>
    <row r="432" spans="1:2" x14ac:dyDescent="0.3">
      <c r="A432" s="11" t="s">
        <v>20</v>
      </c>
      <c r="B432">
        <v>216</v>
      </c>
    </row>
    <row r="433" spans="1:2" x14ac:dyDescent="0.3">
      <c r="A433" s="11" t="s">
        <v>20</v>
      </c>
      <c r="B433">
        <v>5139</v>
      </c>
    </row>
    <row r="434" spans="1:2" x14ac:dyDescent="0.3">
      <c r="A434" s="11" t="s">
        <v>20</v>
      </c>
      <c r="B434">
        <v>2353</v>
      </c>
    </row>
    <row r="435" spans="1:2" x14ac:dyDescent="0.3">
      <c r="A435" s="11" t="s">
        <v>20</v>
      </c>
      <c r="B435">
        <v>78</v>
      </c>
    </row>
    <row r="436" spans="1:2" x14ac:dyDescent="0.3">
      <c r="A436" s="11" t="s">
        <v>20</v>
      </c>
      <c r="B436">
        <v>174</v>
      </c>
    </row>
    <row r="437" spans="1:2" x14ac:dyDescent="0.3">
      <c r="A437" s="11" t="s">
        <v>20</v>
      </c>
      <c r="B437">
        <v>164</v>
      </c>
    </row>
    <row r="438" spans="1:2" x14ac:dyDescent="0.3">
      <c r="A438" s="11" t="s">
        <v>20</v>
      </c>
      <c r="B438">
        <v>161</v>
      </c>
    </row>
    <row r="439" spans="1:2" x14ac:dyDescent="0.3">
      <c r="A439" s="11" t="s">
        <v>20</v>
      </c>
      <c r="B439">
        <v>138</v>
      </c>
    </row>
    <row r="440" spans="1:2" x14ac:dyDescent="0.3">
      <c r="A440" s="11" t="s">
        <v>20</v>
      </c>
      <c r="B440">
        <v>3308</v>
      </c>
    </row>
    <row r="441" spans="1:2" x14ac:dyDescent="0.3">
      <c r="A441" s="11" t="s">
        <v>20</v>
      </c>
      <c r="B441">
        <v>127</v>
      </c>
    </row>
    <row r="442" spans="1:2" x14ac:dyDescent="0.3">
      <c r="A442" s="11" t="s">
        <v>20</v>
      </c>
      <c r="B442">
        <v>207</v>
      </c>
    </row>
    <row r="443" spans="1:2" x14ac:dyDescent="0.3">
      <c r="A443" s="11" t="s">
        <v>20</v>
      </c>
      <c r="B443">
        <v>181</v>
      </c>
    </row>
    <row r="444" spans="1:2" x14ac:dyDescent="0.3">
      <c r="A444" s="11" t="s">
        <v>20</v>
      </c>
      <c r="B444">
        <v>110</v>
      </c>
    </row>
    <row r="445" spans="1:2" x14ac:dyDescent="0.3">
      <c r="A445" s="11" t="s">
        <v>20</v>
      </c>
      <c r="B445">
        <v>185</v>
      </c>
    </row>
    <row r="446" spans="1:2" x14ac:dyDescent="0.3">
      <c r="A446" s="11" t="s">
        <v>20</v>
      </c>
      <c r="B446">
        <v>121</v>
      </c>
    </row>
    <row r="447" spans="1:2" x14ac:dyDescent="0.3">
      <c r="A447" s="11" t="s">
        <v>20</v>
      </c>
      <c r="B447">
        <v>106</v>
      </c>
    </row>
    <row r="448" spans="1:2" x14ac:dyDescent="0.3">
      <c r="A448" s="11" t="s">
        <v>20</v>
      </c>
      <c r="B448">
        <v>142</v>
      </c>
    </row>
    <row r="449" spans="1:2" x14ac:dyDescent="0.3">
      <c r="A449" s="11" t="s">
        <v>20</v>
      </c>
      <c r="B449">
        <v>233</v>
      </c>
    </row>
    <row r="450" spans="1:2" x14ac:dyDescent="0.3">
      <c r="A450" s="11" t="s">
        <v>20</v>
      </c>
      <c r="B450">
        <v>218</v>
      </c>
    </row>
    <row r="451" spans="1:2" x14ac:dyDescent="0.3">
      <c r="A451" s="11" t="s">
        <v>20</v>
      </c>
      <c r="B451">
        <v>76</v>
      </c>
    </row>
    <row r="452" spans="1:2" x14ac:dyDescent="0.3">
      <c r="A452" s="11" t="s">
        <v>20</v>
      </c>
      <c r="B452">
        <v>43</v>
      </c>
    </row>
    <row r="453" spans="1:2" x14ac:dyDescent="0.3">
      <c r="A453" s="11" t="s">
        <v>20</v>
      </c>
      <c r="B453">
        <v>221</v>
      </c>
    </row>
    <row r="454" spans="1:2" x14ac:dyDescent="0.3">
      <c r="A454" s="11" t="s">
        <v>20</v>
      </c>
      <c r="B454">
        <v>2805</v>
      </c>
    </row>
    <row r="455" spans="1:2" x14ac:dyDescent="0.3">
      <c r="A455" s="11" t="s">
        <v>20</v>
      </c>
      <c r="B455">
        <v>68</v>
      </c>
    </row>
    <row r="456" spans="1:2" x14ac:dyDescent="0.3">
      <c r="A456" s="11" t="s">
        <v>20</v>
      </c>
      <c r="B456">
        <v>183</v>
      </c>
    </row>
    <row r="457" spans="1:2" x14ac:dyDescent="0.3">
      <c r="A457" s="11" t="s">
        <v>20</v>
      </c>
      <c r="B457">
        <v>133</v>
      </c>
    </row>
    <row r="458" spans="1:2" x14ac:dyDescent="0.3">
      <c r="A458" s="11" t="s">
        <v>20</v>
      </c>
      <c r="B458">
        <v>2489</v>
      </c>
    </row>
    <row r="459" spans="1:2" x14ac:dyDescent="0.3">
      <c r="A459" s="11" t="s">
        <v>20</v>
      </c>
      <c r="B459">
        <v>69</v>
      </c>
    </row>
    <row r="460" spans="1:2" x14ac:dyDescent="0.3">
      <c r="A460" s="11" t="s">
        <v>20</v>
      </c>
      <c r="B460">
        <v>279</v>
      </c>
    </row>
    <row r="461" spans="1:2" x14ac:dyDescent="0.3">
      <c r="A461" s="11" t="s">
        <v>20</v>
      </c>
      <c r="B461">
        <v>210</v>
      </c>
    </row>
    <row r="462" spans="1:2" x14ac:dyDescent="0.3">
      <c r="A462" s="11" t="s">
        <v>20</v>
      </c>
      <c r="B462">
        <v>2100</v>
      </c>
    </row>
    <row r="463" spans="1:2" x14ac:dyDescent="0.3">
      <c r="A463" s="11" t="s">
        <v>20</v>
      </c>
      <c r="B463">
        <v>252</v>
      </c>
    </row>
    <row r="464" spans="1:2" x14ac:dyDescent="0.3">
      <c r="A464" s="11" t="s">
        <v>20</v>
      </c>
      <c r="B464">
        <v>1280</v>
      </c>
    </row>
    <row r="465" spans="1:2" x14ac:dyDescent="0.3">
      <c r="A465" s="11" t="s">
        <v>20</v>
      </c>
      <c r="B465">
        <v>157</v>
      </c>
    </row>
    <row r="466" spans="1:2" x14ac:dyDescent="0.3">
      <c r="A466" s="11" t="s">
        <v>20</v>
      </c>
      <c r="B466">
        <v>194</v>
      </c>
    </row>
    <row r="467" spans="1:2" x14ac:dyDescent="0.3">
      <c r="A467" s="11" t="s">
        <v>20</v>
      </c>
      <c r="B467">
        <v>82</v>
      </c>
    </row>
    <row r="468" spans="1:2" x14ac:dyDescent="0.3">
      <c r="A468" s="11" t="s">
        <v>20</v>
      </c>
      <c r="B468">
        <v>4233</v>
      </c>
    </row>
    <row r="469" spans="1:2" x14ac:dyDescent="0.3">
      <c r="A469" s="11" t="s">
        <v>20</v>
      </c>
      <c r="B469">
        <v>1297</v>
      </c>
    </row>
    <row r="470" spans="1:2" x14ac:dyDescent="0.3">
      <c r="A470" s="11" t="s">
        <v>20</v>
      </c>
      <c r="B470">
        <v>165</v>
      </c>
    </row>
    <row r="471" spans="1:2" x14ac:dyDescent="0.3">
      <c r="A471" s="11" t="s">
        <v>20</v>
      </c>
      <c r="B471">
        <v>119</v>
      </c>
    </row>
    <row r="472" spans="1:2" x14ac:dyDescent="0.3">
      <c r="A472" s="11" t="s">
        <v>20</v>
      </c>
      <c r="B472">
        <v>1797</v>
      </c>
    </row>
    <row r="473" spans="1:2" x14ac:dyDescent="0.3">
      <c r="A473" s="11" t="s">
        <v>20</v>
      </c>
      <c r="B473">
        <v>261</v>
      </c>
    </row>
    <row r="474" spans="1:2" x14ac:dyDescent="0.3">
      <c r="A474" s="11" t="s">
        <v>20</v>
      </c>
      <c r="B474">
        <v>157</v>
      </c>
    </row>
    <row r="475" spans="1:2" x14ac:dyDescent="0.3">
      <c r="A475" s="11" t="s">
        <v>20</v>
      </c>
      <c r="B475">
        <v>3533</v>
      </c>
    </row>
    <row r="476" spans="1:2" x14ac:dyDescent="0.3">
      <c r="A476" s="11" t="s">
        <v>20</v>
      </c>
      <c r="B476">
        <v>155</v>
      </c>
    </row>
    <row r="477" spans="1:2" x14ac:dyDescent="0.3">
      <c r="A477" s="11" t="s">
        <v>20</v>
      </c>
      <c r="B477">
        <v>132</v>
      </c>
    </row>
    <row r="478" spans="1:2" x14ac:dyDescent="0.3">
      <c r="A478" s="11" t="s">
        <v>20</v>
      </c>
      <c r="B478">
        <v>1354</v>
      </c>
    </row>
    <row r="479" spans="1:2" x14ac:dyDescent="0.3">
      <c r="A479" s="11" t="s">
        <v>20</v>
      </c>
      <c r="B479">
        <v>48</v>
      </c>
    </row>
    <row r="480" spans="1:2" x14ac:dyDescent="0.3">
      <c r="A480" s="11" t="s">
        <v>20</v>
      </c>
      <c r="B480">
        <v>110</v>
      </c>
    </row>
    <row r="481" spans="1:2" x14ac:dyDescent="0.3">
      <c r="A481" s="11" t="s">
        <v>20</v>
      </c>
      <c r="B481">
        <v>172</v>
      </c>
    </row>
    <row r="482" spans="1:2" x14ac:dyDescent="0.3">
      <c r="A482" s="11" t="s">
        <v>20</v>
      </c>
      <c r="B482">
        <v>307</v>
      </c>
    </row>
    <row r="483" spans="1:2" x14ac:dyDescent="0.3">
      <c r="A483" s="11" t="s">
        <v>20</v>
      </c>
      <c r="B483">
        <v>160</v>
      </c>
    </row>
    <row r="484" spans="1:2" x14ac:dyDescent="0.3">
      <c r="A484" s="11" t="s">
        <v>20</v>
      </c>
      <c r="B484">
        <v>1467</v>
      </c>
    </row>
    <row r="485" spans="1:2" x14ac:dyDescent="0.3">
      <c r="A485" s="11" t="s">
        <v>20</v>
      </c>
      <c r="B485">
        <v>2662</v>
      </c>
    </row>
    <row r="486" spans="1:2" x14ac:dyDescent="0.3">
      <c r="A486" s="11" t="s">
        <v>20</v>
      </c>
      <c r="B486">
        <v>452</v>
      </c>
    </row>
    <row r="487" spans="1:2" x14ac:dyDescent="0.3">
      <c r="A487" s="11" t="s">
        <v>20</v>
      </c>
      <c r="B487">
        <v>158</v>
      </c>
    </row>
    <row r="488" spans="1:2" x14ac:dyDescent="0.3">
      <c r="A488" s="11" t="s">
        <v>20</v>
      </c>
      <c r="B488">
        <v>225</v>
      </c>
    </row>
    <row r="489" spans="1:2" x14ac:dyDescent="0.3">
      <c r="A489" s="11" t="s">
        <v>20</v>
      </c>
      <c r="B489">
        <v>65</v>
      </c>
    </row>
    <row r="490" spans="1:2" x14ac:dyDescent="0.3">
      <c r="A490" s="11" t="s">
        <v>20</v>
      </c>
      <c r="B490">
        <v>163</v>
      </c>
    </row>
    <row r="491" spans="1:2" x14ac:dyDescent="0.3">
      <c r="A491" s="11" t="s">
        <v>20</v>
      </c>
      <c r="B491">
        <v>85</v>
      </c>
    </row>
    <row r="492" spans="1:2" x14ac:dyDescent="0.3">
      <c r="A492" s="11" t="s">
        <v>20</v>
      </c>
      <c r="B492">
        <v>217</v>
      </c>
    </row>
    <row r="493" spans="1:2" x14ac:dyDescent="0.3">
      <c r="A493" s="11" t="s">
        <v>20</v>
      </c>
      <c r="B493">
        <v>150</v>
      </c>
    </row>
    <row r="494" spans="1:2" x14ac:dyDescent="0.3">
      <c r="A494" s="11" t="s">
        <v>20</v>
      </c>
      <c r="B494">
        <v>3272</v>
      </c>
    </row>
    <row r="495" spans="1:2" x14ac:dyDescent="0.3">
      <c r="A495" s="11" t="s">
        <v>20</v>
      </c>
      <c r="B495">
        <v>300</v>
      </c>
    </row>
    <row r="496" spans="1:2" x14ac:dyDescent="0.3">
      <c r="A496" s="11" t="s">
        <v>20</v>
      </c>
      <c r="B496">
        <v>126</v>
      </c>
    </row>
    <row r="497" spans="1:2" x14ac:dyDescent="0.3">
      <c r="A497" s="11" t="s">
        <v>20</v>
      </c>
      <c r="B497">
        <v>2320</v>
      </c>
    </row>
    <row r="498" spans="1:2" x14ac:dyDescent="0.3">
      <c r="A498" s="11" t="s">
        <v>20</v>
      </c>
      <c r="B498">
        <v>81</v>
      </c>
    </row>
    <row r="499" spans="1:2" x14ac:dyDescent="0.3">
      <c r="A499" s="11" t="s">
        <v>20</v>
      </c>
      <c r="B499">
        <v>1887</v>
      </c>
    </row>
    <row r="500" spans="1:2" x14ac:dyDescent="0.3">
      <c r="A500" s="11" t="s">
        <v>20</v>
      </c>
      <c r="B500">
        <v>4358</v>
      </c>
    </row>
    <row r="501" spans="1:2" x14ac:dyDescent="0.3">
      <c r="A501" s="11" t="s">
        <v>20</v>
      </c>
      <c r="B501">
        <v>53</v>
      </c>
    </row>
    <row r="502" spans="1:2" x14ac:dyDescent="0.3">
      <c r="A502" s="11" t="s">
        <v>20</v>
      </c>
      <c r="B502">
        <v>2414</v>
      </c>
    </row>
    <row r="503" spans="1:2" x14ac:dyDescent="0.3">
      <c r="A503" s="11" t="s">
        <v>20</v>
      </c>
      <c r="B503">
        <v>80</v>
      </c>
    </row>
    <row r="504" spans="1:2" x14ac:dyDescent="0.3">
      <c r="A504" s="11" t="s">
        <v>20</v>
      </c>
      <c r="B504">
        <v>193</v>
      </c>
    </row>
    <row r="505" spans="1:2" x14ac:dyDescent="0.3">
      <c r="A505" s="11" t="s">
        <v>20</v>
      </c>
      <c r="B505">
        <v>52</v>
      </c>
    </row>
    <row r="506" spans="1:2" x14ac:dyDescent="0.3">
      <c r="A506" s="11" t="s">
        <v>20</v>
      </c>
      <c r="B506">
        <v>290</v>
      </c>
    </row>
    <row r="507" spans="1:2" x14ac:dyDescent="0.3">
      <c r="A507" s="11" t="s">
        <v>20</v>
      </c>
      <c r="B507">
        <v>122</v>
      </c>
    </row>
    <row r="508" spans="1:2" x14ac:dyDescent="0.3">
      <c r="A508" s="11" t="s">
        <v>20</v>
      </c>
      <c r="B508">
        <v>1470</v>
      </c>
    </row>
    <row r="509" spans="1:2" x14ac:dyDescent="0.3">
      <c r="A509" s="11" t="s">
        <v>20</v>
      </c>
      <c r="B509">
        <v>165</v>
      </c>
    </row>
    <row r="510" spans="1:2" x14ac:dyDescent="0.3">
      <c r="A510" s="11" t="s">
        <v>20</v>
      </c>
      <c r="B510">
        <v>182</v>
      </c>
    </row>
    <row r="511" spans="1:2" x14ac:dyDescent="0.3">
      <c r="A511" s="11" t="s">
        <v>20</v>
      </c>
      <c r="B511">
        <v>199</v>
      </c>
    </row>
    <row r="512" spans="1:2" x14ac:dyDescent="0.3">
      <c r="A512" s="11" t="s">
        <v>20</v>
      </c>
      <c r="B512">
        <v>56</v>
      </c>
    </row>
    <row r="513" spans="1:2" x14ac:dyDescent="0.3">
      <c r="A513" s="11" t="s">
        <v>20</v>
      </c>
      <c r="B513">
        <v>1460</v>
      </c>
    </row>
    <row r="514" spans="1:2" x14ac:dyDescent="0.3">
      <c r="A514" s="11" t="s">
        <v>20</v>
      </c>
      <c r="B514">
        <v>123</v>
      </c>
    </row>
    <row r="515" spans="1:2" x14ac:dyDescent="0.3">
      <c r="A515" s="11" t="s">
        <v>20</v>
      </c>
      <c r="B515">
        <v>159</v>
      </c>
    </row>
    <row r="516" spans="1:2" x14ac:dyDescent="0.3">
      <c r="A516" s="11" t="s">
        <v>20</v>
      </c>
      <c r="B516">
        <v>110</v>
      </c>
    </row>
    <row r="517" spans="1:2" x14ac:dyDescent="0.3">
      <c r="A517" s="11" t="s">
        <v>20</v>
      </c>
      <c r="B517">
        <v>236</v>
      </c>
    </row>
    <row r="518" spans="1:2" x14ac:dyDescent="0.3">
      <c r="A518" s="11" t="s">
        <v>20</v>
      </c>
      <c r="B518">
        <v>191</v>
      </c>
    </row>
    <row r="519" spans="1:2" x14ac:dyDescent="0.3">
      <c r="A519" s="11" t="s">
        <v>20</v>
      </c>
      <c r="B519">
        <v>3934</v>
      </c>
    </row>
    <row r="520" spans="1:2" x14ac:dyDescent="0.3">
      <c r="A520" s="11" t="s">
        <v>20</v>
      </c>
      <c r="B520">
        <v>80</v>
      </c>
    </row>
    <row r="521" spans="1:2" x14ac:dyDescent="0.3">
      <c r="A521" s="11" t="s">
        <v>20</v>
      </c>
      <c r="B521">
        <v>462</v>
      </c>
    </row>
    <row r="522" spans="1:2" x14ac:dyDescent="0.3">
      <c r="A522" s="11" t="s">
        <v>20</v>
      </c>
      <c r="B522">
        <v>179</v>
      </c>
    </row>
    <row r="523" spans="1:2" x14ac:dyDescent="0.3">
      <c r="A523" s="11" t="s">
        <v>20</v>
      </c>
      <c r="B523">
        <v>1866</v>
      </c>
    </row>
    <row r="524" spans="1:2" x14ac:dyDescent="0.3">
      <c r="A524" s="11" t="s">
        <v>20</v>
      </c>
      <c r="B524">
        <v>156</v>
      </c>
    </row>
    <row r="525" spans="1:2" x14ac:dyDescent="0.3">
      <c r="A525" s="11" t="s">
        <v>20</v>
      </c>
      <c r="B525">
        <v>255</v>
      </c>
    </row>
    <row r="526" spans="1:2" x14ac:dyDescent="0.3">
      <c r="A526" s="11" t="s">
        <v>20</v>
      </c>
      <c r="B526">
        <v>2261</v>
      </c>
    </row>
    <row r="527" spans="1:2" x14ac:dyDescent="0.3">
      <c r="A527" s="11" t="s">
        <v>20</v>
      </c>
      <c r="B527">
        <v>40</v>
      </c>
    </row>
    <row r="528" spans="1:2" x14ac:dyDescent="0.3">
      <c r="A528" s="11" t="s">
        <v>20</v>
      </c>
      <c r="B528">
        <v>2289</v>
      </c>
    </row>
    <row r="529" spans="1:2" x14ac:dyDescent="0.3">
      <c r="A529" s="11" t="s">
        <v>20</v>
      </c>
      <c r="B529">
        <v>65</v>
      </c>
    </row>
    <row r="530" spans="1:2" x14ac:dyDescent="0.3">
      <c r="A530" s="11" t="s">
        <v>20</v>
      </c>
      <c r="B530">
        <v>3777</v>
      </c>
    </row>
    <row r="531" spans="1:2" x14ac:dyDescent="0.3">
      <c r="A531" s="11" t="s">
        <v>20</v>
      </c>
      <c r="B531">
        <v>184</v>
      </c>
    </row>
    <row r="532" spans="1:2" x14ac:dyDescent="0.3">
      <c r="A532" s="11" t="s">
        <v>20</v>
      </c>
      <c r="B532">
        <v>85</v>
      </c>
    </row>
    <row r="533" spans="1:2" x14ac:dyDescent="0.3">
      <c r="A533" s="11" t="s">
        <v>20</v>
      </c>
      <c r="B533">
        <v>144</v>
      </c>
    </row>
    <row r="534" spans="1:2" x14ac:dyDescent="0.3">
      <c r="A534" s="11" t="s">
        <v>20</v>
      </c>
      <c r="B534">
        <v>1902</v>
      </c>
    </row>
    <row r="535" spans="1:2" x14ac:dyDescent="0.3">
      <c r="A535" s="11" t="s">
        <v>20</v>
      </c>
      <c r="B535">
        <v>105</v>
      </c>
    </row>
    <row r="536" spans="1:2" x14ac:dyDescent="0.3">
      <c r="A536" s="11" t="s">
        <v>20</v>
      </c>
      <c r="B536">
        <v>132</v>
      </c>
    </row>
    <row r="537" spans="1:2" x14ac:dyDescent="0.3">
      <c r="A537" s="11" t="s">
        <v>20</v>
      </c>
      <c r="B537">
        <v>96</v>
      </c>
    </row>
    <row r="538" spans="1:2" x14ac:dyDescent="0.3">
      <c r="A538" s="11" t="s">
        <v>20</v>
      </c>
      <c r="B538">
        <v>114</v>
      </c>
    </row>
    <row r="539" spans="1:2" x14ac:dyDescent="0.3">
      <c r="A539" s="11" t="s">
        <v>20</v>
      </c>
      <c r="B539">
        <v>203</v>
      </c>
    </row>
    <row r="540" spans="1:2" x14ac:dyDescent="0.3">
      <c r="A540" s="11" t="s">
        <v>20</v>
      </c>
      <c r="B540">
        <v>1559</v>
      </c>
    </row>
    <row r="541" spans="1:2" x14ac:dyDescent="0.3">
      <c r="A541" s="11" t="s">
        <v>20</v>
      </c>
      <c r="B541">
        <v>1548</v>
      </c>
    </row>
    <row r="542" spans="1:2" x14ac:dyDescent="0.3">
      <c r="A542" s="11" t="s">
        <v>20</v>
      </c>
      <c r="B542">
        <v>80</v>
      </c>
    </row>
    <row r="543" spans="1:2" x14ac:dyDescent="0.3">
      <c r="A543" s="11" t="s">
        <v>20</v>
      </c>
      <c r="B543">
        <v>131</v>
      </c>
    </row>
    <row r="544" spans="1:2" x14ac:dyDescent="0.3">
      <c r="A544" s="11" t="s">
        <v>20</v>
      </c>
      <c r="B544">
        <v>112</v>
      </c>
    </row>
    <row r="545" spans="1:2" x14ac:dyDescent="0.3">
      <c r="A545" s="11" t="s">
        <v>20</v>
      </c>
      <c r="B545">
        <v>155</v>
      </c>
    </row>
    <row r="546" spans="1:2" x14ac:dyDescent="0.3">
      <c r="A546" s="11" t="s">
        <v>20</v>
      </c>
      <c r="B546">
        <v>266</v>
      </c>
    </row>
    <row r="547" spans="1:2" x14ac:dyDescent="0.3">
      <c r="A547" s="11" t="s">
        <v>20</v>
      </c>
      <c r="B547">
        <v>155</v>
      </c>
    </row>
    <row r="548" spans="1:2" x14ac:dyDescent="0.3">
      <c r="A548" s="11" t="s">
        <v>20</v>
      </c>
      <c r="B548">
        <v>207</v>
      </c>
    </row>
    <row r="549" spans="1:2" x14ac:dyDescent="0.3">
      <c r="A549" s="11" t="s">
        <v>20</v>
      </c>
      <c r="B549">
        <v>245</v>
      </c>
    </row>
    <row r="550" spans="1:2" x14ac:dyDescent="0.3">
      <c r="A550" s="11" t="s">
        <v>20</v>
      </c>
      <c r="B550">
        <v>1573</v>
      </c>
    </row>
    <row r="551" spans="1:2" x14ac:dyDescent="0.3">
      <c r="A551" s="11" t="s">
        <v>20</v>
      </c>
      <c r="B551">
        <v>114</v>
      </c>
    </row>
    <row r="552" spans="1:2" x14ac:dyDescent="0.3">
      <c r="A552" s="11" t="s">
        <v>20</v>
      </c>
      <c r="B552">
        <v>93</v>
      </c>
    </row>
    <row r="553" spans="1:2" x14ac:dyDescent="0.3">
      <c r="A553" s="11" t="s">
        <v>20</v>
      </c>
      <c r="B553">
        <v>1681</v>
      </c>
    </row>
    <row r="554" spans="1:2" x14ac:dyDescent="0.3">
      <c r="A554" s="11" t="s">
        <v>20</v>
      </c>
      <c r="B554">
        <v>32</v>
      </c>
    </row>
    <row r="555" spans="1:2" x14ac:dyDescent="0.3">
      <c r="A555" s="11" t="s">
        <v>20</v>
      </c>
      <c r="B555">
        <v>135</v>
      </c>
    </row>
    <row r="556" spans="1:2" x14ac:dyDescent="0.3">
      <c r="A556" s="11" t="s">
        <v>20</v>
      </c>
      <c r="B556">
        <v>140</v>
      </c>
    </row>
    <row r="557" spans="1:2" x14ac:dyDescent="0.3">
      <c r="A557" s="11" t="s">
        <v>20</v>
      </c>
      <c r="B557">
        <v>92</v>
      </c>
    </row>
    <row r="558" spans="1:2" x14ac:dyDescent="0.3">
      <c r="A558" s="11" t="s">
        <v>20</v>
      </c>
      <c r="B558">
        <v>1015</v>
      </c>
    </row>
    <row r="559" spans="1:2" x14ac:dyDescent="0.3">
      <c r="A559" s="11" t="s">
        <v>20</v>
      </c>
      <c r="B559">
        <v>323</v>
      </c>
    </row>
    <row r="560" spans="1:2" x14ac:dyDescent="0.3">
      <c r="A560" s="11" t="s">
        <v>20</v>
      </c>
      <c r="B560">
        <v>2326</v>
      </c>
    </row>
    <row r="561" spans="1:4" x14ac:dyDescent="0.3">
      <c r="A561" s="11" t="s">
        <v>20</v>
      </c>
      <c r="B561">
        <v>381</v>
      </c>
    </row>
    <row r="562" spans="1:4" x14ac:dyDescent="0.3">
      <c r="A562" s="11" t="s">
        <v>20</v>
      </c>
      <c r="B562">
        <v>480</v>
      </c>
    </row>
    <row r="563" spans="1:4" x14ac:dyDescent="0.3">
      <c r="A563" s="11" t="s">
        <v>20</v>
      </c>
      <c r="B563">
        <v>226</v>
      </c>
    </row>
    <row r="564" spans="1:4" x14ac:dyDescent="0.3">
      <c r="A564" s="11" t="s">
        <v>20</v>
      </c>
      <c r="B564">
        <v>241</v>
      </c>
    </row>
    <row r="565" spans="1:4" x14ac:dyDescent="0.3">
      <c r="A565" s="11" t="s">
        <v>20</v>
      </c>
      <c r="B565">
        <v>132</v>
      </c>
    </row>
    <row r="566" spans="1:4" x14ac:dyDescent="0.3">
      <c r="A566" s="11" t="s">
        <v>20</v>
      </c>
      <c r="B566">
        <v>2043</v>
      </c>
    </row>
    <row r="567" spans="1:4" x14ac:dyDescent="0.3">
      <c r="A567" s="11"/>
      <c r="B567" s="19"/>
      <c r="C567" s="19"/>
      <c r="D567" s="19"/>
    </row>
    <row r="568" spans="1:4" x14ac:dyDescent="0.3">
      <c r="A568" s="11"/>
      <c r="B568" s="19"/>
      <c r="C568" s="19"/>
      <c r="D568" s="19"/>
    </row>
    <row r="569" spans="1:4" x14ac:dyDescent="0.3">
      <c r="A569" s="11"/>
      <c r="B569" s="19"/>
      <c r="C569" s="19"/>
      <c r="D569" s="19"/>
    </row>
    <row r="570" spans="1:4" x14ac:dyDescent="0.3">
      <c r="A570" s="11"/>
      <c r="B570" s="19"/>
      <c r="C570" s="19"/>
      <c r="D570" s="19"/>
    </row>
    <row r="571" spans="1:4" x14ac:dyDescent="0.3">
      <c r="A571" s="11"/>
      <c r="B571" s="19"/>
      <c r="C571" s="19"/>
      <c r="D571" s="19"/>
    </row>
    <row r="572" spans="1:4" x14ac:dyDescent="0.3">
      <c r="A572" s="11"/>
      <c r="B572" s="19"/>
      <c r="C572" s="19"/>
      <c r="D572" s="19"/>
    </row>
    <row r="573" spans="1:4" x14ac:dyDescent="0.3">
      <c r="A573" s="11"/>
      <c r="B573" s="19"/>
      <c r="C573" s="19"/>
      <c r="D573" s="19"/>
    </row>
    <row r="574" spans="1:4" x14ac:dyDescent="0.3">
      <c r="A574" s="11"/>
      <c r="B574" s="19"/>
      <c r="C574" s="19"/>
      <c r="D574" s="19"/>
    </row>
    <row r="575" spans="1:4" x14ac:dyDescent="0.3">
      <c r="A575" s="11"/>
      <c r="B575" s="19"/>
      <c r="C575" s="19"/>
      <c r="D575" s="19"/>
    </row>
    <row r="576" spans="1:4" x14ac:dyDescent="0.3">
      <c r="A576" s="11"/>
      <c r="B576" s="19"/>
      <c r="C576" s="19"/>
      <c r="D576" s="19"/>
    </row>
    <row r="577" spans="1:4" x14ac:dyDescent="0.3">
      <c r="A577" s="11"/>
      <c r="B577" s="19"/>
      <c r="C577" s="19"/>
      <c r="D577" s="19"/>
    </row>
    <row r="578" spans="1:4" x14ac:dyDescent="0.3">
      <c r="A578" s="11"/>
      <c r="B578" s="19"/>
      <c r="C578" s="19"/>
      <c r="D578" s="19"/>
    </row>
    <row r="579" spans="1:4" x14ac:dyDescent="0.3">
      <c r="A579" s="11"/>
      <c r="B579" s="19"/>
      <c r="C579" s="19"/>
      <c r="D579" s="19"/>
    </row>
    <row r="580" spans="1:4" x14ac:dyDescent="0.3">
      <c r="A580" s="11"/>
      <c r="B580" s="19"/>
      <c r="C580" s="19"/>
      <c r="D580" s="19"/>
    </row>
    <row r="581" spans="1:4" x14ac:dyDescent="0.3">
      <c r="A581" s="11"/>
      <c r="B581" s="19"/>
      <c r="C581" s="19"/>
      <c r="D581" s="19"/>
    </row>
    <row r="582" spans="1:4" x14ac:dyDescent="0.3">
      <c r="A582" s="11"/>
      <c r="B582" s="19"/>
      <c r="C582" s="19"/>
      <c r="D582" s="19"/>
    </row>
    <row r="583" spans="1:4" x14ac:dyDescent="0.3">
      <c r="A583" s="11"/>
      <c r="B583" s="19"/>
      <c r="C583" s="19"/>
      <c r="D583" s="19"/>
    </row>
    <row r="584" spans="1:4" x14ac:dyDescent="0.3">
      <c r="A584" s="11"/>
      <c r="B584" s="19"/>
      <c r="C584" s="19"/>
      <c r="D584" s="19"/>
    </row>
    <row r="585" spans="1:4" x14ac:dyDescent="0.3">
      <c r="A585" s="11"/>
      <c r="B585" s="19"/>
      <c r="C585" s="19"/>
      <c r="D585" s="19"/>
    </row>
    <row r="586" spans="1:4" x14ac:dyDescent="0.3">
      <c r="A586" s="11"/>
      <c r="B586" s="19"/>
      <c r="C586" s="19"/>
      <c r="D586" s="19"/>
    </row>
    <row r="587" spans="1:4" x14ac:dyDescent="0.3">
      <c r="A587" s="11"/>
      <c r="B587" s="19"/>
      <c r="C587" s="19"/>
      <c r="D587" s="19"/>
    </row>
    <row r="588" spans="1:4" x14ac:dyDescent="0.3">
      <c r="A588" s="11"/>
      <c r="B588" s="19"/>
      <c r="C588" s="19"/>
      <c r="D588" s="19"/>
    </row>
    <row r="589" spans="1:4" x14ac:dyDescent="0.3">
      <c r="A589" s="11"/>
      <c r="B589" s="19"/>
      <c r="C589" s="19"/>
      <c r="D589" s="19"/>
    </row>
    <row r="590" spans="1:4" x14ac:dyDescent="0.3">
      <c r="A590" s="11"/>
      <c r="B590" s="19"/>
      <c r="C590" s="19"/>
      <c r="D590" s="19"/>
    </row>
    <row r="591" spans="1:4" x14ac:dyDescent="0.3">
      <c r="A591" s="11"/>
      <c r="B591" s="19"/>
      <c r="C591" s="19"/>
      <c r="D591" s="19"/>
    </row>
    <row r="592" spans="1:4" x14ac:dyDescent="0.3">
      <c r="A592" s="11"/>
      <c r="B592" s="19"/>
      <c r="C592" s="19"/>
      <c r="D592" s="19"/>
    </row>
    <row r="593" spans="1:4" x14ac:dyDescent="0.3">
      <c r="A593" s="11"/>
      <c r="B593" s="19"/>
      <c r="C593" s="19"/>
      <c r="D593" s="19"/>
    </row>
    <row r="594" spans="1:4" x14ac:dyDescent="0.3">
      <c r="A594" s="11"/>
      <c r="B594" s="19"/>
      <c r="C594" s="19"/>
      <c r="D594" s="19"/>
    </row>
    <row r="595" spans="1:4" x14ac:dyDescent="0.3">
      <c r="A595" s="11"/>
      <c r="B595" s="19"/>
      <c r="C595" s="19"/>
      <c r="D595" s="19"/>
    </row>
    <row r="596" spans="1:4" x14ac:dyDescent="0.3">
      <c r="A596" s="11"/>
      <c r="B596" s="19"/>
      <c r="C596" s="19"/>
      <c r="D596" s="19"/>
    </row>
    <row r="597" spans="1:4" x14ac:dyDescent="0.3">
      <c r="A597" s="11"/>
      <c r="B597" s="19"/>
      <c r="C597" s="19"/>
      <c r="D597" s="19"/>
    </row>
    <row r="598" spans="1:4" x14ac:dyDescent="0.3">
      <c r="A598" s="11"/>
      <c r="B598" s="19"/>
      <c r="C598" s="19"/>
      <c r="D598" s="19"/>
    </row>
    <row r="599" spans="1:4" x14ac:dyDescent="0.3">
      <c r="A599" s="11"/>
      <c r="B599" s="19"/>
      <c r="C599" s="19"/>
      <c r="D599" s="19"/>
    </row>
    <row r="600" spans="1:4" x14ac:dyDescent="0.3">
      <c r="A600" s="11"/>
      <c r="B600" s="19"/>
      <c r="C600" s="19"/>
      <c r="D600" s="19"/>
    </row>
    <row r="601" spans="1:4" x14ac:dyDescent="0.3">
      <c r="A601" s="11"/>
      <c r="B601" s="19"/>
      <c r="C601" s="19"/>
      <c r="D601" s="19"/>
    </row>
    <row r="602" spans="1:4" x14ac:dyDescent="0.3">
      <c r="A602" s="11"/>
      <c r="B602" s="19"/>
      <c r="C602" s="19"/>
      <c r="D602" s="19"/>
    </row>
    <row r="603" spans="1:4" x14ac:dyDescent="0.3">
      <c r="A603" s="11"/>
      <c r="B603" s="19"/>
      <c r="C603" s="19"/>
      <c r="D603" s="19"/>
    </row>
    <row r="604" spans="1:4" x14ac:dyDescent="0.3">
      <c r="A604" s="11"/>
      <c r="B604" s="19"/>
      <c r="C604" s="19"/>
      <c r="D604" s="19"/>
    </row>
    <row r="605" spans="1:4" x14ac:dyDescent="0.3">
      <c r="A605" s="11"/>
      <c r="B605" s="19"/>
      <c r="C605" s="19"/>
      <c r="D605" s="19"/>
    </row>
    <row r="606" spans="1:4" x14ac:dyDescent="0.3">
      <c r="A606" s="11"/>
      <c r="B606" s="19"/>
      <c r="C606" s="19"/>
      <c r="D606" s="19"/>
    </row>
    <row r="607" spans="1:4" x14ac:dyDescent="0.3">
      <c r="A607" s="11"/>
      <c r="B607" s="19"/>
      <c r="C607" s="19"/>
      <c r="D607" s="19"/>
    </row>
    <row r="608" spans="1:4" x14ac:dyDescent="0.3">
      <c r="A608" s="11"/>
      <c r="B608" s="19"/>
      <c r="C608" s="19"/>
      <c r="D608" s="19"/>
    </row>
    <row r="609" spans="1:4" x14ac:dyDescent="0.3">
      <c r="A609" s="11"/>
      <c r="B609" s="19"/>
      <c r="C609" s="19"/>
      <c r="D609" s="19"/>
    </row>
    <row r="610" spans="1:4" x14ac:dyDescent="0.3">
      <c r="A610" s="11"/>
      <c r="B610" s="19"/>
      <c r="C610" s="19"/>
      <c r="D610" s="19"/>
    </row>
    <row r="611" spans="1:4" x14ac:dyDescent="0.3">
      <c r="A611" s="11"/>
      <c r="B611" s="19"/>
      <c r="C611" s="19"/>
      <c r="D611" s="19"/>
    </row>
    <row r="612" spans="1:4" x14ac:dyDescent="0.3">
      <c r="A612" s="11"/>
      <c r="B612" s="19"/>
      <c r="C612" s="19"/>
      <c r="D612" s="19"/>
    </row>
    <row r="613" spans="1:4" x14ac:dyDescent="0.3">
      <c r="A613" s="11"/>
      <c r="B613" s="19"/>
      <c r="C613" s="19"/>
      <c r="D613" s="19"/>
    </row>
    <row r="614" spans="1:4" x14ac:dyDescent="0.3">
      <c r="A614" s="11"/>
      <c r="B614" s="19"/>
      <c r="C614" s="19"/>
      <c r="D614" s="19"/>
    </row>
    <row r="615" spans="1:4" x14ac:dyDescent="0.3">
      <c r="A615" s="11"/>
      <c r="B615" s="19"/>
      <c r="C615" s="19"/>
      <c r="D615" s="19"/>
    </row>
    <row r="616" spans="1:4" x14ac:dyDescent="0.3">
      <c r="A616" s="11"/>
      <c r="B616" s="19"/>
      <c r="C616" s="19"/>
      <c r="D616" s="19"/>
    </row>
    <row r="617" spans="1:4" x14ac:dyDescent="0.3">
      <c r="A617" s="11"/>
      <c r="B617" s="19"/>
      <c r="C617" s="19"/>
      <c r="D617" s="19"/>
    </row>
    <row r="618" spans="1:4" x14ac:dyDescent="0.3">
      <c r="A618" s="11"/>
      <c r="B618" s="19"/>
      <c r="C618" s="19"/>
      <c r="D618" s="19"/>
    </row>
    <row r="619" spans="1:4" x14ac:dyDescent="0.3">
      <c r="A619" s="11"/>
      <c r="B619" s="19"/>
      <c r="C619" s="19"/>
      <c r="D619" s="19"/>
    </row>
    <row r="620" spans="1:4" x14ac:dyDescent="0.3">
      <c r="A620" s="11"/>
      <c r="B620" s="19"/>
      <c r="C620" s="19"/>
      <c r="D620" s="19"/>
    </row>
    <row r="621" spans="1:4" x14ac:dyDescent="0.3">
      <c r="A621" s="11"/>
      <c r="B621" s="19"/>
      <c r="C621" s="19"/>
      <c r="D621" s="19"/>
    </row>
    <row r="622" spans="1:4" x14ac:dyDescent="0.3">
      <c r="A622" s="11"/>
      <c r="B622" s="19"/>
      <c r="C622" s="19"/>
      <c r="D622" s="19"/>
    </row>
    <row r="623" spans="1:4" x14ac:dyDescent="0.3">
      <c r="A623" s="11"/>
      <c r="B623" s="19"/>
      <c r="C623" s="19"/>
      <c r="D623" s="19"/>
    </row>
    <row r="624" spans="1:4" x14ac:dyDescent="0.3">
      <c r="B624" s="19"/>
      <c r="C624" s="19"/>
      <c r="D624" s="19"/>
    </row>
    <row r="625" spans="2:4" x14ac:dyDescent="0.3">
      <c r="B625" s="19"/>
      <c r="C625" s="19"/>
      <c r="D625" s="19"/>
    </row>
    <row r="626" spans="2:4" x14ac:dyDescent="0.3">
      <c r="B626" s="19"/>
      <c r="C626" s="19"/>
      <c r="D626" s="19"/>
    </row>
    <row r="627" spans="2:4" x14ac:dyDescent="0.3">
      <c r="B627" s="19"/>
      <c r="C627" s="19"/>
      <c r="D627" s="19"/>
    </row>
    <row r="628" spans="2:4" x14ac:dyDescent="0.3">
      <c r="B628" s="19"/>
      <c r="C628" s="19"/>
      <c r="D628" s="19"/>
    </row>
    <row r="629" spans="2:4" x14ac:dyDescent="0.3">
      <c r="B629" s="19"/>
      <c r="C629" s="19"/>
      <c r="D629" s="19"/>
    </row>
    <row r="630" spans="2:4" x14ac:dyDescent="0.3">
      <c r="B630" s="19"/>
      <c r="C630" s="19"/>
      <c r="D630" s="19"/>
    </row>
    <row r="631" spans="2:4" x14ac:dyDescent="0.3">
      <c r="B631" s="19"/>
      <c r="C631" s="19"/>
      <c r="D631" s="19"/>
    </row>
    <row r="632" spans="2:4" x14ac:dyDescent="0.3">
      <c r="B632" s="19"/>
      <c r="C632" s="19"/>
      <c r="D632" s="19"/>
    </row>
    <row r="633" spans="2:4" x14ac:dyDescent="0.3">
      <c r="B633" s="19"/>
      <c r="C633" s="19"/>
      <c r="D633" s="19"/>
    </row>
    <row r="634" spans="2:4" x14ac:dyDescent="0.3">
      <c r="B634" s="19"/>
      <c r="C634" s="19"/>
      <c r="D634" s="19"/>
    </row>
    <row r="635" spans="2:4" x14ac:dyDescent="0.3">
      <c r="B635" s="19"/>
      <c r="C635" s="19"/>
      <c r="D635" s="19"/>
    </row>
    <row r="636" spans="2:4" x14ac:dyDescent="0.3">
      <c r="B636" s="19"/>
      <c r="C636" s="19"/>
      <c r="D636" s="19"/>
    </row>
    <row r="637" spans="2:4" x14ac:dyDescent="0.3">
      <c r="B637" s="19"/>
      <c r="C637" s="19"/>
      <c r="D637" s="19"/>
    </row>
    <row r="638" spans="2:4" x14ac:dyDescent="0.3">
      <c r="B638" s="19"/>
      <c r="C638" s="19"/>
      <c r="D638" s="19"/>
    </row>
    <row r="639" spans="2:4" x14ac:dyDescent="0.3">
      <c r="B639" s="19"/>
      <c r="C639" s="19"/>
      <c r="D639" s="19"/>
    </row>
    <row r="640" spans="2:4" x14ac:dyDescent="0.3">
      <c r="B640" s="19"/>
      <c r="C640" s="19"/>
      <c r="D640" s="19"/>
    </row>
    <row r="641" spans="2:4" x14ac:dyDescent="0.3">
      <c r="B641" s="19"/>
      <c r="C641" s="19"/>
      <c r="D641" s="19"/>
    </row>
    <row r="642" spans="2:4" x14ac:dyDescent="0.3">
      <c r="B642" s="19"/>
      <c r="C642" s="19"/>
      <c r="D642" s="19"/>
    </row>
    <row r="643" spans="2:4" x14ac:dyDescent="0.3">
      <c r="B643" s="19"/>
      <c r="C643" s="19"/>
      <c r="D643" s="19"/>
    </row>
    <row r="644" spans="2:4" x14ac:dyDescent="0.3">
      <c r="B644" s="19"/>
      <c r="C644" s="19"/>
      <c r="D644" s="19"/>
    </row>
    <row r="645" spans="2:4" x14ac:dyDescent="0.3">
      <c r="B645" s="19"/>
      <c r="C645" s="19"/>
      <c r="D645" s="19"/>
    </row>
    <row r="646" spans="2:4" x14ac:dyDescent="0.3">
      <c r="B646" s="19"/>
      <c r="C646" s="19"/>
      <c r="D646" s="19"/>
    </row>
    <row r="647" spans="2:4" x14ac:dyDescent="0.3">
      <c r="B647" s="19"/>
      <c r="C647" s="19"/>
      <c r="D647" s="19"/>
    </row>
    <row r="648" spans="2:4" x14ac:dyDescent="0.3">
      <c r="B648" s="19"/>
      <c r="C648" s="19"/>
      <c r="D648" s="19"/>
    </row>
    <row r="649" spans="2:4" x14ac:dyDescent="0.3">
      <c r="B649" s="19"/>
      <c r="C649" s="19"/>
      <c r="D649" s="19"/>
    </row>
    <row r="650" spans="2:4" x14ac:dyDescent="0.3">
      <c r="B650" s="19"/>
      <c r="C650" s="19"/>
      <c r="D650" s="19"/>
    </row>
    <row r="651" spans="2:4" x14ac:dyDescent="0.3">
      <c r="B651" s="19"/>
      <c r="C651" s="19"/>
      <c r="D651" s="19"/>
    </row>
    <row r="652" spans="2:4" x14ac:dyDescent="0.3">
      <c r="B652" s="19"/>
      <c r="C652" s="19"/>
      <c r="D652" s="19"/>
    </row>
    <row r="653" spans="2:4" x14ac:dyDescent="0.3">
      <c r="B653" s="19"/>
      <c r="C653" s="19"/>
      <c r="D653" s="19"/>
    </row>
    <row r="654" spans="2:4" x14ac:dyDescent="0.3">
      <c r="B654" s="19"/>
      <c r="C654" s="19"/>
      <c r="D654" s="19"/>
    </row>
    <row r="655" spans="2:4" x14ac:dyDescent="0.3">
      <c r="B655" s="19"/>
      <c r="C655" s="19"/>
      <c r="D655" s="19"/>
    </row>
    <row r="656" spans="2:4" x14ac:dyDescent="0.3">
      <c r="B656" s="19"/>
      <c r="C656" s="19"/>
      <c r="D656" s="19"/>
    </row>
    <row r="657" spans="2:4" x14ac:dyDescent="0.3">
      <c r="B657" s="19"/>
      <c r="C657" s="19"/>
      <c r="D657" s="19"/>
    </row>
    <row r="658" spans="2:4" x14ac:dyDescent="0.3">
      <c r="B658" s="19"/>
      <c r="C658" s="19"/>
      <c r="D658" s="19"/>
    </row>
    <row r="659" spans="2:4" x14ac:dyDescent="0.3">
      <c r="B659" s="19"/>
      <c r="C659" s="19"/>
      <c r="D659" s="19"/>
    </row>
    <row r="660" spans="2:4" x14ac:dyDescent="0.3">
      <c r="B660" s="19"/>
      <c r="C660" s="19"/>
      <c r="D660" s="19"/>
    </row>
    <row r="661" spans="2:4" x14ac:dyDescent="0.3">
      <c r="B661" s="19"/>
      <c r="C661" s="19"/>
      <c r="D661" s="19"/>
    </row>
    <row r="662" spans="2:4" x14ac:dyDescent="0.3">
      <c r="B662" s="19"/>
      <c r="C662" s="19"/>
      <c r="D662" s="19"/>
    </row>
    <row r="663" spans="2:4" x14ac:dyDescent="0.3">
      <c r="B663" s="19"/>
      <c r="C663" s="19"/>
      <c r="D663" s="19"/>
    </row>
    <row r="664" spans="2:4" x14ac:dyDescent="0.3">
      <c r="B664" s="19"/>
      <c r="C664" s="19"/>
      <c r="D664" s="19"/>
    </row>
    <row r="665" spans="2:4" x14ac:dyDescent="0.3">
      <c r="B665" s="19"/>
      <c r="C665" s="19"/>
      <c r="D665" s="19"/>
    </row>
    <row r="666" spans="2:4" x14ac:dyDescent="0.3">
      <c r="B666" s="19"/>
      <c r="C666" s="19"/>
      <c r="D666" s="19"/>
    </row>
    <row r="667" spans="2:4" x14ac:dyDescent="0.3">
      <c r="B667" s="19"/>
      <c r="C667" s="19"/>
      <c r="D667" s="19"/>
    </row>
    <row r="668" spans="2:4" x14ac:dyDescent="0.3">
      <c r="B668" s="19"/>
      <c r="C668" s="19"/>
      <c r="D668" s="19"/>
    </row>
    <row r="669" spans="2:4" x14ac:dyDescent="0.3">
      <c r="B669" s="19"/>
      <c r="C669" s="19"/>
      <c r="D669" s="19"/>
    </row>
    <row r="670" spans="2:4" x14ac:dyDescent="0.3">
      <c r="B670" s="19"/>
      <c r="C670" s="19"/>
      <c r="D670" s="19"/>
    </row>
    <row r="671" spans="2:4" x14ac:dyDescent="0.3">
      <c r="B671" s="19"/>
      <c r="C671" s="19"/>
      <c r="D671" s="19"/>
    </row>
    <row r="672" spans="2:4" x14ac:dyDescent="0.3">
      <c r="B672" s="19"/>
      <c r="C672" s="19"/>
      <c r="D672" s="19"/>
    </row>
    <row r="673" spans="2:4" x14ac:dyDescent="0.3">
      <c r="B673" s="19"/>
      <c r="C673" s="19"/>
      <c r="D673" s="19"/>
    </row>
    <row r="674" spans="2:4" x14ac:dyDescent="0.3">
      <c r="B674" s="19"/>
      <c r="C674" s="19"/>
      <c r="D674" s="19"/>
    </row>
    <row r="675" spans="2:4" x14ac:dyDescent="0.3">
      <c r="B675" s="19"/>
      <c r="C675" s="19"/>
      <c r="D675" s="19"/>
    </row>
    <row r="676" spans="2:4" x14ac:dyDescent="0.3">
      <c r="B676" s="19"/>
      <c r="C676" s="19"/>
      <c r="D676" s="19"/>
    </row>
    <row r="677" spans="2:4" x14ac:dyDescent="0.3">
      <c r="B677" s="19"/>
      <c r="C677" s="19"/>
      <c r="D677" s="19"/>
    </row>
    <row r="678" spans="2:4" x14ac:dyDescent="0.3">
      <c r="B678" s="19"/>
      <c r="C678" s="19"/>
      <c r="D678" s="19"/>
    </row>
    <row r="679" spans="2:4" x14ac:dyDescent="0.3">
      <c r="B679" s="19"/>
      <c r="C679" s="19"/>
      <c r="D679" s="19"/>
    </row>
    <row r="680" spans="2:4" x14ac:dyDescent="0.3">
      <c r="B680" s="19"/>
      <c r="C680" s="19"/>
      <c r="D680" s="19"/>
    </row>
    <row r="681" spans="2:4" x14ac:dyDescent="0.3">
      <c r="B681" s="19"/>
      <c r="C681" s="19"/>
      <c r="D681" s="19"/>
    </row>
    <row r="682" spans="2:4" x14ac:dyDescent="0.3">
      <c r="B682" s="19"/>
      <c r="C682" s="19"/>
      <c r="D682" s="19"/>
    </row>
    <row r="683" spans="2:4" x14ac:dyDescent="0.3">
      <c r="B683" s="19"/>
      <c r="C683" s="19"/>
      <c r="D683" s="19"/>
    </row>
    <row r="684" spans="2:4" x14ac:dyDescent="0.3">
      <c r="B684" s="19"/>
      <c r="C684" s="19"/>
      <c r="D684" s="19"/>
    </row>
    <row r="685" spans="2:4" x14ac:dyDescent="0.3">
      <c r="B685" s="19"/>
      <c r="C685" s="19"/>
      <c r="D685" s="19"/>
    </row>
    <row r="686" spans="2:4" x14ac:dyDescent="0.3">
      <c r="B686" s="19"/>
      <c r="C686" s="19"/>
      <c r="D686" s="19"/>
    </row>
    <row r="687" spans="2:4" x14ac:dyDescent="0.3">
      <c r="B687" s="19"/>
      <c r="C687" s="19"/>
      <c r="D687" s="19"/>
    </row>
    <row r="688" spans="2:4" x14ac:dyDescent="0.3">
      <c r="B688" s="19"/>
      <c r="C688" s="19"/>
      <c r="D688" s="19"/>
    </row>
    <row r="689" spans="2:4" x14ac:dyDescent="0.3">
      <c r="B689" s="19"/>
      <c r="C689" s="19"/>
      <c r="D689" s="19"/>
    </row>
    <row r="690" spans="2:4" x14ac:dyDescent="0.3">
      <c r="B690" s="19"/>
      <c r="C690" s="19"/>
      <c r="D690" s="19"/>
    </row>
    <row r="691" spans="2:4" x14ac:dyDescent="0.3">
      <c r="B691" s="19"/>
      <c r="C691" s="19"/>
      <c r="D691" s="19"/>
    </row>
    <row r="692" spans="2:4" x14ac:dyDescent="0.3">
      <c r="B692" s="19"/>
      <c r="C692" s="19"/>
      <c r="D692" s="19"/>
    </row>
    <row r="693" spans="2:4" x14ac:dyDescent="0.3">
      <c r="B693" s="19"/>
      <c r="C693" s="19"/>
      <c r="D693" s="19"/>
    </row>
    <row r="694" spans="2:4" x14ac:dyDescent="0.3">
      <c r="B694" s="19"/>
      <c r="C694" s="19"/>
      <c r="D694" s="19"/>
    </row>
    <row r="695" spans="2:4" x14ac:dyDescent="0.3">
      <c r="B695" s="19"/>
      <c r="C695" s="19"/>
      <c r="D695" s="19"/>
    </row>
    <row r="696" spans="2:4" x14ac:dyDescent="0.3">
      <c r="B696" s="19"/>
      <c r="C696" s="19"/>
      <c r="D696" s="19"/>
    </row>
    <row r="697" spans="2:4" x14ac:dyDescent="0.3">
      <c r="B697" s="19"/>
      <c r="C697" s="19"/>
      <c r="D697" s="19"/>
    </row>
    <row r="698" spans="2:4" x14ac:dyDescent="0.3">
      <c r="B698" s="19"/>
      <c r="C698" s="19"/>
      <c r="D698" s="19"/>
    </row>
    <row r="699" spans="2:4" x14ac:dyDescent="0.3">
      <c r="B699" s="19"/>
      <c r="C699" s="19"/>
      <c r="D699" s="19"/>
    </row>
    <row r="700" spans="2:4" x14ac:dyDescent="0.3">
      <c r="B700" s="19"/>
      <c r="C700" s="19"/>
      <c r="D700" s="19"/>
    </row>
    <row r="701" spans="2:4" x14ac:dyDescent="0.3">
      <c r="B701" s="19"/>
      <c r="C701" s="19"/>
      <c r="D701" s="19"/>
    </row>
    <row r="702" spans="2:4" x14ac:dyDescent="0.3">
      <c r="B702" s="19"/>
      <c r="C702" s="19"/>
      <c r="D702" s="19"/>
    </row>
    <row r="703" spans="2:4" x14ac:dyDescent="0.3">
      <c r="B703" s="19"/>
      <c r="C703" s="19"/>
      <c r="D703" s="19"/>
    </row>
    <row r="704" spans="2:4" x14ac:dyDescent="0.3">
      <c r="B704" s="19"/>
      <c r="C704" s="19"/>
      <c r="D704" s="19"/>
    </row>
    <row r="705" spans="2:4" x14ac:dyDescent="0.3">
      <c r="B705" s="19"/>
      <c r="C705" s="19"/>
      <c r="D705" s="19"/>
    </row>
    <row r="706" spans="2:4" x14ac:dyDescent="0.3">
      <c r="B706" s="19"/>
      <c r="C706" s="19"/>
      <c r="D706" s="19"/>
    </row>
    <row r="707" spans="2:4" x14ac:dyDescent="0.3">
      <c r="B707" s="19"/>
      <c r="C707" s="19"/>
      <c r="D707" s="19"/>
    </row>
    <row r="708" spans="2:4" x14ac:dyDescent="0.3">
      <c r="B708" s="19"/>
      <c r="C708" s="19"/>
      <c r="D708" s="19"/>
    </row>
    <row r="709" spans="2:4" x14ac:dyDescent="0.3">
      <c r="B709" s="19"/>
      <c r="C709" s="19"/>
      <c r="D709" s="19"/>
    </row>
    <row r="710" spans="2:4" x14ac:dyDescent="0.3">
      <c r="B710" s="19"/>
      <c r="C710" s="19"/>
      <c r="D710" s="19"/>
    </row>
    <row r="711" spans="2:4" x14ac:dyDescent="0.3">
      <c r="B711" s="19"/>
      <c r="C711" s="19"/>
      <c r="D711" s="19"/>
    </row>
    <row r="712" spans="2:4" x14ac:dyDescent="0.3">
      <c r="B712" s="19"/>
      <c r="C712" s="19"/>
      <c r="D712" s="19"/>
    </row>
    <row r="713" spans="2:4" x14ac:dyDescent="0.3">
      <c r="B713" s="19"/>
      <c r="C713" s="19"/>
      <c r="D713" s="19"/>
    </row>
    <row r="714" spans="2:4" x14ac:dyDescent="0.3">
      <c r="B714" s="19"/>
      <c r="C714" s="19"/>
      <c r="D714" s="19"/>
    </row>
    <row r="715" spans="2:4" x14ac:dyDescent="0.3">
      <c r="B715" s="19"/>
      <c r="C715" s="19"/>
      <c r="D715" s="19"/>
    </row>
    <row r="716" spans="2:4" x14ac:dyDescent="0.3">
      <c r="B716" s="19"/>
      <c r="C716" s="19"/>
      <c r="D716" s="19"/>
    </row>
    <row r="717" spans="2:4" x14ac:dyDescent="0.3">
      <c r="B717" s="19"/>
      <c r="C717" s="19"/>
      <c r="D717" s="19"/>
    </row>
    <row r="718" spans="2:4" x14ac:dyDescent="0.3">
      <c r="B718" s="19"/>
      <c r="C718" s="19"/>
      <c r="D718" s="19"/>
    </row>
    <row r="719" spans="2:4" x14ac:dyDescent="0.3">
      <c r="B719" s="19"/>
      <c r="C719" s="19"/>
      <c r="D719" s="19"/>
    </row>
    <row r="720" spans="2:4" x14ac:dyDescent="0.3">
      <c r="B720" s="19"/>
      <c r="C720" s="19"/>
      <c r="D720" s="19"/>
    </row>
    <row r="721" spans="2:4" x14ac:dyDescent="0.3">
      <c r="B721" s="19"/>
      <c r="C721" s="19"/>
      <c r="D721" s="19"/>
    </row>
    <row r="722" spans="2:4" x14ac:dyDescent="0.3">
      <c r="B722" s="19"/>
      <c r="C722" s="19"/>
      <c r="D722" s="19"/>
    </row>
    <row r="723" spans="2:4" x14ac:dyDescent="0.3">
      <c r="B723" s="19"/>
      <c r="C723" s="19"/>
      <c r="D723" s="19"/>
    </row>
    <row r="724" spans="2:4" x14ac:dyDescent="0.3">
      <c r="B724" s="19"/>
      <c r="C724" s="19"/>
      <c r="D724" s="19"/>
    </row>
    <row r="725" spans="2:4" x14ac:dyDescent="0.3">
      <c r="B725" s="19"/>
      <c r="C725" s="19"/>
      <c r="D725" s="19"/>
    </row>
    <row r="726" spans="2:4" x14ac:dyDescent="0.3">
      <c r="B726" s="19"/>
      <c r="C726" s="19"/>
      <c r="D726" s="19"/>
    </row>
    <row r="727" spans="2:4" x14ac:dyDescent="0.3">
      <c r="B727" s="19"/>
      <c r="C727" s="19"/>
      <c r="D727" s="19"/>
    </row>
    <row r="728" spans="2:4" x14ac:dyDescent="0.3">
      <c r="B728" s="19"/>
      <c r="C728" s="19"/>
      <c r="D728" s="19"/>
    </row>
    <row r="729" spans="2:4" x14ac:dyDescent="0.3">
      <c r="B729" s="19"/>
      <c r="C729" s="19"/>
      <c r="D729" s="19"/>
    </row>
    <row r="730" spans="2:4" x14ac:dyDescent="0.3">
      <c r="B730" s="19"/>
      <c r="C730" s="19"/>
      <c r="D730" s="19"/>
    </row>
    <row r="731" spans="2:4" x14ac:dyDescent="0.3">
      <c r="B731" s="19"/>
      <c r="C731" s="19"/>
      <c r="D731" s="19"/>
    </row>
    <row r="732" spans="2:4" x14ac:dyDescent="0.3">
      <c r="B732" s="19"/>
      <c r="C732" s="19"/>
      <c r="D732" s="19"/>
    </row>
    <row r="733" spans="2:4" x14ac:dyDescent="0.3">
      <c r="B733" s="19"/>
      <c r="C733" s="19"/>
      <c r="D733" s="19"/>
    </row>
    <row r="734" spans="2:4" x14ac:dyDescent="0.3">
      <c r="B734" s="19"/>
      <c r="C734" s="19"/>
      <c r="D734" s="19"/>
    </row>
    <row r="735" spans="2:4" x14ac:dyDescent="0.3">
      <c r="B735" s="19"/>
      <c r="C735" s="19"/>
      <c r="D735" s="19"/>
    </row>
    <row r="736" spans="2:4" x14ac:dyDescent="0.3">
      <c r="B736" s="19"/>
      <c r="C736" s="19"/>
      <c r="D736" s="19"/>
    </row>
    <row r="737" spans="2:4" x14ac:dyDescent="0.3">
      <c r="B737" s="19"/>
      <c r="C737" s="19"/>
      <c r="D737" s="19"/>
    </row>
    <row r="738" spans="2:4" x14ac:dyDescent="0.3">
      <c r="B738" s="19"/>
      <c r="C738" s="19"/>
      <c r="D738" s="19"/>
    </row>
    <row r="739" spans="2:4" x14ac:dyDescent="0.3">
      <c r="B739" s="19"/>
      <c r="C739" s="19"/>
      <c r="D739" s="19"/>
    </row>
    <row r="740" spans="2:4" x14ac:dyDescent="0.3">
      <c r="B740" s="19"/>
      <c r="C740" s="19"/>
      <c r="D740" s="19"/>
    </row>
    <row r="741" spans="2:4" x14ac:dyDescent="0.3">
      <c r="B741" s="19"/>
      <c r="C741" s="19"/>
      <c r="D741" s="19"/>
    </row>
    <row r="742" spans="2:4" x14ac:dyDescent="0.3">
      <c r="B742" s="19"/>
      <c r="C742" s="19"/>
      <c r="D742" s="19"/>
    </row>
    <row r="743" spans="2:4" x14ac:dyDescent="0.3">
      <c r="B743" s="19"/>
      <c r="C743" s="19"/>
      <c r="D743" s="19"/>
    </row>
    <row r="744" spans="2:4" x14ac:dyDescent="0.3">
      <c r="B744" s="19"/>
      <c r="C744" s="19"/>
      <c r="D744" s="19"/>
    </row>
    <row r="745" spans="2:4" x14ac:dyDescent="0.3">
      <c r="B745" s="19"/>
      <c r="C745" s="19"/>
      <c r="D745" s="19"/>
    </row>
    <row r="746" spans="2:4" x14ac:dyDescent="0.3">
      <c r="B746" s="19"/>
      <c r="C746" s="19"/>
      <c r="D746" s="19"/>
    </row>
    <row r="747" spans="2:4" x14ac:dyDescent="0.3">
      <c r="B747" s="19"/>
      <c r="C747" s="19"/>
      <c r="D747" s="19"/>
    </row>
    <row r="748" spans="2:4" x14ac:dyDescent="0.3">
      <c r="B748" s="19"/>
      <c r="C748" s="19"/>
      <c r="D748" s="19"/>
    </row>
    <row r="749" spans="2:4" x14ac:dyDescent="0.3">
      <c r="B749" s="19"/>
      <c r="C749" s="19"/>
      <c r="D749" s="19"/>
    </row>
    <row r="750" spans="2:4" x14ac:dyDescent="0.3">
      <c r="B750" s="19"/>
      <c r="C750" s="19"/>
      <c r="D750" s="19"/>
    </row>
    <row r="751" spans="2:4" x14ac:dyDescent="0.3">
      <c r="B751" s="19"/>
      <c r="C751" s="19"/>
      <c r="D751" s="19"/>
    </row>
    <row r="752" spans="2:4" x14ac:dyDescent="0.3">
      <c r="B752" s="19"/>
      <c r="C752" s="19"/>
      <c r="D752" s="19"/>
    </row>
    <row r="753" spans="2:4" x14ac:dyDescent="0.3">
      <c r="B753" s="19"/>
      <c r="C753" s="19"/>
      <c r="D753" s="19"/>
    </row>
    <row r="754" spans="2:4" x14ac:dyDescent="0.3">
      <c r="B754" s="19"/>
      <c r="C754" s="19"/>
      <c r="D754" s="19"/>
    </row>
    <row r="755" spans="2:4" x14ac:dyDescent="0.3">
      <c r="B755" s="19"/>
      <c r="C755" s="19"/>
      <c r="D755" s="19"/>
    </row>
    <row r="756" spans="2:4" x14ac:dyDescent="0.3">
      <c r="B756" s="19"/>
      <c r="C756" s="19"/>
      <c r="D756" s="19"/>
    </row>
    <row r="757" spans="2:4" x14ac:dyDescent="0.3">
      <c r="B757" s="19"/>
      <c r="C757" s="19"/>
      <c r="D757" s="19"/>
    </row>
    <row r="758" spans="2:4" x14ac:dyDescent="0.3">
      <c r="B758" s="19"/>
      <c r="C758" s="19"/>
      <c r="D758" s="19"/>
    </row>
    <row r="759" spans="2:4" x14ac:dyDescent="0.3">
      <c r="B759" s="19"/>
      <c r="C759" s="19"/>
      <c r="D759" s="19"/>
    </row>
    <row r="760" spans="2:4" x14ac:dyDescent="0.3">
      <c r="B760" s="19"/>
      <c r="C760" s="19"/>
      <c r="D760" s="19"/>
    </row>
    <row r="761" spans="2:4" x14ac:dyDescent="0.3">
      <c r="B761" s="19"/>
      <c r="C761" s="19"/>
      <c r="D761" s="19"/>
    </row>
    <row r="762" spans="2:4" x14ac:dyDescent="0.3">
      <c r="B762" s="19"/>
      <c r="C762" s="19"/>
      <c r="D762" s="19"/>
    </row>
    <row r="763" spans="2:4" x14ac:dyDescent="0.3">
      <c r="B763" s="19"/>
      <c r="C763" s="19"/>
      <c r="D763" s="19"/>
    </row>
    <row r="764" spans="2:4" x14ac:dyDescent="0.3">
      <c r="B764" s="19"/>
      <c r="C764" s="19"/>
      <c r="D764" s="19"/>
    </row>
    <row r="765" spans="2:4" x14ac:dyDescent="0.3">
      <c r="B765" s="19"/>
      <c r="C765" s="19"/>
      <c r="D765" s="19"/>
    </row>
    <row r="766" spans="2:4" x14ac:dyDescent="0.3">
      <c r="B766" s="19"/>
      <c r="C766" s="19"/>
      <c r="D766" s="19"/>
    </row>
    <row r="767" spans="2:4" x14ac:dyDescent="0.3">
      <c r="B767" s="19"/>
      <c r="C767" s="19"/>
      <c r="D767" s="19"/>
    </row>
    <row r="768" spans="2:4" x14ac:dyDescent="0.3">
      <c r="B768" s="19"/>
      <c r="C768" s="19"/>
      <c r="D768" s="19"/>
    </row>
    <row r="769" spans="2:4" x14ac:dyDescent="0.3">
      <c r="B769" s="19"/>
      <c r="C769" s="19"/>
      <c r="D769" s="19"/>
    </row>
    <row r="770" spans="2:4" x14ac:dyDescent="0.3">
      <c r="B770" s="19"/>
      <c r="C770" s="19"/>
      <c r="D770" s="19"/>
    </row>
    <row r="771" spans="2:4" x14ac:dyDescent="0.3">
      <c r="B771" s="19"/>
      <c r="C771" s="19"/>
      <c r="D771" s="19"/>
    </row>
    <row r="772" spans="2:4" x14ac:dyDescent="0.3">
      <c r="B772" s="19"/>
      <c r="C772" s="19"/>
      <c r="D772" s="19"/>
    </row>
    <row r="773" spans="2:4" x14ac:dyDescent="0.3">
      <c r="B773" s="19"/>
      <c r="C773" s="19"/>
      <c r="D773" s="19"/>
    </row>
    <row r="774" spans="2:4" x14ac:dyDescent="0.3">
      <c r="B774" s="19"/>
      <c r="C774" s="19"/>
      <c r="D774" s="19"/>
    </row>
    <row r="775" spans="2:4" x14ac:dyDescent="0.3">
      <c r="B775" s="19"/>
      <c r="C775" s="19"/>
      <c r="D775" s="19"/>
    </row>
    <row r="776" spans="2:4" x14ac:dyDescent="0.3">
      <c r="B776" s="19"/>
      <c r="C776" s="19"/>
      <c r="D776" s="19"/>
    </row>
    <row r="777" spans="2:4" x14ac:dyDescent="0.3">
      <c r="B777" s="19"/>
      <c r="C777" s="19"/>
      <c r="D777" s="19"/>
    </row>
    <row r="778" spans="2:4" x14ac:dyDescent="0.3">
      <c r="B778" s="19"/>
      <c r="C778" s="19"/>
      <c r="D778" s="19"/>
    </row>
    <row r="779" spans="2:4" x14ac:dyDescent="0.3">
      <c r="B779" s="19"/>
      <c r="C779" s="19"/>
      <c r="D779" s="19"/>
    </row>
    <row r="780" spans="2:4" x14ac:dyDescent="0.3">
      <c r="B780" s="19"/>
      <c r="C780" s="19"/>
      <c r="D780" s="19"/>
    </row>
    <row r="781" spans="2:4" x14ac:dyDescent="0.3">
      <c r="B781" s="19"/>
      <c r="C781" s="19"/>
      <c r="D781" s="19"/>
    </row>
    <row r="782" spans="2:4" x14ac:dyDescent="0.3">
      <c r="B782" s="19"/>
      <c r="C782" s="19"/>
      <c r="D782" s="19"/>
    </row>
    <row r="783" spans="2:4" x14ac:dyDescent="0.3">
      <c r="B783" s="19"/>
      <c r="C783" s="19"/>
      <c r="D783" s="19"/>
    </row>
    <row r="784" spans="2:4" x14ac:dyDescent="0.3">
      <c r="B784" s="19"/>
      <c r="C784" s="19"/>
      <c r="D784" s="19"/>
    </row>
    <row r="785" spans="2:4" x14ac:dyDescent="0.3">
      <c r="B785" s="19"/>
      <c r="C785" s="19"/>
      <c r="D785" s="19"/>
    </row>
    <row r="786" spans="2:4" x14ac:dyDescent="0.3">
      <c r="B786" s="19"/>
      <c r="C786" s="19"/>
      <c r="D786" s="19"/>
    </row>
    <row r="787" spans="2:4" x14ac:dyDescent="0.3">
      <c r="B787" s="19"/>
      <c r="C787" s="19"/>
      <c r="D787" s="19"/>
    </row>
    <row r="788" spans="2:4" x14ac:dyDescent="0.3">
      <c r="B788" s="19"/>
      <c r="C788" s="19"/>
      <c r="D788" s="19"/>
    </row>
    <row r="789" spans="2:4" x14ac:dyDescent="0.3">
      <c r="B789" s="19"/>
      <c r="C789" s="19"/>
      <c r="D789" s="19"/>
    </row>
    <row r="790" spans="2:4" x14ac:dyDescent="0.3">
      <c r="B790" s="19"/>
      <c r="C790" s="19"/>
      <c r="D790" s="19"/>
    </row>
    <row r="791" spans="2:4" x14ac:dyDescent="0.3">
      <c r="B791" s="19"/>
      <c r="C791" s="19"/>
      <c r="D791" s="19"/>
    </row>
    <row r="792" spans="2:4" x14ac:dyDescent="0.3">
      <c r="B792" s="19"/>
      <c r="C792" s="19"/>
      <c r="D792" s="19"/>
    </row>
    <row r="793" spans="2:4" x14ac:dyDescent="0.3">
      <c r="B793" s="19"/>
      <c r="C793" s="19"/>
      <c r="D793" s="19"/>
    </row>
    <row r="794" spans="2:4" x14ac:dyDescent="0.3">
      <c r="B794" s="19"/>
      <c r="C794" s="19"/>
      <c r="D794" s="19"/>
    </row>
    <row r="795" spans="2:4" x14ac:dyDescent="0.3">
      <c r="B795" s="19"/>
      <c r="C795" s="19"/>
      <c r="D795" s="19"/>
    </row>
    <row r="796" spans="2:4" x14ac:dyDescent="0.3">
      <c r="B796" s="19"/>
      <c r="C796" s="19"/>
      <c r="D796" s="19"/>
    </row>
    <row r="797" spans="2:4" x14ac:dyDescent="0.3">
      <c r="B797" s="19"/>
      <c r="C797" s="19"/>
      <c r="D797" s="19"/>
    </row>
    <row r="798" spans="2:4" x14ac:dyDescent="0.3">
      <c r="B798" s="19"/>
      <c r="C798" s="19"/>
      <c r="D798" s="19"/>
    </row>
    <row r="799" spans="2:4" x14ac:dyDescent="0.3">
      <c r="B799" s="19"/>
      <c r="C799" s="19"/>
      <c r="D799" s="19"/>
    </row>
    <row r="800" spans="2:4" x14ac:dyDescent="0.3">
      <c r="B800" s="19"/>
      <c r="C800" s="19"/>
      <c r="D800" s="19"/>
    </row>
    <row r="801" spans="2:4" x14ac:dyDescent="0.3">
      <c r="B801" s="19"/>
      <c r="C801" s="19"/>
      <c r="D801" s="19"/>
    </row>
    <row r="802" spans="2:4" x14ac:dyDescent="0.3">
      <c r="B802" s="19"/>
      <c r="C802" s="19"/>
      <c r="D802" s="19"/>
    </row>
    <row r="803" spans="2:4" x14ac:dyDescent="0.3">
      <c r="B803" s="19"/>
      <c r="C803" s="19"/>
      <c r="D803" s="19"/>
    </row>
    <row r="804" spans="2:4" x14ac:dyDescent="0.3">
      <c r="B804" s="19"/>
      <c r="C804" s="19"/>
      <c r="D804" s="19"/>
    </row>
    <row r="805" spans="2:4" x14ac:dyDescent="0.3">
      <c r="B805" s="19"/>
      <c r="C805" s="19"/>
      <c r="D805" s="19"/>
    </row>
    <row r="806" spans="2:4" x14ac:dyDescent="0.3">
      <c r="B806" s="19"/>
      <c r="C806" s="19"/>
      <c r="D806" s="19"/>
    </row>
    <row r="807" spans="2:4" x14ac:dyDescent="0.3">
      <c r="B807" s="19"/>
      <c r="C807" s="19"/>
      <c r="D807" s="19"/>
    </row>
    <row r="808" spans="2:4" x14ac:dyDescent="0.3">
      <c r="B808" s="19"/>
      <c r="C808" s="19"/>
      <c r="D808" s="19"/>
    </row>
    <row r="809" spans="2:4" x14ac:dyDescent="0.3">
      <c r="B809" s="19"/>
      <c r="C809" s="19"/>
      <c r="D809" s="19"/>
    </row>
    <row r="810" spans="2:4" x14ac:dyDescent="0.3">
      <c r="B810" s="19"/>
      <c r="C810" s="19"/>
      <c r="D810" s="19"/>
    </row>
    <row r="811" spans="2:4" x14ac:dyDescent="0.3">
      <c r="B811" s="19"/>
      <c r="C811" s="19"/>
      <c r="D811" s="19"/>
    </row>
    <row r="812" spans="2:4" x14ac:dyDescent="0.3">
      <c r="B812" s="19"/>
      <c r="C812" s="19"/>
      <c r="D812" s="19"/>
    </row>
    <row r="813" spans="2:4" x14ac:dyDescent="0.3">
      <c r="B813" s="19"/>
      <c r="C813" s="19"/>
      <c r="D813" s="19"/>
    </row>
    <row r="814" spans="2:4" x14ac:dyDescent="0.3">
      <c r="B814" s="19"/>
      <c r="C814" s="19"/>
      <c r="D814" s="19"/>
    </row>
    <row r="815" spans="2:4" x14ac:dyDescent="0.3">
      <c r="B815" s="19"/>
      <c r="C815" s="19"/>
      <c r="D815" s="19"/>
    </row>
    <row r="816" spans="2:4" x14ac:dyDescent="0.3">
      <c r="B816" s="19"/>
      <c r="C816" s="19"/>
      <c r="D816" s="19"/>
    </row>
    <row r="817" spans="2:4" x14ac:dyDescent="0.3">
      <c r="B817" s="19"/>
      <c r="C817" s="19"/>
      <c r="D817" s="19"/>
    </row>
    <row r="818" spans="2:4" x14ac:dyDescent="0.3">
      <c r="B818" s="19"/>
      <c r="C818" s="19"/>
      <c r="D818" s="19"/>
    </row>
    <row r="819" spans="2:4" x14ac:dyDescent="0.3">
      <c r="B819" s="19"/>
      <c r="C819" s="19"/>
      <c r="D819" s="19"/>
    </row>
    <row r="820" spans="2:4" x14ac:dyDescent="0.3">
      <c r="B820" s="19"/>
      <c r="C820" s="19"/>
      <c r="D820" s="19"/>
    </row>
    <row r="821" spans="2:4" x14ac:dyDescent="0.3">
      <c r="B821" s="19"/>
      <c r="C821" s="19"/>
      <c r="D821" s="19"/>
    </row>
    <row r="822" spans="2:4" x14ac:dyDescent="0.3">
      <c r="B822" s="19"/>
      <c r="C822" s="19"/>
      <c r="D822" s="19"/>
    </row>
    <row r="823" spans="2:4" x14ac:dyDescent="0.3">
      <c r="B823" s="19"/>
      <c r="C823" s="19"/>
      <c r="D823" s="19"/>
    </row>
    <row r="824" spans="2:4" x14ac:dyDescent="0.3">
      <c r="B824" s="19"/>
      <c r="C824" s="19"/>
      <c r="D824" s="19"/>
    </row>
    <row r="825" spans="2:4" x14ac:dyDescent="0.3">
      <c r="B825" s="19"/>
      <c r="C825" s="19"/>
      <c r="D825" s="19"/>
    </row>
    <row r="826" spans="2:4" x14ac:dyDescent="0.3">
      <c r="B826" s="19"/>
      <c r="C826" s="19"/>
      <c r="D826" s="19"/>
    </row>
    <row r="827" spans="2:4" x14ac:dyDescent="0.3">
      <c r="B827" s="19"/>
      <c r="C827" s="19"/>
      <c r="D827" s="19"/>
    </row>
    <row r="828" spans="2:4" x14ac:dyDescent="0.3">
      <c r="B828" s="19"/>
      <c r="C828" s="19"/>
      <c r="D828" s="19"/>
    </row>
    <row r="829" spans="2:4" x14ac:dyDescent="0.3">
      <c r="B829" s="19"/>
      <c r="C829" s="19"/>
      <c r="D829" s="19"/>
    </row>
    <row r="830" spans="2:4" x14ac:dyDescent="0.3">
      <c r="B830" s="19"/>
      <c r="C830" s="19"/>
      <c r="D830" s="19"/>
    </row>
    <row r="831" spans="2:4" x14ac:dyDescent="0.3">
      <c r="B831" s="19"/>
      <c r="C831" s="19"/>
      <c r="D831" s="19"/>
    </row>
    <row r="832" spans="2:4" x14ac:dyDescent="0.3">
      <c r="B832" s="19"/>
      <c r="C832" s="19"/>
      <c r="D832" s="19"/>
    </row>
    <row r="833" spans="2:4" x14ac:dyDescent="0.3">
      <c r="B833" s="19"/>
      <c r="C833" s="19"/>
      <c r="D833" s="19"/>
    </row>
    <row r="834" spans="2:4" x14ac:dyDescent="0.3">
      <c r="B834" s="19"/>
      <c r="C834" s="19"/>
      <c r="D834" s="19"/>
    </row>
    <row r="835" spans="2:4" x14ac:dyDescent="0.3">
      <c r="B835" s="19"/>
      <c r="C835" s="19"/>
      <c r="D835" s="19"/>
    </row>
    <row r="836" spans="2:4" x14ac:dyDescent="0.3">
      <c r="B836" s="19"/>
      <c r="C836" s="19"/>
      <c r="D836" s="19"/>
    </row>
    <row r="837" spans="2:4" x14ac:dyDescent="0.3">
      <c r="B837" s="19"/>
      <c r="C837" s="19"/>
      <c r="D837" s="19"/>
    </row>
    <row r="838" spans="2:4" x14ac:dyDescent="0.3">
      <c r="B838" s="19"/>
      <c r="C838" s="19"/>
      <c r="D838" s="19"/>
    </row>
    <row r="839" spans="2:4" x14ac:dyDescent="0.3">
      <c r="B839" s="19"/>
      <c r="C839" s="19"/>
      <c r="D839" s="19"/>
    </row>
    <row r="840" spans="2:4" x14ac:dyDescent="0.3">
      <c r="B840" s="19"/>
      <c r="C840" s="19"/>
      <c r="D840" s="19"/>
    </row>
    <row r="841" spans="2:4" x14ac:dyDescent="0.3">
      <c r="B841" s="19"/>
      <c r="C841" s="19"/>
      <c r="D841" s="19"/>
    </row>
    <row r="842" spans="2:4" x14ac:dyDescent="0.3">
      <c r="B842" s="19"/>
      <c r="C842" s="19"/>
      <c r="D842" s="19"/>
    </row>
    <row r="843" spans="2:4" x14ac:dyDescent="0.3">
      <c r="B843" s="19"/>
      <c r="C843" s="19"/>
      <c r="D843" s="19"/>
    </row>
    <row r="844" spans="2:4" x14ac:dyDescent="0.3">
      <c r="B844" s="19"/>
      <c r="C844" s="19"/>
      <c r="D844" s="19"/>
    </row>
    <row r="845" spans="2:4" x14ac:dyDescent="0.3">
      <c r="B845" s="19"/>
      <c r="C845" s="19"/>
      <c r="D845" s="19"/>
    </row>
    <row r="846" spans="2:4" x14ac:dyDescent="0.3">
      <c r="B846" s="19"/>
      <c r="C846" s="19"/>
      <c r="D846" s="19"/>
    </row>
    <row r="847" spans="2:4" x14ac:dyDescent="0.3">
      <c r="B847" s="19"/>
      <c r="C847" s="19"/>
      <c r="D847" s="19"/>
    </row>
    <row r="848" spans="2:4" x14ac:dyDescent="0.3">
      <c r="B848" s="19"/>
      <c r="C848" s="19"/>
      <c r="D848" s="19"/>
    </row>
    <row r="849" spans="2:4" x14ac:dyDescent="0.3">
      <c r="B849" s="19"/>
      <c r="C849" s="19"/>
      <c r="D849" s="19"/>
    </row>
    <row r="850" spans="2:4" x14ac:dyDescent="0.3">
      <c r="B850" s="19"/>
      <c r="C850" s="19"/>
      <c r="D850" s="19"/>
    </row>
    <row r="851" spans="2:4" x14ac:dyDescent="0.3">
      <c r="B851" s="19"/>
      <c r="C851" s="19"/>
      <c r="D851" s="19"/>
    </row>
    <row r="852" spans="2:4" x14ac:dyDescent="0.3">
      <c r="B852" s="19"/>
      <c r="C852" s="19"/>
      <c r="D852" s="19"/>
    </row>
    <row r="853" spans="2:4" x14ac:dyDescent="0.3">
      <c r="B853" s="19"/>
      <c r="C853" s="19"/>
      <c r="D853" s="19"/>
    </row>
    <row r="854" spans="2:4" x14ac:dyDescent="0.3">
      <c r="B854" s="19"/>
      <c r="C854" s="19"/>
      <c r="D854" s="19"/>
    </row>
    <row r="855" spans="2:4" x14ac:dyDescent="0.3">
      <c r="B855" s="19"/>
      <c r="C855" s="19"/>
      <c r="D855" s="19"/>
    </row>
    <row r="856" spans="2:4" x14ac:dyDescent="0.3">
      <c r="B856" s="19"/>
      <c r="C856" s="19"/>
      <c r="D856" s="19"/>
    </row>
    <row r="857" spans="2:4" x14ac:dyDescent="0.3">
      <c r="B857" s="19"/>
      <c r="C857" s="19"/>
      <c r="D857" s="19"/>
    </row>
    <row r="858" spans="2:4" x14ac:dyDescent="0.3">
      <c r="B858" s="19"/>
      <c r="C858" s="19"/>
      <c r="D858" s="19"/>
    </row>
    <row r="859" spans="2:4" x14ac:dyDescent="0.3">
      <c r="B859" s="19"/>
      <c r="C859" s="19"/>
      <c r="D859" s="19"/>
    </row>
    <row r="860" spans="2:4" x14ac:dyDescent="0.3">
      <c r="B860" s="19"/>
      <c r="C860" s="19"/>
      <c r="D860" s="19"/>
    </row>
    <row r="861" spans="2:4" x14ac:dyDescent="0.3">
      <c r="B861" s="19"/>
      <c r="C861" s="19"/>
      <c r="D861" s="19"/>
    </row>
    <row r="862" spans="2:4" x14ac:dyDescent="0.3">
      <c r="B862" s="19"/>
      <c r="C862" s="19"/>
      <c r="D862" s="19"/>
    </row>
    <row r="863" spans="2:4" x14ac:dyDescent="0.3">
      <c r="B863" s="19"/>
      <c r="C863" s="19"/>
      <c r="D863" s="19"/>
    </row>
    <row r="864" spans="2:4" x14ac:dyDescent="0.3">
      <c r="B864" s="19"/>
      <c r="C864" s="19"/>
      <c r="D864" s="19"/>
    </row>
    <row r="865" spans="2:4" x14ac:dyDescent="0.3">
      <c r="B865" s="19"/>
      <c r="C865" s="19"/>
      <c r="D865" s="19"/>
    </row>
    <row r="866" spans="2:4" x14ac:dyDescent="0.3">
      <c r="B866" s="19"/>
      <c r="C866" s="19"/>
      <c r="D866" s="19"/>
    </row>
    <row r="867" spans="2:4" x14ac:dyDescent="0.3">
      <c r="B867" s="19"/>
      <c r="C867" s="19"/>
      <c r="D867" s="19"/>
    </row>
    <row r="868" spans="2:4" x14ac:dyDescent="0.3">
      <c r="B868" s="19"/>
      <c r="C868" s="19"/>
      <c r="D868" s="19"/>
    </row>
    <row r="869" spans="2:4" x14ac:dyDescent="0.3">
      <c r="B869" s="19"/>
      <c r="C869" s="19"/>
      <c r="D869" s="19"/>
    </row>
    <row r="870" spans="2:4" x14ac:dyDescent="0.3">
      <c r="B870" s="19"/>
      <c r="C870" s="19"/>
      <c r="D870" s="19"/>
    </row>
    <row r="871" spans="2:4" x14ac:dyDescent="0.3">
      <c r="B871" s="19"/>
      <c r="C871" s="19"/>
      <c r="D871" s="19"/>
    </row>
    <row r="872" spans="2:4" x14ac:dyDescent="0.3">
      <c r="B872" s="19"/>
      <c r="C872" s="19"/>
      <c r="D872" s="19"/>
    </row>
    <row r="873" spans="2:4" x14ac:dyDescent="0.3">
      <c r="B873" s="19"/>
      <c r="C873" s="19"/>
      <c r="D873" s="19"/>
    </row>
    <row r="874" spans="2:4" x14ac:dyDescent="0.3">
      <c r="B874" s="19"/>
      <c r="C874" s="19"/>
      <c r="D874" s="19"/>
    </row>
    <row r="875" spans="2:4" x14ac:dyDescent="0.3">
      <c r="B875" s="19"/>
      <c r="C875" s="19"/>
      <c r="D875" s="19"/>
    </row>
    <row r="876" spans="2:4" x14ac:dyDescent="0.3">
      <c r="B876" s="19"/>
      <c r="C876" s="19"/>
      <c r="D876" s="19"/>
    </row>
    <row r="877" spans="2:4" x14ac:dyDescent="0.3">
      <c r="B877" s="19"/>
      <c r="C877" s="19"/>
      <c r="D877" s="19"/>
    </row>
    <row r="878" spans="2:4" x14ac:dyDescent="0.3">
      <c r="B878" s="19"/>
      <c r="C878" s="19"/>
      <c r="D878" s="19"/>
    </row>
    <row r="879" spans="2:4" x14ac:dyDescent="0.3">
      <c r="B879" s="19"/>
      <c r="C879" s="19"/>
      <c r="D879" s="19"/>
    </row>
    <row r="880" spans="2:4" x14ac:dyDescent="0.3">
      <c r="B880" s="19"/>
      <c r="C880" s="19"/>
      <c r="D880" s="19"/>
    </row>
    <row r="881" spans="2:4" x14ac:dyDescent="0.3">
      <c r="B881" s="19"/>
      <c r="C881" s="19"/>
      <c r="D881" s="19"/>
    </row>
    <row r="882" spans="2:4" x14ac:dyDescent="0.3">
      <c r="B882" s="19"/>
      <c r="C882" s="19"/>
      <c r="D882" s="19"/>
    </row>
    <row r="883" spans="2:4" x14ac:dyDescent="0.3">
      <c r="B883" s="19"/>
      <c r="C883" s="19"/>
      <c r="D883" s="19"/>
    </row>
    <row r="884" spans="2:4" x14ac:dyDescent="0.3">
      <c r="B884" s="19"/>
      <c r="C884" s="19"/>
      <c r="D884" s="19"/>
    </row>
    <row r="885" spans="2:4" x14ac:dyDescent="0.3">
      <c r="B885" s="19"/>
      <c r="C885" s="19"/>
      <c r="D885" s="19"/>
    </row>
    <row r="886" spans="2:4" x14ac:dyDescent="0.3">
      <c r="B886" s="19"/>
      <c r="C886" s="19"/>
      <c r="D886" s="19"/>
    </row>
    <row r="887" spans="2:4" x14ac:dyDescent="0.3">
      <c r="B887" s="19"/>
      <c r="C887" s="19"/>
      <c r="D887" s="19"/>
    </row>
    <row r="888" spans="2:4" x14ac:dyDescent="0.3">
      <c r="B888" s="19"/>
      <c r="C888" s="19"/>
      <c r="D888" s="19"/>
    </row>
    <row r="889" spans="2:4" x14ac:dyDescent="0.3">
      <c r="B889" s="19"/>
      <c r="C889" s="19"/>
      <c r="D889" s="19"/>
    </row>
    <row r="890" spans="2:4" x14ac:dyDescent="0.3">
      <c r="B890" s="19"/>
      <c r="C890" s="19"/>
      <c r="D890" s="19"/>
    </row>
    <row r="891" spans="2:4" x14ac:dyDescent="0.3">
      <c r="B891" s="19"/>
      <c r="C891" s="19"/>
      <c r="D891" s="19"/>
    </row>
    <row r="892" spans="2:4" x14ac:dyDescent="0.3">
      <c r="B892" s="19"/>
      <c r="C892" s="19"/>
      <c r="D892" s="19"/>
    </row>
    <row r="893" spans="2:4" x14ac:dyDescent="0.3">
      <c r="B893" s="19"/>
      <c r="C893" s="19"/>
      <c r="D893" s="19"/>
    </row>
    <row r="894" spans="2:4" x14ac:dyDescent="0.3">
      <c r="B894" s="19"/>
      <c r="C894" s="19"/>
      <c r="D894" s="19"/>
    </row>
    <row r="895" spans="2:4" x14ac:dyDescent="0.3">
      <c r="B895" s="19"/>
      <c r="C895" s="19"/>
      <c r="D895" s="19"/>
    </row>
    <row r="896" spans="2:4" x14ac:dyDescent="0.3">
      <c r="B896" s="19"/>
      <c r="C896" s="19"/>
      <c r="D896" s="19"/>
    </row>
    <row r="897" spans="2:4" x14ac:dyDescent="0.3">
      <c r="B897" s="19"/>
      <c r="C897" s="19"/>
      <c r="D897" s="19"/>
    </row>
    <row r="898" spans="2:4" x14ac:dyDescent="0.3">
      <c r="B898" s="19"/>
      <c r="C898" s="19"/>
      <c r="D898" s="19"/>
    </row>
    <row r="899" spans="2:4" x14ac:dyDescent="0.3">
      <c r="B899" s="19"/>
      <c r="C899" s="19"/>
      <c r="D899" s="19"/>
    </row>
    <row r="900" spans="2:4" x14ac:dyDescent="0.3">
      <c r="B900" s="19"/>
      <c r="C900" s="19"/>
      <c r="D900" s="19"/>
    </row>
    <row r="901" spans="2:4" x14ac:dyDescent="0.3">
      <c r="B901" s="19"/>
      <c r="C901" s="19"/>
      <c r="D901" s="19"/>
    </row>
    <row r="902" spans="2:4" x14ac:dyDescent="0.3">
      <c r="B902" s="19"/>
      <c r="C902" s="19"/>
      <c r="D902" s="19"/>
    </row>
    <row r="903" spans="2:4" x14ac:dyDescent="0.3">
      <c r="B903" s="19"/>
      <c r="C903" s="19"/>
      <c r="D903" s="19"/>
    </row>
    <row r="904" spans="2:4" x14ac:dyDescent="0.3">
      <c r="B904" s="19"/>
      <c r="C904" s="19"/>
      <c r="D904" s="19"/>
    </row>
    <row r="905" spans="2:4" x14ac:dyDescent="0.3">
      <c r="B905" s="19"/>
      <c r="C905" s="19"/>
      <c r="D905" s="19"/>
    </row>
    <row r="906" spans="2:4" x14ac:dyDescent="0.3">
      <c r="B906" s="19"/>
      <c r="C906" s="19"/>
      <c r="D906" s="19"/>
    </row>
    <row r="907" spans="2:4" x14ac:dyDescent="0.3">
      <c r="B907" s="19"/>
      <c r="C907" s="19"/>
      <c r="D907" s="19"/>
    </row>
    <row r="908" spans="2:4" x14ac:dyDescent="0.3">
      <c r="B908" s="19"/>
      <c r="C908" s="19"/>
      <c r="D908" s="19"/>
    </row>
    <row r="909" spans="2:4" x14ac:dyDescent="0.3">
      <c r="B909" s="19"/>
      <c r="C909" s="19"/>
      <c r="D909" s="19"/>
    </row>
    <row r="910" spans="2:4" x14ac:dyDescent="0.3">
      <c r="B910" s="19"/>
      <c r="C910" s="19"/>
      <c r="D910" s="19"/>
    </row>
    <row r="911" spans="2:4" x14ac:dyDescent="0.3">
      <c r="B911" s="19"/>
      <c r="C911" s="19"/>
      <c r="D911" s="19"/>
    </row>
    <row r="912" spans="2:4" x14ac:dyDescent="0.3">
      <c r="B912" s="19"/>
      <c r="C912" s="19"/>
      <c r="D912" s="19"/>
    </row>
    <row r="913" spans="2:4" x14ac:dyDescent="0.3">
      <c r="B913" s="19"/>
      <c r="C913" s="19"/>
      <c r="D913" s="19"/>
    </row>
    <row r="914" spans="2:4" x14ac:dyDescent="0.3">
      <c r="B914" s="19"/>
      <c r="C914" s="19"/>
      <c r="D914" s="19"/>
    </row>
    <row r="915" spans="2:4" x14ac:dyDescent="0.3">
      <c r="B915" s="19"/>
      <c r="C915" s="19"/>
      <c r="D915" s="19"/>
    </row>
    <row r="916" spans="2:4" x14ac:dyDescent="0.3">
      <c r="B916" s="19"/>
      <c r="C916" s="19"/>
      <c r="D916" s="19"/>
    </row>
    <row r="917" spans="2:4" x14ac:dyDescent="0.3">
      <c r="B917" s="19"/>
      <c r="C917" s="19"/>
      <c r="D917" s="19"/>
    </row>
    <row r="918" spans="2:4" x14ac:dyDescent="0.3">
      <c r="B918" s="19"/>
      <c r="C918" s="19"/>
      <c r="D918" s="19"/>
    </row>
    <row r="919" spans="2:4" x14ac:dyDescent="0.3">
      <c r="B919" s="19"/>
      <c r="C919" s="19"/>
      <c r="D919" s="19"/>
    </row>
    <row r="920" spans="2:4" x14ac:dyDescent="0.3">
      <c r="B920" s="19"/>
      <c r="C920" s="19"/>
      <c r="D920" s="19"/>
    </row>
    <row r="921" spans="2:4" x14ac:dyDescent="0.3">
      <c r="B921" s="19"/>
      <c r="C921" s="19"/>
      <c r="D921" s="19"/>
    </row>
    <row r="922" spans="2:4" x14ac:dyDescent="0.3">
      <c r="B922" s="19"/>
      <c r="C922" s="19"/>
      <c r="D922" s="19"/>
    </row>
    <row r="923" spans="2:4" x14ac:dyDescent="0.3">
      <c r="B923" s="19"/>
      <c r="C923" s="19"/>
      <c r="D923" s="19"/>
    </row>
    <row r="924" spans="2:4" x14ac:dyDescent="0.3">
      <c r="B924" s="19"/>
      <c r="C924" s="19"/>
      <c r="D924" s="19"/>
    </row>
    <row r="925" spans="2:4" x14ac:dyDescent="0.3">
      <c r="B925" s="19"/>
      <c r="C925" s="19"/>
      <c r="D925" s="19"/>
    </row>
    <row r="926" spans="2:4" x14ac:dyDescent="0.3">
      <c r="B926" s="19"/>
      <c r="C926" s="19"/>
      <c r="D926" s="19"/>
    </row>
    <row r="927" spans="2:4" x14ac:dyDescent="0.3">
      <c r="B927" s="19"/>
      <c r="C927" s="19"/>
      <c r="D927" s="19"/>
    </row>
    <row r="928" spans="2:4" x14ac:dyDescent="0.3">
      <c r="B928" s="19"/>
      <c r="C928" s="19"/>
      <c r="D928" s="19"/>
    </row>
    <row r="929" spans="2:4" x14ac:dyDescent="0.3">
      <c r="B929" s="19"/>
      <c r="C929" s="19"/>
      <c r="D929" s="19"/>
    </row>
    <row r="930" spans="2:4" x14ac:dyDescent="0.3">
      <c r="B930" s="19"/>
      <c r="C930" s="19"/>
      <c r="D930" s="19"/>
    </row>
    <row r="931" spans="2:4" x14ac:dyDescent="0.3">
      <c r="B931" s="19"/>
      <c r="C931" s="19"/>
      <c r="D931" s="19"/>
    </row>
    <row r="932" spans="2:4" x14ac:dyDescent="0.3">
      <c r="B932" s="19"/>
      <c r="C932" s="19"/>
      <c r="D932" s="19"/>
    </row>
    <row r="933" spans="2:4" x14ac:dyDescent="0.3">
      <c r="B933" s="19"/>
      <c r="C933" s="19"/>
      <c r="D933" s="19"/>
    </row>
    <row r="934" spans="2:4" x14ac:dyDescent="0.3">
      <c r="B934" s="19"/>
      <c r="C934" s="19"/>
      <c r="D934" s="19"/>
    </row>
    <row r="935" spans="2:4" x14ac:dyDescent="0.3">
      <c r="B935" s="19"/>
      <c r="C935" s="19"/>
      <c r="D935" s="19"/>
    </row>
    <row r="936" spans="2:4" x14ac:dyDescent="0.3">
      <c r="B936" s="19"/>
      <c r="C936" s="19"/>
      <c r="D936" s="19"/>
    </row>
    <row r="937" spans="2:4" x14ac:dyDescent="0.3">
      <c r="B937" s="19"/>
      <c r="C937" s="19"/>
      <c r="D937" s="19"/>
    </row>
    <row r="938" spans="2:4" x14ac:dyDescent="0.3">
      <c r="B938" s="19"/>
      <c r="C938" s="19"/>
      <c r="D938" s="19"/>
    </row>
    <row r="939" spans="2:4" x14ac:dyDescent="0.3">
      <c r="B939" s="19"/>
      <c r="C939" s="19"/>
      <c r="D939" s="19"/>
    </row>
    <row r="940" spans="2:4" x14ac:dyDescent="0.3">
      <c r="B940" s="19"/>
      <c r="C940" s="19"/>
      <c r="D940" s="19"/>
    </row>
    <row r="941" spans="2:4" x14ac:dyDescent="0.3">
      <c r="B941" s="19"/>
      <c r="C941" s="19"/>
      <c r="D941" s="19"/>
    </row>
    <row r="942" spans="2:4" x14ac:dyDescent="0.3">
      <c r="B942" s="19"/>
      <c r="C942" s="19"/>
      <c r="D942" s="19"/>
    </row>
    <row r="943" spans="2:4" x14ac:dyDescent="0.3">
      <c r="B943" s="19"/>
      <c r="C943" s="19"/>
      <c r="D943" s="19"/>
    </row>
    <row r="944" spans="2:4" x14ac:dyDescent="0.3">
      <c r="B944" s="19"/>
      <c r="C944" s="19"/>
      <c r="D944" s="19"/>
    </row>
    <row r="945" spans="2:4" x14ac:dyDescent="0.3">
      <c r="B945" s="19"/>
      <c r="C945" s="19"/>
      <c r="D945" s="19"/>
    </row>
    <row r="946" spans="2:4" x14ac:dyDescent="0.3">
      <c r="B946" s="19"/>
      <c r="C946" s="19"/>
      <c r="D946" s="19"/>
    </row>
    <row r="947" spans="2:4" x14ac:dyDescent="0.3">
      <c r="B947" s="19"/>
      <c r="C947" s="19"/>
      <c r="D947" s="19"/>
    </row>
    <row r="948" spans="2:4" x14ac:dyDescent="0.3">
      <c r="B948" s="19"/>
      <c r="C948" s="19"/>
      <c r="D948" s="19"/>
    </row>
    <row r="949" spans="2:4" x14ac:dyDescent="0.3">
      <c r="B949" s="19"/>
      <c r="C949" s="19"/>
      <c r="D949" s="19"/>
    </row>
    <row r="950" spans="2:4" x14ac:dyDescent="0.3">
      <c r="B950" s="19"/>
      <c r="C950" s="19"/>
      <c r="D950" s="19"/>
    </row>
    <row r="951" spans="2:4" x14ac:dyDescent="0.3">
      <c r="B951" s="19"/>
      <c r="C951" s="19"/>
      <c r="D951" s="19"/>
    </row>
    <row r="952" spans="2:4" x14ac:dyDescent="0.3">
      <c r="B952" s="19"/>
      <c r="C952" s="19"/>
      <c r="D952" s="19"/>
    </row>
    <row r="953" spans="2:4" x14ac:dyDescent="0.3">
      <c r="B953" s="19"/>
      <c r="C953" s="19"/>
      <c r="D953" s="19"/>
    </row>
    <row r="954" spans="2:4" x14ac:dyDescent="0.3">
      <c r="B954" s="19"/>
      <c r="C954" s="19"/>
      <c r="D954" s="19"/>
    </row>
    <row r="955" spans="2:4" x14ac:dyDescent="0.3">
      <c r="B955" s="19"/>
      <c r="C955" s="19"/>
      <c r="D955" s="19"/>
    </row>
    <row r="956" spans="2:4" x14ac:dyDescent="0.3">
      <c r="B956" s="19"/>
      <c r="C956" s="19"/>
      <c r="D956" s="19"/>
    </row>
    <row r="957" spans="2:4" x14ac:dyDescent="0.3">
      <c r="B957" s="19"/>
      <c r="C957" s="19"/>
      <c r="D957" s="19"/>
    </row>
    <row r="958" spans="2:4" x14ac:dyDescent="0.3">
      <c r="B958" s="19"/>
      <c r="C958" s="19"/>
      <c r="D958" s="19"/>
    </row>
    <row r="959" spans="2:4" x14ac:dyDescent="0.3">
      <c r="B959" s="19"/>
      <c r="C959" s="19"/>
      <c r="D959" s="19"/>
    </row>
    <row r="960" spans="2:4" x14ac:dyDescent="0.3">
      <c r="B960" s="19"/>
      <c r="C960" s="19"/>
      <c r="D960" s="19"/>
    </row>
    <row r="961" spans="2:4" x14ac:dyDescent="0.3">
      <c r="B961" s="19"/>
      <c r="C961" s="19"/>
      <c r="D961" s="19"/>
    </row>
    <row r="962" spans="2:4" x14ac:dyDescent="0.3">
      <c r="B962" s="19"/>
      <c r="C962" s="19"/>
      <c r="D962" s="19"/>
    </row>
    <row r="963" spans="2:4" x14ac:dyDescent="0.3">
      <c r="B963" s="19"/>
      <c r="C963" s="19"/>
      <c r="D963" s="19"/>
    </row>
    <row r="964" spans="2:4" x14ac:dyDescent="0.3">
      <c r="B964" s="19"/>
      <c r="C964" s="19"/>
      <c r="D964" s="19"/>
    </row>
    <row r="965" spans="2:4" x14ac:dyDescent="0.3">
      <c r="B965" s="19"/>
      <c r="C965" s="19"/>
      <c r="D965" s="19"/>
    </row>
    <row r="966" spans="2:4" x14ac:dyDescent="0.3">
      <c r="B966" s="19"/>
      <c r="C966" s="19"/>
      <c r="D966" s="19"/>
    </row>
    <row r="967" spans="2:4" x14ac:dyDescent="0.3">
      <c r="B967" s="19"/>
      <c r="C967" s="19"/>
      <c r="D967" s="19"/>
    </row>
    <row r="968" spans="2:4" x14ac:dyDescent="0.3">
      <c r="B968" s="19"/>
      <c r="C968" s="19"/>
      <c r="D968" s="19"/>
    </row>
    <row r="969" spans="2:4" x14ac:dyDescent="0.3">
      <c r="B969" s="19"/>
      <c r="C969" s="19"/>
      <c r="D969" s="19"/>
    </row>
    <row r="970" spans="2:4" x14ac:dyDescent="0.3">
      <c r="B970" s="19"/>
      <c r="C970" s="19"/>
      <c r="D970" s="19"/>
    </row>
    <row r="971" spans="2:4" x14ac:dyDescent="0.3">
      <c r="B971" s="19"/>
      <c r="C971" s="19"/>
      <c r="D971" s="19"/>
    </row>
    <row r="972" spans="2:4" x14ac:dyDescent="0.3">
      <c r="B972" s="19"/>
      <c r="C972" s="19"/>
      <c r="D972" s="19"/>
    </row>
    <row r="973" spans="2:4" x14ac:dyDescent="0.3">
      <c r="B973" s="19"/>
      <c r="C973" s="19"/>
      <c r="D973" s="19"/>
    </row>
    <row r="974" spans="2:4" x14ac:dyDescent="0.3">
      <c r="B974" s="19"/>
      <c r="C974" s="19"/>
      <c r="D974" s="19"/>
    </row>
    <row r="975" spans="2:4" x14ac:dyDescent="0.3">
      <c r="B975" s="19"/>
      <c r="C975" s="19"/>
      <c r="D975" s="19"/>
    </row>
    <row r="976" spans="2:4" x14ac:dyDescent="0.3">
      <c r="B976" s="19"/>
      <c r="C976" s="19"/>
      <c r="D976" s="19"/>
    </row>
    <row r="977" spans="2:4" x14ac:dyDescent="0.3">
      <c r="B977" s="19"/>
      <c r="C977" s="19"/>
      <c r="D977" s="19"/>
    </row>
    <row r="978" spans="2:4" x14ac:dyDescent="0.3">
      <c r="B978" s="19"/>
      <c r="C978" s="19"/>
      <c r="D978" s="19"/>
    </row>
    <row r="979" spans="2:4" x14ac:dyDescent="0.3">
      <c r="B979" s="19"/>
      <c r="C979" s="19"/>
      <c r="D979" s="19"/>
    </row>
    <row r="980" spans="2:4" x14ac:dyDescent="0.3">
      <c r="B980" s="19"/>
      <c r="C980" s="19"/>
      <c r="D980" s="19"/>
    </row>
    <row r="981" spans="2:4" x14ac:dyDescent="0.3">
      <c r="B981" s="19"/>
      <c r="C981" s="19"/>
      <c r="D981" s="19"/>
    </row>
    <row r="982" spans="2:4" x14ac:dyDescent="0.3">
      <c r="B982" s="19"/>
      <c r="C982" s="19"/>
      <c r="D982" s="19"/>
    </row>
    <row r="983" spans="2:4" x14ac:dyDescent="0.3">
      <c r="B983" s="19"/>
      <c r="C983" s="19"/>
      <c r="D983" s="19"/>
    </row>
    <row r="984" spans="2:4" x14ac:dyDescent="0.3">
      <c r="B984" s="19"/>
      <c r="C984" s="19"/>
      <c r="D984" s="19"/>
    </row>
    <row r="985" spans="2:4" x14ac:dyDescent="0.3">
      <c r="B985" s="19"/>
      <c r="C985" s="19"/>
      <c r="D985" s="19"/>
    </row>
    <row r="986" spans="2:4" x14ac:dyDescent="0.3">
      <c r="B986" s="19"/>
      <c r="C986" s="19"/>
      <c r="D986" s="19"/>
    </row>
    <row r="987" spans="2:4" x14ac:dyDescent="0.3">
      <c r="B987" s="19"/>
      <c r="C987" s="19"/>
      <c r="D987" s="19"/>
    </row>
  </sheetData>
  <phoneticPr fontId="20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R 2 b P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2 b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m z 1 R M L w j a U Q E A A C c I A A A T A B w A R m 9 y b X V s Y X M v U 2 V j d G l v b j E u b S C i G A A o o B Q A A A A A A A A A A A A A A A A A A A A A A A A A A A D t k 0 9 r w k A Q x e + B f I d l v S Q Q h G r s p X h o 0 x Z K i x Q V P I i U T Z y q m O z I Z m I t I d + 9 G 6 O t f 7 Y 9 S k F z W d j 3 d u b t / D Y p R D R D y X r V e n V j W 7 a V T o W C M e u L M I Y G a 7 M Y y L a Y / n q Y q Q j 0 z s M q g r g e Z E q B p A G q e Y g 4 d 9 x 8 2 B E J t H l 1 k o + K Y Y C S t G X k V Q V q P J g K O S m L f y 6 A 6 0 p r a 7 2 v h E z f U S U B x l k i S z F 1 q m 5 e n n P M K M I E u M d I K 4 x g R Y X H c v 4 K 2 i C J P W Z y D O O t L L M k B L U 2 3 C 5 B i Q m w e 5 S i v J / B E o p o D i p 9 i z C T p P U n S d d + v U x Q F O 5 3 7 C 4 k u N S x q 3 z p T / J K 2 G w 7 B / f z D B G P M x n a 3 C E R J q y L H 0 e t X k R K H e c 4 k e c 3 W 6 5 t z e R f t X b x 1 j a Y m N N w + Y X y C S k / w 4 J Y y f E A 8 K 9 o W d P f Q 3 t Q w E y 1 e a F 6 C q q m X 2 7 b y Q z G P 3 M w u x P b S 2 4 e V + v M x / U f 3 v E X U E s B A i 0 A F A A C A A g A R 2 b P V A N 4 j Q + k A A A A 9 g A A A B I A A A A A A A A A A A A A A A A A A A A A A E N v b m Z p Z y 9 Q Y W N r Y W d l L n h t b F B L A Q I t A B Q A A g A I A E d m z 1 Q P y u m r p A A A A O k A A A A T A A A A A A A A A A A A A A A A A P A A A A B b Q 2 9 u d G V u d F 9 U e X B l c 1 0 u e G 1 s U E s B A i 0 A F A A C A A g A R 2 b P V E w v C N p R A Q A A J w g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o A A A A A A A D e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c 6 N D I 6 M T U u O D Y z M j k z N V o i I C 8 + P E V u d H J 5 I F R 5 c G U 9 I k Z p b G x D b 2 x 1 b W 5 U e X B l c y I g V m F s d W U 9 I n N C Z 0 0 9 I i A v P j x F b n R y e S B U e X B l P S J G a W x s Q 2 9 s d W 1 u T m F t Z X M i I F Z h b H V l P S J z W y Z x d W 9 0 O 2 9 1 d G N v b W U m c X V v d D s s J n F 1 b 3 Q 7 Y m F j a 2 V y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v d X R j b 2 1 l L D B 9 J n F 1 b 3 Q 7 L C Z x d W 9 0 O 1 N l Y 3 R p b 2 4 x L 1 R h Y m x l M i 9 B d X R v U m V t b 3 Z l Z E N v b H V t b n M x L n t i Y W N r Z X J z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9 B d X R v U m V t b 3 Z l Z E N v b H V t b n M x L n t v d X R j b 2 1 l L D B 9 J n F 1 b 3 Q 7 L C Z x d W 9 0 O 1 N l Y 3 R p b 2 4 x L 1 R h Y m x l M i 9 B d X R v U m V t b 3 Z l Z E N v b H V t b n M x L n t i Y W N r Z X J z X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3 O j Q 1 O j A 0 L j E 0 N j Y 5 M z R a I i A v P j x F b n R y e S B U e X B l P S J G a W x s Q 2 9 s d W 1 u V H l w Z X M i I F Z h b H V l P S J z Q m d N P S I g L z 4 8 R W 5 0 c n k g V H l w Z T 0 i R m l s b E N v b H V t b k 5 h b W V z I i B W Y W x 1 Z T 0 i c 1 s m c X V v d D t v d X R j b 2 1 l J n F 1 b 3 Q 7 L C Z x d W 9 0 O 2 J h Y 2 t l c n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I p L 0 F 1 d G 9 S Z W 1 v d m V k Q 2 9 s d W 1 u c z E u e 2 9 1 d G N v b W U s M H 0 m c X V v d D s s J n F 1 b 3 Q 7 U 2 V j d G l v b j E v V G F i b G U y I C g y K S 9 B d X R v U m V t b 3 Z l Z E N v b H V t b n M x L n t i Y W N r Z X J z X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i A o M i k v Q X V 0 b 1 J l b W 9 2 Z W R D b 2 x 1 b W 5 z M S 5 7 b 3 V 0 Y 2 9 t Z S w w f S Z x d W 9 0 O y w m c X V v d D t T Z W N 0 a W 9 u M S 9 U Y W J s Z T I g K D I p L 0 F 1 d G 9 S Z W 1 v d m V k Q 2 9 s d W 1 u c z E u e 2 J h Y 2 t l c n N f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S 2 V w d C U y M E x h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c 6 N D c 6 N T k u N T k z M T M 0 N 1 o i I C 8 + P E V u d H J 5 I F R 5 c G U 9 I k Z p b G x D b 2 x 1 b W 5 U e X B l c y I g V m F s d W U 9 I n N C Z 0 0 9 I i A v P j x F b n R y e S B U e X B l P S J G a W x s Q 2 9 s d W 1 u T m F t Z X M i I F Z h b H V l P S J z W y Z x d W 9 0 O 2 9 1 d G N v b W U m c X V v d D s s J n F 1 b 3 Q 7 Y m F j a 2 V y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y k v Q X V 0 b 1 J l b W 9 2 Z W R D b 2 x 1 b W 5 z M S 5 7 b 3 V 0 Y 2 9 t Z S w w f S Z x d W 9 0 O y w m c X V v d D t T Z W N 0 a W 9 u M S 9 U Y W J s Z T I g K D M p L 0 F 1 d G 9 S Z W 1 v d m V k Q 2 9 s d W 1 u c z E u e 2 J h Y 2 t l c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I C g z K S 9 B d X R v U m V t b 3 Z l Z E N v b H V t b n M x L n t v d X R j b 2 1 l L D B 9 J n F 1 b 3 Q 7 L C Z x d W 9 0 O 1 N l Y 3 R p b 2 4 x L 1 R h Y m x l M i A o M y k v Q X V 0 b 1 J l b W 9 2 Z W R D b 2 x 1 b W 5 z M S 5 7 Y m F j a 2 V y c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c 6 N D g 6 M j Y u M T M 1 M j c 3 M F o i I C 8 + P E V u d H J 5 I F R 5 c G U 9 I k Z p b G x D b 2 x 1 b W 5 U e X B l c y I g V m F s d W U 9 I n N C Z 1 V G Q X c 9 P S I g L z 4 8 R W 5 0 c n k g V H l w Z T 0 i R m l s b E N v b H V t b k 5 h b W V z I i B W Y W x 1 Z T 0 i c 1 s m c X V v d D t v d X R j b 2 1 l J n F 1 b 3 Q 7 L C Z x d W 9 0 O 1 B l c m N l b n Q g R n V u Z G V k J n F 1 b 3 Q 7 L C Z x d W 9 0 O 0 F 2 Z X J h Z 2 U g R G 9 u Y X R p b 2 4 m c X V v d D s s J n F 1 b 3 Q 7 Y m F j a 2 V y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N C k v Q X V 0 b 1 J l b W 9 2 Z W R D b 2 x 1 b W 5 z M S 5 7 b 3 V 0 Y 2 9 t Z S w w f S Z x d W 9 0 O y w m c X V v d D t T Z W N 0 a W 9 u M S 9 U Y W J s Z T I g K D Q p L 0 F 1 d G 9 S Z W 1 v d m V k Q 2 9 s d W 1 u c z E u e 1 B l c m N l b n Q g R n V u Z G V k L D F 9 J n F 1 b 3 Q 7 L C Z x d W 9 0 O 1 N l Y 3 R p b 2 4 x L 1 R h Y m x l M i A o N C k v Q X V 0 b 1 J l b W 9 2 Z W R D b 2 x 1 b W 5 z M S 5 7 Q X Z l c m F n Z S B E b 2 5 h d G l v b i w y f S Z x d W 9 0 O y w m c X V v d D t T Z W N 0 a W 9 u M S 9 U Y W J s Z T I g K D Q p L 0 F 1 d G 9 S Z W 1 v d m V k Q 2 9 s d W 1 u c z E u e 2 J h Y 2 t l c n N f Y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I C g 0 K S 9 B d X R v U m V t b 3 Z l Z E N v b H V t b n M x L n t v d X R j b 2 1 l L D B 9 J n F 1 b 3 Q 7 L C Z x d W 9 0 O 1 N l Y 3 R p b 2 4 x L 1 R h Y m x l M i A o N C k v Q X V 0 b 1 J l b W 9 2 Z W R D b 2 x 1 b W 5 z M S 5 7 U G V y Y 2 V u d C B G d W 5 k Z W Q s M X 0 m c X V v d D s s J n F 1 b 3 Q 7 U 2 V j d G l v b j E v V G F i b G U y I C g 0 K S 9 B d X R v U m V t b 3 Z l Z E N v b H V t b n M x L n t B d m V y Y W d l I E R v b m F 0 a W 9 u L D J 9 J n F 1 b 3 Q 7 L C Z x d W 9 0 O 1 N l Y 3 R p b 2 4 x L 1 R h Y m x l M i A o N C k v Q X V 0 b 1 J l b W 9 2 Z W R D b 2 x 1 b W 5 z M S 5 7 Y m F j a 2 V y c 1 9 j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c 6 N D k 6 M D A u N j Y 1 N T k 4 N 1 o i I C 8 + P E V u d H J 5 I F R 5 c G U 9 I k Z p b G x D b 2 x 1 b W 5 U e X B l c y I g V m F s d W U 9 I n N C Z 0 0 9 I i A v P j x F b n R y e S B U e X B l P S J G a W x s Q 2 9 s d W 1 u T m F t Z X M i I F Z h b H V l P S J z W y Z x d W 9 0 O 2 9 1 d G N v b W U m c X V v d D s s J n F 1 b 3 Q 7 Y m F j a 2 V y c 1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N S k v Q X V 0 b 1 J l b W 9 2 Z W R D b 2 x 1 b W 5 z M S 5 7 b 3 V 0 Y 2 9 t Z S w w f S Z x d W 9 0 O y w m c X V v d D t T Z W N 0 a W 9 u M S 9 U Y W J s Z T I g K D U p L 0 F 1 d G 9 S Z W 1 v d m V k Q 2 9 s d W 1 u c z E u e 2 J h Y 2 t l c n N f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I C g 1 K S 9 B d X R v U m V t b 3 Z l Z E N v b H V t b n M x L n t v d X R j b 2 1 l L D B 9 J n F 1 b 3 Q 7 L C Z x d W 9 0 O 1 N l Y 3 R p b 2 4 x L 1 R h Y m x l M i A o N S k v Q X V 0 b 1 J l b W 9 2 Z W R D b 2 x 1 b W 5 z M S 5 7 Y m F j a 2 V y c 1 9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1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8 w + q q O S 2 S 5 l a d d R J I f i M A A A A A A I A A A A A A B B m A A A A A Q A A I A A A A K Y q + e w R W p Z k m s K u Q Z w z i L 5 9 w V j h l Z q q 8 v J u j K X q 1 Z d p A A A A A A 6 A A A A A A g A A I A A A A N 3 Z h 2 2 N 0 O 6 8 6 3 K 4 G r h M G I / E u f 0 n d m 3 7 2 n P U g m b b y H k K U A A A A O v t r x F s 8 O y a o g v y c q j U t g 4 6 K z l C h 4 K s q y 9 u U q X j 1 z b o m Y V X s z s F N I 0 v 6 S E n M r r b n 8 f i u e r N 0 Q w v s j L Y 7 Q B w z 4 v 9 U E U x N G h N H V Y 5 m D / C + M S S Q A A A A M S p 5 b d j g J 2 c g w J Y Z q z / r F 5 b u b b l D 7 7 R c O u s J o I J 2 8 7 B c a s 5 9 0 4 t O i r T U F A u X C j z v g K M d 9 8 6 9 H c T H O X i 7 R W Q 6 y A = < / D a t a M a s h u p > 
</file>

<file path=customXml/itemProps1.xml><?xml version="1.0" encoding="utf-8"?>
<ds:datastoreItem xmlns:ds="http://schemas.openxmlformats.org/officeDocument/2006/customXml" ds:itemID="{3B605ADE-644E-46DD-9C26-142AAD200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Patent Catagory</vt:lpstr>
      <vt:lpstr>Sub Catagory</vt:lpstr>
      <vt:lpstr>Parent Catagory Years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zane rios</cp:lastModifiedBy>
  <dcterms:created xsi:type="dcterms:W3CDTF">2021-09-29T18:52:28Z</dcterms:created>
  <dcterms:modified xsi:type="dcterms:W3CDTF">2022-06-17T04:16:35Z</dcterms:modified>
</cp:coreProperties>
</file>