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Office_2123/Github/Datasets/xie_zhang_memory-cognition_2016/"/>
    </mc:Choice>
  </mc:AlternateContent>
  <xr:revisionPtr revIDLastSave="0" documentId="13_ncr:1_{EBD49477-0415-834F-90E3-FC30965E4FF7}" xr6:coauthVersionLast="47" xr6:coauthVersionMax="47" xr10:uidLastSave="{00000000-0000-0000-0000-000000000000}"/>
  <bookViews>
    <workbookView xWindow="1880" yWindow="500" windowWidth="43440" windowHeight="24140" tabRatio="500" activeTab="3" xr2:uid="{00000000-000D-0000-FFFF-FFFF00000000}"/>
  </bookViews>
  <sheets>
    <sheet name="WN_20_150_Finalized" sheetId="7" r:id="rId1"/>
    <sheet name="ConMaskFinalized" sheetId="8" r:id="rId2"/>
    <sheet name="Meta" sheetId="13" r:id="rId3"/>
    <sheet name="Model Fit" sheetId="10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2" i="13" l="1"/>
  <c r="L32" i="13"/>
  <c r="M31" i="13"/>
  <c r="L31" i="13"/>
  <c r="M33" i="13"/>
  <c r="L33" i="13"/>
  <c r="M34" i="13"/>
  <c r="L34" i="13"/>
  <c r="M35" i="13"/>
  <c r="L35" i="13"/>
  <c r="J32" i="13"/>
  <c r="I32" i="13"/>
  <c r="J31" i="13"/>
  <c r="I31" i="13"/>
  <c r="J33" i="13"/>
  <c r="I33" i="13"/>
  <c r="J34" i="13"/>
  <c r="I34" i="13"/>
  <c r="J35" i="13"/>
  <c r="I35" i="13"/>
  <c r="G32" i="13"/>
  <c r="F32" i="13"/>
  <c r="G31" i="13"/>
  <c r="F31" i="13"/>
  <c r="G33" i="13"/>
  <c r="F33" i="13"/>
  <c r="G34" i="13"/>
  <c r="F34" i="13"/>
  <c r="G35" i="13"/>
  <c r="F35" i="13"/>
  <c r="C34" i="13"/>
  <c r="D34" i="13"/>
  <c r="C33" i="13"/>
  <c r="D33" i="13"/>
  <c r="C31" i="13"/>
  <c r="D31" i="13"/>
  <c r="C32" i="13"/>
  <c r="D32" i="13"/>
  <c r="D35" i="13"/>
  <c r="C35" i="13"/>
  <c r="E27" i="13"/>
  <c r="E26" i="13"/>
  <c r="E25" i="13"/>
  <c r="E24" i="13"/>
  <c r="D27" i="13"/>
  <c r="D26" i="13"/>
  <c r="D25" i="13"/>
  <c r="D24" i="13"/>
  <c r="C27" i="13"/>
  <c r="C26" i="13"/>
  <c r="C25" i="13"/>
  <c r="C24" i="13"/>
  <c r="B27" i="13"/>
  <c r="B26" i="13"/>
  <c r="B25" i="13"/>
  <c r="B24" i="13"/>
  <c r="M33" i="7"/>
  <c r="L33" i="7"/>
  <c r="X5" i="7"/>
  <c r="O26" i="7" s="1"/>
  <c r="R5" i="7"/>
  <c r="S5" i="7"/>
  <c r="T5" i="7" s="1"/>
  <c r="O5" i="7"/>
  <c r="Q6" i="8"/>
  <c r="R6" i="8" s="1"/>
  <c r="P6" i="8"/>
  <c r="Q7" i="8"/>
  <c r="P7" i="8"/>
  <c r="R7" i="8"/>
  <c r="Q8" i="8"/>
  <c r="R8" i="8" s="1"/>
  <c r="P8" i="8"/>
  <c r="Q9" i="8"/>
  <c r="R9" i="8" s="1"/>
  <c r="P9" i="8"/>
  <c r="Q10" i="8"/>
  <c r="P10" i="8"/>
  <c r="R10" i="8" s="1"/>
  <c r="Q11" i="8"/>
  <c r="P11" i="8"/>
  <c r="R11" i="8"/>
  <c r="Q12" i="8"/>
  <c r="P12" i="8"/>
  <c r="R12" i="8"/>
  <c r="Q13" i="8"/>
  <c r="R13" i="8" s="1"/>
  <c r="P13" i="8"/>
  <c r="Q14" i="8"/>
  <c r="P14" i="8"/>
  <c r="R14" i="8" s="1"/>
  <c r="Q15" i="8"/>
  <c r="P15" i="8"/>
  <c r="R15" i="8"/>
  <c r="Q16" i="8"/>
  <c r="P16" i="8"/>
  <c r="R16" i="8"/>
  <c r="Q17" i="8"/>
  <c r="R17" i="8" s="1"/>
  <c r="P17" i="8"/>
  <c r="Q18" i="8"/>
  <c r="P18" i="8"/>
  <c r="R18" i="8" s="1"/>
  <c r="Q19" i="8"/>
  <c r="P19" i="8"/>
  <c r="R19" i="8"/>
  <c r="Q20" i="8"/>
  <c r="P20" i="8"/>
  <c r="R20" i="8"/>
  <c r="Q21" i="8"/>
  <c r="R21" i="8" s="1"/>
  <c r="P21" i="8"/>
  <c r="Q22" i="8"/>
  <c r="P22" i="8"/>
  <c r="R22" i="8" s="1"/>
  <c r="Q23" i="8"/>
  <c r="P23" i="8"/>
  <c r="R23" i="8"/>
  <c r="Q24" i="8"/>
  <c r="P24" i="8"/>
  <c r="R24" i="8"/>
  <c r="Q25" i="8"/>
  <c r="R25" i="8" s="1"/>
  <c r="P25" i="8"/>
  <c r="J7" i="8"/>
  <c r="I7" i="8"/>
  <c r="K7" i="8" s="1"/>
  <c r="J8" i="8"/>
  <c r="I8" i="8"/>
  <c r="K8" i="8"/>
  <c r="J9" i="8"/>
  <c r="I9" i="8"/>
  <c r="K9" i="8"/>
  <c r="J10" i="8"/>
  <c r="K10" i="8" s="1"/>
  <c r="I10" i="8"/>
  <c r="J11" i="8"/>
  <c r="I11" i="8"/>
  <c r="K11" i="8" s="1"/>
  <c r="J12" i="8"/>
  <c r="I12" i="8"/>
  <c r="K12" i="8"/>
  <c r="J13" i="8"/>
  <c r="I13" i="8"/>
  <c r="K13" i="8"/>
  <c r="J14" i="8"/>
  <c r="K14" i="8" s="1"/>
  <c r="I14" i="8"/>
  <c r="J15" i="8"/>
  <c r="I15" i="8"/>
  <c r="K15" i="8" s="1"/>
  <c r="J16" i="8"/>
  <c r="I16" i="8"/>
  <c r="K16" i="8"/>
  <c r="J17" i="8"/>
  <c r="I17" i="8"/>
  <c r="K17" i="8"/>
  <c r="J18" i="8"/>
  <c r="K18" i="8" s="1"/>
  <c r="I18" i="8"/>
  <c r="J19" i="8"/>
  <c r="I19" i="8"/>
  <c r="K19" i="8" s="1"/>
  <c r="J20" i="8"/>
  <c r="I20" i="8"/>
  <c r="K20" i="8"/>
  <c r="J21" i="8"/>
  <c r="I21" i="8"/>
  <c r="K21" i="8"/>
  <c r="J22" i="8"/>
  <c r="K22" i="8" s="1"/>
  <c r="I22" i="8"/>
  <c r="J23" i="8"/>
  <c r="I23" i="8"/>
  <c r="K23" i="8" s="1"/>
  <c r="J24" i="8"/>
  <c r="I24" i="8"/>
  <c r="K24" i="8"/>
  <c r="J25" i="8"/>
  <c r="I25" i="8"/>
  <c r="K25" i="8"/>
  <c r="J6" i="8"/>
  <c r="K6" i="8" s="1"/>
  <c r="I6" i="8"/>
  <c r="S30" i="8"/>
  <c r="S31" i="8" s="1"/>
  <c r="S32" i="8" s="1"/>
  <c r="O16" i="7"/>
  <c r="N30" i="8"/>
  <c r="N31" i="8" s="1"/>
  <c r="N32" i="8" s="1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O6" i="7"/>
  <c r="O7" i="7"/>
  <c r="O8" i="7"/>
  <c r="O9" i="7"/>
  <c r="O10" i="7"/>
  <c r="O11" i="7"/>
  <c r="O12" i="7"/>
  <c r="O13" i="7"/>
  <c r="O14" i="7"/>
  <c r="O15" i="7"/>
  <c r="O17" i="7"/>
  <c r="O18" i="7"/>
  <c r="O19" i="7"/>
  <c r="O20" i="7"/>
  <c r="O21" i="7"/>
  <c r="O22" i="7"/>
  <c r="O23" i="7"/>
  <c r="O24" i="7"/>
  <c r="N5" i="7"/>
  <c r="U27" i="7"/>
  <c r="U29" i="7"/>
  <c r="U30" i="7"/>
  <c r="U31" i="7" s="1"/>
  <c r="L30" i="8"/>
  <c r="L31" i="8" s="1"/>
  <c r="L32" i="8" s="1"/>
  <c r="M28" i="8"/>
  <c r="U55" i="10"/>
  <c r="V55" i="10"/>
  <c r="W55" i="10"/>
  <c r="X55" i="10"/>
  <c r="Y55" i="10"/>
  <c r="Z55" i="10"/>
  <c r="U56" i="10"/>
  <c r="V56" i="10"/>
  <c r="U77" i="10" s="1"/>
  <c r="W56" i="10"/>
  <c r="X56" i="10"/>
  <c r="Y56" i="10"/>
  <c r="Z56" i="10"/>
  <c r="U57" i="10"/>
  <c r="V57" i="10"/>
  <c r="W57" i="10"/>
  <c r="X57" i="10"/>
  <c r="Y57" i="10"/>
  <c r="Z57" i="10"/>
  <c r="U58" i="10"/>
  <c r="V58" i="10"/>
  <c r="W58" i="10"/>
  <c r="X58" i="10"/>
  <c r="Y58" i="10"/>
  <c r="Z58" i="10"/>
  <c r="U59" i="10"/>
  <c r="V59" i="10"/>
  <c r="W59" i="10"/>
  <c r="X59" i="10"/>
  <c r="Y59" i="10"/>
  <c r="Z59" i="10"/>
  <c r="U60" i="10"/>
  <c r="V60" i="10"/>
  <c r="W60" i="10"/>
  <c r="X60" i="10"/>
  <c r="Y60" i="10"/>
  <c r="Z60" i="10"/>
  <c r="U61" i="10"/>
  <c r="V61" i="10"/>
  <c r="W61" i="10"/>
  <c r="X61" i="10"/>
  <c r="Y61" i="10"/>
  <c r="Z61" i="10"/>
  <c r="U62" i="10"/>
  <c r="V62" i="10"/>
  <c r="W62" i="10"/>
  <c r="X62" i="10"/>
  <c r="Y62" i="10"/>
  <c r="Z62" i="10"/>
  <c r="U63" i="10"/>
  <c r="V63" i="10"/>
  <c r="W63" i="10"/>
  <c r="X63" i="10"/>
  <c r="Y63" i="10"/>
  <c r="Z63" i="10"/>
  <c r="U64" i="10"/>
  <c r="V64" i="10"/>
  <c r="W64" i="10"/>
  <c r="X64" i="10"/>
  <c r="Y64" i="10"/>
  <c r="Z64" i="10"/>
  <c r="U65" i="10"/>
  <c r="V65" i="10"/>
  <c r="W65" i="10"/>
  <c r="X65" i="10"/>
  <c r="Y65" i="10"/>
  <c r="Z65" i="10"/>
  <c r="U66" i="10"/>
  <c r="V66" i="10"/>
  <c r="W66" i="10"/>
  <c r="X66" i="10"/>
  <c r="Y66" i="10"/>
  <c r="Z66" i="10"/>
  <c r="U67" i="10"/>
  <c r="V67" i="10"/>
  <c r="W67" i="10"/>
  <c r="X67" i="10"/>
  <c r="Y67" i="10"/>
  <c r="Z67" i="10"/>
  <c r="U68" i="10"/>
  <c r="V68" i="10"/>
  <c r="W68" i="10"/>
  <c r="X68" i="10"/>
  <c r="Y68" i="10"/>
  <c r="Z68" i="10"/>
  <c r="U69" i="10"/>
  <c r="V69" i="10"/>
  <c r="W69" i="10"/>
  <c r="X69" i="10"/>
  <c r="Y69" i="10"/>
  <c r="Z69" i="10"/>
  <c r="U70" i="10"/>
  <c r="V70" i="10"/>
  <c r="W70" i="10"/>
  <c r="X70" i="10"/>
  <c r="Y70" i="10"/>
  <c r="Z70" i="10"/>
  <c r="U71" i="10"/>
  <c r="V71" i="10"/>
  <c r="W71" i="10"/>
  <c r="X71" i="10"/>
  <c r="Y71" i="10"/>
  <c r="Z71" i="10"/>
  <c r="U72" i="10"/>
  <c r="V72" i="10"/>
  <c r="W72" i="10"/>
  <c r="X72" i="10"/>
  <c r="Y72" i="10"/>
  <c r="Z72" i="10"/>
  <c r="U73" i="10"/>
  <c r="V73" i="10"/>
  <c r="W73" i="10"/>
  <c r="X73" i="10"/>
  <c r="Y73" i="10"/>
  <c r="Z73" i="10"/>
  <c r="U74" i="10"/>
  <c r="V74" i="10"/>
  <c r="W74" i="10"/>
  <c r="X74" i="10"/>
  <c r="Y74" i="10"/>
  <c r="Z74" i="10"/>
  <c r="U34" i="10"/>
  <c r="V34" i="10"/>
  <c r="W34" i="10"/>
  <c r="X34" i="10"/>
  <c r="Y34" i="10"/>
  <c r="Z34" i="10"/>
  <c r="U35" i="10"/>
  <c r="V35" i="10"/>
  <c r="W35" i="10"/>
  <c r="X35" i="10"/>
  <c r="Y35" i="10"/>
  <c r="Z35" i="10"/>
  <c r="U36" i="10"/>
  <c r="V36" i="10"/>
  <c r="W36" i="10"/>
  <c r="X36" i="10"/>
  <c r="Y36" i="10"/>
  <c r="Z36" i="10"/>
  <c r="U37" i="10"/>
  <c r="V37" i="10"/>
  <c r="W37" i="10"/>
  <c r="X37" i="10"/>
  <c r="Y37" i="10"/>
  <c r="Z37" i="10"/>
  <c r="U38" i="10"/>
  <c r="V38" i="10"/>
  <c r="W38" i="10"/>
  <c r="X38" i="10"/>
  <c r="Y38" i="10"/>
  <c r="Z38" i="10"/>
  <c r="U39" i="10"/>
  <c r="V39" i="10"/>
  <c r="W39" i="10"/>
  <c r="X39" i="10"/>
  <c r="Y39" i="10"/>
  <c r="Z39" i="10"/>
  <c r="U40" i="10"/>
  <c r="V40" i="10"/>
  <c r="W40" i="10"/>
  <c r="X40" i="10"/>
  <c r="Y40" i="10"/>
  <c r="Z40" i="10"/>
  <c r="U41" i="10"/>
  <c r="V41" i="10"/>
  <c r="W41" i="10"/>
  <c r="X41" i="10"/>
  <c r="Y41" i="10"/>
  <c r="Z41" i="10"/>
  <c r="U42" i="10"/>
  <c r="V42" i="10"/>
  <c r="W42" i="10"/>
  <c r="X42" i="10"/>
  <c r="Y42" i="10"/>
  <c r="Z42" i="10"/>
  <c r="U43" i="10"/>
  <c r="V43" i="10"/>
  <c r="W43" i="10"/>
  <c r="X43" i="10"/>
  <c r="Y43" i="10"/>
  <c r="Z43" i="10"/>
  <c r="U44" i="10"/>
  <c r="V44" i="10"/>
  <c r="W44" i="10"/>
  <c r="X44" i="10"/>
  <c r="Y44" i="10"/>
  <c r="Z44" i="10"/>
  <c r="U45" i="10"/>
  <c r="V45" i="10"/>
  <c r="W45" i="10"/>
  <c r="X45" i="10"/>
  <c r="Y45" i="10"/>
  <c r="Z45" i="10"/>
  <c r="U46" i="10"/>
  <c r="V46" i="10"/>
  <c r="W46" i="10"/>
  <c r="X46" i="10"/>
  <c r="Y46" i="10"/>
  <c r="Z46" i="10"/>
  <c r="U47" i="10"/>
  <c r="V47" i="10"/>
  <c r="W47" i="10"/>
  <c r="X47" i="10"/>
  <c r="Y47" i="10"/>
  <c r="Z47" i="10"/>
  <c r="U48" i="10"/>
  <c r="V48" i="10"/>
  <c r="W48" i="10"/>
  <c r="X48" i="10"/>
  <c r="Y48" i="10"/>
  <c r="Z48" i="10"/>
  <c r="U49" i="10"/>
  <c r="V49" i="10"/>
  <c r="W49" i="10"/>
  <c r="X49" i="10"/>
  <c r="Y49" i="10"/>
  <c r="Z49" i="10"/>
  <c r="U50" i="10"/>
  <c r="V50" i="10"/>
  <c r="W50" i="10"/>
  <c r="X50" i="10"/>
  <c r="Y50" i="10"/>
  <c r="Z50" i="10"/>
  <c r="U51" i="10"/>
  <c r="V51" i="10"/>
  <c r="W51" i="10"/>
  <c r="X51" i="10"/>
  <c r="Y51" i="10"/>
  <c r="Z51" i="10"/>
  <c r="U52" i="10"/>
  <c r="V52" i="10"/>
  <c r="W52" i="10"/>
  <c r="X52" i="10"/>
  <c r="Y52" i="10"/>
  <c r="Z52" i="10"/>
  <c r="U53" i="10"/>
  <c r="V53" i="10"/>
  <c r="W53" i="10"/>
  <c r="X53" i="10"/>
  <c r="Y53" i="10"/>
  <c r="Z53" i="10"/>
  <c r="U3" i="10"/>
  <c r="V3" i="10"/>
  <c r="W3" i="10"/>
  <c r="U4" i="10"/>
  <c r="V4" i="10"/>
  <c r="W4" i="10"/>
  <c r="U5" i="10"/>
  <c r="V5" i="10"/>
  <c r="W5" i="10"/>
  <c r="U6" i="10"/>
  <c r="V6" i="10"/>
  <c r="W6" i="10"/>
  <c r="U7" i="10"/>
  <c r="V7" i="10"/>
  <c r="W7" i="10"/>
  <c r="U8" i="10"/>
  <c r="V8" i="10"/>
  <c r="W8" i="10"/>
  <c r="U9" i="10"/>
  <c r="V9" i="10"/>
  <c r="W9" i="10"/>
  <c r="U10" i="10"/>
  <c r="V10" i="10"/>
  <c r="W10" i="10"/>
  <c r="U11" i="10"/>
  <c r="V11" i="10"/>
  <c r="W11" i="10"/>
  <c r="U12" i="10"/>
  <c r="V12" i="10"/>
  <c r="W12" i="10"/>
  <c r="U13" i="10"/>
  <c r="V13" i="10"/>
  <c r="W13" i="10"/>
  <c r="U14" i="10"/>
  <c r="V14" i="10"/>
  <c r="W14" i="10"/>
  <c r="U15" i="10"/>
  <c r="V15" i="10"/>
  <c r="W15" i="10"/>
  <c r="U16" i="10"/>
  <c r="V16" i="10"/>
  <c r="W16" i="10"/>
  <c r="U17" i="10"/>
  <c r="V17" i="10"/>
  <c r="W17" i="10"/>
  <c r="U18" i="10"/>
  <c r="V18" i="10"/>
  <c r="W18" i="10"/>
  <c r="U19" i="10"/>
  <c r="V19" i="10"/>
  <c r="W19" i="10"/>
  <c r="U20" i="10"/>
  <c r="V20" i="10"/>
  <c r="W20" i="10"/>
  <c r="U21" i="10"/>
  <c r="V21" i="10"/>
  <c r="W21" i="10"/>
  <c r="U22" i="10"/>
  <c r="V22" i="10"/>
  <c r="W22" i="10"/>
  <c r="U23" i="10"/>
  <c r="V23" i="10"/>
  <c r="W23" i="10"/>
  <c r="U24" i="10"/>
  <c r="V24" i="10"/>
  <c r="W24" i="10"/>
  <c r="U25" i="10"/>
  <c r="V25" i="10"/>
  <c r="W25" i="10"/>
  <c r="U26" i="10"/>
  <c r="V26" i="10"/>
  <c r="W26" i="10"/>
  <c r="U27" i="10"/>
  <c r="V27" i="10"/>
  <c r="W27" i="10"/>
  <c r="U28" i="10"/>
  <c r="V28" i="10"/>
  <c r="W28" i="10"/>
  <c r="U29" i="10"/>
  <c r="V29" i="10"/>
  <c r="W29" i="10"/>
  <c r="U30" i="10"/>
  <c r="V30" i="10"/>
  <c r="W30" i="10"/>
  <c r="U31" i="10"/>
  <c r="V31" i="10"/>
  <c r="W31" i="10"/>
  <c r="U32" i="10"/>
  <c r="V32" i="10"/>
  <c r="W3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O79" i="10" s="1"/>
  <c r="O81" i="10" s="1"/>
  <c r="Q81" i="10" s="1"/>
  <c r="R81" i="10" s="1"/>
  <c r="N28" i="10"/>
  <c r="N29" i="10"/>
  <c r="N30" i="10"/>
  <c r="N31" i="10"/>
  <c r="N32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O80" i="10"/>
  <c r="O3" i="10"/>
  <c r="O4" i="10"/>
  <c r="O5" i="10"/>
  <c r="O6" i="10"/>
  <c r="O7" i="10"/>
  <c r="O8" i="10"/>
  <c r="O9" i="10"/>
  <c r="O10" i="10"/>
  <c r="P79" i="10" s="1"/>
  <c r="P81" i="10" s="1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P80" i="10"/>
  <c r="L3" i="10"/>
  <c r="H80" i="10" s="1"/>
  <c r="M3" i="10"/>
  <c r="L4" i="10"/>
  <c r="M4" i="10"/>
  <c r="L5" i="10"/>
  <c r="M5" i="10"/>
  <c r="L6" i="10"/>
  <c r="M6" i="10"/>
  <c r="N79" i="10" s="1"/>
  <c r="N81" i="10" s="1"/>
  <c r="L7" i="10"/>
  <c r="M7" i="10"/>
  <c r="L8" i="10"/>
  <c r="M8" i="10"/>
  <c r="L9" i="10"/>
  <c r="M9" i="10"/>
  <c r="L10" i="10"/>
  <c r="M10" i="10"/>
  <c r="L11" i="10"/>
  <c r="M11" i="10"/>
  <c r="L12" i="10"/>
  <c r="M12" i="10"/>
  <c r="L13" i="10"/>
  <c r="M13" i="10"/>
  <c r="L14" i="10"/>
  <c r="M14" i="10"/>
  <c r="L15" i="10"/>
  <c r="M15" i="10"/>
  <c r="L16" i="10"/>
  <c r="M16" i="10"/>
  <c r="L17" i="10"/>
  <c r="M17" i="10"/>
  <c r="L18" i="10"/>
  <c r="M18" i="10"/>
  <c r="L19" i="10"/>
  <c r="M19" i="10"/>
  <c r="L20" i="10"/>
  <c r="M20" i="10"/>
  <c r="L21" i="10"/>
  <c r="M21" i="10"/>
  <c r="L22" i="10"/>
  <c r="M22" i="10"/>
  <c r="L23" i="10"/>
  <c r="M23" i="10"/>
  <c r="L24" i="10"/>
  <c r="M24" i="10"/>
  <c r="L25" i="10"/>
  <c r="M25" i="10"/>
  <c r="L26" i="10"/>
  <c r="M26" i="10"/>
  <c r="L27" i="10"/>
  <c r="M27" i="10"/>
  <c r="L28" i="10"/>
  <c r="M28" i="10"/>
  <c r="L29" i="10"/>
  <c r="M29" i="10"/>
  <c r="L30" i="10"/>
  <c r="M30" i="10"/>
  <c r="L31" i="10"/>
  <c r="M31" i="10"/>
  <c r="L32" i="10"/>
  <c r="M32" i="10"/>
  <c r="L34" i="10"/>
  <c r="M34" i="10"/>
  <c r="L35" i="10"/>
  <c r="M35" i="10"/>
  <c r="L36" i="10"/>
  <c r="M36" i="10"/>
  <c r="L37" i="10"/>
  <c r="M37" i="10"/>
  <c r="L38" i="10"/>
  <c r="M38" i="10"/>
  <c r="L39" i="10"/>
  <c r="M39" i="10"/>
  <c r="L40" i="10"/>
  <c r="M40" i="10"/>
  <c r="L41" i="10"/>
  <c r="M41" i="10"/>
  <c r="L42" i="10"/>
  <c r="M42" i="10"/>
  <c r="L43" i="10"/>
  <c r="M43" i="10"/>
  <c r="L44" i="10"/>
  <c r="M44" i="10"/>
  <c r="L45" i="10"/>
  <c r="M45" i="10"/>
  <c r="L46" i="10"/>
  <c r="M46" i="10"/>
  <c r="L47" i="10"/>
  <c r="M47" i="10"/>
  <c r="L48" i="10"/>
  <c r="M48" i="10"/>
  <c r="L49" i="10"/>
  <c r="M49" i="10"/>
  <c r="L50" i="10"/>
  <c r="M50" i="10"/>
  <c r="L51" i="10"/>
  <c r="M51" i="10"/>
  <c r="L52" i="10"/>
  <c r="M52" i="10"/>
  <c r="L53" i="10"/>
  <c r="M53" i="10"/>
  <c r="L55" i="10"/>
  <c r="M55" i="10"/>
  <c r="L56" i="10"/>
  <c r="M56" i="10"/>
  <c r="L57" i="10"/>
  <c r="M57" i="10"/>
  <c r="L58" i="10"/>
  <c r="M58" i="10"/>
  <c r="L59" i="10"/>
  <c r="M59" i="10"/>
  <c r="L60" i="10"/>
  <c r="M60" i="10"/>
  <c r="L61" i="10"/>
  <c r="M61" i="10"/>
  <c r="L62" i="10"/>
  <c r="M62" i="10"/>
  <c r="L63" i="10"/>
  <c r="M63" i="10"/>
  <c r="L64" i="10"/>
  <c r="M64" i="10"/>
  <c r="L65" i="10"/>
  <c r="M65" i="10"/>
  <c r="L66" i="10"/>
  <c r="M66" i="10"/>
  <c r="L67" i="10"/>
  <c r="M67" i="10"/>
  <c r="L68" i="10"/>
  <c r="M68" i="10"/>
  <c r="L69" i="10"/>
  <c r="M69" i="10"/>
  <c r="L70" i="10"/>
  <c r="M70" i="10"/>
  <c r="L71" i="10"/>
  <c r="M71" i="10"/>
  <c r="L72" i="10"/>
  <c r="M72" i="10"/>
  <c r="L73" i="10"/>
  <c r="M73" i="10"/>
  <c r="L74" i="10"/>
  <c r="M74" i="10"/>
  <c r="H81" i="10"/>
  <c r="I81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N80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M80" i="10"/>
  <c r="V41" i="7"/>
  <c r="V42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5" i="7"/>
  <c r="R24" i="7"/>
  <c r="T24" i="7" s="1"/>
  <c r="S24" i="7"/>
  <c r="R23" i="7"/>
  <c r="S23" i="7"/>
  <c r="T23" i="7"/>
  <c r="R22" i="7"/>
  <c r="T22" i="7" s="1"/>
  <c r="S22" i="7"/>
  <c r="R21" i="7"/>
  <c r="S21" i="7"/>
  <c r="T21" i="7"/>
  <c r="R20" i="7"/>
  <c r="T20" i="7" s="1"/>
  <c r="S20" i="7"/>
  <c r="R19" i="7"/>
  <c r="S19" i="7"/>
  <c r="T19" i="7"/>
  <c r="R18" i="7"/>
  <c r="T18" i="7" s="1"/>
  <c r="S18" i="7"/>
  <c r="R17" i="7"/>
  <c r="S17" i="7"/>
  <c r="T17" i="7"/>
  <c r="R16" i="7"/>
  <c r="T16" i="7" s="1"/>
  <c r="S16" i="7"/>
  <c r="R15" i="7"/>
  <c r="S15" i="7"/>
  <c r="T15" i="7"/>
  <c r="R14" i="7"/>
  <c r="S14" i="7"/>
  <c r="T14" i="7"/>
  <c r="R13" i="7"/>
  <c r="S13" i="7"/>
  <c r="T13" i="7"/>
  <c r="R12" i="7"/>
  <c r="T12" i="7" s="1"/>
  <c r="S12" i="7"/>
  <c r="R11" i="7"/>
  <c r="S11" i="7"/>
  <c r="T11" i="7"/>
  <c r="R10" i="7"/>
  <c r="S10" i="7"/>
  <c r="T10" i="7"/>
  <c r="R9" i="7"/>
  <c r="S9" i="7"/>
  <c r="T9" i="7"/>
  <c r="R8" i="7"/>
  <c r="S8" i="7"/>
  <c r="T8" i="7" s="1"/>
  <c r="R7" i="7"/>
  <c r="S7" i="7"/>
  <c r="T7" i="7"/>
  <c r="R6" i="7"/>
  <c r="R27" i="7" s="1"/>
  <c r="R34" i="7" s="1"/>
  <c r="S6" i="7"/>
  <c r="S27" i="7" s="1"/>
  <c r="S34" i="7" s="1"/>
  <c r="T6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I6" i="7"/>
  <c r="J6" i="7"/>
  <c r="U42" i="7" s="1"/>
  <c r="K6" i="7"/>
  <c r="I7" i="7"/>
  <c r="K7" i="7" s="1"/>
  <c r="J7" i="7"/>
  <c r="J27" i="7" s="1"/>
  <c r="J34" i="7" s="1"/>
  <c r="I8" i="7"/>
  <c r="J8" i="7"/>
  <c r="K8" i="7" s="1"/>
  <c r="I9" i="7"/>
  <c r="K9" i="7" s="1"/>
  <c r="J9" i="7"/>
  <c r="I10" i="7"/>
  <c r="J10" i="7"/>
  <c r="K10" i="7"/>
  <c r="I11" i="7"/>
  <c r="K11" i="7" s="1"/>
  <c r="J11" i="7"/>
  <c r="I12" i="7"/>
  <c r="J12" i="7"/>
  <c r="K12" i="7"/>
  <c r="I13" i="7"/>
  <c r="K13" i="7" s="1"/>
  <c r="J13" i="7"/>
  <c r="I14" i="7"/>
  <c r="J14" i="7"/>
  <c r="K14" i="7"/>
  <c r="I15" i="7"/>
  <c r="K15" i="7" s="1"/>
  <c r="J15" i="7"/>
  <c r="I16" i="7"/>
  <c r="J16" i="7"/>
  <c r="K16" i="7"/>
  <c r="I17" i="7"/>
  <c r="K17" i="7" s="1"/>
  <c r="J17" i="7"/>
  <c r="I18" i="7"/>
  <c r="J18" i="7"/>
  <c r="K18" i="7"/>
  <c r="I19" i="7"/>
  <c r="K19" i="7" s="1"/>
  <c r="J19" i="7"/>
  <c r="I20" i="7"/>
  <c r="J20" i="7"/>
  <c r="K20" i="7"/>
  <c r="I21" i="7"/>
  <c r="K21" i="7" s="1"/>
  <c r="J21" i="7"/>
  <c r="I22" i="7"/>
  <c r="J22" i="7"/>
  <c r="K22" i="7"/>
  <c r="I23" i="7"/>
  <c r="K23" i="7" s="1"/>
  <c r="J23" i="7"/>
  <c r="I24" i="7"/>
  <c r="J24" i="7"/>
  <c r="K24" i="7"/>
  <c r="I5" i="7"/>
  <c r="K5" i="7" s="1"/>
  <c r="J5" i="7"/>
  <c r="L29" i="7"/>
  <c r="L30" i="7"/>
  <c r="L31" i="7" s="1"/>
  <c r="J86" i="10"/>
  <c r="I87" i="10" s="1"/>
  <c r="I86" i="10"/>
  <c r="H86" i="10"/>
  <c r="G86" i="10"/>
  <c r="U45" i="8"/>
  <c r="U44" i="8"/>
  <c r="T45" i="8"/>
  <c r="T44" i="8"/>
  <c r="G87" i="10"/>
  <c r="Y29" i="7"/>
  <c r="Y30" i="7" s="1"/>
  <c r="Y31" i="7" s="1"/>
  <c r="AA29" i="7"/>
  <c r="AA30" i="7" s="1"/>
  <c r="AA31" i="7" s="1"/>
  <c r="AB28" i="7"/>
  <c r="AA28" i="7"/>
  <c r="AB27" i="7"/>
  <c r="AA27" i="7"/>
  <c r="Z28" i="7"/>
  <c r="Y28" i="7"/>
  <c r="Z27" i="7"/>
  <c r="Y27" i="7"/>
  <c r="M27" i="8"/>
  <c r="L27" i="8"/>
  <c r="M26" i="7"/>
  <c r="L26" i="7"/>
  <c r="Q28" i="8"/>
  <c r="Q34" i="8" s="1"/>
  <c r="P28" i="8"/>
  <c r="T29" i="8"/>
  <c r="S29" i="8"/>
  <c r="T28" i="8"/>
  <c r="Q35" i="8" s="1"/>
  <c r="S28" i="8"/>
  <c r="P35" i="8" s="1"/>
  <c r="Q29" i="8"/>
  <c r="P29" i="8"/>
  <c r="O29" i="8"/>
  <c r="N29" i="8"/>
  <c r="O28" i="8"/>
  <c r="N28" i="8"/>
  <c r="M29" i="8"/>
  <c r="L29" i="8"/>
  <c r="L28" i="8"/>
  <c r="I35" i="8" s="1"/>
  <c r="J29" i="8"/>
  <c r="I29" i="8"/>
  <c r="J28" i="8"/>
  <c r="J34" i="8" s="1"/>
  <c r="I28" i="8"/>
  <c r="C28" i="7"/>
  <c r="C27" i="7"/>
  <c r="B27" i="7"/>
  <c r="B28" i="8"/>
  <c r="A29" i="8"/>
  <c r="A28" i="8"/>
  <c r="C29" i="8"/>
  <c r="C28" i="8"/>
  <c r="S38" i="7"/>
  <c r="R38" i="7"/>
  <c r="J38" i="7"/>
  <c r="I38" i="7"/>
  <c r="Q40" i="8"/>
  <c r="P40" i="8"/>
  <c r="I40" i="8"/>
  <c r="K40" i="8" s="1"/>
  <c r="J40" i="8"/>
  <c r="Q39" i="8"/>
  <c r="P39" i="8"/>
  <c r="I39" i="8"/>
  <c r="J39" i="8"/>
  <c r="K39" i="8"/>
  <c r="P34" i="8"/>
  <c r="J35" i="8"/>
  <c r="I34" i="8"/>
  <c r="G30" i="8"/>
  <c r="E30" i="8"/>
  <c r="H29" i="8"/>
  <c r="G29" i="8"/>
  <c r="F29" i="8"/>
  <c r="E29" i="8"/>
  <c r="H28" i="8"/>
  <c r="G28" i="8"/>
  <c r="F28" i="8"/>
  <c r="E28" i="8"/>
  <c r="M27" i="7"/>
  <c r="L27" i="7"/>
  <c r="M28" i="7"/>
  <c r="L28" i="7"/>
  <c r="J28" i="7"/>
  <c r="I28" i="7"/>
  <c r="G29" i="7"/>
  <c r="H28" i="7"/>
  <c r="G28" i="7"/>
  <c r="H27" i="7"/>
  <c r="G27" i="7"/>
  <c r="E29" i="7"/>
  <c r="F28" i="7"/>
  <c r="E28" i="7"/>
  <c r="F27" i="7"/>
  <c r="E27" i="7"/>
  <c r="P29" i="7"/>
  <c r="Q28" i="7"/>
  <c r="P28" i="7"/>
  <c r="Q27" i="7"/>
  <c r="P27" i="7"/>
  <c r="J35" i="7"/>
  <c r="I35" i="7"/>
  <c r="V27" i="7"/>
  <c r="S35" i="7"/>
  <c r="R35" i="7"/>
  <c r="V28" i="7"/>
  <c r="U28" i="7"/>
  <c r="I30" i="8"/>
  <c r="I31" i="8"/>
  <c r="I32" i="8" s="1"/>
  <c r="I26" i="7"/>
  <c r="I27" i="8"/>
  <c r="J27" i="8"/>
  <c r="P30" i="8"/>
  <c r="P31" i="8"/>
  <c r="P32" i="8"/>
  <c r="I29" i="7"/>
  <c r="I30" i="7"/>
  <c r="I31" i="7" s="1"/>
  <c r="K30" i="8" l="1"/>
  <c r="H82" i="10"/>
  <c r="I80" i="10"/>
  <c r="I82" i="10" s="1"/>
  <c r="K27" i="8"/>
  <c r="L76" i="10"/>
  <c r="I27" i="7"/>
  <c r="I34" i="7" s="1"/>
  <c r="R29" i="7"/>
  <c r="R30" i="7" s="1"/>
  <c r="R31" i="7" s="1"/>
  <c r="J26" i="7"/>
  <c r="M79" i="10"/>
  <c r="H87" i="10"/>
  <c r="R28" i="7"/>
  <c r="U41" i="7"/>
  <c r="J30" i="7"/>
  <c r="S28" i="7"/>
  <c r="M81" i="10" l="1"/>
  <c r="Q79" i="10"/>
  <c r="J82" i="10"/>
  <c r="K82" i="10" s="1"/>
</calcChain>
</file>

<file path=xl/sharedStrings.xml><?xml version="1.0" encoding="utf-8"?>
<sst xmlns="http://schemas.openxmlformats.org/spreadsheetml/2006/main" count="246" uniqueCount="81">
  <si>
    <t>dprime</t>
  </si>
  <si>
    <t>Pm</t>
  </si>
  <si>
    <t>Pn</t>
  </si>
  <si>
    <t>ShortSOA</t>
  </si>
  <si>
    <t>LongSOA</t>
  </si>
  <si>
    <t>LowNoise</t>
  </si>
  <si>
    <t>HighNoise</t>
  </si>
  <si>
    <t>SUBID</t>
  </si>
  <si>
    <t>mean</t>
  </si>
  <si>
    <t>sd</t>
  </si>
  <si>
    <t>RAC_Pm</t>
  </si>
  <si>
    <t>RAC_SD</t>
  </si>
  <si>
    <t>RAC_K</t>
  </si>
  <si>
    <t>ROC_K</t>
  </si>
  <si>
    <t>MLE_RAC</t>
  </si>
  <si>
    <t>ROC_Simplex</t>
  </si>
  <si>
    <t>K(roc)</t>
  </si>
  <si>
    <t>k(rac)</t>
  </si>
  <si>
    <t>Dprime (roc)</t>
  </si>
  <si>
    <t>SD(rac)</t>
  </si>
  <si>
    <t>shortSOA</t>
  </si>
  <si>
    <t>longSOA</t>
  </si>
  <si>
    <t>Gender</t>
  </si>
  <si>
    <t>subID</t>
  </si>
  <si>
    <t>Age</t>
  </si>
  <si>
    <t>MLE_UVSD</t>
  </si>
  <si>
    <t>UVSD_vo</t>
  </si>
  <si>
    <t>UVSD_d'</t>
  </si>
  <si>
    <t>Exp2_WN</t>
  </si>
  <si>
    <t>UVSD</t>
  </si>
  <si>
    <t>DPSD</t>
  </si>
  <si>
    <t>MSD</t>
  </si>
  <si>
    <t>msd_zane</t>
  </si>
  <si>
    <t>Exp3_ConM</t>
  </si>
  <si>
    <t>Lownose/ShortSOA</t>
  </si>
  <si>
    <t>HighN/LongSOA</t>
  </si>
  <si>
    <t>Exp1</t>
  </si>
  <si>
    <t>3-Para Win</t>
  </si>
  <si>
    <t>3-Para Loss</t>
  </si>
  <si>
    <t>Observed</t>
  </si>
  <si>
    <t>Expected</t>
  </si>
  <si>
    <t>Chi-quare</t>
  </si>
  <si>
    <t>AIC</t>
  </si>
  <si>
    <t>delta</t>
  </si>
  <si>
    <t>Pm-Pm</t>
  </si>
  <si>
    <t>SD-SD</t>
  </si>
  <si>
    <t>Lownoise</t>
  </si>
  <si>
    <t>highnoise</t>
  </si>
  <si>
    <t>3-Para. vs. UVSD</t>
  </si>
  <si>
    <t>3-Para. vs.DPSD</t>
  </si>
  <si>
    <t>3-Para vs. 2-Para</t>
  </si>
  <si>
    <t>3D</t>
  </si>
  <si>
    <t>2D</t>
  </si>
  <si>
    <t xml:space="preserve">p=  0.1517 </t>
  </si>
  <si>
    <t>p = 0.0254 </t>
  </si>
  <si>
    <t>LowNoiseD</t>
  </si>
  <si>
    <t>HighNoiseD</t>
  </si>
  <si>
    <t>ShortSOAD</t>
  </si>
  <si>
    <t>LongSOAD</t>
  </si>
  <si>
    <t>LowNoiseDK</t>
  </si>
  <si>
    <t>HighNoiseDK</t>
  </si>
  <si>
    <t>ShortSOADK</t>
  </si>
  <si>
    <t>LongSOADK</t>
  </si>
  <si>
    <t>LowNoiseSD</t>
  </si>
  <si>
    <t>HighNoiseSD</t>
  </si>
  <si>
    <t>LowNoisePm</t>
  </si>
  <si>
    <t>HighNoisePm</t>
  </si>
  <si>
    <t>ShortSOASD</t>
  </si>
  <si>
    <t>LongSOASD</t>
  </si>
  <si>
    <t>ShortSOAPm</t>
  </si>
  <si>
    <t>LongSOAPm</t>
  </si>
  <si>
    <t>d-SD</t>
  </si>
  <si>
    <t>d-Krecall</t>
  </si>
  <si>
    <t>Kcd-Krecall</t>
  </si>
  <si>
    <t>Kcd-SD</t>
  </si>
  <si>
    <t>Meta-Analysis</t>
  </si>
  <si>
    <t>p</t>
  </si>
  <si>
    <t>Exp2: LowNoise</t>
  </si>
  <si>
    <t>Exp2: HighNoise</t>
  </si>
  <si>
    <t>Exp3: ShortSOA</t>
  </si>
  <si>
    <t>Exp3: LongSOA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</si>
</sst>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sz val="13"/>
      <color rgb="FF494949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9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3" xfId="0" applyFill="1" applyBorder="1"/>
    <xf numFmtId="0" fontId="0" fillId="0" borderId="2" xfId="0" applyBorder="1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4" borderId="4" xfId="0" applyFont="1" applyFill="1" applyBorder="1" applyAlignment="1">
      <alignment horizontal="right" wrapText="1"/>
    </xf>
    <xf numFmtId="0" fontId="4" fillId="0" borderId="4" xfId="0" applyFont="1" applyBorder="1" applyAlignment="1">
      <alignment wrapText="1"/>
    </xf>
    <xf numFmtId="0" fontId="3" fillId="3" borderId="0" xfId="0" applyFont="1" applyFill="1" applyAlignment="1">
      <alignment horizontal="center" wrapText="1"/>
    </xf>
    <xf numFmtId="0" fontId="4" fillId="4" borderId="0" xfId="0" applyFont="1" applyFill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4" fillId="4" borderId="4" xfId="0" applyFont="1" applyFill="1" applyBorder="1" applyAlignment="1">
      <alignment wrapText="1"/>
    </xf>
    <xf numFmtId="0" fontId="4" fillId="4" borderId="5" xfId="0" applyFont="1" applyFill="1" applyBorder="1" applyAlignment="1">
      <alignment horizontal="right" wrapText="1"/>
    </xf>
    <xf numFmtId="0" fontId="4" fillId="4" borderId="5" xfId="0" applyFont="1" applyFill="1" applyBorder="1" applyAlignment="1">
      <alignment wrapText="1"/>
    </xf>
    <xf numFmtId="0" fontId="4" fillId="0" borderId="4" xfId="0" applyFont="1" applyBorder="1" applyAlignment="1">
      <alignment horizontal="right" wrapText="1"/>
    </xf>
    <xf numFmtId="0" fontId="5" fillId="0" borderId="0" xfId="0" applyFont="1"/>
    <xf numFmtId="11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9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440168214739E-2"/>
          <c:y val="0.19947867298578201"/>
          <c:w val="0.91558284765326503"/>
          <c:h val="0.626215994327723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Fit'!$U$2</c:f>
              <c:strCache>
                <c:ptCount val="1"/>
                <c:pt idx="0">
                  <c:v>3-Para. vs. UVSD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'Model Fit'!$T$3:$T$32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'Model Fit'!$U$3:$U$32</c:f>
              <c:numCache>
                <c:formatCode>General</c:formatCode>
                <c:ptCount val="30"/>
                <c:pt idx="0">
                  <c:v>-0.46249999999997726</c:v>
                </c:pt>
                <c:pt idx="1">
                  <c:v>-0.11590000000001055</c:v>
                </c:pt>
                <c:pt idx="2">
                  <c:v>1.2336999999999989</c:v>
                </c:pt>
                <c:pt idx="3">
                  <c:v>2.0128999999999451</c:v>
                </c:pt>
                <c:pt idx="4">
                  <c:v>-2.5300000000015643E-2</c:v>
                </c:pt>
                <c:pt idx="5">
                  <c:v>-0.25160000000005311</c:v>
                </c:pt>
                <c:pt idx="6">
                  <c:v>-1.0438999999998941</c:v>
                </c:pt>
                <c:pt idx="7">
                  <c:v>0.11869999999998981</c:v>
                </c:pt>
                <c:pt idx="8">
                  <c:v>-0.96870000000001255</c:v>
                </c:pt>
                <c:pt idx="9">
                  <c:v>-0.13999999999998636</c:v>
                </c:pt>
                <c:pt idx="10">
                  <c:v>-1.8800000000055661E-2</c:v>
                </c:pt>
                <c:pt idx="11">
                  <c:v>4.2199999999979809E-2</c:v>
                </c:pt>
                <c:pt idx="12">
                  <c:v>-0.49639999999999418</c:v>
                </c:pt>
                <c:pt idx="13">
                  <c:v>1.1647000000000389</c:v>
                </c:pt>
                <c:pt idx="14">
                  <c:v>-0.97050000000001546</c:v>
                </c:pt>
                <c:pt idx="15">
                  <c:v>5.699999999933425E-3</c:v>
                </c:pt>
                <c:pt idx="16">
                  <c:v>-0.2510000000000332</c:v>
                </c:pt>
                <c:pt idx="17">
                  <c:v>-9.2699999999922511E-2</c:v>
                </c:pt>
                <c:pt idx="18">
                  <c:v>0.20990000000006148</c:v>
                </c:pt>
                <c:pt idx="19">
                  <c:v>-0.19309999999995853</c:v>
                </c:pt>
                <c:pt idx="20">
                  <c:v>-2.6312000000000353</c:v>
                </c:pt>
                <c:pt idx="21">
                  <c:v>-0.95199999999999818</c:v>
                </c:pt>
                <c:pt idx="22">
                  <c:v>0.12120000000004438</c:v>
                </c:pt>
                <c:pt idx="23">
                  <c:v>-1.7850999999999431</c:v>
                </c:pt>
                <c:pt idx="24">
                  <c:v>-6.8199999999933425E-2</c:v>
                </c:pt>
                <c:pt idx="25">
                  <c:v>0.32569999999998345</c:v>
                </c:pt>
                <c:pt idx="26">
                  <c:v>-0.18960000000004129</c:v>
                </c:pt>
                <c:pt idx="27">
                  <c:v>-0.41829999999993106</c:v>
                </c:pt>
                <c:pt idx="28">
                  <c:v>-1.3850999999999658</c:v>
                </c:pt>
                <c:pt idx="29">
                  <c:v>0.16049999999995634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A-CC41-958C-6B946928C5FC}"/>
            </c:ext>
          </c:extLst>
        </c:ser>
        <c:ser>
          <c:idx val="1"/>
          <c:order val="1"/>
          <c:tx>
            <c:strRef>
              <c:f>'Model Fit'!$V$2</c:f>
              <c:strCache>
                <c:ptCount val="1"/>
                <c:pt idx="0">
                  <c:v>3-Para. vs.DPSD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'Model Fit'!$T$3:$T$32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'Model Fit'!$V$3:$V$32</c:f>
              <c:numCache>
                <c:formatCode>General</c:formatCode>
                <c:ptCount val="30"/>
                <c:pt idx="0">
                  <c:v>5.5100000000038563E-2</c:v>
                </c:pt>
                <c:pt idx="1">
                  <c:v>-0.11590000000001055</c:v>
                </c:pt>
                <c:pt idx="2">
                  <c:v>-0.41999999999995907</c:v>
                </c:pt>
                <c:pt idx="3">
                  <c:v>-5.7259999999999991</c:v>
                </c:pt>
                <c:pt idx="4">
                  <c:v>-1.7099999999913962E-2</c:v>
                </c:pt>
                <c:pt idx="5">
                  <c:v>-0.77400000000000091</c:v>
                </c:pt>
                <c:pt idx="6">
                  <c:v>-5.7866999999999962</c:v>
                </c:pt>
                <c:pt idx="7">
                  <c:v>-0.38469999999995252</c:v>
                </c:pt>
                <c:pt idx="8">
                  <c:v>-1.14549999999997</c:v>
                </c:pt>
                <c:pt idx="9">
                  <c:v>-0.20270000000004984</c:v>
                </c:pt>
                <c:pt idx="10">
                  <c:v>1.749999999992724E-2</c:v>
                </c:pt>
                <c:pt idx="11">
                  <c:v>0</c:v>
                </c:pt>
                <c:pt idx="12">
                  <c:v>3.3967999999999847</c:v>
                </c:pt>
                <c:pt idx="13">
                  <c:v>-1.1800999999999249</c:v>
                </c:pt>
                <c:pt idx="14">
                  <c:v>-4.0914999999999964</c:v>
                </c:pt>
                <c:pt idx="15">
                  <c:v>-0.30720000000007985</c:v>
                </c:pt>
                <c:pt idx="16">
                  <c:v>-0.42180000000001883</c:v>
                </c:pt>
                <c:pt idx="17">
                  <c:v>9.919999999999618E-2</c:v>
                </c:pt>
                <c:pt idx="18">
                  <c:v>-2.3699999999962529E-2</c:v>
                </c:pt>
                <c:pt idx="19">
                  <c:v>-0.19690000000002783</c:v>
                </c:pt>
                <c:pt idx="20">
                  <c:v>-1.2299000000000433</c:v>
                </c:pt>
                <c:pt idx="21">
                  <c:v>-1.6563999999999623</c:v>
                </c:pt>
                <c:pt idx="22">
                  <c:v>-2.9400000000009641E-2</c:v>
                </c:pt>
                <c:pt idx="23">
                  <c:v>-6.2440000000000282</c:v>
                </c:pt>
                <c:pt idx="24">
                  <c:v>-0.30949999999995725</c:v>
                </c:pt>
                <c:pt idx="25">
                  <c:v>-1.2730000000000246</c:v>
                </c:pt>
                <c:pt idx="26">
                  <c:v>-0.31209999999998672</c:v>
                </c:pt>
                <c:pt idx="27">
                  <c:v>-0.62549999999998818</c:v>
                </c:pt>
                <c:pt idx="28">
                  <c:v>-2.0754000000000588</c:v>
                </c:pt>
                <c:pt idx="29">
                  <c:v>-0.30380000000002383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A-CC41-958C-6B946928C5FC}"/>
            </c:ext>
          </c:extLst>
        </c:ser>
        <c:ser>
          <c:idx val="2"/>
          <c:order val="2"/>
          <c:tx>
            <c:strRef>
              <c:f>'Model Fit'!$W$2</c:f>
              <c:strCache>
                <c:ptCount val="1"/>
                <c:pt idx="0">
                  <c:v>3-Para vs. 2-Para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'Model Fit'!$T$3:$T$32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'Model Fit'!$W$3:$W$32</c:f>
              <c:numCache>
                <c:formatCode>General</c:formatCode>
                <c:ptCount val="30"/>
                <c:pt idx="0">
                  <c:v>-0.55750000000000455</c:v>
                </c:pt>
                <c:pt idx="1">
                  <c:v>-9.9999999974897946E-5</c:v>
                </c:pt>
                <c:pt idx="2">
                  <c:v>-0.41999999999995907</c:v>
                </c:pt>
                <c:pt idx="3">
                  <c:v>-5.7259999999999991</c:v>
                </c:pt>
                <c:pt idx="4">
                  <c:v>-4.9999999999954525E-3</c:v>
                </c:pt>
                <c:pt idx="5">
                  <c:v>-0.79970000000002983</c:v>
                </c:pt>
                <c:pt idx="6">
                  <c:v>-5.7866999999999962</c:v>
                </c:pt>
                <c:pt idx="7">
                  <c:v>-0.38469999999995252</c:v>
                </c:pt>
                <c:pt idx="8">
                  <c:v>-1.14549999999997</c:v>
                </c:pt>
                <c:pt idx="9">
                  <c:v>-2.7799999999956526E-2</c:v>
                </c:pt>
                <c:pt idx="10">
                  <c:v>-4.3000000000006366E-2</c:v>
                </c:pt>
                <c:pt idx="11">
                  <c:v>0</c:v>
                </c:pt>
                <c:pt idx="12">
                  <c:v>-1.3011999999999944</c:v>
                </c:pt>
                <c:pt idx="13">
                  <c:v>-1.1800999999999249</c:v>
                </c:pt>
                <c:pt idx="14">
                  <c:v>-4.0914999999999964</c:v>
                </c:pt>
                <c:pt idx="15">
                  <c:v>-0.30720000000007985</c:v>
                </c:pt>
                <c:pt idx="16">
                  <c:v>-0.42180000000001883</c:v>
                </c:pt>
                <c:pt idx="17">
                  <c:v>-0.11159999999995307</c:v>
                </c:pt>
                <c:pt idx="18">
                  <c:v>0</c:v>
                </c:pt>
                <c:pt idx="19">
                  <c:v>-0.19610000000000127</c:v>
                </c:pt>
                <c:pt idx="20">
                  <c:v>-2.8201000000000249</c:v>
                </c:pt>
                <c:pt idx="21">
                  <c:v>-1.6563999999999623</c:v>
                </c:pt>
                <c:pt idx="22">
                  <c:v>0</c:v>
                </c:pt>
                <c:pt idx="23">
                  <c:v>-6.2440000000000282</c:v>
                </c:pt>
                <c:pt idx="24">
                  <c:v>-0.30949999999995725</c:v>
                </c:pt>
                <c:pt idx="25">
                  <c:v>-1.2730000000000246</c:v>
                </c:pt>
                <c:pt idx="26">
                  <c:v>-0.31209999999998672</c:v>
                </c:pt>
                <c:pt idx="27">
                  <c:v>-0.62559999999996307</c:v>
                </c:pt>
                <c:pt idx="28">
                  <c:v>-2.0754000000000588</c:v>
                </c:pt>
                <c:pt idx="29">
                  <c:v>-0.30380000000002383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A-CC41-958C-6B946928C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868688"/>
        <c:axId val="248378128"/>
      </c:barChart>
      <c:catAx>
        <c:axId val="34386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 ID</a:t>
                </a:r>
              </a:p>
            </c:rich>
          </c:tx>
          <c:layout>
            <c:manualLayout>
              <c:xMode val="edge"/>
              <c:yMode val="edge"/>
              <c:x val="0.46603779780133697"/>
              <c:y val="0.91905138634921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78128"/>
        <c:crosses val="autoZero"/>
        <c:auto val="1"/>
        <c:lblAlgn val="ctr"/>
        <c:lblOffset val="100"/>
        <c:noMultiLvlLbl val="0"/>
      </c:catAx>
      <c:valAx>
        <c:axId val="248378128"/>
        <c:scaling>
          <c:orientation val="minMax"/>
          <c:max val="3"/>
          <c:min val="-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AIC</a:t>
                </a:r>
                <a:r>
                  <a:rPr lang="en-US" baseline="0"/>
                  <a:t> Difference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68688"/>
        <c:crosses val="autoZero"/>
        <c:crossBetween val="between"/>
        <c:majorUnit val="3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30980835895914"/>
          <c:y val="0.125578236369743"/>
          <c:w val="0.41130966287594201"/>
          <c:h val="8.9455536067470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2 - Low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589819301433474E-2"/>
          <c:y val="3.0165015258260187E-2"/>
          <c:w val="0.92841018069856651"/>
          <c:h val="0.631917266322570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Fit'!$U$33:$U$33</c:f>
              <c:strCache>
                <c:ptCount val="1"/>
                <c:pt idx="0">
                  <c:v>3-Para. vs. UVSD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'Model Fit'!$T$34:$T$53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'Model Fit'!$U$34:$U$53</c:f>
              <c:numCache>
                <c:formatCode>General</c:formatCode>
                <c:ptCount val="20"/>
                <c:pt idx="0">
                  <c:v>0.22070000000007894</c:v>
                </c:pt>
                <c:pt idx="1">
                  <c:v>-0.76650000000006457</c:v>
                </c:pt>
                <c:pt idx="2">
                  <c:v>-0.14909999999997581</c:v>
                </c:pt>
                <c:pt idx="3">
                  <c:v>-0.30329999999992197</c:v>
                </c:pt>
                <c:pt idx="4">
                  <c:v>4.579999999998563E-2</c:v>
                </c:pt>
                <c:pt idx="5">
                  <c:v>-0.29259999999999309</c:v>
                </c:pt>
                <c:pt idx="6">
                  <c:v>-2.1600000000034925E-2</c:v>
                </c:pt>
                <c:pt idx="7">
                  <c:v>-0.31939999999997326</c:v>
                </c:pt>
                <c:pt idx="8">
                  <c:v>-6.0800000000085674E-2</c:v>
                </c:pt>
                <c:pt idx="9">
                  <c:v>-1.1034000000000219</c:v>
                </c:pt>
                <c:pt idx="10">
                  <c:v>-1.3708000000000311</c:v>
                </c:pt>
                <c:pt idx="11">
                  <c:v>-0.81770000000000209</c:v>
                </c:pt>
                <c:pt idx="12">
                  <c:v>-0.41089999999996962</c:v>
                </c:pt>
                <c:pt idx="13">
                  <c:v>0.18029999999998836</c:v>
                </c:pt>
                <c:pt idx="14">
                  <c:v>-1.0108000000000175</c:v>
                </c:pt>
                <c:pt idx="15">
                  <c:v>-1.1034000000000219</c:v>
                </c:pt>
                <c:pt idx="16">
                  <c:v>-3.3000000000242835E-3</c:v>
                </c:pt>
                <c:pt idx="17">
                  <c:v>-0.76650000000006457</c:v>
                </c:pt>
                <c:pt idx="18">
                  <c:v>0.67110000000002401</c:v>
                </c:pt>
                <c:pt idx="19">
                  <c:v>1.1264000000000465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0-BB44-AD96-641DA9FA87C4}"/>
            </c:ext>
          </c:extLst>
        </c:ser>
        <c:ser>
          <c:idx val="1"/>
          <c:order val="1"/>
          <c:tx>
            <c:strRef>
              <c:f>'Model Fit'!$V$33:$V$33</c:f>
              <c:strCache>
                <c:ptCount val="1"/>
                <c:pt idx="0">
                  <c:v>3-Para. vs.DPSD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'Model Fit'!$T$34:$T$53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'Model Fit'!$V$34:$V$53</c:f>
              <c:numCache>
                <c:formatCode>General</c:formatCode>
                <c:ptCount val="20"/>
                <c:pt idx="0">
                  <c:v>-0.21139999999991232</c:v>
                </c:pt>
                <c:pt idx="1">
                  <c:v>-1.9766000000000759</c:v>
                </c:pt>
                <c:pt idx="2">
                  <c:v>-0.39060000000000628</c:v>
                </c:pt>
                <c:pt idx="3">
                  <c:v>0.18700000000001182</c:v>
                </c:pt>
                <c:pt idx="4">
                  <c:v>0.10370000000000346</c:v>
                </c:pt>
                <c:pt idx="5">
                  <c:v>-0.36200000000002319</c:v>
                </c:pt>
                <c:pt idx="6">
                  <c:v>-0.86410000000000764</c:v>
                </c:pt>
                <c:pt idx="7">
                  <c:v>-0.34649999999999181</c:v>
                </c:pt>
                <c:pt idx="8">
                  <c:v>-2.8573999999999842</c:v>
                </c:pt>
                <c:pt idx="9">
                  <c:v>-1.0804999999999723</c:v>
                </c:pt>
                <c:pt idx="10">
                  <c:v>-1.5120000000000573</c:v>
                </c:pt>
                <c:pt idx="11">
                  <c:v>-1.6283999999999992</c:v>
                </c:pt>
                <c:pt idx="12">
                  <c:v>-0.89659999999992124</c:v>
                </c:pt>
                <c:pt idx="13">
                  <c:v>-1.5700000000038017E-2</c:v>
                </c:pt>
                <c:pt idx="14">
                  <c:v>-1.0781000000000063</c:v>
                </c:pt>
                <c:pt idx="15">
                  <c:v>-1.0804999999999723</c:v>
                </c:pt>
                <c:pt idx="16">
                  <c:v>-7.8000000000315595E-3</c:v>
                </c:pt>
                <c:pt idx="17">
                  <c:v>-1.9766000000000759</c:v>
                </c:pt>
                <c:pt idx="18">
                  <c:v>-0.25819999999998799</c:v>
                </c:pt>
                <c:pt idx="19">
                  <c:v>-0.70529999999996562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0-BB44-AD96-641DA9FA87C4}"/>
            </c:ext>
          </c:extLst>
        </c:ser>
        <c:ser>
          <c:idx val="2"/>
          <c:order val="2"/>
          <c:tx>
            <c:strRef>
              <c:f>'Model Fit'!$W$33:$W$33</c:f>
              <c:strCache>
                <c:ptCount val="1"/>
                <c:pt idx="0">
                  <c:v>3-Para vs. 2-Para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'Model Fit'!$T$34:$T$53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'Model Fit'!$W$34:$W$53</c:f>
              <c:numCache>
                <c:formatCode>General</c:formatCode>
                <c:ptCount val="20"/>
                <c:pt idx="0">
                  <c:v>-0.21139999999991232</c:v>
                </c:pt>
                <c:pt idx="1">
                  <c:v>-7.000000000516593E-4</c:v>
                </c:pt>
                <c:pt idx="2">
                  <c:v>-4.9999999998817657E-4</c:v>
                </c:pt>
                <c:pt idx="3">
                  <c:v>-0.68430000000000746</c:v>
                </c:pt>
                <c:pt idx="4">
                  <c:v>6.0000000000286491E-3</c:v>
                </c:pt>
                <c:pt idx="5">
                  <c:v>-0.36200000000002319</c:v>
                </c:pt>
                <c:pt idx="6">
                  <c:v>1.0499999999979082E-2</c:v>
                </c:pt>
                <c:pt idx="7">
                  <c:v>-0.38679999999999382</c:v>
                </c:pt>
                <c:pt idx="8">
                  <c:v>-9.0000000000145519E-4</c:v>
                </c:pt>
                <c:pt idx="9">
                  <c:v>-1.1043000000000234</c:v>
                </c:pt>
                <c:pt idx="10">
                  <c:v>-1.5120000000000573</c:v>
                </c:pt>
                <c:pt idx="11">
                  <c:v>-1.6283999999999992</c:v>
                </c:pt>
                <c:pt idx="12">
                  <c:v>-0.89659999999992124</c:v>
                </c:pt>
                <c:pt idx="13">
                  <c:v>-1.5700000000038017E-2</c:v>
                </c:pt>
                <c:pt idx="14">
                  <c:v>-1.0781000000000063</c:v>
                </c:pt>
                <c:pt idx="15">
                  <c:v>-1.1043000000000234</c:v>
                </c:pt>
                <c:pt idx="16">
                  <c:v>-3.0000000003838068E-4</c:v>
                </c:pt>
                <c:pt idx="17">
                  <c:v>-7.000000000516593E-4</c:v>
                </c:pt>
                <c:pt idx="18">
                  <c:v>-0.25819999999998799</c:v>
                </c:pt>
                <c:pt idx="19">
                  <c:v>-0.70529999999996562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40-BB44-AD96-641DA9FA8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690016"/>
        <c:axId val="370301776"/>
      </c:barChart>
      <c:catAx>
        <c:axId val="37069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01776"/>
        <c:crosses val="autoZero"/>
        <c:auto val="1"/>
        <c:lblAlgn val="ctr"/>
        <c:lblOffset val="100"/>
        <c:noMultiLvlLbl val="0"/>
      </c:catAx>
      <c:valAx>
        <c:axId val="370301776"/>
        <c:scaling>
          <c:orientation val="minMax"/>
          <c:max val="3"/>
          <c:min val="-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AIC Difference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90016"/>
        <c:crosses val="autoZero"/>
        <c:crossBetween val="between"/>
        <c:majorUnit val="3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28552302321433098"/>
          <c:y val="0.121965446066814"/>
          <c:w val="0.41098008782556"/>
          <c:h val="9.0311569905436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2 - High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151715297817103E-2"/>
          <c:y val="0.20716346153846199"/>
          <c:w val="0.92841364155863804"/>
          <c:h val="0.63044026347668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Fit'!$X$33</c:f>
              <c:strCache>
                <c:ptCount val="1"/>
                <c:pt idx="0">
                  <c:v>3-Para. vs. UVSD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'Model Fit'!$T$34:$T$53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'Model Fit'!$X$34:$X$53</c:f>
              <c:numCache>
                <c:formatCode>General</c:formatCode>
                <c:ptCount val="20"/>
                <c:pt idx="0">
                  <c:v>-7.4700000000007094E-2</c:v>
                </c:pt>
                <c:pt idx="1">
                  <c:v>-0.12959999999998217</c:v>
                </c:pt>
                <c:pt idx="2">
                  <c:v>2.3000000001047738E-3</c:v>
                </c:pt>
                <c:pt idx="3">
                  <c:v>-0.32110000000000127</c:v>
                </c:pt>
                <c:pt idx="4">
                  <c:v>-5.4500000000018645E-2</c:v>
                </c:pt>
                <c:pt idx="5">
                  <c:v>-0.25860000000000127</c:v>
                </c:pt>
                <c:pt idx="6">
                  <c:v>-0.12120000000004438</c:v>
                </c:pt>
                <c:pt idx="7">
                  <c:v>4.9000000000205546E-3</c:v>
                </c:pt>
                <c:pt idx="8">
                  <c:v>-7.7099999999973079E-2</c:v>
                </c:pt>
                <c:pt idx="9">
                  <c:v>0.70910000000003492</c:v>
                </c:pt>
                <c:pt idx="10">
                  <c:v>-0.25260000000002947</c:v>
                </c:pt>
                <c:pt idx="11">
                  <c:v>-3.2499999999970441E-2</c:v>
                </c:pt>
                <c:pt idx="12">
                  <c:v>-4.6999999999570719E-3</c:v>
                </c:pt>
                <c:pt idx="13">
                  <c:v>2.0099999999956708E-2</c:v>
                </c:pt>
                <c:pt idx="14">
                  <c:v>-0.3236999999999739</c:v>
                </c:pt>
                <c:pt idx="15">
                  <c:v>0.70910000000003492</c:v>
                </c:pt>
                <c:pt idx="16">
                  <c:v>-2.5999999999726242E-3</c:v>
                </c:pt>
                <c:pt idx="17">
                  <c:v>-0.12959999999998217</c:v>
                </c:pt>
                <c:pt idx="18">
                  <c:v>-5.7500000000004547E-2</c:v>
                </c:pt>
                <c:pt idx="19">
                  <c:v>1.2411999999999921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1-0744-83DD-2DA1019CED21}"/>
            </c:ext>
          </c:extLst>
        </c:ser>
        <c:ser>
          <c:idx val="1"/>
          <c:order val="1"/>
          <c:tx>
            <c:strRef>
              <c:f>'Model Fit'!$Y$33</c:f>
              <c:strCache>
                <c:ptCount val="1"/>
                <c:pt idx="0">
                  <c:v>3-Para. vs.DPSD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'Model Fit'!$T$34:$T$53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'Model Fit'!$Y$34:$Y$53</c:f>
              <c:numCache>
                <c:formatCode>General</c:formatCode>
                <c:ptCount val="20"/>
                <c:pt idx="0">
                  <c:v>-7.6299999999946522E-2</c:v>
                </c:pt>
                <c:pt idx="1">
                  <c:v>-0.14149999999995089</c:v>
                </c:pt>
                <c:pt idx="2">
                  <c:v>-2.8199999999969805E-2</c:v>
                </c:pt>
                <c:pt idx="3">
                  <c:v>-0.49630000000001928</c:v>
                </c:pt>
                <c:pt idx="4">
                  <c:v>-8.3300000000008367E-2</c:v>
                </c:pt>
                <c:pt idx="5">
                  <c:v>-7.6299999999946522E-2</c:v>
                </c:pt>
                <c:pt idx="6">
                  <c:v>-0.17079999999998563</c:v>
                </c:pt>
                <c:pt idx="7">
                  <c:v>0.21820000000002437</c:v>
                </c:pt>
                <c:pt idx="8">
                  <c:v>-8.7099999999963984E-2</c:v>
                </c:pt>
                <c:pt idx="9">
                  <c:v>-1.2848999999999933</c:v>
                </c:pt>
                <c:pt idx="10">
                  <c:v>-0.40430000000003474</c:v>
                </c:pt>
                <c:pt idx="11">
                  <c:v>-7.5099999999963529E-2</c:v>
                </c:pt>
                <c:pt idx="12">
                  <c:v>-1.4299999999934698E-2</c:v>
                </c:pt>
                <c:pt idx="13">
                  <c:v>8.4500000000048203E-2</c:v>
                </c:pt>
                <c:pt idx="14">
                  <c:v>-0.32759999999996126</c:v>
                </c:pt>
                <c:pt idx="15">
                  <c:v>-1.2848999999999933</c:v>
                </c:pt>
                <c:pt idx="16">
                  <c:v>-5.6000000000153705E-3</c:v>
                </c:pt>
                <c:pt idx="17">
                  <c:v>-0.14149999999995089</c:v>
                </c:pt>
                <c:pt idx="18">
                  <c:v>-0.11770000000001346</c:v>
                </c:pt>
                <c:pt idx="19">
                  <c:v>0.77749999999997499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1-0744-83DD-2DA1019CED21}"/>
            </c:ext>
          </c:extLst>
        </c:ser>
        <c:ser>
          <c:idx val="2"/>
          <c:order val="2"/>
          <c:tx>
            <c:strRef>
              <c:f>'Model Fit'!$Z$33</c:f>
              <c:strCache>
                <c:ptCount val="1"/>
                <c:pt idx="0">
                  <c:v>3-Para vs. 2-Para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'Model Fit'!$T$34:$T$53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'Model Fit'!$Z$34:$Z$53</c:f>
              <c:numCache>
                <c:formatCode>General</c:formatCode>
                <c:ptCount val="20"/>
                <c:pt idx="0">
                  <c:v>-9.9999999974897946E-5</c:v>
                </c:pt>
                <c:pt idx="1">
                  <c:v>-9.9999999974897946E-5</c:v>
                </c:pt>
                <c:pt idx="2">
                  <c:v>0</c:v>
                </c:pt>
                <c:pt idx="3">
                  <c:v>-0.49630000000001928</c:v>
                </c:pt>
                <c:pt idx="4">
                  <c:v>-2.0000000000663931E-4</c:v>
                </c:pt>
                <c:pt idx="5">
                  <c:v>-0.60109999999997399</c:v>
                </c:pt>
                <c:pt idx="6">
                  <c:v>-6.0000000007676135E-4</c:v>
                </c:pt>
                <c:pt idx="7">
                  <c:v>0</c:v>
                </c:pt>
                <c:pt idx="8">
                  <c:v>-9.9999999974897946E-5</c:v>
                </c:pt>
                <c:pt idx="9">
                  <c:v>-1.2848999999999933</c:v>
                </c:pt>
                <c:pt idx="10">
                  <c:v>-2.0000000006348273E-4</c:v>
                </c:pt>
                <c:pt idx="11">
                  <c:v>2.0000000000663931E-4</c:v>
                </c:pt>
                <c:pt idx="12">
                  <c:v>-2.9999999992469384E-4</c:v>
                </c:pt>
                <c:pt idx="13">
                  <c:v>-5.8999999999969077E-3</c:v>
                </c:pt>
                <c:pt idx="14">
                  <c:v>-0.33049999999997226</c:v>
                </c:pt>
                <c:pt idx="15">
                  <c:v>-1.2848999999999933</c:v>
                </c:pt>
                <c:pt idx="16">
                  <c:v>-2.9999999998153726E-4</c:v>
                </c:pt>
                <c:pt idx="17">
                  <c:v>-9.9999999974897946E-5</c:v>
                </c:pt>
                <c:pt idx="18">
                  <c:v>-4.5099999999990814E-2</c:v>
                </c:pt>
                <c:pt idx="19">
                  <c:v>0.77749999999997499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91-0744-83DD-2DA1019CE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538752"/>
        <c:axId val="336704544"/>
      </c:barChart>
      <c:catAx>
        <c:axId val="33753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04544"/>
        <c:crosses val="autoZero"/>
        <c:auto val="1"/>
        <c:lblAlgn val="ctr"/>
        <c:lblOffset val="100"/>
        <c:noMultiLvlLbl val="0"/>
      </c:catAx>
      <c:valAx>
        <c:axId val="336704544"/>
        <c:scaling>
          <c:orientation val="minMax"/>
          <c:max val="3"/>
          <c:min val="-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AIC Difference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38752"/>
        <c:crosses val="autoZero"/>
        <c:crossBetween val="between"/>
        <c:majorUnit val="3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305057302881246"/>
          <c:y val="0.12560039370078699"/>
          <c:w val="0.41130966287594201"/>
          <c:h val="9.0745760145366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3 - Short SOA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47866059645498E-2"/>
          <c:y val="0.19850241545893699"/>
          <c:w val="0.92680979232046701"/>
          <c:h val="0.64797862223743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Fit'!$U$54</c:f>
              <c:strCache>
                <c:ptCount val="1"/>
                <c:pt idx="0">
                  <c:v>3-Para. vs. UVSD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'Model Fit'!$T$55:$T$74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'Model Fit'!$U$55:$U$74</c:f>
              <c:numCache>
                <c:formatCode>General</c:formatCode>
                <c:ptCount val="20"/>
                <c:pt idx="0">
                  <c:v>-6.098700000000008</c:v>
                </c:pt>
                <c:pt idx="1">
                  <c:v>-0.41860000000008313</c:v>
                </c:pt>
                <c:pt idx="2">
                  <c:v>-0.91499999999996362</c:v>
                </c:pt>
                <c:pt idx="3">
                  <c:v>-0.16269999999997253</c:v>
                </c:pt>
                <c:pt idx="4">
                  <c:v>7.0099999999911233E-2</c:v>
                </c:pt>
                <c:pt idx="5">
                  <c:v>-5.5999999999926331E-2</c:v>
                </c:pt>
                <c:pt idx="6">
                  <c:v>0.10720000000003438</c:v>
                </c:pt>
                <c:pt idx="7">
                  <c:v>-1.9900000000006912E-2</c:v>
                </c:pt>
                <c:pt idx="8">
                  <c:v>2.8882999999999583</c:v>
                </c:pt>
                <c:pt idx="9">
                  <c:v>-0.33399999999994634</c:v>
                </c:pt>
                <c:pt idx="10">
                  <c:v>-0.18990000000007967</c:v>
                </c:pt>
                <c:pt idx="11">
                  <c:v>0.6551000000000613</c:v>
                </c:pt>
                <c:pt idx="12">
                  <c:v>-7.3739000000000487</c:v>
                </c:pt>
                <c:pt idx="13">
                  <c:v>-2.7880999999999858</c:v>
                </c:pt>
                <c:pt idx="14">
                  <c:v>-3.6701000000000477</c:v>
                </c:pt>
                <c:pt idx="15">
                  <c:v>-0.33920000000000528</c:v>
                </c:pt>
                <c:pt idx="16">
                  <c:v>-2.6401999999999362</c:v>
                </c:pt>
                <c:pt idx="17">
                  <c:v>-0.1433999999999287</c:v>
                </c:pt>
                <c:pt idx="18">
                  <c:v>-0.23760000000004311</c:v>
                </c:pt>
                <c:pt idx="19">
                  <c:v>-0.26319999999998345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3-C646-9776-6816ADE71B9C}"/>
            </c:ext>
          </c:extLst>
        </c:ser>
        <c:ser>
          <c:idx val="1"/>
          <c:order val="1"/>
          <c:tx>
            <c:strRef>
              <c:f>'Model Fit'!$V$54</c:f>
              <c:strCache>
                <c:ptCount val="1"/>
                <c:pt idx="0">
                  <c:v>3-Para. vs.DPSD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'Model Fit'!$T$55:$T$74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'Model Fit'!$V$55:$V$74</c:f>
              <c:numCache>
                <c:formatCode>General</c:formatCode>
                <c:ptCount val="20"/>
                <c:pt idx="0">
                  <c:v>-8.5978999999999814</c:v>
                </c:pt>
                <c:pt idx="1">
                  <c:v>-1.2210999999999785</c:v>
                </c:pt>
                <c:pt idx="2">
                  <c:v>-0.62229999999999563</c:v>
                </c:pt>
                <c:pt idx="3">
                  <c:v>-0.455600000000004</c:v>
                </c:pt>
                <c:pt idx="4">
                  <c:v>-4.579999999998563E-2</c:v>
                </c:pt>
                <c:pt idx="5">
                  <c:v>-0.11169999999992797</c:v>
                </c:pt>
                <c:pt idx="6">
                  <c:v>-4.2400000000043292E-2</c:v>
                </c:pt>
                <c:pt idx="7">
                  <c:v>-4.6100000000024011E-2</c:v>
                </c:pt>
                <c:pt idx="8">
                  <c:v>-2.1684999999999945</c:v>
                </c:pt>
                <c:pt idx="9">
                  <c:v>-0.6351999999999407</c:v>
                </c:pt>
                <c:pt idx="10">
                  <c:v>0.17189999999993688</c:v>
                </c:pt>
                <c:pt idx="11">
                  <c:v>-0.34719999999992979</c:v>
                </c:pt>
                <c:pt idx="12">
                  <c:v>-4.1843000000000075</c:v>
                </c:pt>
                <c:pt idx="13">
                  <c:v>-3.02699999999993</c:v>
                </c:pt>
                <c:pt idx="14">
                  <c:v>-2.2734000000000378</c:v>
                </c:pt>
                <c:pt idx="15">
                  <c:v>-1.5575000000000045</c:v>
                </c:pt>
                <c:pt idx="16">
                  <c:v>-0.8751999999999498</c:v>
                </c:pt>
                <c:pt idx="17">
                  <c:v>-0.14990000000000236</c:v>
                </c:pt>
                <c:pt idx="18">
                  <c:v>1.060799999999972</c:v>
                </c:pt>
                <c:pt idx="19">
                  <c:v>-0.3749000000000251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3-C646-9776-6816ADE71B9C}"/>
            </c:ext>
          </c:extLst>
        </c:ser>
        <c:ser>
          <c:idx val="2"/>
          <c:order val="2"/>
          <c:tx>
            <c:strRef>
              <c:f>'Model Fit'!$W$54</c:f>
              <c:strCache>
                <c:ptCount val="1"/>
                <c:pt idx="0">
                  <c:v>3-Para vs. 2-Para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'Model Fit'!$T$55:$T$74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'Model Fit'!$W$55:$W$74</c:f>
              <c:numCache>
                <c:formatCode>General</c:formatCode>
                <c:ptCount val="20"/>
                <c:pt idx="0">
                  <c:v>-8.5978999999999814</c:v>
                </c:pt>
                <c:pt idx="1">
                  <c:v>-1.2210999999999785</c:v>
                </c:pt>
                <c:pt idx="2">
                  <c:v>-0.97919999999999163</c:v>
                </c:pt>
                <c:pt idx="3">
                  <c:v>-0.11599999999998545</c:v>
                </c:pt>
                <c:pt idx="4">
                  <c:v>-4.579999999998563E-2</c:v>
                </c:pt>
                <c:pt idx="5">
                  <c:v>-9.9999999974897946E-5</c:v>
                </c:pt>
                <c:pt idx="6">
                  <c:v>-4.2400000000043292E-2</c:v>
                </c:pt>
                <c:pt idx="7">
                  <c:v>-8.0000000002655725E-4</c:v>
                </c:pt>
                <c:pt idx="8">
                  <c:v>-2.1684999999999945</c:v>
                </c:pt>
                <c:pt idx="9">
                  <c:v>-3.5399999999981446E-2</c:v>
                </c:pt>
                <c:pt idx="10">
                  <c:v>-0.27970000000004802</c:v>
                </c:pt>
                <c:pt idx="11">
                  <c:v>0</c:v>
                </c:pt>
                <c:pt idx="12">
                  <c:v>-8.1143000000000711</c:v>
                </c:pt>
                <c:pt idx="13">
                  <c:v>-3.0776999999999362</c:v>
                </c:pt>
                <c:pt idx="14">
                  <c:v>-3.7051000000000158</c:v>
                </c:pt>
                <c:pt idx="15">
                  <c:v>-3.0000000003838068E-4</c:v>
                </c:pt>
                <c:pt idx="16">
                  <c:v>-0.1935999999999467</c:v>
                </c:pt>
                <c:pt idx="17">
                  <c:v>-0.13369999999997617</c:v>
                </c:pt>
                <c:pt idx="18">
                  <c:v>-0.37440000000003693</c:v>
                </c:pt>
                <c:pt idx="19">
                  <c:v>-0.28189999999995052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3-C646-9776-6816ADE71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298976"/>
        <c:axId val="337083616"/>
      </c:barChart>
      <c:catAx>
        <c:axId val="33729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83616"/>
        <c:crosses val="autoZero"/>
        <c:auto val="1"/>
        <c:lblAlgn val="ctr"/>
        <c:lblOffset val="100"/>
        <c:noMultiLvlLbl val="0"/>
      </c:catAx>
      <c:valAx>
        <c:axId val="337083616"/>
        <c:scaling>
          <c:orientation val="minMax"/>
          <c:max val="3"/>
          <c:min val="-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AIC Difference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98976"/>
        <c:crosses val="autoZero"/>
        <c:crossBetween val="between"/>
        <c:majorUnit val="3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31628424754844697"/>
          <c:y val="0.111714405264559"/>
          <c:w val="0.41130966287594201"/>
          <c:h val="9.1184145460078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3 - Long SOA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47866059645498E-2"/>
          <c:y val="0.19754807692307699"/>
          <c:w val="0.92199824460595203"/>
          <c:h val="0.640055648092065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Fit'!$X$54</c:f>
              <c:strCache>
                <c:ptCount val="1"/>
                <c:pt idx="0">
                  <c:v>3-Para. vs. UVSD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'Model Fit'!$T$55:$T$74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'Model Fit'!$X$55:$X$74</c:f>
              <c:numCache>
                <c:formatCode>General</c:formatCode>
                <c:ptCount val="20"/>
                <c:pt idx="0">
                  <c:v>0.41009999999994307</c:v>
                </c:pt>
                <c:pt idx="1">
                  <c:v>-0.56380000000001473</c:v>
                </c:pt>
                <c:pt idx="2">
                  <c:v>0.2602999999999156</c:v>
                </c:pt>
                <c:pt idx="3">
                  <c:v>-0.46839999999997417</c:v>
                </c:pt>
                <c:pt idx="4">
                  <c:v>0.4456000000000131</c:v>
                </c:pt>
                <c:pt idx="5">
                  <c:v>-4.4116000000000213</c:v>
                </c:pt>
                <c:pt idx="6">
                  <c:v>-0.39470000000005712</c:v>
                </c:pt>
                <c:pt idx="7">
                  <c:v>0.64149999999995089</c:v>
                </c:pt>
                <c:pt idx="8">
                  <c:v>0.12439999999992324</c:v>
                </c:pt>
                <c:pt idx="9">
                  <c:v>-0.91740000000004329</c:v>
                </c:pt>
                <c:pt idx="10">
                  <c:v>0.42119999999999891</c:v>
                </c:pt>
                <c:pt idx="11">
                  <c:v>-1.5399999999999636E-2</c:v>
                </c:pt>
                <c:pt idx="12">
                  <c:v>-2.2900000000049658E-2</c:v>
                </c:pt>
                <c:pt idx="13">
                  <c:v>-1.3078000000000429</c:v>
                </c:pt>
                <c:pt idx="14">
                  <c:v>-8.3128000000000384</c:v>
                </c:pt>
                <c:pt idx="15">
                  <c:v>-0.21520000000009532</c:v>
                </c:pt>
                <c:pt idx="16">
                  <c:v>-0.24180000000001201</c:v>
                </c:pt>
                <c:pt idx="17">
                  <c:v>-0.63049999999998363</c:v>
                </c:pt>
                <c:pt idx="18">
                  <c:v>-2.0581999999999994</c:v>
                </c:pt>
                <c:pt idx="19">
                  <c:v>3.469999999998663E-2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3-DB4F-9164-40F95D183D70}"/>
            </c:ext>
          </c:extLst>
        </c:ser>
        <c:ser>
          <c:idx val="1"/>
          <c:order val="1"/>
          <c:tx>
            <c:strRef>
              <c:f>'Model Fit'!$Y$54</c:f>
              <c:strCache>
                <c:ptCount val="1"/>
                <c:pt idx="0">
                  <c:v>3-Para. vs.DPSD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'Model Fit'!$T$55:$T$74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'Model Fit'!$Y$55:$Y$74</c:f>
              <c:numCache>
                <c:formatCode>General</c:formatCode>
                <c:ptCount val="20"/>
                <c:pt idx="0">
                  <c:v>-1.8346000000000231</c:v>
                </c:pt>
                <c:pt idx="1">
                  <c:v>-0.5141999999999598</c:v>
                </c:pt>
                <c:pt idx="2">
                  <c:v>1.1998999999999569</c:v>
                </c:pt>
                <c:pt idx="3">
                  <c:v>-3.0136999999999716</c:v>
                </c:pt>
                <c:pt idx="4">
                  <c:v>-0.25939999999997099</c:v>
                </c:pt>
                <c:pt idx="5">
                  <c:v>-3.2801000000000613</c:v>
                </c:pt>
                <c:pt idx="6">
                  <c:v>-0.77060000000005857</c:v>
                </c:pt>
                <c:pt idx="7">
                  <c:v>-1.1340999999999894</c:v>
                </c:pt>
                <c:pt idx="8">
                  <c:v>1.2882999999999356</c:v>
                </c:pt>
                <c:pt idx="9">
                  <c:v>-1.5452000000000226</c:v>
                </c:pt>
                <c:pt idx="10">
                  <c:v>-1.4781000000000404</c:v>
                </c:pt>
                <c:pt idx="11">
                  <c:v>-5.5299999999988358E-2</c:v>
                </c:pt>
                <c:pt idx="12">
                  <c:v>-4.6699999999987085E-2</c:v>
                </c:pt>
                <c:pt idx="13">
                  <c:v>-9.0897999999999683</c:v>
                </c:pt>
                <c:pt idx="14">
                  <c:v>-4.8232000000000426</c:v>
                </c:pt>
                <c:pt idx="15">
                  <c:v>-0.38950000000011187</c:v>
                </c:pt>
                <c:pt idx="16">
                  <c:v>-0.24180000000001201</c:v>
                </c:pt>
                <c:pt idx="17">
                  <c:v>-1.3589000000000624</c:v>
                </c:pt>
                <c:pt idx="18">
                  <c:v>-5.1119999999999663</c:v>
                </c:pt>
                <c:pt idx="19">
                  <c:v>-1.8899999999973716E-2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3-DB4F-9164-40F95D183D70}"/>
            </c:ext>
          </c:extLst>
        </c:ser>
        <c:ser>
          <c:idx val="2"/>
          <c:order val="2"/>
          <c:tx>
            <c:strRef>
              <c:f>'Model Fit'!$Z$54</c:f>
              <c:strCache>
                <c:ptCount val="1"/>
                <c:pt idx="0">
                  <c:v>3-Para vs. 2-Para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'Model Fit'!$T$55:$T$74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'Model Fit'!$Z$55:$Z$74</c:f>
              <c:numCache>
                <c:formatCode>General</c:formatCode>
                <c:ptCount val="20"/>
                <c:pt idx="0">
                  <c:v>-1.8346000000000231</c:v>
                </c:pt>
                <c:pt idx="1">
                  <c:v>-0.57889999999997599</c:v>
                </c:pt>
                <c:pt idx="2">
                  <c:v>-6.860000000006039E-2</c:v>
                </c:pt>
                <c:pt idx="3">
                  <c:v>-3.0136999999999716</c:v>
                </c:pt>
                <c:pt idx="4">
                  <c:v>-0.25939999999997099</c:v>
                </c:pt>
                <c:pt idx="5">
                  <c:v>-4.4602999999999611</c:v>
                </c:pt>
                <c:pt idx="6">
                  <c:v>-1.0000000008858478E-4</c:v>
                </c:pt>
                <c:pt idx="7">
                  <c:v>-1.1340999999999894</c:v>
                </c:pt>
                <c:pt idx="8">
                  <c:v>0</c:v>
                </c:pt>
                <c:pt idx="9">
                  <c:v>-1.5452000000000226</c:v>
                </c:pt>
                <c:pt idx="10">
                  <c:v>-1.4781000000000404</c:v>
                </c:pt>
                <c:pt idx="11">
                  <c:v>-6.0000000001991793E-4</c:v>
                </c:pt>
                <c:pt idx="12">
                  <c:v>-7.5799999999958345E-2</c:v>
                </c:pt>
                <c:pt idx="13">
                  <c:v>-9.0897999999999683</c:v>
                </c:pt>
                <c:pt idx="14">
                  <c:v>-8.5982000000000198</c:v>
                </c:pt>
                <c:pt idx="15">
                  <c:v>-1.0000000008858478E-4</c:v>
                </c:pt>
                <c:pt idx="16">
                  <c:v>-0.24180000000001201</c:v>
                </c:pt>
                <c:pt idx="17">
                  <c:v>-2.0000000006348273E-4</c:v>
                </c:pt>
                <c:pt idx="18">
                  <c:v>-5.1119999999999663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3-DB4F-9164-40F95D183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9488"/>
        <c:axId val="11012608"/>
      </c:barChart>
      <c:catAx>
        <c:axId val="1100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608"/>
        <c:crosses val="autoZero"/>
        <c:auto val="1"/>
        <c:lblAlgn val="ctr"/>
        <c:lblOffset val="100"/>
        <c:noMultiLvlLbl val="0"/>
      </c:catAx>
      <c:valAx>
        <c:axId val="11012608"/>
        <c:scaling>
          <c:orientation val="minMax"/>
          <c:max val="3"/>
          <c:min val="-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AIC Difference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488"/>
        <c:crosses val="autoZero"/>
        <c:crossBetween val="between"/>
        <c:majorUnit val="3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30184960440490199"/>
          <c:y val="9.6754239854633495E-2"/>
          <c:w val="0.41130966287594201"/>
          <c:h val="9.0745760145366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184150</xdr:colOff>
      <xdr:row>1</xdr:row>
      <xdr:rowOff>165100</xdr:rowOff>
    </xdr:from>
    <xdr:to>
      <xdr:col>37</xdr:col>
      <xdr:colOff>673100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317500</xdr:colOff>
      <xdr:row>17</xdr:row>
      <xdr:rowOff>25400</xdr:rowOff>
    </xdr:from>
    <xdr:to>
      <xdr:col>37</xdr:col>
      <xdr:colOff>812800</xdr:colOff>
      <xdr:row>30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285750</xdr:colOff>
      <xdr:row>32</xdr:row>
      <xdr:rowOff>25400</xdr:rowOff>
    </xdr:from>
    <xdr:to>
      <xdr:col>37</xdr:col>
      <xdr:colOff>774700</xdr:colOff>
      <xdr:row>45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311150</xdr:colOff>
      <xdr:row>45</xdr:row>
      <xdr:rowOff>101600</xdr:rowOff>
    </xdr:from>
    <xdr:to>
      <xdr:col>37</xdr:col>
      <xdr:colOff>800100</xdr:colOff>
      <xdr:row>58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247650</xdr:colOff>
      <xdr:row>60</xdr:row>
      <xdr:rowOff>25400</xdr:rowOff>
    </xdr:from>
    <xdr:to>
      <xdr:col>37</xdr:col>
      <xdr:colOff>736600</xdr:colOff>
      <xdr:row>73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2"/>
  <sheetViews>
    <sheetView topLeftCell="A9" workbookViewId="0">
      <selection activeCell="J50" sqref="J50"/>
    </sheetView>
  </sheetViews>
  <sheetFormatPr baseColWidth="10" defaultRowHeight="16" x14ac:dyDescent="0.2"/>
  <cols>
    <col min="5" max="8" width="12.1640625" bestFit="1" customWidth="1"/>
    <col min="9" max="9" width="9.5" customWidth="1"/>
    <col min="10" max="11" width="10" customWidth="1"/>
    <col min="13" max="13" width="12.1640625" bestFit="1" customWidth="1"/>
    <col min="14" max="15" width="12.1640625" customWidth="1"/>
    <col min="16" max="16" width="12.1640625" style="4" bestFit="1" customWidth="1"/>
    <col min="20" max="20" width="10" customWidth="1"/>
    <col min="23" max="23" width="12.1640625" customWidth="1"/>
  </cols>
  <sheetData>
    <row r="1" spans="1:28" x14ac:dyDescent="0.2">
      <c r="E1" s="22" t="s">
        <v>15</v>
      </c>
      <c r="F1" s="22"/>
      <c r="G1" s="22"/>
      <c r="H1" s="22"/>
      <c r="I1" s="22"/>
      <c r="J1" s="22"/>
      <c r="K1" s="22"/>
      <c r="L1" s="22"/>
      <c r="M1" s="22"/>
      <c r="N1" s="7"/>
      <c r="O1" s="7"/>
      <c r="P1" s="21" t="s">
        <v>14</v>
      </c>
      <c r="Q1" s="21"/>
      <c r="R1" s="21"/>
      <c r="S1" s="21"/>
      <c r="T1" s="21"/>
      <c r="U1" s="21"/>
      <c r="V1" s="21"/>
      <c r="W1" s="7"/>
      <c r="Y1" s="21" t="s">
        <v>25</v>
      </c>
      <c r="Z1" s="21"/>
      <c r="AA1" s="21"/>
      <c r="AB1" s="21"/>
    </row>
    <row r="2" spans="1:28" x14ac:dyDescent="0.2">
      <c r="E2" s="22" t="s">
        <v>1</v>
      </c>
      <c r="F2" s="22"/>
      <c r="G2" s="22" t="s">
        <v>2</v>
      </c>
      <c r="H2" s="22"/>
      <c r="I2" s="22" t="s">
        <v>13</v>
      </c>
      <c r="J2" s="22"/>
      <c r="K2" s="7"/>
      <c r="L2" s="22" t="s">
        <v>0</v>
      </c>
      <c r="M2" s="22"/>
      <c r="N2" s="7"/>
      <c r="O2" s="7"/>
      <c r="P2" s="21" t="s">
        <v>10</v>
      </c>
      <c r="Q2" s="21"/>
      <c r="R2" s="21" t="s">
        <v>12</v>
      </c>
      <c r="S2" s="21"/>
      <c r="T2" s="7"/>
      <c r="U2" s="21" t="s">
        <v>11</v>
      </c>
      <c r="V2" s="21"/>
      <c r="W2" s="7"/>
      <c r="Y2" s="21" t="s">
        <v>27</v>
      </c>
      <c r="Z2" s="21"/>
      <c r="AA2" s="21" t="s">
        <v>26</v>
      </c>
      <c r="AB2" s="21"/>
    </row>
    <row r="3" spans="1:28" x14ac:dyDescent="0.2">
      <c r="D3" t="s">
        <v>7</v>
      </c>
      <c r="E3" s="2" t="s">
        <v>5</v>
      </c>
      <c r="F3" s="2" t="s">
        <v>6</v>
      </c>
      <c r="G3" s="2" t="s">
        <v>5</v>
      </c>
      <c r="H3" s="2" t="s">
        <v>6</v>
      </c>
      <c r="I3" s="2" t="s">
        <v>5</v>
      </c>
      <c r="J3" s="2" t="s">
        <v>6</v>
      </c>
      <c r="K3" s="2"/>
      <c r="L3" s="2" t="s">
        <v>5</v>
      </c>
      <c r="M3" s="3" t="s">
        <v>6</v>
      </c>
      <c r="N3" s="3"/>
      <c r="O3" s="3"/>
      <c r="P3" s="1" t="s">
        <v>5</v>
      </c>
      <c r="Q3" s="1" t="s">
        <v>6</v>
      </c>
      <c r="R3" s="1" t="s">
        <v>5</v>
      </c>
      <c r="S3" s="1" t="s">
        <v>6</v>
      </c>
      <c r="T3" s="2"/>
      <c r="U3" s="1" t="s">
        <v>5</v>
      </c>
      <c r="V3" s="1" t="s">
        <v>6</v>
      </c>
      <c r="W3" s="3"/>
      <c r="Y3" s="1" t="s">
        <v>5</v>
      </c>
      <c r="Z3" s="1" t="s">
        <v>6</v>
      </c>
      <c r="AA3" s="1" t="s">
        <v>5</v>
      </c>
      <c r="AB3" s="1" t="s">
        <v>6</v>
      </c>
    </row>
    <row r="4" spans="1:28" ht="17" thickBot="1" x14ac:dyDescent="0.25"/>
    <row r="5" spans="1:28" ht="18" thickBot="1" x14ac:dyDescent="0.25">
      <c r="A5" s="9">
        <v>1</v>
      </c>
      <c r="B5" s="15">
        <v>0</v>
      </c>
      <c r="C5">
        <v>21.386301369863013</v>
      </c>
      <c r="D5">
        <v>1</v>
      </c>
      <c r="E5">
        <v>0.99999999951845298</v>
      </c>
      <c r="F5">
        <v>0.95577918941579199</v>
      </c>
      <c r="G5">
        <v>0.11471606902296801</v>
      </c>
      <c r="H5">
        <v>2.84E-13</v>
      </c>
      <c r="I5" s="5">
        <f>(E5+G5)*4/2</f>
        <v>2.229432137082842</v>
      </c>
      <c r="J5" s="5">
        <f>(F5+H5)*4/2</f>
        <v>1.911558378832152</v>
      </c>
      <c r="K5" s="5">
        <f>AVERAGE(I5:J5)</f>
        <v>2.0704952579574969</v>
      </c>
      <c r="L5">
        <v>1.2027087079982599</v>
      </c>
      <c r="M5">
        <v>1.2508304524991201</v>
      </c>
      <c r="N5">
        <f>AVERAGE(L5:M5)</f>
        <v>1.22676958024869</v>
      </c>
      <c r="O5">
        <f>(M5-L5)/AVERAGE(L5:M5)</f>
        <v>3.9226392042672711E-2</v>
      </c>
      <c r="P5" s="4">
        <v>0.73064249408862103</v>
      </c>
      <c r="Q5">
        <v>0.72044743074119999</v>
      </c>
      <c r="R5">
        <f>P5*4</f>
        <v>2.9225699763544841</v>
      </c>
      <c r="S5">
        <f>Q5*4</f>
        <v>2.8817897229648</v>
      </c>
      <c r="T5" s="5">
        <f>AVERAGE(R5:S5)</f>
        <v>2.902179849659642</v>
      </c>
      <c r="U5">
        <v>25.271163693276499</v>
      </c>
      <c r="V5">
        <v>26.949419368877901</v>
      </c>
      <c r="W5">
        <f>AVERAGE(U5:V5)</f>
        <v>26.110291531077202</v>
      </c>
      <c r="X5">
        <f>(V5-U5)/AVERAGE(U5:V5)</f>
        <v>6.4275639113561614E-2</v>
      </c>
      <c r="Y5">
        <v>1.2496</v>
      </c>
      <c r="Z5">
        <v>1.1766000000000001</v>
      </c>
      <c r="AA5">
        <v>0.89600000000000002</v>
      </c>
      <c r="AB5">
        <v>0.99390000000000001</v>
      </c>
    </row>
    <row r="6" spans="1:28" ht="18" thickBot="1" x14ac:dyDescent="0.25">
      <c r="A6" s="9">
        <v>2</v>
      </c>
      <c r="B6" s="15">
        <v>0</v>
      </c>
      <c r="C6">
        <v>20.956164383561642</v>
      </c>
      <c r="D6">
        <v>2</v>
      </c>
      <c r="E6">
        <v>0.72345856534213204</v>
      </c>
      <c r="F6">
        <v>0.89110521275524202</v>
      </c>
      <c r="G6">
        <v>1.13046E-10</v>
      </c>
      <c r="H6">
        <v>1.1884000000000001E-11</v>
      </c>
      <c r="I6" s="5">
        <f t="shared" ref="I6:I24" si="0">(E6+G6)*4/2</f>
        <v>1.4469171309103561</v>
      </c>
      <c r="J6" s="5">
        <f t="shared" ref="J6:J24" si="1">(F6+H6)*4/2</f>
        <v>1.7822104255342521</v>
      </c>
      <c r="K6" s="5">
        <f t="shared" ref="K6:K24" si="2">AVERAGE(I6:J6)</f>
        <v>1.6145637782223041</v>
      </c>
      <c r="L6">
        <v>1.2118100304539801</v>
      </c>
      <c r="M6">
        <v>0.90314006640961697</v>
      </c>
      <c r="N6">
        <f t="shared" ref="N6:N24" si="3">AVERAGE(L6:M6)</f>
        <v>1.0574750484317985</v>
      </c>
      <c r="O6">
        <f t="shared" ref="O6:O24" si="4">(M6-L6)/AVERAGE(L6:M6)</f>
        <v>-0.29189337800651721</v>
      </c>
      <c r="P6" s="4">
        <v>0.33886511600084701</v>
      </c>
      <c r="Q6">
        <v>0.30794230886984097</v>
      </c>
      <c r="R6">
        <f t="shared" ref="R6:R24" si="5">P6*4</f>
        <v>1.355460464003388</v>
      </c>
      <c r="S6">
        <f t="shared" ref="S6:S24" si="6">Q6*4</f>
        <v>1.2317692354793639</v>
      </c>
      <c r="T6" s="5">
        <f t="shared" ref="T6:T24" si="7">AVERAGE(R6:S6)</f>
        <v>1.293614849741376</v>
      </c>
      <c r="U6">
        <v>18.745358607882402</v>
      </c>
      <c r="V6">
        <v>26.6301750441671</v>
      </c>
      <c r="W6">
        <f t="shared" ref="W6:W24" si="8">AVERAGE(U6:V6)</f>
        <v>22.687766826024749</v>
      </c>
      <c r="X6">
        <f t="shared" ref="X6:X24" si="9">(V6-U6)/AVERAGE(U6:V6)</f>
        <v>0.34753603105794262</v>
      </c>
      <c r="Y6">
        <v>0.85319999999999996</v>
      </c>
      <c r="Z6">
        <v>0.79430000000000001</v>
      </c>
      <c r="AA6">
        <v>1.1631</v>
      </c>
      <c r="AB6">
        <v>1.0146999999999999</v>
      </c>
    </row>
    <row r="7" spans="1:28" ht="18" thickBot="1" x14ac:dyDescent="0.25">
      <c r="A7" s="9">
        <v>3</v>
      </c>
      <c r="B7" s="15">
        <v>0</v>
      </c>
      <c r="C7">
        <v>20.421917808219177</v>
      </c>
      <c r="D7">
        <v>3</v>
      </c>
      <c r="E7">
        <v>0.69602936556379402</v>
      </c>
      <c r="F7">
        <v>0.36556420068579099</v>
      </c>
      <c r="G7">
        <v>2.84609E-10</v>
      </c>
      <c r="H7">
        <v>8.2040000000000002E-12</v>
      </c>
      <c r="I7" s="5">
        <f t="shared" si="0"/>
        <v>1.3920587316968061</v>
      </c>
      <c r="J7" s="5">
        <f t="shared" si="1"/>
        <v>0.73112840138798996</v>
      </c>
      <c r="K7" s="5">
        <f t="shared" si="2"/>
        <v>1.0615935665423981</v>
      </c>
      <c r="L7">
        <v>1.15922193782352</v>
      </c>
      <c r="M7">
        <v>0.76518509501012399</v>
      </c>
      <c r="N7">
        <f t="shared" si="3"/>
        <v>0.962203516416822</v>
      </c>
      <c r="O7">
        <f t="shared" si="4"/>
        <v>-0.40951507252931418</v>
      </c>
      <c r="P7" s="4">
        <v>0.59047144905069004</v>
      </c>
      <c r="Q7">
        <v>0.36364977877605398</v>
      </c>
      <c r="R7">
        <f t="shared" si="5"/>
        <v>2.3618857962027602</v>
      </c>
      <c r="S7">
        <f t="shared" si="6"/>
        <v>1.4545991151042159</v>
      </c>
      <c r="T7" s="5">
        <f t="shared" si="7"/>
        <v>1.908242455653488</v>
      </c>
      <c r="U7">
        <v>24.7989844118596</v>
      </c>
      <c r="V7">
        <v>24.134215740849399</v>
      </c>
      <c r="W7">
        <f t="shared" si="8"/>
        <v>24.466600076354499</v>
      </c>
      <c r="X7">
        <f t="shared" si="9"/>
        <v>-2.7170455598064882E-2</v>
      </c>
      <c r="Y7">
        <v>0.8165</v>
      </c>
      <c r="Z7">
        <v>0.27460000000000001</v>
      </c>
      <c r="AA7">
        <v>1.1362000000000001</v>
      </c>
      <c r="AB7">
        <v>1.0742</v>
      </c>
    </row>
    <row r="8" spans="1:28" ht="18" thickBot="1" x14ac:dyDescent="0.25">
      <c r="A8" s="9">
        <v>4</v>
      </c>
      <c r="B8" s="15">
        <v>0</v>
      </c>
      <c r="C8">
        <v>1.1479452054794521</v>
      </c>
      <c r="D8">
        <v>4</v>
      </c>
      <c r="E8">
        <v>0.60841111454675101</v>
      </c>
      <c r="F8">
        <v>0.56738884234220099</v>
      </c>
      <c r="G8">
        <v>0.40342021096738501</v>
      </c>
      <c r="H8">
        <v>0.45858557908945402</v>
      </c>
      <c r="I8" s="5">
        <f t="shared" si="0"/>
        <v>2.023662651028272</v>
      </c>
      <c r="J8" s="5">
        <f t="shared" si="1"/>
        <v>2.0519488428633101</v>
      </c>
      <c r="K8" s="5">
        <f t="shared" si="2"/>
        <v>2.0378057469457911</v>
      </c>
      <c r="L8">
        <v>2.12843248941134</v>
      </c>
      <c r="M8">
        <v>1.4561747103674001</v>
      </c>
      <c r="N8">
        <f t="shared" si="3"/>
        <v>1.7923035998893702</v>
      </c>
      <c r="O8">
        <f t="shared" si="4"/>
        <v>-0.37508030396492814</v>
      </c>
      <c r="P8" s="4">
        <v>0.78323868458554702</v>
      </c>
      <c r="Q8">
        <v>0.811220992704064</v>
      </c>
      <c r="R8">
        <f t="shared" si="5"/>
        <v>3.1329547383421881</v>
      </c>
      <c r="S8">
        <f t="shared" si="6"/>
        <v>3.244883970816256</v>
      </c>
      <c r="T8" s="5">
        <f t="shared" si="7"/>
        <v>3.1889193545792223</v>
      </c>
      <c r="U8">
        <v>24.280524802194201</v>
      </c>
      <c r="V8">
        <v>24.376787615656799</v>
      </c>
      <c r="W8">
        <f t="shared" si="8"/>
        <v>24.328656208925501</v>
      </c>
      <c r="X8">
        <f t="shared" si="9"/>
        <v>3.9567665651538079E-3</v>
      </c>
      <c r="Y8">
        <v>1.6371</v>
      </c>
      <c r="Z8">
        <v>1.2611000000000001</v>
      </c>
      <c r="AA8">
        <v>1.3101</v>
      </c>
      <c r="AB8">
        <v>0.91910000000000003</v>
      </c>
    </row>
    <row r="9" spans="1:28" ht="18" thickBot="1" x14ac:dyDescent="0.25">
      <c r="A9" s="9">
        <v>5</v>
      </c>
      <c r="B9" s="15">
        <v>1</v>
      </c>
      <c r="C9">
        <v>21.512328767123286</v>
      </c>
      <c r="D9">
        <v>5</v>
      </c>
      <c r="E9">
        <v>0.88707478418316499</v>
      </c>
      <c r="F9">
        <v>0.92872202813030802</v>
      </c>
      <c r="G9">
        <v>0.111652071033459</v>
      </c>
      <c r="H9">
        <v>3.4845763330000001E-6</v>
      </c>
      <c r="I9" s="5">
        <f t="shared" si="0"/>
        <v>1.9974537104332479</v>
      </c>
      <c r="J9" s="5">
        <f t="shared" si="1"/>
        <v>1.8574510254132821</v>
      </c>
      <c r="K9" s="5">
        <f t="shared" si="2"/>
        <v>1.9274523679232649</v>
      </c>
      <c r="L9">
        <v>1.75428004826172</v>
      </c>
      <c r="M9">
        <v>1.23823037915142</v>
      </c>
      <c r="N9">
        <f t="shared" si="3"/>
        <v>1.4962552137065699</v>
      </c>
      <c r="O9">
        <f t="shared" si="4"/>
        <v>-0.34489414932892748</v>
      </c>
      <c r="P9" s="4">
        <v>0.62432793283561605</v>
      </c>
      <c r="Q9">
        <v>0.59700296623201099</v>
      </c>
      <c r="R9">
        <f t="shared" si="5"/>
        <v>2.4973117313424642</v>
      </c>
      <c r="S9">
        <f t="shared" si="6"/>
        <v>2.388011864928044</v>
      </c>
      <c r="T9" s="5">
        <f t="shared" si="7"/>
        <v>2.4426617981352541</v>
      </c>
      <c r="U9">
        <v>21.989869968487799</v>
      </c>
      <c r="V9">
        <v>30.642116067129798</v>
      </c>
      <c r="W9">
        <f t="shared" si="8"/>
        <v>26.3159930178088</v>
      </c>
      <c r="X9">
        <f t="shared" si="9"/>
        <v>0.32878280871965471</v>
      </c>
      <c r="Y9">
        <v>1.7681</v>
      </c>
      <c r="Z9">
        <v>1.1565000000000001</v>
      </c>
      <c r="AA9">
        <v>1.2267999999999999</v>
      </c>
      <c r="AB9">
        <v>1.0479000000000001</v>
      </c>
    </row>
    <row r="10" spans="1:28" ht="18" thickBot="1" x14ac:dyDescent="0.25">
      <c r="A10" s="9">
        <v>6</v>
      </c>
      <c r="B10" s="15">
        <v>1</v>
      </c>
      <c r="C10">
        <v>23.789041095890411</v>
      </c>
      <c r="D10">
        <v>6</v>
      </c>
      <c r="E10">
        <v>0.74137628610348305</v>
      </c>
      <c r="F10">
        <v>0.70975158458841403</v>
      </c>
      <c r="G10">
        <v>0.53358293996393402</v>
      </c>
      <c r="H10">
        <v>0.371912949081112</v>
      </c>
      <c r="I10" s="5">
        <f t="shared" si="0"/>
        <v>2.5499184521348344</v>
      </c>
      <c r="J10" s="5">
        <f t="shared" si="1"/>
        <v>2.1633290673390522</v>
      </c>
      <c r="K10" s="5">
        <f t="shared" si="2"/>
        <v>2.3566237597369435</v>
      </c>
      <c r="L10">
        <v>1.7660431984337699</v>
      </c>
      <c r="M10">
        <v>1.9836784865193999</v>
      </c>
      <c r="N10">
        <f t="shared" si="3"/>
        <v>1.8748608424765849</v>
      </c>
      <c r="O10">
        <f t="shared" si="4"/>
        <v>0.11608076885223448</v>
      </c>
      <c r="P10" s="4">
        <v>0.88779387984574798</v>
      </c>
      <c r="Q10">
        <v>0.875771047398758</v>
      </c>
      <c r="R10">
        <f t="shared" si="5"/>
        <v>3.5511755193829919</v>
      </c>
      <c r="S10">
        <f t="shared" si="6"/>
        <v>3.503084189595032</v>
      </c>
      <c r="T10" s="5">
        <f t="shared" si="7"/>
        <v>3.527129854489012</v>
      </c>
      <c r="U10">
        <v>17.706728787528</v>
      </c>
      <c r="V10">
        <v>24.715639823234199</v>
      </c>
      <c r="W10">
        <f t="shared" si="8"/>
        <v>21.211184305381099</v>
      </c>
      <c r="X10">
        <f t="shared" si="9"/>
        <v>0.3304346864747244</v>
      </c>
      <c r="Y10">
        <v>1.7150000000000001</v>
      </c>
      <c r="Z10">
        <v>1.7115</v>
      </c>
      <c r="AA10">
        <v>0.94320000000000004</v>
      </c>
      <c r="AB10">
        <v>1.1952</v>
      </c>
    </row>
    <row r="11" spans="1:28" ht="18" thickBot="1" x14ac:dyDescent="0.25">
      <c r="A11" s="9">
        <v>7</v>
      </c>
      <c r="B11" s="15">
        <v>0</v>
      </c>
      <c r="C11">
        <v>20.602739726027398</v>
      </c>
      <c r="D11">
        <v>7</v>
      </c>
      <c r="E11">
        <v>0.57219275216445697</v>
      </c>
      <c r="F11">
        <v>0.83194723330172704</v>
      </c>
      <c r="G11">
        <v>3.3312601576800001E-3</v>
      </c>
      <c r="H11">
        <v>8.9307240000000004E-9</v>
      </c>
      <c r="I11" s="5">
        <f t="shared" si="0"/>
        <v>1.151048024644274</v>
      </c>
      <c r="J11" s="5">
        <f t="shared" si="1"/>
        <v>1.6638944844649022</v>
      </c>
      <c r="K11" s="5">
        <f t="shared" si="2"/>
        <v>1.4074712545545882</v>
      </c>
      <c r="L11">
        <v>1.43806115813535</v>
      </c>
      <c r="M11">
        <v>0.97158488305451396</v>
      </c>
      <c r="N11">
        <f t="shared" si="3"/>
        <v>1.204823020594932</v>
      </c>
      <c r="O11">
        <f t="shared" si="4"/>
        <v>-0.38717410533083418</v>
      </c>
      <c r="P11" s="4">
        <v>0.49857636066686201</v>
      </c>
      <c r="Q11">
        <v>0.36997289602955602</v>
      </c>
      <c r="R11">
        <f t="shared" si="5"/>
        <v>1.994305442667448</v>
      </c>
      <c r="S11">
        <f t="shared" si="6"/>
        <v>1.4798915841182241</v>
      </c>
      <c r="T11" s="5">
        <f t="shared" si="7"/>
        <v>1.7370985133928361</v>
      </c>
      <c r="U11">
        <v>26.7852014828525</v>
      </c>
      <c r="V11">
        <v>22.794383286287001</v>
      </c>
      <c r="W11">
        <f t="shared" si="8"/>
        <v>24.789792384569751</v>
      </c>
      <c r="X11">
        <f t="shared" si="9"/>
        <v>-0.16098635013375742</v>
      </c>
      <c r="Y11">
        <v>0.83650000000000002</v>
      </c>
      <c r="Z11">
        <v>0.80569999999999997</v>
      </c>
      <c r="AA11">
        <v>1.2959000000000001</v>
      </c>
      <c r="AB11">
        <v>1.0401</v>
      </c>
    </row>
    <row r="12" spans="1:28" ht="18" thickBot="1" x14ac:dyDescent="0.25">
      <c r="A12" s="9">
        <v>8</v>
      </c>
      <c r="B12" s="15">
        <v>0</v>
      </c>
      <c r="C12">
        <v>20.175342465753424</v>
      </c>
      <c r="D12">
        <v>8</v>
      </c>
      <c r="E12">
        <v>0.861919508204114</v>
      </c>
      <c r="F12">
        <v>0.89715187706850097</v>
      </c>
      <c r="G12">
        <v>0.38982766183170298</v>
      </c>
      <c r="H12">
        <v>1.1834100000000001E-10</v>
      </c>
      <c r="I12" s="5">
        <f t="shared" si="0"/>
        <v>2.5034943400716339</v>
      </c>
      <c r="J12" s="5">
        <f t="shared" si="1"/>
        <v>1.7943037543736839</v>
      </c>
      <c r="K12" s="5">
        <f t="shared" si="2"/>
        <v>2.1488990472226588</v>
      </c>
      <c r="L12">
        <v>1.6097862495947299</v>
      </c>
      <c r="M12">
        <v>1.54805356353677</v>
      </c>
      <c r="N12">
        <f t="shared" si="3"/>
        <v>1.57891990656575</v>
      </c>
      <c r="O12">
        <f t="shared" si="4"/>
        <v>-3.9098047849831959E-2</v>
      </c>
      <c r="P12" s="4">
        <v>0.59302846376457197</v>
      </c>
      <c r="Q12">
        <v>0.53397194696046901</v>
      </c>
      <c r="R12">
        <f t="shared" si="5"/>
        <v>2.3721138550582879</v>
      </c>
      <c r="S12">
        <f t="shared" si="6"/>
        <v>2.1358877878418761</v>
      </c>
      <c r="T12" s="5">
        <f t="shared" si="7"/>
        <v>2.2540008214500817</v>
      </c>
      <c r="U12">
        <v>26.962724024057799</v>
      </c>
      <c r="V12">
        <v>28.629743988885799</v>
      </c>
      <c r="W12">
        <f t="shared" si="8"/>
        <v>27.796234006471799</v>
      </c>
      <c r="X12">
        <f t="shared" si="9"/>
        <v>5.9972871304791432E-2</v>
      </c>
      <c r="Y12">
        <v>1.6831</v>
      </c>
      <c r="Z12">
        <v>1.4421999999999999</v>
      </c>
      <c r="AA12">
        <v>0.94830000000000003</v>
      </c>
      <c r="AB12">
        <v>1.1648000000000001</v>
      </c>
    </row>
    <row r="13" spans="1:28" ht="18" thickBot="1" x14ac:dyDescent="0.25">
      <c r="A13" s="18">
        <v>9</v>
      </c>
      <c r="B13" s="10">
        <v>0</v>
      </c>
      <c r="C13">
        <v>22.419178082191781</v>
      </c>
      <c r="D13">
        <v>9</v>
      </c>
      <c r="E13">
        <v>0.6532</v>
      </c>
      <c r="F13">
        <v>0.87490000000000001</v>
      </c>
      <c r="G13">
        <v>0.752</v>
      </c>
      <c r="H13">
        <v>2.12E-2</v>
      </c>
      <c r="I13" s="5">
        <f>(E13+G13)*4/2</f>
        <v>2.8104</v>
      </c>
      <c r="J13" s="5">
        <f>(F13+H13)*4/2</f>
        <v>1.7922</v>
      </c>
      <c r="K13" s="5">
        <f t="shared" si="2"/>
        <v>2.3012999999999999</v>
      </c>
      <c r="L13">
        <v>1.6277999999999999</v>
      </c>
      <c r="M13">
        <v>0.77249999999999996</v>
      </c>
      <c r="N13">
        <f t="shared" si="3"/>
        <v>1.2001499999999998</v>
      </c>
      <c r="O13">
        <f t="shared" si="4"/>
        <v>-0.71266091738532689</v>
      </c>
      <c r="P13" s="4">
        <v>0.35881211781476002</v>
      </c>
      <c r="Q13">
        <v>0.34443515731504898</v>
      </c>
      <c r="R13">
        <f t="shared" si="5"/>
        <v>1.4352484712590401</v>
      </c>
      <c r="S13">
        <f t="shared" si="6"/>
        <v>1.3777406292601959</v>
      </c>
      <c r="T13" s="5">
        <f t="shared" si="7"/>
        <v>1.406494550259618</v>
      </c>
      <c r="U13">
        <v>13.6741567182222</v>
      </c>
      <c r="V13">
        <v>19.248418508654701</v>
      </c>
      <c r="W13">
        <f t="shared" si="8"/>
        <v>16.461287613438451</v>
      </c>
      <c r="X13">
        <f t="shared" si="9"/>
        <v>0.33862853996195647</v>
      </c>
      <c r="Y13">
        <v>0.61299999999999999</v>
      </c>
      <c r="Z13">
        <v>0.35539999999999999</v>
      </c>
      <c r="AA13">
        <v>0.87860000000000005</v>
      </c>
      <c r="AB13">
        <v>1.0472999999999999</v>
      </c>
    </row>
    <row r="14" spans="1:28" ht="18" thickBot="1" x14ac:dyDescent="0.25">
      <c r="A14" s="9">
        <v>10</v>
      </c>
      <c r="B14" s="15">
        <v>1</v>
      </c>
      <c r="C14">
        <v>21.906849315068492</v>
      </c>
      <c r="D14">
        <v>10</v>
      </c>
      <c r="E14">
        <v>0.48860546705709801</v>
      </c>
      <c r="F14">
        <v>0.99999999970745401</v>
      </c>
      <c r="G14">
        <v>0.52519045830765998</v>
      </c>
      <c r="H14">
        <v>0.43822832906867598</v>
      </c>
      <c r="I14" s="5">
        <f t="shared" ref="I14" si="10">(E14+G14)*4/2</f>
        <v>2.0275918507295159</v>
      </c>
      <c r="J14" s="5">
        <f t="shared" ref="J14" si="11">(F14+H14)*4/2</f>
        <v>2.8764566575522599</v>
      </c>
      <c r="K14" s="5">
        <f t="shared" si="2"/>
        <v>2.4520242541408876</v>
      </c>
      <c r="L14">
        <v>2.46994456306733</v>
      </c>
      <c r="M14">
        <v>0.69647715080224504</v>
      </c>
      <c r="N14">
        <f t="shared" si="3"/>
        <v>1.5832108569347876</v>
      </c>
      <c r="O14">
        <f t="shared" si="4"/>
        <v>-1.1201713306202612</v>
      </c>
      <c r="P14" s="4">
        <v>0.64459966308579997</v>
      </c>
      <c r="Q14">
        <v>0.72270890278038202</v>
      </c>
      <c r="R14">
        <f t="shared" ref="R14" si="12">P14*4</f>
        <v>2.5783986523431999</v>
      </c>
      <c r="S14">
        <f t="shared" ref="S14" si="13">Q14*4</f>
        <v>2.8908356111215281</v>
      </c>
      <c r="T14" s="5">
        <f t="shared" si="7"/>
        <v>2.7346171317323638</v>
      </c>
      <c r="U14">
        <v>19.239388589414801</v>
      </c>
      <c r="V14">
        <v>38.297999191314702</v>
      </c>
      <c r="W14">
        <f t="shared" si="8"/>
        <v>28.768693890364752</v>
      </c>
      <c r="X14">
        <f t="shared" si="9"/>
        <v>0.66247743726325492</v>
      </c>
      <c r="Y14">
        <v>1.4156</v>
      </c>
      <c r="Z14">
        <v>1.0859000000000001</v>
      </c>
      <c r="AA14">
        <v>0.99170000000000003</v>
      </c>
      <c r="AB14">
        <v>0.70179999999999998</v>
      </c>
    </row>
    <row r="15" spans="1:28" ht="18" thickBot="1" x14ac:dyDescent="0.25">
      <c r="A15" s="9">
        <v>11</v>
      </c>
      <c r="B15" s="15">
        <v>0</v>
      </c>
      <c r="C15">
        <v>24.695890410958903</v>
      </c>
      <c r="D15">
        <v>11</v>
      </c>
      <c r="E15">
        <v>0.62147776988539905</v>
      </c>
      <c r="F15">
        <v>0.89339701076126699</v>
      </c>
      <c r="G15">
        <v>0.36515743763900999</v>
      </c>
      <c r="H15">
        <v>7.4771999999999995E-11</v>
      </c>
      <c r="I15" s="5">
        <f t="shared" si="0"/>
        <v>1.9732704150488181</v>
      </c>
      <c r="J15" s="5">
        <f t="shared" si="1"/>
        <v>1.7867940216720779</v>
      </c>
      <c r="K15" s="5">
        <f t="shared" si="2"/>
        <v>1.8800322183604479</v>
      </c>
      <c r="L15">
        <v>1.60474248720475</v>
      </c>
      <c r="M15">
        <v>1.4718890663420101</v>
      </c>
      <c r="N15">
        <f t="shared" si="3"/>
        <v>1.5383157767733802</v>
      </c>
      <c r="O15">
        <f t="shared" si="4"/>
        <v>-8.6362906022715402E-2</v>
      </c>
      <c r="P15" s="4">
        <v>0.47735969327484201</v>
      </c>
      <c r="Q15">
        <v>0.54147574305671198</v>
      </c>
      <c r="R15">
        <f t="shared" si="5"/>
        <v>1.909438773099368</v>
      </c>
      <c r="S15">
        <f t="shared" si="6"/>
        <v>2.1659029722268479</v>
      </c>
      <c r="T15" s="5">
        <f t="shared" si="7"/>
        <v>2.0376708726631079</v>
      </c>
      <c r="U15">
        <v>17.348389055131801</v>
      </c>
      <c r="V15">
        <v>23.1676135525753</v>
      </c>
      <c r="W15">
        <f t="shared" si="8"/>
        <v>20.25800130385355</v>
      </c>
      <c r="X15">
        <f t="shared" si="9"/>
        <v>0.28725560879179851</v>
      </c>
      <c r="Y15">
        <v>1.2850999999999999</v>
      </c>
      <c r="Z15">
        <v>1.3277000000000001</v>
      </c>
      <c r="AA15">
        <v>0.93779999999999997</v>
      </c>
      <c r="AB15">
        <v>1.1022000000000001</v>
      </c>
    </row>
    <row r="16" spans="1:28" ht="18" thickBot="1" x14ac:dyDescent="0.25">
      <c r="A16" s="9">
        <v>13</v>
      </c>
      <c r="B16" s="15">
        <v>1</v>
      </c>
      <c r="C16">
        <v>21.394520547945206</v>
      </c>
      <c r="D16">
        <v>13</v>
      </c>
      <c r="E16">
        <v>0.49297769783644502</v>
      </c>
      <c r="F16">
        <v>0.94079415646144504</v>
      </c>
      <c r="G16">
        <v>0.59202067193368002</v>
      </c>
      <c r="H16">
        <v>1.2089019198444E-2</v>
      </c>
      <c r="I16" s="5">
        <f t="shared" si="0"/>
        <v>2.1699967395402502</v>
      </c>
      <c r="J16" s="5">
        <f t="shared" si="1"/>
        <v>1.905766351319778</v>
      </c>
      <c r="K16" s="5">
        <f t="shared" si="2"/>
        <v>2.0378815454300141</v>
      </c>
      <c r="L16">
        <v>1.96213165564265</v>
      </c>
      <c r="M16">
        <v>1.5685719974062999</v>
      </c>
      <c r="N16">
        <f t="shared" si="3"/>
        <v>1.765351826524475</v>
      </c>
      <c r="O16">
        <f>(M16-L16)/AVERAGE(L16:M16)</f>
        <v>-0.22293553745100664</v>
      </c>
      <c r="P16" s="4">
        <v>0.76960912962300099</v>
      </c>
      <c r="Q16">
        <v>0.71045928293136495</v>
      </c>
      <c r="R16">
        <f t="shared" si="5"/>
        <v>3.0784365184920039</v>
      </c>
      <c r="S16">
        <f t="shared" si="6"/>
        <v>2.8418371317254598</v>
      </c>
      <c r="T16" s="5">
        <f t="shared" si="7"/>
        <v>2.9601368251087319</v>
      </c>
      <c r="U16">
        <v>18.670190640670899</v>
      </c>
      <c r="V16">
        <v>20.232941961992399</v>
      </c>
      <c r="W16">
        <f t="shared" si="8"/>
        <v>19.451566301331649</v>
      </c>
      <c r="X16">
        <f t="shared" si="9"/>
        <v>8.0340641833789708E-2</v>
      </c>
      <c r="Y16">
        <v>1.3862000000000001</v>
      </c>
      <c r="Z16">
        <v>1.5083</v>
      </c>
      <c r="AA16">
        <v>0.78869999999999996</v>
      </c>
      <c r="AB16">
        <v>1.0701000000000001</v>
      </c>
    </row>
    <row r="17" spans="1:28" ht="18" thickBot="1" x14ac:dyDescent="0.25">
      <c r="A17" s="9">
        <v>14</v>
      </c>
      <c r="B17" s="15">
        <v>1</v>
      </c>
      <c r="C17">
        <v>23.736986301369864</v>
      </c>
      <c r="D17">
        <v>14</v>
      </c>
      <c r="E17">
        <v>0.209201404319521</v>
      </c>
      <c r="F17">
        <v>0.95166103508981903</v>
      </c>
      <c r="G17">
        <v>0.30082040741167498</v>
      </c>
      <c r="H17">
        <v>1.0726099005164001E-2</v>
      </c>
      <c r="I17" s="5">
        <f t="shared" si="0"/>
        <v>1.020043623462392</v>
      </c>
      <c r="J17" s="5">
        <f t="shared" si="1"/>
        <v>1.924774268189966</v>
      </c>
      <c r="K17" s="5">
        <f t="shared" si="2"/>
        <v>1.4724089458261789</v>
      </c>
      <c r="L17">
        <v>1.77968862609217</v>
      </c>
      <c r="M17">
        <v>1.02865103732078</v>
      </c>
      <c r="N17">
        <f t="shared" si="3"/>
        <v>1.404169831706475</v>
      </c>
      <c r="O17">
        <f t="shared" si="4"/>
        <v>-0.53486235910556545</v>
      </c>
      <c r="P17" s="4">
        <v>0.51799944097236705</v>
      </c>
      <c r="Q17">
        <v>0.52117960740579505</v>
      </c>
      <c r="R17">
        <f t="shared" si="5"/>
        <v>2.0719977638894682</v>
      </c>
      <c r="S17">
        <f t="shared" si="6"/>
        <v>2.0847184296231802</v>
      </c>
      <c r="T17" s="5">
        <f t="shared" si="7"/>
        <v>2.0783580967563244</v>
      </c>
      <c r="U17">
        <v>24.463251640375098</v>
      </c>
      <c r="V17">
        <v>21.745659836298699</v>
      </c>
      <c r="W17">
        <f t="shared" si="8"/>
        <v>23.104455738336899</v>
      </c>
      <c r="X17">
        <f t="shared" si="9"/>
        <v>-0.1176219788448484</v>
      </c>
      <c r="Y17">
        <v>0.67110000000000003</v>
      </c>
      <c r="Z17">
        <v>0.98970000000000002</v>
      </c>
      <c r="AA17">
        <v>0.87690000000000001</v>
      </c>
      <c r="AB17">
        <v>1.016</v>
      </c>
    </row>
    <row r="18" spans="1:28" ht="18" thickBot="1" x14ac:dyDescent="0.25">
      <c r="A18" s="9">
        <v>15</v>
      </c>
      <c r="B18" s="15">
        <v>0</v>
      </c>
      <c r="C18">
        <v>20.671232876712327</v>
      </c>
      <c r="D18">
        <v>15</v>
      </c>
      <c r="E18">
        <v>0.98330978785577605</v>
      </c>
      <c r="F18">
        <v>0.999995770152312</v>
      </c>
      <c r="G18">
        <v>9.5830048875618995E-2</v>
      </c>
      <c r="H18">
        <v>2.4193197224338998E-2</v>
      </c>
      <c r="I18" s="5">
        <f t="shared" si="0"/>
        <v>2.1582796734627903</v>
      </c>
      <c r="J18" s="5">
        <f t="shared" si="1"/>
        <v>2.0483779347533022</v>
      </c>
      <c r="K18" s="5">
        <f t="shared" si="2"/>
        <v>2.1033288041080462</v>
      </c>
      <c r="L18">
        <v>1.6810670535277501</v>
      </c>
      <c r="M18">
        <v>1.6122867790372899</v>
      </c>
      <c r="N18">
        <f t="shared" si="3"/>
        <v>1.6466769162825199</v>
      </c>
      <c r="O18">
        <f t="shared" si="4"/>
        <v>-4.1769137473388611E-2</v>
      </c>
      <c r="P18" s="4">
        <v>0.76764327334944205</v>
      </c>
      <c r="Q18">
        <v>0.80450696328065696</v>
      </c>
      <c r="R18">
        <f t="shared" si="5"/>
        <v>3.0705730933977682</v>
      </c>
      <c r="S18">
        <f t="shared" si="6"/>
        <v>3.2180278531226278</v>
      </c>
      <c r="T18" s="5">
        <f t="shared" si="7"/>
        <v>3.144300473260198</v>
      </c>
      <c r="U18">
        <v>19.933668668360902</v>
      </c>
      <c r="V18">
        <v>22.714341061660502</v>
      </c>
      <c r="W18">
        <f t="shared" si="8"/>
        <v>21.3240048650107</v>
      </c>
      <c r="X18">
        <f t="shared" si="9"/>
        <v>0.13040103915293327</v>
      </c>
      <c r="Y18">
        <v>1.6494</v>
      </c>
      <c r="Z18">
        <v>1.6097999999999999</v>
      </c>
      <c r="AA18">
        <v>0.91969999999999996</v>
      </c>
      <c r="AB18">
        <v>0.97109999999999996</v>
      </c>
    </row>
    <row r="19" spans="1:28" ht="18" thickBot="1" x14ac:dyDescent="0.25">
      <c r="A19" s="9">
        <v>16</v>
      </c>
      <c r="B19" s="15">
        <v>1</v>
      </c>
      <c r="C19">
        <v>21.693150684931506</v>
      </c>
      <c r="D19">
        <v>17</v>
      </c>
      <c r="E19">
        <v>0.55725786539594102</v>
      </c>
      <c r="F19">
        <v>0.46144784670244898</v>
      </c>
      <c r="G19">
        <v>0.70544469628113804</v>
      </c>
      <c r="H19">
        <v>0.48915168795858599</v>
      </c>
      <c r="I19" s="5">
        <f t="shared" si="0"/>
        <v>2.5254051233541581</v>
      </c>
      <c r="J19" s="5">
        <f t="shared" si="1"/>
        <v>1.9011990693220699</v>
      </c>
      <c r="K19" s="5">
        <f t="shared" si="2"/>
        <v>2.213302096338114</v>
      </c>
      <c r="L19">
        <v>2.1857204042822902</v>
      </c>
      <c r="M19">
        <v>1.67961311632454</v>
      </c>
      <c r="N19">
        <f t="shared" si="3"/>
        <v>1.9326667603034151</v>
      </c>
      <c r="O19">
        <f t="shared" si="4"/>
        <v>-0.26186991899125689</v>
      </c>
      <c r="P19" s="4">
        <v>0.55334315518306998</v>
      </c>
      <c r="Q19">
        <v>0.56570846549938303</v>
      </c>
      <c r="R19">
        <f t="shared" si="5"/>
        <v>2.2133726207322799</v>
      </c>
      <c r="S19">
        <f t="shared" si="6"/>
        <v>2.2628338619975321</v>
      </c>
      <c r="T19" s="5">
        <f t="shared" si="7"/>
        <v>2.238103241364906</v>
      </c>
      <c r="U19">
        <v>18.842026874470498</v>
      </c>
      <c r="V19">
        <v>19.054336451845</v>
      </c>
      <c r="W19">
        <f t="shared" si="8"/>
        <v>18.948181663157747</v>
      </c>
      <c r="X19">
        <f t="shared" si="9"/>
        <v>1.1204746774584155E-2</v>
      </c>
      <c r="Y19">
        <v>1.7999000000000001</v>
      </c>
      <c r="Z19">
        <v>1.2285999999999999</v>
      </c>
      <c r="AA19">
        <v>0.92889999999999995</v>
      </c>
      <c r="AB19">
        <v>0.98089999999999999</v>
      </c>
    </row>
    <row r="20" spans="1:28" ht="18" thickBot="1" x14ac:dyDescent="0.25">
      <c r="A20" s="9">
        <v>18</v>
      </c>
      <c r="B20" s="15">
        <v>0</v>
      </c>
      <c r="C20">
        <v>20.904109589041095</v>
      </c>
      <c r="D20">
        <v>18</v>
      </c>
      <c r="E20">
        <v>0.48860546705709801</v>
      </c>
      <c r="F20">
        <v>0.99999999970745401</v>
      </c>
      <c r="G20">
        <v>0.52519045830765998</v>
      </c>
      <c r="H20">
        <v>0.43822832906867598</v>
      </c>
      <c r="I20" s="5">
        <f t="shared" si="0"/>
        <v>2.0275918507295159</v>
      </c>
      <c r="J20" s="5">
        <f t="shared" si="1"/>
        <v>2.8764566575522599</v>
      </c>
      <c r="K20" s="5">
        <f t="shared" si="2"/>
        <v>2.4520242541408876</v>
      </c>
      <c r="L20">
        <v>2.46994456306733</v>
      </c>
      <c r="M20">
        <v>0.69647715080224504</v>
      </c>
      <c r="N20">
        <f t="shared" si="3"/>
        <v>1.5832108569347876</v>
      </c>
      <c r="O20">
        <f t="shared" si="4"/>
        <v>-1.1201713306202612</v>
      </c>
      <c r="P20" s="4">
        <v>0.64459966308579997</v>
      </c>
      <c r="Q20">
        <v>0.72270890278038202</v>
      </c>
      <c r="R20">
        <f t="shared" si="5"/>
        <v>2.5783986523431999</v>
      </c>
      <c r="S20">
        <f t="shared" si="6"/>
        <v>2.8908356111215281</v>
      </c>
      <c r="T20" s="5">
        <f t="shared" si="7"/>
        <v>2.7346171317323638</v>
      </c>
      <c r="U20">
        <v>19.239388589414801</v>
      </c>
      <c r="V20">
        <v>38.297999191314702</v>
      </c>
      <c r="W20">
        <f t="shared" si="8"/>
        <v>28.768693890364752</v>
      </c>
      <c r="X20">
        <f t="shared" si="9"/>
        <v>0.66247743726325492</v>
      </c>
      <c r="Y20">
        <v>1.4156</v>
      </c>
      <c r="Z20">
        <v>1.0859000000000001</v>
      </c>
      <c r="AA20">
        <v>0.99170000000000003</v>
      </c>
      <c r="AB20">
        <v>0.70179999999999998</v>
      </c>
    </row>
    <row r="21" spans="1:28" ht="18" thickBot="1" x14ac:dyDescent="0.25">
      <c r="A21" s="16">
        <v>20</v>
      </c>
      <c r="B21" s="17">
        <v>0</v>
      </c>
      <c r="C21">
        <v>21.202739726027396</v>
      </c>
      <c r="D21">
        <v>20</v>
      </c>
      <c r="E21">
        <v>0.92655899001486197</v>
      </c>
      <c r="F21">
        <v>0.936800869407864</v>
      </c>
      <c r="G21">
        <v>6.29301E-10</v>
      </c>
      <c r="H21">
        <v>4.3550000000000001E-11</v>
      </c>
      <c r="I21" s="5">
        <f t="shared" si="0"/>
        <v>1.8531179812883258</v>
      </c>
      <c r="J21" s="5">
        <f t="shared" si="1"/>
        <v>1.8736017389028281</v>
      </c>
      <c r="K21" s="5">
        <f t="shared" si="2"/>
        <v>1.863359860095577</v>
      </c>
      <c r="L21">
        <v>1.5164055793161499</v>
      </c>
      <c r="M21">
        <v>1.28793406549718</v>
      </c>
      <c r="N21">
        <f t="shared" si="3"/>
        <v>1.402169822406665</v>
      </c>
      <c r="O21">
        <f t="shared" si="4"/>
        <v>-0.16294139994171644</v>
      </c>
      <c r="P21" s="4">
        <v>0.55786870361181795</v>
      </c>
      <c r="Q21">
        <v>0.59881660140492499</v>
      </c>
      <c r="R21">
        <f t="shared" si="5"/>
        <v>2.2314748144472718</v>
      </c>
      <c r="S21">
        <f t="shared" si="6"/>
        <v>2.3952664056196999</v>
      </c>
      <c r="T21" s="5">
        <f t="shared" si="7"/>
        <v>2.3133706100334859</v>
      </c>
      <c r="U21">
        <v>14.8554810995876</v>
      </c>
      <c r="V21">
        <v>25.166653572147201</v>
      </c>
      <c r="W21">
        <f t="shared" si="8"/>
        <v>20.011067335867402</v>
      </c>
      <c r="X21">
        <f t="shared" si="9"/>
        <v>0.51527348839000109</v>
      </c>
      <c r="Y21">
        <v>1.4334</v>
      </c>
      <c r="Z21">
        <v>1.2213000000000001</v>
      </c>
      <c r="AA21">
        <v>1.0689</v>
      </c>
      <c r="AB21">
        <v>1.0415000000000001</v>
      </c>
    </row>
    <row r="22" spans="1:28" ht="18" thickBot="1" x14ac:dyDescent="0.25">
      <c r="A22" s="9">
        <v>22</v>
      </c>
      <c r="B22" s="15">
        <v>1</v>
      </c>
      <c r="C22">
        <v>20.715068493150685</v>
      </c>
      <c r="D22">
        <v>22</v>
      </c>
      <c r="E22">
        <v>0.72345856534213204</v>
      </c>
      <c r="F22">
        <v>0.89110521275524202</v>
      </c>
      <c r="G22">
        <v>1.13046E-10</v>
      </c>
      <c r="H22">
        <v>1.1884000000000001E-11</v>
      </c>
      <c r="I22" s="5">
        <f t="shared" si="0"/>
        <v>1.4469171309103561</v>
      </c>
      <c r="J22" s="5">
        <f t="shared" si="1"/>
        <v>1.7822104255342521</v>
      </c>
      <c r="K22" s="5">
        <f t="shared" si="2"/>
        <v>1.6145637782223041</v>
      </c>
      <c r="L22">
        <v>1.2118100304539801</v>
      </c>
      <c r="M22">
        <v>0.90314006640961697</v>
      </c>
      <c r="N22">
        <f t="shared" si="3"/>
        <v>1.0574750484317985</v>
      </c>
      <c r="O22">
        <f t="shared" si="4"/>
        <v>-0.29189337800651721</v>
      </c>
      <c r="P22" s="4">
        <v>0.33886511600084701</v>
      </c>
      <c r="Q22">
        <v>0.30794230886984097</v>
      </c>
      <c r="R22">
        <f t="shared" ref="R22" si="14">P22*4</f>
        <v>1.355460464003388</v>
      </c>
      <c r="S22">
        <f t="shared" ref="S22" si="15">Q22*4</f>
        <v>1.2317692354793639</v>
      </c>
      <c r="T22" s="5">
        <f t="shared" si="7"/>
        <v>1.293614849741376</v>
      </c>
      <c r="U22">
        <v>18.745358607882402</v>
      </c>
      <c r="V22">
        <v>26.6301750441671</v>
      </c>
      <c r="W22">
        <f t="shared" si="8"/>
        <v>22.687766826024749</v>
      </c>
      <c r="X22">
        <f t="shared" si="9"/>
        <v>0.34753603105794262</v>
      </c>
      <c r="Y22">
        <v>0.85319999999999996</v>
      </c>
      <c r="Z22">
        <v>0.79430000000000001</v>
      </c>
      <c r="AA22">
        <v>1.1631</v>
      </c>
      <c r="AB22">
        <v>1.0146999999999999</v>
      </c>
    </row>
    <row r="23" spans="1:28" ht="18" thickBot="1" x14ac:dyDescent="0.25">
      <c r="A23" s="9">
        <v>23</v>
      </c>
      <c r="B23" s="15">
        <v>1</v>
      </c>
      <c r="C23">
        <v>21.394520547945206</v>
      </c>
      <c r="D23">
        <v>23</v>
      </c>
      <c r="E23">
        <v>0.96395510067547197</v>
      </c>
      <c r="F23">
        <v>0.71707764847362598</v>
      </c>
      <c r="G23">
        <v>0.37352719971773402</v>
      </c>
      <c r="H23">
        <v>0.30133699062729302</v>
      </c>
      <c r="I23" s="5">
        <f t="shared" si="0"/>
        <v>2.6749646007864119</v>
      </c>
      <c r="J23" s="5">
        <f t="shared" si="1"/>
        <v>2.036829278201838</v>
      </c>
      <c r="K23" s="5">
        <f t="shared" si="2"/>
        <v>2.3558969394941247</v>
      </c>
      <c r="L23">
        <v>1.84326450361386</v>
      </c>
      <c r="M23">
        <v>1.49448904036717</v>
      </c>
      <c r="N23">
        <f t="shared" si="3"/>
        <v>1.6688767719905151</v>
      </c>
      <c r="O23">
        <f t="shared" si="4"/>
        <v>-0.20898814645894789</v>
      </c>
      <c r="P23" s="4">
        <v>0.90341553998561497</v>
      </c>
      <c r="Q23">
        <v>0.891914063459877</v>
      </c>
      <c r="R23">
        <f t="shared" si="5"/>
        <v>3.6136621599424599</v>
      </c>
      <c r="S23">
        <f t="shared" si="6"/>
        <v>3.567656253839508</v>
      </c>
      <c r="T23" s="5">
        <f t="shared" si="7"/>
        <v>3.5906592068909839</v>
      </c>
      <c r="U23">
        <v>21.312169553331799</v>
      </c>
      <c r="V23">
        <v>24.261945887500001</v>
      </c>
      <c r="W23">
        <f t="shared" si="8"/>
        <v>22.787057720415902</v>
      </c>
      <c r="X23">
        <f t="shared" si="9"/>
        <v>0.12944963629619333</v>
      </c>
      <c r="Y23">
        <v>1.8826000000000001</v>
      </c>
      <c r="Z23">
        <v>1.3221000000000001</v>
      </c>
      <c r="AA23">
        <v>0.80059999999999998</v>
      </c>
      <c r="AB23">
        <v>1.0579000000000001</v>
      </c>
    </row>
    <row r="24" spans="1:28" ht="18" thickBot="1" x14ac:dyDescent="0.25">
      <c r="A24" s="9">
        <v>24</v>
      </c>
      <c r="B24" s="15">
        <v>1</v>
      </c>
      <c r="C24">
        <v>20.583561643835601</v>
      </c>
      <c r="D24">
        <v>24</v>
      </c>
      <c r="E24">
        <v>0.99999998995560702</v>
      </c>
      <c r="F24">
        <v>0.52977039562061501</v>
      </c>
      <c r="G24">
        <v>0.28561038345425799</v>
      </c>
      <c r="H24">
        <v>0.35442779690881498</v>
      </c>
      <c r="I24" s="5">
        <f t="shared" si="0"/>
        <v>2.5712207468197299</v>
      </c>
      <c r="J24" s="5">
        <f t="shared" si="1"/>
        <v>1.76839638505886</v>
      </c>
      <c r="K24" s="5">
        <f t="shared" si="2"/>
        <v>2.1698085659392952</v>
      </c>
      <c r="L24">
        <v>1.22699014071824</v>
      </c>
      <c r="M24">
        <v>1.7157822850859901</v>
      </c>
      <c r="N24">
        <f t="shared" si="3"/>
        <v>1.4713862129021149</v>
      </c>
      <c r="O24">
        <f t="shared" si="4"/>
        <v>0.33219839908902787</v>
      </c>
      <c r="P24" s="4">
        <v>0.62122048738152102</v>
      </c>
      <c r="Q24">
        <v>0.61348028252745801</v>
      </c>
      <c r="R24">
        <f t="shared" si="5"/>
        <v>2.4848819495260841</v>
      </c>
      <c r="S24">
        <f t="shared" si="6"/>
        <v>2.453921130109832</v>
      </c>
      <c r="T24" s="5">
        <f t="shared" si="7"/>
        <v>2.4694015398179578</v>
      </c>
      <c r="U24">
        <v>20.3061528915715</v>
      </c>
      <c r="V24">
        <v>19.1996288885429</v>
      </c>
      <c r="W24">
        <f t="shared" si="8"/>
        <v>19.752890890057202</v>
      </c>
      <c r="X24">
        <f t="shared" si="9"/>
        <v>-5.6018332161475101E-2</v>
      </c>
      <c r="Y24">
        <v>1.3214999999999999</v>
      </c>
      <c r="Z24">
        <v>1.1656</v>
      </c>
      <c r="AA24">
        <v>0.73740000000000006</v>
      </c>
      <c r="AB24">
        <v>0.87</v>
      </c>
    </row>
    <row r="26" spans="1:28" x14ac:dyDescent="0.2">
      <c r="I26">
        <f>CORREL(I5:I24,R5:R24)</f>
        <v>0.43909044776065914</v>
      </c>
      <c r="J26">
        <f>CORREL(J5:J24,S5:S24)</f>
        <v>0.55854370387740682</v>
      </c>
      <c r="L26">
        <f>CORREL(L5:L24,U5:U24)</f>
        <v>-0.15841601661263252</v>
      </c>
      <c r="M26">
        <f>CORREL(M5:M24,V5:V24)</f>
        <v>-0.47342395992379027</v>
      </c>
      <c r="O26">
        <f>CORREL(O5:O24,X5:X24)</f>
        <v>-0.50481810161789609</v>
      </c>
      <c r="P26"/>
      <c r="R26">
        <v>0.19339999999999999</v>
      </c>
      <c r="S26">
        <v>0.19339999999999999</v>
      </c>
      <c r="U26">
        <v>3.819</v>
      </c>
      <c r="V26">
        <v>3.819</v>
      </c>
      <c r="Y26">
        <v>3.819</v>
      </c>
      <c r="Z26">
        <v>3.819</v>
      </c>
      <c r="AA26">
        <v>3.819</v>
      </c>
      <c r="AB26">
        <v>3.819</v>
      </c>
    </row>
    <row r="27" spans="1:28" ht="17" x14ac:dyDescent="0.2">
      <c r="B27">
        <f>SUM(B5:B24)</f>
        <v>9</v>
      </c>
      <c r="C27">
        <f t="shared" ref="C27" si="16">AVERAGE(C5:C24)</f>
        <v>20.565479452054792</v>
      </c>
      <c r="D27" t="s">
        <v>8</v>
      </c>
      <c r="E27">
        <f t="shared" ref="E27:J27" si="17">AVERAGE(E5:E24)</f>
        <v>0.70995352405108481</v>
      </c>
      <c r="F27">
        <f t="shared" si="17"/>
        <v>0.81721800565637626</v>
      </c>
      <c r="G27">
        <f t="shared" si="17"/>
        <v>0.30386609880227822</v>
      </c>
      <c r="H27">
        <f t="shared" si="17"/>
        <v>0.14600417355032674</v>
      </c>
      <c r="I27">
        <f t="shared" si="17"/>
        <v>2.0276392457067267</v>
      </c>
      <c r="J27">
        <f t="shared" si="17"/>
        <v>1.9264443584134057</v>
      </c>
      <c r="L27">
        <f>AVERAGE(L5:L24)</f>
        <v>1.6924926713549588</v>
      </c>
      <c r="M27">
        <f>AVERAGE(M5:M24)</f>
        <v>1.2522344695971863</v>
      </c>
      <c r="O27" s="19" t="s">
        <v>54</v>
      </c>
      <c r="P27">
        <f t="shared" ref="P27:V27" si="18">AVERAGE(P5:P24)</f>
        <v>0.61011401821036926</v>
      </c>
      <c r="Q27">
        <f t="shared" si="18"/>
        <v>0.596265782451189</v>
      </c>
      <c r="R27">
        <f>AVERAGE(R5:R24)</f>
        <v>2.440456072841477</v>
      </c>
      <c r="S27">
        <f t="shared" si="18"/>
        <v>2.385063129804756</v>
      </c>
      <c r="U27">
        <f>AVERAGE(U5:U24)</f>
        <v>20.658508935328655</v>
      </c>
      <c r="V27">
        <f t="shared" si="18"/>
        <v>25.344509704155065</v>
      </c>
      <c r="Y27">
        <f t="shared" ref="Y27:AB27" si="19">AVERAGE(Y5:Y24)</f>
        <v>1.3142850000000001</v>
      </c>
      <c r="Z27">
        <f t="shared" si="19"/>
        <v>1.115855</v>
      </c>
      <c r="AA27">
        <f t="shared" si="19"/>
        <v>1.0001800000000001</v>
      </c>
      <c r="AB27">
        <f t="shared" si="19"/>
        <v>1.00126</v>
      </c>
    </row>
    <row r="28" spans="1:28" x14ac:dyDescent="0.2">
      <c r="C28">
        <f t="shared" ref="C28" si="20">_xlfn.STDEV.S(C5:C24)</f>
        <v>4.7288823618079645</v>
      </c>
      <c r="D28" t="s">
        <v>9</v>
      </c>
      <c r="E28">
        <f t="shared" ref="E28:M28" si="21">_xlfn.STDEV.S(E5:E24)</f>
        <v>0.21397230856868718</v>
      </c>
      <c r="F28">
        <f t="shared" si="21"/>
        <v>0.19240055842451614</v>
      </c>
      <c r="G28">
        <f t="shared" si="21"/>
        <v>0.25107935689395416</v>
      </c>
      <c r="H28">
        <f t="shared" si="21"/>
        <v>0.20044058068496576</v>
      </c>
      <c r="I28">
        <f t="shared" si="21"/>
        <v>0.51548155776204918</v>
      </c>
      <c r="J28">
        <f t="shared" si="21"/>
        <v>0.43116063728901127</v>
      </c>
      <c r="L28">
        <f t="shared" si="21"/>
        <v>0.40210735919460561</v>
      </c>
      <c r="M28">
        <f t="shared" si="21"/>
        <v>0.38779655895202786</v>
      </c>
      <c r="P28">
        <f t="shared" ref="P28:V28" si="22">_xlfn.STDEV.S(P5:P24)</f>
        <v>0.1648082620822281</v>
      </c>
      <c r="Q28">
        <f t="shared" si="22"/>
        <v>0.18698352399676091</v>
      </c>
      <c r="R28">
        <f t="shared" si="22"/>
        <v>0.65923304832891239</v>
      </c>
      <c r="S28">
        <f t="shared" si="22"/>
        <v>0.74793409598704363</v>
      </c>
      <c r="U28">
        <f t="shared" si="22"/>
        <v>3.7477806550787598</v>
      </c>
      <c r="V28">
        <f t="shared" si="22"/>
        <v>5.4098008358685208</v>
      </c>
      <c r="Y28">
        <f t="shared" ref="Y28:AB28" si="23">_xlfn.STDEV.S(Y5:Y24)</f>
        <v>0.40585146787178622</v>
      </c>
      <c r="Z28">
        <f t="shared" si="23"/>
        <v>0.37035897447433935</v>
      </c>
      <c r="AA28">
        <f t="shared" si="23"/>
        <v>0.16656604696035709</v>
      </c>
      <c r="AB28">
        <f t="shared" si="23"/>
        <v>0.12576625938621275</v>
      </c>
    </row>
    <row r="29" spans="1:28" x14ac:dyDescent="0.2">
      <c r="E29">
        <f>TTEST(E5:E24,F5:F24,2,1)</f>
        <v>0.12526826223621645</v>
      </c>
      <c r="G29">
        <f>TTEST(G5:G24,H5:H24,2,1)</f>
        <v>3.8245749869221164E-3</v>
      </c>
      <c r="I29">
        <f>TTEST(I5:I24,J5:J24,2,1)</f>
        <v>0.44333002518873144</v>
      </c>
      <c r="L29">
        <f>TTEST(L5:L24,M5:M24,2,1)</f>
        <v>2.207272915017394E-3</v>
      </c>
      <c r="P29">
        <f>TTEST(P5:P24,Q5:Q24,2,1)</f>
        <v>0.39141701466634193</v>
      </c>
      <c r="R29">
        <f>TTEST(R5:R24,S5:S24,2,1)</f>
        <v>0.39141701466634193</v>
      </c>
      <c r="U29">
        <f>TTEST(U5:U24,V5:V24,2,1)</f>
        <v>3.5877985904853461E-3</v>
      </c>
      <c r="Y29">
        <f>TTEST(Y5:Y24,Z5:Z24,2,1)</f>
        <v>2.2790498397250924E-3</v>
      </c>
      <c r="AA29">
        <f>TTEST(AA5:AA24,AB5:AB24,2,1)</f>
        <v>0.98180597340723463</v>
      </c>
    </row>
    <row r="30" spans="1:28" x14ac:dyDescent="0.2">
      <c r="I30">
        <f>_xlfn.T.INV.2T(I29,19)</f>
        <v>0.78290916028973023</v>
      </c>
      <c r="J30">
        <f>TTEST(J5:J24,S5:S24,2,1)</f>
        <v>3.7214312994903742E-3</v>
      </c>
      <c r="L30">
        <f>_xlfn.T.INV.2T(L29,19)</f>
        <v>3.5360144449776469</v>
      </c>
      <c r="R30">
        <f>_xlfn.T.INV.2T(R29,19)</f>
        <v>0.87704513351081592</v>
      </c>
      <c r="U30">
        <f>_xlfn.T.INV.2T(U29,19)</f>
        <v>3.3214320038941088</v>
      </c>
      <c r="Y30">
        <f>_xlfn.T.INV.2T(Y29,19)</f>
        <v>3.5219244757784223</v>
      </c>
      <c r="AA30">
        <f>_xlfn.T.INV.2T(AA29,19)</f>
        <v>2.3106874967920608E-2</v>
      </c>
    </row>
    <row r="31" spans="1:28" x14ac:dyDescent="0.2">
      <c r="I31">
        <f>I30/SQRT(20)</f>
        <v>0.17506381026151158</v>
      </c>
      <c r="L31">
        <f>L30/SQRT(20)</f>
        <v>0.79067686683912075</v>
      </c>
      <c r="R31">
        <f>R30/SQRT(20)</f>
        <v>0.19611325378655631</v>
      </c>
      <c r="U31">
        <f>U30/SQRT(20)</f>
        <v>0.74269477433505726</v>
      </c>
      <c r="Y31">
        <f>Y30/SQRT(20)</f>
        <v>0.78752625394608633</v>
      </c>
      <c r="AA31">
        <f>AA30/SQRT(20)</f>
        <v>5.1668543175858745E-3</v>
      </c>
    </row>
    <row r="33" spans="4:22" x14ac:dyDescent="0.2">
      <c r="I33" t="s">
        <v>5</v>
      </c>
      <c r="J33" t="s">
        <v>6</v>
      </c>
      <c r="L33">
        <f>CORREL(L5:L24,U5:U24)</f>
        <v>-0.15841601661263252</v>
      </c>
      <c r="M33">
        <f>CORREL(M5:M24,V5:V24)</f>
        <v>-0.47342395992379027</v>
      </c>
      <c r="R33" t="s">
        <v>5</v>
      </c>
      <c r="S33" t="s">
        <v>6</v>
      </c>
    </row>
    <row r="34" spans="4:22" x14ac:dyDescent="0.2">
      <c r="H34" t="s">
        <v>16</v>
      </c>
      <c r="I34">
        <f>I27</f>
        <v>2.0276392457067267</v>
      </c>
      <c r="J34">
        <f>J27</f>
        <v>1.9264443584134057</v>
      </c>
      <c r="Q34" t="s">
        <v>17</v>
      </c>
      <c r="R34">
        <f>R27</f>
        <v>2.440456072841477</v>
      </c>
      <c r="S34">
        <f>S27</f>
        <v>2.385063129804756</v>
      </c>
    </row>
    <row r="35" spans="4:22" x14ac:dyDescent="0.2">
      <c r="H35" t="s">
        <v>18</v>
      </c>
      <c r="I35">
        <f>L27</f>
        <v>1.6924926713549588</v>
      </c>
      <c r="J35">
        <f>M27</f>
        <v>1.2522344695971863</v>
      </c>
      <c r="Q35" t="s">
        <v>19</v>
      </c>
      <c r="R35">
        <f>U27</f>
        <v>20.658508935328655</v>
      </c>
      <c r="S35">
        <f>V27</f>
        <v>25.344509704155065</v>
      </c>
    </row>
    <row r="38" spans="4:22" x14ac:dyDescent="0.2">
      <c r="D38">
        <v>10</v>
      </c>
      <c r="E38">
        <v>0.99999999992807198</v>
      </c>
      <c r="F38">
        <v>0.63674349882500803</v>
      </c>
      <c r="G38">
        <v>0.236406175053641</v>
      </c>
      <c r="H38">
        <v>0.243744930755245</v>
      </c>
      <c r="I38" s="5">
        <f t="shared" ref="I38" si="24">(E38+G38)*4/2</f>
        <v>2.472812349963426</v>
      </c>
      <c r="J38" s="5">
        <f t="shared" ref="J38" si="25">(F38+H38)*4/2</f>
        <v>1.7609768591605062</v>
      </c>
      <c r="K38" s="5"/>
      <c r="L38">
        <v>1.1838441384296099</v>
      </c>
      <c r="M38">
        <v>1.6985588447432101</v>
      </c>
      <c r="P38" s="4">
        <v>0.60628055801687897</v>
      </c>
      <c r="Q38">
        <v>0.531072684183722</v>
      </c>
      <c r="R38">
        <f t="shared" ref="R38" si="26">P38*4</f>
        <v>2.4251222320675159</v>
      </c>
      <c r="S38">
        <f t="shared" ref="S38" si="27">Q38*4</f>
        <v>2.124290736734888</v>
      </c>
      <c r="T38" s="5"/>
      <c r="U38">
        <v>16.8466833868906</v>
      </c>
      <c r="V38">
        <v>16.7637564014886</v>
      </c>
    </row>
    <row r="40" spans="4:22" x14ac:dyDescent="0.2">
      <c r="U40" t="s">
        <v>44</v>
      </c>
      <c r="V40" t="s">
        <v>45</v>
      </c>
    </row>
    <row r="41" spans="4:22" x14ac:dyDescent="0.2">
      <c r="S41" t="s">
        <v>46</v>
      </c>
      <c r="U41">
        <f>CORREL(I5:I24,R5:R24)</f>
        <v>0.43909044776065914</v>
      </c>
      <c r="V41">
        <f>CORREL(L5:L24,U5:U24)</f>
        <v>-0.15841601661263252</v>
      </c>
    </row>
    <row r="42" spans="4:22" x14ac:dyDescent="0.2">
      <c r="S42" t="s">
        <v>47</v>
      </c>
      <c r="U42">
        <f>CORREL(J5:J24,S5:S24)</f>
        <v>0.55854370387740682</v>
      </c>
      <c r="V42">
        <f>CORREL(M5:M24,V5:V24)</f>
        <v>-0.47342395992379027</v>
      </c>
    </row>
  </sheetData>
  <mergeCells count="12">
    <mergeCell ref="E2:F2"/>
    <mergeCell ref="G2:H2"/>
    <mergeCell ref="L2:M2"/>
    <mergeCell ref="I2:J2"/>
    <mergeCell ref="E1:M1"/>
    <mergeCell ref="Y1:AB1"/>
    <mergeCell ref="Y2:Z2"/>
    <mergeCell ref="AA2:AB2"/>
    <mergeCell ref="U2:V2"/>
    <mergeCell ref="R2:S2"/>
    <mergeCell ref="P1:V1"/>
    <mergeCell ref="P2:Q2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30"/>
  <sheetViews>
    <sheetView topLeftCell="A25" workbookViewId="0">
      <selection activeCell="L56" sqref="L56"/>
    </sheetView>
  </sheetViews>
  <sheetFormatPr baseColWidth="10" defaultRowHeight="16" x14ac:dyDescent="0.2"/>
  <cols>
    <col min="9" max="9" width="12" bestFit="1" customWidth="1"/>
    <col min="10" max="10" width="12.1640625" bestFit="1" customWidth="1"/>
    <col min="11" max="11" width="12.1640625" customWidth="1"/>
    <col min="16" max="16" width="12.1640625" bestFit="1" customWidth="1"/>
  </cols>
  <sheetData>
    <row r="1" spans="1:24" x14ac:dyDescent="0.2">
      <c r="A1" s="11"/>
      <c r="E1" s="22" t="s">
        <v>15</v>
      </c>
      <c r="F1" s="22"/>
      <c r="G1" s="22"/>
      <c r="H1" s="22"/>
      <c r="I1" s="22"/>
      <c r="J1" s="22"/>
      <c r="K1" s="22"/>
      <c r="L1" s="22"/>
      <c r="M1" s="22"/>
      <c r="N1" s="21" t="s">
        <v>14</v>
      </c>
      <c r="O1" s="21"/>
      <c r="P1" s="21"/>
      <c r="Q1" s="21"/>
      <c r="R1" s="21"/>
      <c r="S1" s="21"/>
      <c r="T1" s="21"/>
      <c r="U1" s="21" t="s">
        <v>25</v>
      </c>
      <c r="V1" s="21"/>
      <c r="W1" s="21"/>
      <c r="X1" s="21"/>
    </row>
    <row r="2" spans="1:24" ht="17" x14ac:dyDescent="0.2">
      <c r="A2" s="12"/>
      <c r="E2" s="22" t="s">
        <v>1</v>
      </c>
      <c r="F2" s="22"/>
      <c r="G2" s="22" t="s">
        <v>2</v>
      </c>
      <c r="H2" s="22"/>
      <c r="I2" s="22" t="s">
        <v>13</v>
      </c>
      <c r="J2" s="22"/>
      <c r="K2" s="7"/>
      <c r="L2" s="22" t="s">
        <v>0</v>
      </c>
      <c r="M2" s="22"/>
      <c r="N2" s="21" t="s">
        <v>10</v>
      </c>
      <c r="O2" s="21"/>
      <c r="P2" s="21" t="s">
        <v>12</v>
      </c>
      <c r="Q2" s="21"/>
      <c r="R2" s="8"/>
      <c r="S2" s="21" t="s">
        <v>11</v>
      </c>
      <c r="T2" s="21"/>
      <c r="U2" s="21" t="s">
        <v>27</v>
      </c>
      <c r="V2" s="21"/>
      <c r="W2" s="21" t="s">
        <v>26</v>
      </c>
      <c r="X2" s="21"/>
    </row>
    <row r="3" spans="1:24" ht="17" x14ac:dyDescent="0.2">
      <c r="A3" s="12" t="s">
        <v>23</v>
      </c>
      <c r="B3" t="s">
        <v>22</v>
      </c>
      <c r="C3" t="s">
        <v>24</v>
      </c>
      <c r="D3" t="s">
        <v>7</v>
      </c>
      <c r="E3" s="2" t="s">
        <v>20</v>
      </c>
      <c r="F3" s="2" t="s">
        <v>21</v>
      </c>
      <c r="G3" s="2" t="s">
        <v>20</v>
      </c>
      <c r="H3" s="2" t="s">
        <v>21</v>
      </c>
      <c r="I3" s="2" t="s">
        <v>20</v>
      </c>
      <c r="J3" s="2" t="s">
        <v>21</v>
      </c>
      <c r="K3" s="2"/>
      <c r="L3" s="2" t="s">
        <v>20</v>
      </c>
      <c r="M3" s="2" t="s">
        <v>21</v>
      </c>
      <c r="N3" s="1" t="s">
        <v>3</v>
      </c>
      <c r="O3" s="1" t="s">
        <v>4</v>
      </c>
      <c r="P3" s="1" t="s">
        <v>3</v>
      </c>
      <c r="Q3" s="1" t="s">
        <v>4</v>
      </c>
      <c r="R3" s="1"/>
      <c r="S3" s="1" t="s">
        <v>3</v>
      </c>
      <c r="T3" s="1" t="s">
        <v>4</v>
      </c>
      <c r="U3" s="1" t="s">
        <v>3</v>
      </c>
      <c r="V3" s="1" t="s">
        <v>4</v>
      </c>
      <c r="W3" s="1" t="s">
        <v>3</v>
      </c>
      <c r="X3" s="1" t="s">
        <v>4</v>
      </c>
    </row>
    <row r="4" spans="1:24" ht="17" x14ac:dyDescent="0.2">
      <c r="A4" s="12"/>
      <c r="N4" s="5"/>
      <c r="O4" s="5"/>
    </row>
    <row r="5" spans="1:24" ht="18" thickBot="1" x14ac:dyDescent="0.25">
      <c r="A5" s="12"/>
    </row>
    <row r="6" spans="1:24" ht="18" thickBot="1" x14ac:dyDescent="0.25">
      <c r="A6" s="6">
        <v>2</v>
      </c>
      <c r="B6" s="15">
        <v>1</v>
      </c>
      <c r="C6" s="12">
        <v>23.216438356164385</v>
      </c>
      <c r="D6" s="6">
        <v>2</v>
      </c>
      <c r="E6" s="5">
        <v>0.16017701588781499</v>
      </c>
      <c r="F6" s="5">
        <v>0.99999999983204702</v>
      </c>
      <c r="G6" s="5">
        <v>0.22390955374280699</v>
      </c>
      <c r="H6" s="5">
        <v>0.17491079120743799</v>
      </c>
      <c r="I6">
        <f>4*(E6+G6)/2</f>
        <v>0.76817313926124398</v>
      </c>
      <c r="J6">
        <f>4*(F6+H6)/2</f>
        <v>2.3498215820789699</v>
      </c>
      <c r="K6">
        <f>(J6-I6)/AVERAGE(I6:J6)</f>
        <v>1.0145292626652576</v>
      </c>
      <c r="L6" s="5">
        <v>2.1999196012699098</v>
      </c>
      <c r="M6" s="5">
        <v>0.75574276536750995</v>
      </c>
      <c r="N6" s="5">
        <v>0.56599245173531798</v>
      </c>
      <c r="O6" s="5">
        <v>0.55177204162349702</v>
      </c>
      <c r="P6">
        <f t="shared" ref="P6" si="0">N6*4</f>
        <v>2.2639698069412719</v>
      </c>
      <c r="Q6">
        <f t="shared" ref="Q6" si="1">O6*4</f>
        <v>2.2070881664939881</v>
      </c>
      <c r="R6">
        <f>(Q6-P6)/AVERAGE(P6:Q6)</f>
        <v>-2.5444376156715236E-2</v>
      </c>
      <c r="S6" s="5">
        <v>48.306393172352998</v>
      </c>
      <c r="T6" s="5">
        <v>33.853288700293497</v>
      </c>
      <c r="U6">
        <v>0.6129</v>
      </c>
      <c r="V6">
        <v>0.88539999999999996</v>
      </c>
      <c r="W6">
        <v>0.79590000000000005</v>
      </c>
      <c r="X6">
        <v>0.78339999999999999</v>
      </c>
    </row>
    <row r="7" spans="1:24" ht="18" thickBot="1" x14ac:dyDescent="0.25">
      <c r="A7" s="6">
        <v>4</v>
      </c>
      <c r="B7" s="15">
        <v>0</v>
      </c>
      <c r="C7" s="12">
        <v>22.019178082191782</v>
      </c>
      <c r="D7" s="6">
        <v>4</v>
      </c>
      <c r="E7" s="5">
        <v>0.95664798999239298</v>
      </c>
      <c r="F7" s="5">
        <v>0.50114770086452998</v>
      </c>
      <c r="G7" s="5">
        <v>0.136847284194204</v>
      </c>
      <c r="H7" s="5">
        <v>0.265678768760367</v>
      </c>
      <c r="I7">
        <f t="shared" ref="I7:I25" si="2">4*(E7+G7)/2</f>
        <v>2.1869905483731937</v>
      </c>
      <c r="J7">
        <f t="shared" ref="J7:J25" si="3">4*(F7+H7)/2</f>
        <v>1.533652939249794</v>
      </c>
      <c r="K7">
        <f t="shared" ref="K7:K25" si="4">(J7-I7)/AVERAGE(I7:J7)</f>
        <v>-0.35119602901851715</v>
      </c>
      <c r="L7" s="5">
        <v>0.65786056468329501</v>
      </c>
      <c r="M7" s="5">
        <v>1.7050470304149401</v>
      </c>
      <c r="N7">
        <v>0.295429539764411</v>
      </c>
      <c r="O7">
        <v>0.51364227759873204</v>
      </c>
      <c r="P7">
        <f t="shared" ref="P7:P25" si="5">N7*4</f>
        <v>1.181718159057644</v>
      </c>
      <c r="Q7">
        <f t="shared" ref="Q7:Q25" si="6">O7*4</f>
        <v>2.0545691103949282</v>
      </c>
      <c r="R7">
        <f t="shared" ref="R7:R25" si="7">(Q7-P7)/AVERAGE(P7:Q7)</f>
        <v>0.53941500161382738</v>
      </c>
      <c r="S7" s="5">
        <v>23.715808864470201</v>
      </c>
      <c r="T7" s="5">
        <v>23.610328282427801</v>
      </c>
      <c r="U7" s="5">
        <v>0.76470000000000005</v>
      </c>
      <c r="V7">
        <v>1.0254000000000001</v>
      </c>
      <c r="W7">
        <v>0.87880000000000003</v>
      </c>
      <c r="X7">
        <v>0.97729999999999995</v>
      </c>
    </row>
    <row r="8" spans="1:24" ht="18" thickBot="1" x14ac:dyDescent="0.25">
      <c r="A8" s="6">
        <v>5</v>
      </c>
      <c r="B8" s="15">
        <v>0</v>
      </c>
      <c r="C8" s="12">
        <v>21.43013698630137</v>
      </c>
      <c r="D8" s="6">
        <v>5</v>
      </c>
      <c r="E8" s="5">
        <v>0.60639744827586906</v>
      </c>
      <c r="F8" s="5">
        <v>0.73916540609266101</v>
      </c>
      <c r="G8" s="5">
        <v>0.21491560423829401</v>
      </c>
      <c r="H8" s="5">
        <v>0.16754599283379801</v>
      </c>
      <c r="I8">
        <f t="shared" si="2"/>
        <v>1.6426261050283262</v>
      </c>
      <c r="J8">
        <f t="shared" si="3"/>
        <v>1.813422797852918</v>
      </c>
      <c r="K8">
        <f t="shared" si="4"/>
        <v>9.883928012835802E-2</v>
      </c>
      <c r="L8" s="5">
        <v>1.3576243860128601</v>
      </c>
      <c r="M8" s="5">
        <v>1.54749707207564</v>
      </c>
      <c r="N8">
        <v>0.40056688335686602</v>
      </c>
      <c r="O8">
        <v>0.61157924840406497</v>
      </c>
      <c r="P8">
        <f t="shared" si="5"/>
        <v>1.6022675334274641</v>
      </c>
      <c r="Q8">
        <f t="shared" si="6"/>
        <v>2.4463169936162599</v>
      </c>
      <c r="R8">
        <f t="shared" si="7"/>
        <v>0.41696027564731153</v>
      </c>
      <c r="S8" s="5">
        <v>21.240837975647999</v>
      </c>
      <c r="T8" s="5">
        <v>16.305607297414099</v>
      </c>
      <c r="U8" s="5">
        <v>1.0315000000000001</v>
      </c>
      <c r="V8">
        <v>1.3214999999999999</v>
      </c>
      <c r="W8">
        <v>0.96260000000000001</v>
      </c>
      <c r="X8">
        <v>1.153</v>
      </c>
    </row>
    <row r="9" spans="1:24" ht="18" thickBot="1" x14ac:dyDescent="0.25">
      <c r="A9" s="6">
        <v>6</v>
      </c>
      <c r="B9" s="15">
        <v>0</v>
      </c>
      <c r="C9" s="12">
        <v>21.265753424657536</v>
      </c>
      <c r="D9" s="6">
        <v>6</v>
      </c>
      <c r="E9" s="5">
        <v>0.452866657506588</v>
      </c>
      <c r="F9" s="5">
        <v>0.51054265461360304</v>
      </c>
      <c r="G9" s="5">
        <v>9.0790445532691999E-2</v>
      </c>
      <c r="H9" s="5">
        <v>0.53275895178520105</v>
      </c>
      <c r="I9">
        <f t="shared" si="2"/>
        <v>1.0873142060785601</v>
      </c>
      <c r="J9">
        <f t="shared" si="3"/>
        <v>2.0866032127976082</v>
      </c>
      <c r="K9">
        <f t="shared" si="4"/>
        <v>0.62968809508149071</v>
      </c>
      <c r="L9" s="5">
        <v>1.9320704063152301</v>
      </c>
      <c r="M9" s="5">
        <v>1.14206147138217</v>
      </c>
      <c r="N9">
        <v>0.39341295176775498</v>
      </c>
      <c r="O9">
        <v>0.65924238975623795</v>
      </c>
      <c r="P9">
        <f t="shared" si="5"/>
        <v>1.5736518070710199</v>
      </c>
      <c r="Q9">
        <f t="shared" si="6"/>
        <v>2.6369695590249518</v>
      </c>
      <c r="R9">
        <f t="shared" si="7"/>
        <v>0.50506453062523882</v>
      </c>
      <c r="S9" s="5">
        <v>26.650226474914302</v>
      </c>
      <c r="T9" s="5">
        <v>28.0487408621489</v>
      </c>
      <c r="U9" s="5">
        <v>0.93089999999999995</v>
      </c>
      <c r="V9">
        <v>1.1109</v>
      </c>
      <c r="W9">
        <v>1.4181999999999999</v>
      </c>
      <c r="X9">
        <v>0.68279999999999996</v>
      </c>
    </row>
    <row r="10" spans="1:24" ht="18" thickBot="1" x14ac:dyDescent="0.25">
      <c r="A10" s="6">
        <v>7</v>
      </c>
      <c r="B10" s="15">
        <v>1</v>
      </c>
      <c r="C10" s="12">
        <v>22.663013698630138</v>
      </c>
      <c r="D10" s="6">
        <v>7</v>
      </c>
      <c r="E10" s="5">
        <v>0.99999999980533205</v>
      </c>
      <c r="F10" s="5">
        <v>0.99999999852462595</v>
      </c>
      <c r="G10" s="5">
        <v>8.3309154234652003E-2</v>
      </c>
      <c r="H10" s="5">
        <v>0.267502607623058</v>
      </c>
      <c r="I10">
        <f t="shared" si="2"/>
        <v>2.1666183080799679</v>
      </c>
      <c r="J10">
        <f t="shared" si="3"/>
        <v>2.5350052122953679</v>
      </c>
      <c r="K10">
        <f t="shared" si="4"/>
        <v>0.15670625375210445</v>
      </c>
      <c r="L10" s="5">
        <v>1.23905311830497</v>
      </c>
      <c r="M10" s="5">
        <v>1.37028766356873</v>
      </c>
      <c r="N10">
        <v>0.52883687167219495</v>
      </c>
      <c r="O10">
        <v>0.79910769096136203</v>
      </c>
      <c r="P10">
        <f t="shared" si="5"/>
        <v>2.1153474866887798</v>
      </c>
      <c r="Q10">
        <f t="shared" si="6"/>
        <v>3.1964307638454481</v>
      </c>
      <c r="R10">
        <f t="shared" si="7"/>
        <v>0.4070513587602943</v>
      </c>
      <c r="S10" s="5">
        <v>20.849154311153299</v>
      </c>
      <c r="T10" s="5">
        <v>23.559567606854099</v>
      </c>
      <c r="U10" s="5">
        <v>1.2733000000000001</v>
      </c>
      <c r="V10">
        <v>1.4416</v>
      </c>
      <c r="W10">
        <v>0.93320000000000003</v>
      </c>
      <c r="X10">
        <v>0.77849999999999997</v>
      </c>
    </row>
    <row r="11" spans="1:24" ht="18" thickBot="1" x14ac:dyDescent="0.25">
      <c r="A11" s="6">
        <v>10</v>
      </c>
      <c r="B11" s="15">
        <v>0</v>
      </c>
      <c r="C11" s="12">
        <v>21</v>
      </c>
      <c r="D11" s="6">
        <v>10</v>
      </c>
      <c r="E11" s="5">
        <v>0.78012241571818997</v>
      </c>
      <c r="F11" s="5">
        <v>0.33355339955551599</v>
      </c>
      <c r="G11" s="5">
        <v>1.61312E-10</v>
      </c>
      <c r="H11" s="5">
        <v>0.45575646008550302</v>
      </c>
      <c r="I11">
        <f t="shared" si="2"/>
        <v>1.5602448317590039</v>
      </c>
      <c r="J11">
        <f t="shared" si="3"/>
        <v>1.5786197192820381</v>
      </c>
      <c r="K11">
        <f t="shared" si="4"/>
        <v>1.1707983714646137E-2</v>
      </c>
      <c r="L11" s="5">
        <v>0.75375183454057204</v>
      </c>
      <c r="M11" s="5">
        <v>2.9349353193647798</v>
      </c>
      <c r="N11">
        <v>0.42782904995625398</v>
      </c>
      <c r="O11">
        <v>0.54966449442143295</v>
      </c>
      <c r="P11">
        <f t="shared" si="5"/>
        <v>1.7113161998250159</v>
      </c>
      <c r="Q11">
        <f t="shared" si="6"/>
        <v>2.1986579776857318</v>
      </c>
      <c r="R11">
        <f t="shared" si="7"/>
        <v>0.2492813280782217</v>
      </c>
      <c r="S11" s="5">
        <v>26.8668715365393</v>
      </c>
      <c r="T11" s="5">
        <v>24.615957082078701</v>
      </c>
      <c r="U11" s="5">
        <v>0.58760000000000001</v>
      </c>
      <c r="V11">
        <v>1.2505999999999999</v>
      </c>
      <c r="W11">
        <v>1.0378000000000001</v>
      </c>
      <c r="X11">
        <v>1.0427</v>
      </c>
    </row>
    <row r="12" spans="1:24" ht="18" thickBot="1" x14ac:dyDescent="0.25">
      <c r="A12" s="6">
        <v>11</v>
      </c>
      <c r="B12" s="15">
        <v>1</v>
      </c>
      <c r="C12" s="12">
        <v>19.767123287671232</v>
      </c>
      <c r="D12" s="6">
        <v>11</v>
      </c>
      <c r="E12" s="5">
        <v>0.999999999806369</v>
      </c>
      <c r="F12" s="5">
        <v>0.86982727114795499</v>
      </c>
      <c r="G12" s="5">
        <v>3.4526181134723999E-2</v>
      </c>
      <c r="H12" s="5">
        <v>7.6323759999999992E-9</v>
      </c>
      <c r="I12">
        <f t="shared" si="2"/>
        <v>2.0690523618821861</v>
      </c>
      <c r="J12">
        <f t="shared" si="3"/>
        <v>1.7396545575606619</v>
      </c>
      <c r="K12">
        <f t="shared" si="4"/>
        <v>-0.17297093805774363</v>
      </c>
      <c r="L12" s="5">
        <v>0.93021629513825199</v>
      </c>
      <c r="M12" s="5">
        <v>1.49800719672436</v>
      </c>
      <c r="N12">
        <v>0.44301325501981698</v>
      </c>
      <c r="O12">
        <v>0.77785336908693703</v>
      </c>
      <c r="P12">
        <f t="shared" si="5"/>
        <v>1.7720530200792679</v>
      </c>
      <c r="Q12">
        <f t="shared" si="6"/>
        <v>3.1114134763477481</v>
      </c>
      <c r="R12">
        <f t="shared" si="7"/>
        <v>0.54852857381060038</v>
      </c>
      <c r="S12" s="5">
        <v>26.763737084755899</v>
      </c>
      <c r="T12" s="5">
        <v>24.120323381435899</v>
      </c>
      <c r="U12" s="5">
        <v>0.94389999999999996</v>
      </c>
      <c r="V12">
        <v>1.3207</v>
      </c>
      <c r="W12">
        <v>0.94479999999999997</v>
      </c>
      <c r="X12">
        <v>1.1345000000000001</v>
      </c>
    </row>
    <row r="13" spans="1:24" ht="18" thickBot="1" x14ac:dyDescent="0.25">
      <c r="A13" s="6">
        <v>12</v>
      </c>
      <c r="B13" s="15">
        <v>1</v>
      </c>
      <c r="C13" s="12">
        <v>20.964383561643835</v>
      </c>
      <c r="D13" s="6">
        <v>12</v>
      </c>
      <c r="E13" s="5">
        <v>0.96822744016564899</v>
      </c>
      <c r="F13" s="5">
        <v>0.999999999999997</v>
      </c>
      <c r="G13" s="5">
        <v>9.7980000000000001E-12</v>
      </c>
      <c r="H13" s="5">
        <v>8.8888905074968994E-2</v>
      </c>
      <c r="I13">
        <f t="shared" si="2"/>
        <v>1.9364548803508941</v>
      </c>
      <c r="J13">
        <f t="shared" si="3"/>
        <v>2.1777778101499319</v>
      </c>
      <c r="K13">
        <f t="shared" si="4"/>
        <v>0.1173112694166365</v>
      </c>
      <c r="L13" s="5">
        <v>1.0859341973376699</v>
      </c>
      <c r="M13" s="5">
        <v>1.19235558683636</v>
      </c>
      <c r="N13">
        <v>0.75371094272498296</v>
      </c>
      <c r="O13">
        <v>0.84063124082839702</v>
      </c>
      <c r="P13">
        <f t="shared" si="5"/>
        <v>3.0148437708999318</v>
      </c>
      <c r="Q13">
        <f t="shared" si="6"/>
        <v>3.3625249633135881</v>
      </c>
      <c r="R13">
        <f t="shared" si="7"/>
        <v>0.10903593845794257</v>
      </c>
      <c r="S13" s="5">
        <v>28.3049066985803</v>
      </c>
      <c r="T13" s="5">
        <v>22.292586010238001</v>
      </c>
      <c r="U13" s="5">
        <v>1.0288999999999999</v>
      </c>
      <c r="V13">
        <v>1.1592</v>
      </c>
      <c r="W13">
        <v>0.97809999999999997</v>
      </c>
      <c r="X13">
        <v>0.79879999999999995</v>
      </c>
    </row>
    <row r="14" spans="1:24" ht="18" thickBot="1" x14ac:dyDescent="0.25">
      <c r="A14" s="6">
        <v>13</v>
      </c>
      <c r="B14" s="15">
        <v>1</v>
      </c>
      <c r="C14" s="12">
        <v>19.646575342465752</v>
      </c>
      <c r="D14" s="6">
        <v>13</v>
      </c>
      <c r="E14" s="5">
        <v>0.99999999886570001</v>
      </c>
      <c r="F14" s="5">
        <v>0.97425877653772897</v>
      </c>
      <c r="G14" s="5">
        <v>0.22427482102378299</v>
      </c>
      <c r="H14" s="5">
        <v>3.6459099999999999E-10</v>
      </c>
      <c r="I14">
        <f t="shared" si="2"/>
        <v>2.4485496397789661</v>
      </c>
      <c r="J14">
        <f t="shared" si="3"/>
        <v>1.94851755380464</v>
      </c>
      <c r="K14">
        <f t="shared" si="4"/>
        <v>-0.22743891051016685</v>
      </c>
      <c r="L14" s="5">
        <v>0.57178884327000301</v>
      </c>
      <c r="M14" s="5">
        <v>1.1716455107871799</v>
      </c>
      <c r="N14">
        <v>0.49281735026380802</v>
      </c>
      <c r="O14">
        <v>0.67789471794739098</v>
      </c>
      <c r="P14">
        <f t="shared" si="5"/>
        <v>1.9712694010552321</v>
      </c>
      <c r="Q14">
        <f t="shared" si="6"/>
        <v>2.7115788717895639</v>
      </c>
      <c r="R14">
        <f t="shared" si="7"/>
        <v>0.3161791403865406</v>
      </c>
      <c r="S14" s="5">
        <v>31.290508640487001</v>
      </c>
      <c r="T14" s="5">
        <v>31.261947189061999</v>
      </c>
      <c r="U14" s="5">
        <v>0.76570000000000005</v>
      </c>
      <c r="V14">
        <v>1.1688000000000001</v>
      </c>
      <c r="W14">
        <v>0.7198</v>
      </c>
      <c r="X14">
        <v>1.0624</v>
      </c>
    </row>
    <row r="15" spans="1:24" ht="18" thickBot="1" x14ac:dyDescent="0.25">
      <c r="A15" s="6">
        <v>14</v>
      </c>
      <c r="B15" s="15">
        <v>0</v>
      </c>
      <c r="C15" s="12">
        <v>19.720547945205478</v>
      </c>
      <c r="D15" s="6">
        <v>14</v>
      </c>
      <c r="E15" s="5">
        <v>0.25111189664997102</v>
      </c>
      <c r="F15" s="5">
        <v>0.39228234483038799</v>
      </c>
      <c r="G15" s="5">
        <v>4.0907182427386002E-2</v>
      </c>
      <c r="H15" s="5">
        <v>0.384542368333673</v>
      </c>
      <c r="I15">
        <f t="shared" si="2"/>
        <v>0.58403815815471405</v>
      </c>
      <c r="J15">
        <f t="shared" si="3"/>
        <v>1.553649426328122</v>
      </c>
      <c r="K15">
        <f t="shared" si="4"/>
        <v>0.90715900228983448</v>
      </c>
      <c r="L15" s="5">
        <v>1.9208787361992901</v>
      </c>
      <c r="M15">
        <v>1.3132999999999999</v>
      </c>
      <c r="N15">
        <v>0.34687399000421698</v>
      </c>
      <c r="O15">
        <v>0.59773758826029</v>
      </c>
      <c r="P15">
        <f t="shared" si="5"/>
        <v>1.3874959600168679</v>
      </c>
      <c r="Q15">
        <f t="shared" si="6"/>
        <v>2.39095035304116</v>
      </c>
      <c r="R15">
        <f t="shared" si="7"/>
        <v>0.53114656654319992</v>
      </c>
      <c r="S15" s="5">
        <v>27.392726997412801</v>
      </c>
      <c r="T15" s="5">
        <v>39.341655165726102</v>
      </c>
      <c r="U15" s="5">
        <v>0.44290000000000002</v>
      </c>
      <c r="V15">
        <v>0.92230000000000001</v>
      </c>
      <c r="W15">
        <v>1.339</v>
      </c>
      <c r="X15">
        <v>0.86890000000000001</v>
      </c>
    </row>
    <row r="16" spans="1:24" ht="18" thickBot="1" x14ac:dyDescent="0.25">
      <c r="A16" s="6">
        <v>15</v>
      </c>
      <c r="B16" s="15">
        <v>0</v>
      </c>
      <c r="C16" s="12">
        <v>21.797260273972604</v>
      </c>
      <c r="D16" s="6">
        <v>15</v>
      </c>
      <c r="E16" s="5">
        <v>0.46778233531048702</v>
      </c>
      <c r="F16" s="5">
        <v>0.31078515772152199</v>
      </c>
      <c r="G16" s="5">
        <v>0.104257294316434</v>
      </c>
      <c r="H16" s="5">
        <v>0.333691818725321</v>
      </c>
      <c r="I16">
        <f t="shared" si="2"/>
        <v>1.144079259253842</v>
      </c>
      <c r="J16">
        <f t="shared" si="3"/>
        <v>1.288953952893686</v>
      </c>
      <c r="K16">
        <f t="shared" si="4"/>
        <v>0.11908977889534819</v>
      </c>
      <c r="L16" s="5">
        <v>1.5214096563927999</v>
      </c>
      <c r="M16" s="5">
        <v>1.71389877979361</v>
      </c>
      <c r="N16">
        <v>0.25224357745648301</v>
      </c>
      <c r="O16">
        <v>0.53915211164197197</v>
      </c>
      <c r="P16">
        <f t="shared" si="5"/>
        <v>1.0089743098259321</v>
      </c>
      <c r="Q16">
        <f t="shared" si="6"/>
        <v>2.1566084465678879</v>
      </c>
      <c r="R16">
        <f t="shared" si="7"/>
        <v>0.72506974232404642</v>
      </c>
      <c r="S16" s="5">
        <v>17.5133290244294</v>
      </c>
      <c r="T16" s="5">
        <v>23.178666051084701</v>
      </c>
      <c r="U16" s="5">
        <v>0.79830000000000001</v>
      </c>
      <c r="V16">
        <v>0.82579999999999998</v>
      </c>
      <c r="W16">
        <v>1.1359999999999999</v>
      </c>
      <c r="X16">
        <v>0.76359999999999995</v>
      </c>
    </row>
    <row r="17" spans="1:24" ht="18" thickBot="1" x14ac:dyDescent="0.25">
      <c r="A17" s="6">
        <v>16</v>
      </c>
      <c r="B17" s="15">
        <v>1</v>
      </c>
      <c r="C17" s="12">
        <v>19.139726027397259</v>
      </c>
      <c r="D17" s="6">
        <v>16</v>
      </c>
      <c r="E17" s="5">
        <v>0.25012481315354701</v>
      </c>
      <c r="F17" s="5">
        <v>0.82459709246379698</v>
      </c>
      <c r="G17" s="5">
        <v>4.66224E-10</v>
      </c>
      <c r="H17" s="5">
        <v>4.4399999999999998E-13</v>
      </c>
      <c r="I17">
        <f t="shared" si="2"/>
        <v>0.50024962723954203</v>
      </c>
      <c r="J17">
        <f t="shared" si="3"/>
        <v>1.6491941849284819</v>
      </c>
      <c r="K17">
        <f t="shared" si="4"/>
        <v>1.0690621929121875</v>
      </c>
      <c r="L17" s="5">
        <v>1.8214062068914301</v>
      </c>
      <c r="M17" s="5">
        <v>1.22651132322951</v>
      </c>
      <c r="N17">
        <v>0.32581275805947102</v>
      </c>
      <c r="O17">
        <v>0.58137921980455898</v>
      </c>
      <c r="P17">
        <f t="shared" si="5"/>
        <v>1.3032510322378841</v>
      </c>
      <c r="Q17">
        <f t="shared" si="6"/>
        <v>2.3255168792182359</v>
      </c>
      <c r="R17">
        <f t="shared" si="7"/>
        <v>0.56342310774576154</v>
      </c>
      <c r="S17" s="5">
        <v>20.9994860496261</v>
      </c>
      <c r="T17" s="5">
        <v>18.412279071775099</v>
      </c>
      <c r="U17" s="5">
        <v>0.35110000000000002</v>
      </c>
      <c r="V17">
        <v>1.0368999999999999</v>
      </c>
      <c r="W17">
        <v>1.4196</v>
      </c>
      <c r="X17">
        <v>1.1117999999999999</v>
      </c>
    </row>
    <row r="18" spans="1:24" ht="18" thickBot="1" x14ac:dyDescent="0.25">
      <c r="A18" s="6">
        <v>18</v>
      </c>
      <c r="B18" s="15">
        <v>1</v>
      </c>
      <c r="C18" s="12">
        <v>22.254794520547946</v>
      </c>
      <c r="D18" s="6">
        <v>18</v>
      </c>
      <c r="E18" s="5">
        <v>0.44980826873006302</v>
      </c>
      <c r="F18" s="5">
        <v>0.71422380194827495</v>
      </c>
      <c r="G18" s="5">
        <v>0.40587269477596899</v>
      </c>
      <c r="H18" s="5">
        <v>0.10307592427455201</v>
      </c>
      <c r="I18">
        <f t="shared" si="2"/>
        <v>1.7113619270120641</v>
      </c>
      <c r="J18">
        <f t="shared" si="3"/>
        <v>1.634599452445654</v>
      </c>
      <c r="K18">
        <f t="shared" si="4"/>
        <v>-4.5883658453255136E-2</v>
      </c>
      <c r="L18" s="5">
        <v>3.9999999970359199</v>
      </c>
      <c r="M18" s="5">
        <v>1.5098770706476801</v>
      </c>
      <c r="N18">
        <v>0.482342312730833</v>
      </c>
      <c r="O18">
        <v>0.48680091103926698</v>
      </c>
      <c r="P18">
        <f t="shared" si="5"/>
        <v>1.929369250923332</v>
      </c>
      <c r="Q18">
        <f t="shared" si="6"/>
        <v>1.9472036441570679</v>
      </c>
      <c r="R18">
        <f t="shared" si="7"/>
        <v>9.2011133113832702E-3</v>
      </c>
      <c r="S18" s="5">
        <v>20.364262945934101</v>
      </c>
      <c r="T18" s="5">
        <v>21.2754651053862</v>
      </c>
      <c r="U18" s="5">
        <v>1.5257000000000001</v>
      </c>
      <c r="V18">
        <v>1.1899</v>
      </c>
      <c r="W18">
        <v>1.1762999999999999</v>
      </c>
      <c r="X18">
        <v>1.1879999999999999</v>
      </c>
    </row>
    <row r="19" spans="1:24" ht="18" thickBot="1" x14ac:dyDescent="0.25">
      <c r="A19" s="6">
        <v>19</v>
      </c>
      <c r="B19" s="15">
        <v>1</v>
      </c>
      <c r="C19" s="12">
        <v>20.065753424657533</v>
      </c>
      <c r="D19" s="6">
        <v>19</v>
      </c>
      <c r="E19" s="5">
        <v>0.45328885645068101</v>
      </c>
      <c r="F19" s="5">
        <v>0.999999999999999</v>
      </c>
      <c r="G19" s="5">
        <v>0.189734829060594</v>
      </c>
      <c r="H19" s="5">
        <v>0.44444444612077999</v>
      </c>
      <c r="I19">
        <f t="shared" si="2"/>
        <v>1.28604737102255</v>
      </c>
      <c r="J19">
        <f t="shared" si="3"/>
        <v>2.8888888922415581</v>
      </c>
      <c r="K19">
        <f t="shared" si="4"/>
        <v>0.76783999570132444</v>
      </c>
      <c r="L19" s="5">
        <v>1.4616935213176401</v>
      </c>
      <c r="M19" s="5">
        <v>1.1356783967674899</v>
      </c>
      <c r="N19">
        <v>0.399428140982166</v>
      </c>
      <c r="O19">
        <v>0.59512996479973002</v>
      </c>
      <c r="P19">
        <f t="shared" si="5"/>
        <v>1.597712563928664</v>
      </c>
      <c r="Q19">
        <f t="shared" si="6"/>
        <v>2.3805198591989201</v>
      </c>
      <c r="R19">
        <f t="shared" si="7"/>
        <v>0.39354527941574269</v>
      </c>
      <c r="S19" s="5">
        <v>22.522291352837001</v>
      </c>
      <c r="T19" s="5">
        <v>21.448215072558799</v>
      </c>
      <c r="U19" s="5">
        <v>0.83409999999999995</v>
      </c>
      <c r="V19">
        <v>1.3439000000000001</v>
      </c>
      <c r="W19">
        <v>0.92210000000000003</v>
      </c>
      <c r="X19">
        <v>0.56310000000000004</v>
      </c>
    </row>
    <row r="20" spans="1:24" ht="18" thickBot="1" x14ac:dyDescent="0.25">
      <c r="A20" s="6">
        <v>20</v>
      </c>
      <c r="B20" s="15">
        <v>0</v>
      </c>
      <c r="C20" s="12">
        <v>19.421917808219177</v>
      </c>
      <c r="D20" s="6">
        <v>20</v>
      </c>
      <c r="E20" s="5">
        <v>0.23021827961426899</v>
      </c>
      <c r="F20" s="5">
        <v>0.41727600918934799</v>
      </c>
      <c r="G20" s="5">
        <v>0.27290076255542201</v>
      </c>
      <c r="H20" s="5">
        <v>0.350471303483542</v>
      </c>
      <c r="I20">
        <f t="shared" si="2"/>
        <v>1.0062380843393819</v>
      </c>
      <c r="J20">
        <f t="shared" si="3"/>
        <v>1.53549462534578</v>
      </c>
      <c r="K20">
        <f t="shared" si="4"/>
        <v>0.41645334223357872</v>
      </c>
      <c r="L20" s="5">
        <v>2.22793991500675</v>
      </c>
      <c r="M20" s="5">
        <v>3.0967092740452502</v>
      </c>
      <c r="N20">
        <v>0.38820031564428098</v>
      </c>
      <c r="O20">
        <v>0.66906426684846299</v>
      </c>
      <c r="P20">
        <f t="shared" si="5"/>
        <v>1.5528012625771239</v>
      </c>
      <c r="Q20">
        <f t="shared" si="6"/>
        <v>2.6762570673938519</v>
      </c>
      <c r="R20">
        <f t="shared" si="7"/>
        <v>0.53130305479822415</v>
      </c>
      <c r="S20" s="5">
        <v>24.211508079639302</v>
      </c>
      <c r="T20" s="5">
        <v>29.393707511696899</v>
      </c>
      <c r="U20" s="5">
        <v>0.79830000000000001</v>
      </c>
      <c r="V20">
        <v>1.3442000000000001</v>
      </c>
      <c r="W20">
        <v>1.0281</v>
      </c>
      <c r="X20">
        <v>1.0954999999999999</v>
      </c>
    </row>
    <row r="21" spans="1:24" ht="18" thickBot="1" x14ac:dyDescent="0.25">
      <c r="A21" s="6">
        <v>22</v>
      </c>
      <c r="B21" s="15">
        <v>1</v>
      </c>
      <c r="C21" s="12">
        <v>20.468493150684932</v>
      </c>
      <c r="D21" s="6">
        <v>22</v>
      </c>
      <c r="E21" s="5">
        <v>0.68844886396532601</v>
      </c>
      <c r="F21" s="5">
        <v>0.88593949423307305</v>
      </c>
      <c r="G21" s="5">
        <v>2.8102921000000002E-8</v>
      </c>
      <c r="H21" s="5">
        <v>2.0966199999999999E-10</v>
      </c>
      <c r="I21">
        <f t="shared" si="2"/>
        <v>1.376897784136494</v>
      </c>
      <c r="J21">
        <f t="shared" si="3"/>
        <v>1.77187898888547</v>
      </c>
      <c r="K21">
        <f t="shared" si="4"/>
        <v>0.25087914020014962</v>
      </c>
      <c r="L21" s="5">
        <v>1.38618868419883</v>
      </c>
      <c r="M21" s="5">
        <v>1.3961254983264</v>
      </c>
      <c r="N21">
        <v>0.38974679553709202</v>
      </c>
      <c r="O21">
        <v>0.66271260929486198</v>
      </c>
      <c r="P21">
        <f t="shared" si="5"/>
        <v>1.5589871821483681</v>
      </c>
      <c r="Q21">
        <f t="shared" si="6"/>
        <v>2.6508504371794479</v>
      </c>
      <c r="R21">
        <f t="shared" si="7"/>
        <v>0.5187198907711873</v>
      </c>
      <c r="S21" s="5">
        <v>36.194404900659002</v>
      </c>
      <c r="T21" s="5">
        <v>22.762148984859198</v>
      </c>
      <c r="U21" s="5">
        <v>0.96379999999999999</v>
      </c>
      <c r="V21">
        <v>1.2565</v>
      </c>
      <c r="W21">
        <v>1.2239</v>
      </c>
      <c r="X21">
        <v>1.1054999999999999</v>
      </c>
    </row>
    <row r="22" spans="1:24" ht="18" thickBot="1" x14ac:dyDescent="0.25">
      <c r="A22" s="6">
        <v>23</v>
      </c>
      <c r="B22" s="15">
        <v>1</v>
      </c>
      <c r="C22" s="12">
        <v>20.753424657534246</v>
      </c>
      <c r="D22" s="6">
        <v>23</v>
      </c>
      <c r="E22" s="5">
        <v>0.192158338474514</v>
      </c>
      <c r="F22" s="5">
        <v>0.69203258116299604</v>
      </c>
      <c r="G22" s="5">
        <v>3.1381446622027999E-2</v>
      </c>
      <c r="H22" s="5">
        <v>0.15009744694712199</v>
      </c>
      <c r="I22">
        <f t="shared" si="2"/>
        <v>0.44707957019308397</v>
      </c>
      <c r="J22">
        <f t="shared" si="3"/>
        <v>1.6842600562202361</v>
      </c>
      <c r="K22">
        <f t="shared" si="4"/>
        <v>1.1609416638202474</v>
      </c>
      <c r="L22" s="5">
        <v>2.4993024766618799</v>
      </c>
      <c r="M22" s="5">
        <v>1.16891405445096</v>
      </c>
      <c r="N22">
        <v>0.21035758636306601</v>
      </c>
      <c r="O22">
        <v>0.388478404669517</v>
      </c>
      <c r="P22">
        <f t="shared" si="5"/>
        <v>0.84143034545226403</v>
      </c>
      <c r="Q22">
        <f t="shared" si="6"/>
        <v>1.553913618678068</v>
      </c>
      <c r="R22">
        <f t="shared" si="7"/>
        <v>0.59489015681677471</v>
      </c>
      <c r="S22" s="5">
        <v>23.1120331497949</v>
      </c>
      <c r="T22" s="5">
        <v>27.760184767144199</v>
      </c>
      <c r="U22" s="5">
        <v>0.38600000000000001</v>
      </c>
      <c r="V22">
        <v>0.93689999999999996</v>
      </c>
      <c r="W22">
        <v>1.2753000000000001</v>
      </c>
      <c r="X22">
        <v>0.99909999999999999</v>
      </c>
    </row>
    <row r="23" spans="1:24" ht="18" thickBot="1" x14ac:dyDescent="0.25">
      <c r="A23" s="6">
        <v>24</v>
      </c>
      <c r="B23" s="15">
        <v>1</v>
      </c>
      <c r="C23" s="12">
        <v>19.019178082191782</v>
      </c>
      <c r="D23" s="6">
        <v>24</v>
      </c>
      <c r="E23">
        <v>0.80686933399215599</v>
      </c>
      <c r="F23">
        <v>0.83992728791278604</v>
      </c>
      <c r="G23" s="5">
        <v>8.4169699072874998E-2</v>
      </c>
      <c r="H23" s="5">
        <v>2.364895E-9</v>
      </c>
      <c r="I23">
        <f t="shared" si="2"/>
        <v>1.7820780661300619</v>
      </c>
      <c r="J23">
        <f t="shared" si="3"/>
        <v>1.679854580555362</v>
      </c>
      <c r="K23">
        <f t="shared" si="4"/>
        <v>-5.9055733318539472E-2</v>
      </c>
      <c r="L23" s="5">
        <v>1.1396529881069299</v>
      </c>
      <c r="M23" s="5">
        <v>1.5869560950919099</v>
      </c>
      <c r="N23">
        <v>0.39725554766051802</v>
      </c>
      <c r="O23">
        <v>0.71149348433455495</v>
      </c>
      <c r="P23">
        <f t="shared" si="5"/>
        <v>1.5890221906420721</v>
      </c>
      <c r="Q23">
        <f t="shared" si="6"/>
        <v>2.8459739373382198</v>
      </c>
      <c r="R23">
        <f t="shared" si="7"/>
        <v>0.56683330060473658</v>
      </c>
      <c r="S23" s="5">
        <v>23.2337951458837</v>
      </c>
      <c r="T23" s="5">
        <v>27.512770179963201</v>
      </c>
      <c r="U23" s="5">
        <v>0.98650000000000004</v>
      </c>
      <c r="V23">
        <v>1.3601000000000001</v>
      </c>
      <c r="W23">
        <v>1.0114000000000001</v>
      </c>
      <c r="X23">
        <v>1.1881999999999999</v>
      </c>
    </row>
    <row r="24" spans="1:24" ht="18" thickBot="1" x14ac:dyDescent="0.25">
      <c r="A24" s="6">
        <v>27</v>
      </c>
      <c r="B24" s="15">
        <v>0</v>
      </c>
      <c r="C24" s="12">
        <v>20.794520547945204</v>
      </c>
      <c r="D24" s="6">
        <v>27</v>
      </c>
      <c r="E24" s="5">
        <v>0.29724430859911799</v>
      </c>
      <c r="F24" s="5">
        <v>0.207435325837797</v>
      </c>
      <c r="G24" s="5">
        <v>0.101735371727941</v>
      </c>
      <c r="H24" s="5">
        <v>0.62846971902391402</v>
      </c>
      <c r="I24">
        <f t="shared" si="2"/>
        <v>0.79795936065411799</v>
      </c>
      <c r="J24">
        <f t="shared" si="3"/>
        <v>1.671810089723422</v>
      </c>
      <c r="K24">
        <f t="shared" si="4"/>
        <v>0.70763749137452758</v>
      </c>
      <c r="L24" s="5">
        <v>2.7245959787112</v>
      </c>
      <c r="M24" s="5">
        <v>3.9999999999917701</v>
      </c>
      <c r="N24">
        <v>0.54052442689979896</v>
      </c>
      <c r="O24">
        <v>0.65507271889566698</v>
      </c>
      <c r="P24">
        <f t="shared" si="5"/>
        <v>2.1620977075991958</v>
      </c>
      <c r="Q24">
        <f t="shared" si="6"/>
        <v>2.6202908755826679</v>
      </c>
      <c r="R24">
        <f t="shared" si="7"/>
        <v>0.19161687094804108</v>
      </c>
      <c r="S24" s="5">
        <v>27.6181927220935</v>
      </c>
      <c r="T24" s="5">
        <v>21.542347443097398</v>
      </c>
      <c r="U24" s="5">
        <v>0.82669999999999999</v>
      </c>
      <c r="V24">
        <v>1.087</v>
      </c>
      <c r="W24">
        <v>1.5125999999999999</v>
      </c>
      <c r="X24">
        <v>0.62170000000000003</v>
      </c>
    </row>
    <row r="25" spans="1:24" ht="18" thickBot="1" x14ac:dyDescent="0.25">
      <c r="A25" s="6">
        <v>29</v>
      </c>
      <c r="B25" s="10">
        <v>0</v>
      </c>
      <c r="C25" s="12">
        <v>18.142465753424659</v>
      </c>
      <c r="D25" s="6">
        <v>29</v>
      </c>
      <c r="E25">
        <v>0.50198025562695903</v>
      </c>
      <c r="F25">
        <v>0.98335502519643203</v>
      </c>
      <c r="G25" s="5">
        <v>0.140914288891404</v>
      </c>
      <c r="H25" s="5">
        <v>8.6966700000000003E-10</v>
      </c>
      <c r="I25">
        <f t="shared" si="2"/>
        <v>1.2857890890367261</v>
      </c>
      <c r="J25">
        <f t="shared" si="3"/>
        <v>1.9667100521321981</v>
      </c>
      <c r="K25">
        <f t="shared" si="4"/>
        <v>0.41870631384748291</v>
      </c>
      <c r="L25" s="5">
        <v>1.57342294874585</v>
      </c>
      <c r="M25" s="5">
        <v>1.6260172950557099</v>
      </c>
      <c r="N25">
        <v>0.31243025716844602</v>
      </c>
      <c r="O25">
        <v>0.69035720014583302</v>
      </c>
      <c r="P25">
        <f t="shared" si="5"/>
        <v>1.2497210286737841</v>
      </c>
      <c r="Q25">
        <f t="shared" si="6"/>
        <v>2.7614288005833321</v>
      </c>
      <c r="R25">
        <f t="shared" si="7"/>
        <v>0.75375283210975119</v>
      </c>
      <c r="S25" s="5">
        <v>28.6280333481957</v>
      </c>
      <c r="T25">
        <v>27.4192222396989</v>
      </c>
      <c r="U25" s="5">
        <v>0.90459999999999996</v>
      </c>
      <c r="V25">
        <v>1.5435000000000001</v>
      </c>
      <c r="W25">
        <v>1.1948000000000001</v>
      </c>
      <c r="X25">
        <v>0.94640000000000002</v>
      </c>
    </row>
    <row r="26" spans="1:24" ht="17" x14ac:dyDescent="0.2">
      <c r="A26" s="12"/>
      <c r="U26" s="5"/>
    </row>
    <row r="27" spans="1:24" ht="17" x14ac:dyDescent="0.2">
      <c r="A27" s="12"/>
      <c r="I27">
        <f>CORREL(I6:I25,P6:P25)</f>
        <v>0.37225832719387547</v>
      </c>
      <c r="J27">
        <f>CORREL(J6:J25,Q6:Q25)</f>
        <v>0.3451341865402171</v>
      </c>
      <c r="K27">
        <f>CORREL(K6:K25,R6:R25)</f>
        <v>1.9257715973263808E-2</v>
      </c>
      <c r="L27">
        <f>CORREL(L6:L25,S6:S25)</f>
        <v>-5.0911825537282081E-2</v>
      </c>
      <c r="M27">
        <f>CORREL(M6:M25,T6:T25)</f>
        <v>-0.16153783253399787</v>
      </c>
      <c r="P27">
        <v>0.26769999999999999</v>
      </c>
      <c r="Q27">
        <v>0.26769999999999999</v>
      </c>
      <c r="S27">
        <v>5.0655000000000001</v>
      </c>
      <c r="T27">
        <v>5.0655000000000001</v>
      </c>
      <c r="U27">
        <v>3.819</v>
      </c>
      <c r="V27">
        <v>3.819</v>
      </c>
      <c r="W27">
        <v>3.819</v>
      </c>
      <c r="X27">
        <v>3.819</v>
      </c>
    </row>
    <row r="28" spans="1:24" x14ac:dyDescent="0.2">
      <c r="A28">
        <f>AVERAGE(A6:A25)</f>
        <v>14.85</v>
      </c>
      <c r="B28">
        <f>SUM(B6:B25)</f>
        <v>11</v>
      </c>
      <c r="C28">
        <f>AVERAGE(C6:C25)</f>
        <v>20.677534246575341</v>
      </c>
      <c r="D28" t="s">
        <v>8</v>
      </c>
      <c r="E28" t="e">
        <f>AVERAGE(#REF!)</f>
        <v>#REF!</v>
      </c>
      <c r="F28">
        <f>AVERAGE(E6:E25)</f>
        <v>0.57567372582954968</v>
      </c>
      <c r="G28">
        <f>AVERAGE(F6:F25)</f>
        <v>0.70981746638325371</v>
      </c>
      <c r="H28">
        <f>AVERAGE(G6:G25)</f>
        <v>0.11902233211457318</v>
      </c>
      <c r="I28" s="5">
        <f>AVERAGE(I6:I25)</f>
        <v>1.3893921158882461</v>
      </c>
      <c r="J28">
        <f>AVERAGE(J6:J25)</f>
        <v>1.8544184843385949</v>
      </c>
      <c r="K28" t="s">
        <v>53</v>
      </c>
      <c r="L28" s="5">
        <f t="shared" ref="L28:Q28" si="8">AVERAGE(L6:L25)</f>
        <v>1.650235517807064</v>
      </c>
      <c r="M28" s="5">
        <f t="shared" si="8"/>
        <v>1.6545783701960979</v>
      </c>
      <c r="N28" s="5">
        <f>AVERAGE(N6:N25)</f>
        <v>0.41734125023838892</v>
      </c>
      <c r="O28">
        <f>AVERAGE(O6:O25)</f>
        <v>0.62793829751813846</v>
      </c>
      <c r="P28" s="5">
        <f t="shared" si="8"/>
        <v>1.6693650009535557</v>
      </c>
      <c r="Q28">
        <f t="shared" si="8"/>
        <v>2.5117531900725538</v>
      </c>
      <c r="S28" s="5">
        <f>AVERAGE(S6:S25)</f>
        <v>26.288925423770344</v>
      </c>
      <c r="T28">
        <f>AVERAGE(T6:T25)</f>
        <v>25.38575040024719</v>
      </c>
      <c r="U28">
        <v>0.83787</v>
      </c>
      <c r="V28">
        <v>1.176555</v>
      </c>
      <c r="W28">
        <v>1.0954150000000002</v>
      </c>
      <c r="X28">
        <v>0.94325999999999988</v>
      </c>
    </row>
    <row r="29" spans="1:24" x14ac:dyDescent="0.2">
      <c r="A29">
        <f>_xlfn.STDEV.S(A6:A25)</f>
        <v>7.862469144780893</v>
      </c>
      <c r="C29">
        <f>_xlfn.STDEV.S(C6:C25)</f>
        <v>1.3256874500937792</v>
      </c>
      <c r="D29" t="s">
        <v>9</v>
      </c>
      <c r="E29" t="e">
        <f>_xlfn.STDEV.S(#REF!)</f>
        <v>#REF!</v>
      </c>
      <c r="F29">
        <f>_xlfn.STDEV.S(E6:E25)</f>
        <v>0.30254973474366442</v>
      </c>
      <c r="G29">
        <f>_xlfn.STDEV.S(F6:F25)</f>
        <v>0.27070565610240027</v>
      </c>
      <c r="H29">
        <f>_xlfn.STDEV.S(G6:G25)</f>
        <v>0.10868245858795963</v>
      </c>
      <c r="I29">
        <f>_xlfn.STDEV.S(I6:I25)</f>
        <v>0.60074924414543585</v>
      </c>
      <c r="J29">
        <f>_xlfn.STDEV.S(J6:J25)</f>
        <v>0.3875999383238013</v>
      </c>
      <c r="L29">
        <f t="shared" ref="L29:Q29" si="9">_xlfn.STDEV.S(L6:L25)</f>
        <v>0.8158297362467436</v>
      </c>
      <c r="M29">
        <f t="shared" si="9"/>
        <v>0.78667666998971508</v>
      </c>
      <c r="N29">
        <f>_xlfn.STDEV.S(N6:N25)</f>
        <v>0.12269736187889684</v>
      </c>
      <c r="O29">
        <f>_xlfn.STDEV.S(O6:O25)</f>
        <v>0.10991889915412482</v>
      </c>
      <c r="P29">
        <f t="shared" si="9"/>
        <v>0.49078944751558734</v>
      </c>
      <c r="Q29">
        <f t="shared" si="9"/>
        <v>0.4396755966164993</v>
      </c>
      <c r="S29">
        <f>_xlfn.STDEV.S(S6:S25)</f>
        <v>6.7310355780383349</v>
      </c>
      <c r="T29">
        <f>_xlfn.STDEV.S(T6:T25)</f>
        <v>5.3641125844313295</v>
      </c>
      <c r="U29">
        <v>0.28314082622201336</v>
      </c>
      <c r="V29">
        <v>0.19647659958430244</v>
      </c>
      <c r="W29">
        <v>0.21916870520698131</v>
      </c>
      <c r="X29">
        <v>0.19653171004352363</v>
      </c>
    </row>
    <row r="30" spans="1:24" ht="17" x14ac:dyDescent="0.2">
      <c r="A30" s="13"/>
      <c r="E30" t="e">
        <f>TTEST(#REF!,E6:E25,2,1)</f>
        <v>#REF!</v>
      </c>
      <c r="G30">
        <f>TTEST(F6:F25,G6:G25,2,1)</f>
        <v>1.8090767687718859E-8</v>
      </c>
      <c r="I30">
        <f>TTEST(I6:I25,J6:J25,2,1)</f>
        <v>5.1900242912207512E-3</v>
      </c>
      <c r="K30">
        <f>CORREL(K7:K25,R7:R25)</f>
        <v>0.22128911786328659</v>
      </c>
      <c r="L30">
        <f>TTEST(L6:L25,M6:M25,2,1)</f>
        <v>0.98535967263664392</v>
      </c>
      <c r="N30">
        <f>TTEST(N6:N25,O6:O25,2,1)</f>
        <v>2.6336381649242615E-8</v>
      </c>
      <c r="P30">
        <f>TTEST(P6:P25,Q6:Q25,2,1)</f>
        <v>2.6336381649242615E-8</v>
      </c>
      <c r="S30">
        <f>TTEST(S6:S25,T6:T25,2,1)</f>
        <v>0.52622319261384976</v>
      </c>
      <c r="U30">
        <v>5.7614423813440503E-6</v>
      </c>
      <c r="W30">
        <v>4.4399622067333958E-2</v>
      </c>
    </row>
    <row r="31" spans="1:24" ht="17" x14ac:dyDescent="0.2">
      <c r="A31" s="14"/>
      <c r="I31">
        <f>_xlfn.T.INV.2T(I30,19)</f>
        <v>3.1570539961490747</v>
      </c>
      <c r="L31">
        <f>_xlfn.T.INV.2T(L30,19)</f>
        <v>1.8592972912178939E-2</v>
      </c>
      <c r="N31">
        <f>_xlfn.T.INV.2T(N30,19)</f>
        <v>9.0339751792120406</v>
      </c>
      <c r="P31">
        <f>_xlfn.T.INV.2T(P30,19)</f>
        <v>9.0339751792120406</v>
      </c>
      <c r="S31">
        <f>_xlfn.T.INV.2T(S30,19)</f>
        <v>0.64565670059502112</v>
      </c>
      <c r="U31">
        <v>6.2103551026853605</v>
      </c>
      <c r="W31">
        <v>2.1527529924487689</v>
      </c>
    </row>
    <row r="32" spans="1:24" ht="17" x14ac:dyDescent="0.2">
      <c r="A32" s="14"/>
      <c r="E32" s="6"/>
      <c r="F32" s="6"/>
      <c r="G32" s="6"/>
      <c r="H32" s="6"/>
      <c r="I32">
        <f>I31/SQRT(20)</f>
        <v>0.70593873440266897</v>
      </c>
      <c r="L32">
        <f>L31/SQRT(20)</f>
        <v>4.157515133544433E-3</v>
      </c>
      <c r="N32">
        <f>N31/SQRT(20)</f>
        <v>2.0200582607763966</v>
      </c>
      <c r="P32">
        <f>P31/SQRT(20)</f>
        <v>2.0200582607763966</v>
      </c>
      <c r="S32">
        <f>S31/SQRT(20)</f>
        <v>0.1443732272658696</v>
      </c>
      <c r="U32">
        <v>1.3886776174017152</v>
      </c>
      <c r="W32">
        <v>0.48137020298815386</v>
      </c>
    </row>
    <row r="33" spans="1:21" ht="17" x14ac:dyDescent="0.2">
      <c r="A33" s="14"/>
      <c r="E33" s="6"/>
      <c r="F33" s="6"/>
      <c r="G33" s="6"/>
      <c r="I33" s="1" t="s">
        <v>3</v>
      </c>
      <c r="J33" s="1" t="s">
        <v>4</v>
      </c>
      <c r="P33" t="s">
        <v>5</v>
      </c>
      <c r="Q33" t="s">
        <v>6</v>
      </c>
    </row>
    <row r="34" spans="1:21" ht="17" x14ac:dyDescent="0.2">
      <c r="A34" s="14"/>
      <c r="E34" s="6"/>
      <c r="F34" s="6"/>
      <c r="G34" s="6"/>
      <c r="H34" t="s">
        <v>16</v>
      </c>
      <c r="I34">
        <f>I28</f>
        <v>1.3893921158882461</v>
      </c>
      <c r="J34">
        <f>J28</f>
        <v>1.8544184843385949</v>
      </c>
      <c r="O34" t="s">
        <v>17</v>
      </c>
      <c r="P34">
        <f>P28</f>
        <v>1.6693650009535557</v>
      </c>
      <c r="Q34">
        <f>Q28</f>
        <v>2.5117531900725538</v>
      </c>
    </row>
    <row r="35" spans="1:21" ht="17" x14ac:dyDescent="0.2">
      <c r="A35" s="14"/>
      <c r="E35" s="6"/>
      <c r="F35" s="6"/>
      <c r="G35" s="6"/>
      <c r="H35" t="s">
        <v>18</v>
      </c>
      <c r="I35">
        <f>L28</f>
        <v>1.650235517807064</v>
      </c>
      <c r="J35">
        <f>M28</f>
        <v>1.6545783701960979</v>
      </c>
      <c r="O35" t="s">
        <v>19</v>
      </c>
      <c r="P35">
        <f>S28</f>
        <v>26.288925423770344</v>
      </c>
      <c r="Q35">
        <f>T28</f>
        <v>25.38575040024719</v>
      </c>
    </row>
    <row r="36" spans="1:21" ht="17" x14ac:dyDescent="0.2">
      <c r="A36" s="14"/>
      <c r="E36" s="6"/>
      <c r="F36" s="6"/>
      <c r="G36" s="6"/>
      <c r="H36" s="6"/>
    </row>
    <row r="37" spans="1:21" ht="17" x14ac:dyDescent="0.2">
      <c r="A37" s="14"/>
      <c r="E37" s="6"/>
      <c r="F37" s="6"/>
      <c r="G37" s="6"/>
      <c r="H37" s="6"/>
    </row>
    <row r="38" spans="1:21" ht="17" x14ac:dyDescent="0.2">
      <c r="A38" s="14"/>
      <c r="E38" s="6"/>
      <c r="F38" s="6"/>
      <c r="G38" s="6"/>
      <c r="H38" s="6"/>
    </row>
    <row r="39" spans="1:21" ht="17" x14ac:dyDescent="0.2">
      <c r="A39" s="14"/>
      <c r="D39" s="6">
        <v>3</v>
      </c>
      <c r="E39" s="5">
        <v>0.99999999996551803</v>
      </c>
      <c r="F39" s="5">
        <v>0.62027628762430198</v>
      </c>
      <c r="G39" s="5">
        <v>6.2733886859796001E-2</v>
      </c>
      <c r="H39" s="5">
        <v>6.5927438708237002E-2</v>
      </c>
      <c r="I39" s="5">
        <f t="shared" ref="I39:I40" si="10">(E39+G39)*4/2</f>
        <v>2.125467773650628</v>
      </c>
      <c r="J39" s="5">
        <f t="shared" ref="J39:J40" si="11">(F39+H39)*4/2</f>
        <v>1.372407452665078</v>
      </c>
      <c r="K39" s="5">
        <f t="shared" ref="K39:K40" si="12">I39-J39</f>
        <v>0.75306032098554998</v>
      </c>
      <c r="L39" s="5">
        <v>9.7182919894287997E-2</v>
      </c>
      <c r="M39" s="5">
        <v>0.99396852737982599</v>
      </c>
      <c r="N39" s="5">
        <v>0.46149821055166201</v>
      </c>
      <c r="O39" s="5">
        <v>0.69967638312168401</v>
      </c>
      <c r="P39" s="5">
        <f t="shared" ref="P39:P40" si="13">N39*4</f>
        <v>1.8459928422066481</v>
      </c>
      <c r="Q39" s="5">
        <f t="shared" ref="Q39:Q40" si="14">O39*4</f>
        <v>2.798705532486736</v>
      </c>
      <c r="R39" s="5"/>
      <c r="S39" s="5">
        <v>27.1227253075646</v>
      </c>
      <c r="T39" s="5">
        <v>26.8304386448219</v>
      </c>
    </row>
    <row r="40" spans="1:21" ht="17" x14ac:dyDescent="0.2">
      <c r="A40" s="14"/>
      <c r="D40" s="6">
        <v>4</v>
      </c>
      <c r="E40" s="5">
        <v>0.95664798999239298</v>
      </c>
      <c r="F40" s="5">
        <v>0.50114770086452998</v>
      </c>
      <c r="G40" s="5">
        <v>0.136847284194204</v>
      </c>
      <c r="H40" s="5">
        <v>0.265678768760367</v>
      </c>
      <c r="I40" s="5">
        <f t="shared" si="10"/>
        <v>2.1869905483731937</v>
      </c>
      <c r="J40" s="5">
        <f t="shared" si="11"/>
        <v>1.533652939249794</v>
      </c>
      <c r="K40" s="5">
        <f t="shared" si="12"/>
        <v>0.65333760912339978</v>
      </c>
      <c r="L40" s="5">
        <v>0.65786056468329501</v>
      </c>
      <c r="M40" s="5">
        <v>1.7050470304149401</v>
      </c>
      <c r="N40" s="5">
        <v>0.295429539764411</v>
      </c>
      <c r="O40" s="5">
        <v>0.51364227759873204</v>
      </c>
      <c r="P40" s="5">
        <f t="shared" si="13"/>
        <v>1.181718159057644</v>
      </c>
      <c r="Q40" s="5">
        <f t="shared" si="14"/>
        <v>2.0545691103949282</v>
      </c>
      <c r="R40" s="5"/>
      <c r="S40" s="5">
        <v>23.7158065816418</v>
      </c>
      <c r="T40" s="5">
        <v>23.6103290802358</v>
      </c>
    </row>
    <row r="41" spans="1:21" ht="17" x14ac:dyDescent="0.2">
      <c r="A41" s="14"/>
      <c r="E41" s="6"/>
      <c r="F41" s="6"/>
      <c r="G41" s="6"/>
      <c r="H41" s="6"/>
    </row>
    <row r="42" spans="1:21" ht="17" x14ac:dyDescent="0.2">
      <c r="A42" s="14"/>
      <c r="E42" s="6"/>
      <c r="F42" s="6"/>
      <c r="G42" s="6"/>
      <c r="H42" s="6"/>
    </row>
    <row r="43" spans="1:21" ht="17" x14ac:dyDescent="0.2">
      <c r="A43" s="14"/>
      <c r="E43" s="6"/>
      <c r="F43" s="6"/>
      <c r="G43" s="6"/>
      <c r="H43" s="6"/>
      <c r="T43" t="s">
        <v>44</v>
      </c>
      <c r="U43" t="s">
        <v>45</v>
      </c>
    </row>
    <row r="44" spans="1:21" ht="17" x14ac:dyDescent="0.2">
      <c r="A44" s="14"/>
      <c r="E44" s="6"/>
      <c r="F44" s="6"/>
      <c r="G44" s="6"/>
      <c r="H44" s="6"/>
      <c r="S44" t="s">
        <v>20</v>
      </c>
      <c r="T44">
        <f>CORREL(I6:I25,P6:P25)</f>
        <v>0.37225832719387547</v>
      </c>
      <c r="U44">
        <f>CORREL(L6:L25,S6:S25)</f>
        <v>-5.0911825537282081E-2</v>
      </c>
    </row>
    <row r="45" spans="1:21" ht="17" x14ac:dyDescent="0.2">
      <c r="A45" s="14"/>
      <c r="E45" s="6"/>
      <c r="F45" s="6"/>
      <c r="G45" s="6"/>
      <c r="H45" s="6"/>
      <c r="S45" t="s">
        <v>21</v>
      </c>
      <c r="T45">
        <f>CORREL(J6:J25,Q6:Q25)</f>
        <v>0.3451341865402171</v>
      </c>
      <c r="U45">
        <f>CORREL(M6:M25,T6:T25)</f>
        <v>-0.16153783253399787</v>
      </c>
    </row>
    <row r="46" spans="1:21" ht="17" x14ac:dyDescent="0.2">
      <c r="A46" s="14"/>
      <c r="E46" s="6"/>
      <c r="F46" s="6"/>
      <c r="G46" s="6"/>
      <c r="H46" s="6"/>
    </row>
    <row r="47" spans="1:21" ht="17" x14ac:dyDescent="0.2">
      <c r="A47" s="14"/>
      <c r="E47" s="6"/>
      <c r="F47" s="6"/>
      <c r="G47" s="6"/>
      <c r="H47" s="6"/>
    </row>
    <row r="48" spans="1:21" ht="17" x14ac:dyDescent="0.2">
      <c r="A48" s="14"/>
    </row>
    <row r="49" spans="1:1" ht="17" x14ac:dyDescent="0.2">
      <c r="A49" s="14"/>
    </row>
    <row r="50" spans="1:1" ht="17" x14ac:dyDescent="0.2">
      <c r="A50" s="14"/>
    </row>
    <row r="51" spans="1:1" ht="17" x14ac:dyDescent="0.2">
      <c r="A51" s="14"/>
    </row>
    <row r="52" spans="1:1" ht="17" x14ac:dyDescent="0.2">
      <c r="A52" s="14"/>
    </row>
    <row r="53" spans="1:1" ht="17" x14ac:dyDescent="0.2">
      <c r="A53" s="14"/>
    </row>
    <row r="54" spans="1:1" ht="17" x14ac:dyDescent="0.2">
      <c r="A54" s="14"/>
    </row>
    <row r="55" spans="1:1" ht="17" x14ac:dyDescent="0.2">
      <c r="A55" s="14"/>
    </row>
    <row r="56" spans="1:1" ht="17" x14ac:dyDescent="0.2">
      <c r="A56" s="14"/>
    </row>
    <row r="57" spans="1:1" ht="17" x14ac:dyDescent="0.2">
      <c r="A57" s="14"/>
    </row>
    <row r="58" spans="1:1" ht="17" x14ac:dyDescent="0.2">
      <c r="A58" s="14"/>
    </row>
    <row r="59" spans="1:1" ht="17" x14ac:dyDescent="0.2">
      <c r="A59" s="14"/>
    </row>
    <row r="60" spans="1:1" ht="17" x14ac:dyDescent="0.2">
      <c r="A60" s="14"/>
    </row>
    <row r="61" spans="1:1" ht="17" x14ac:dyDescent="0.2">
      <c r="A61" s="14"/>
    </row>
    <row r="62" spans="1:1" ht="17" x14ac:dyDescent="0.2">
      <c r="A62" s="14"/>
    </row>
    <row r="63" spans="1:1" ht="17" x14ac:dyDescent="0.2">
      <c r="A63" s="14"/>
    </row>
    <row r="64" spans="1:1" ht="17" x14ac:dyDescent="0.2">
      <c r="A64" s="14"/>
    </row>
    <row r="65" spans="1:1" ht="17" x14ac:dyDescent="0.2">
      <c r="A65" s="14"/>
    </row>
    <row r="66" spans="1:1" ht="17" x14ac:dyDescent="0.2">
      <c r="A66" s="14"/>
    </row>
    <row r="67" spans="1:1" ht="17" x14ac:dyDescent="0.2">
      <c r="A67" s="14"/>
    </row>
    <row r="68" spans="1:1" ht="17" x14ac:dyDescent="0.2">
      <c r="A68" s="14"/>
    </row>
    <row r="69" spans="1:1" ht="17" x14ac:dyDescent="0.2">
      <c r="A69" s="14"/>
    </row>
    <row r="70" spans="1:1" ht="17" x14ac:dyDescent="0.2">
      <c r="A70" s="14"/>
    </row>
    <row r="71" spans="1:1" ht="17" x14ac:dyDescent="0.2">
      <c r="A71" s="14"/>
    </row>
    <row r="72" spans="1:1" ht="17" x14ac:dyDescent="0.2">
      <c r="A72" s="14"/>
    </row>
    <row r="74" spans="1:1" ht="17" x14ac:dyDescent="0.2">
      <c r="A74" s="14"/>
    </row>
    <row r="75" spans="1:1" ht="17" x14ac:dyDescent="0.2">
      <c r="A75" s="14"/>
    </row>
    <row r="76" spans="1:1" ht="17" x14ac:dyDescent="0.2">
      <c r="A76" s="14"/>
    </row>
    <row r="77" spans="1:1" ht="17" x14ac:dyDescent="0.2">
      <c r="A77" s="14"/>
    </row>
    <row r="78" spans="1:1" ht="17" x14ac:dyDescent="0.2">
      <c r="A78" s="14"/>
    </row>
    <row r="79" spans="1:1" ht="17" x14ac:dyDescent="0.2">
      <c r="A79" s="14"/>
    </row>
    <row r="80" spans="1:1" ht="17" x14ac:dyDescent="0.2">
      <c r="A80" s="14"/>
    </row>
    <row r="81" spans="1:1" ht="17" x14ac:dyDescent="0.2">
      <c r="A81" s="14"/>
    </row>
    <row r="82" spans="1:1" ht="17" x14ac:dyDescent="0.2">
      <c r="A82" s="14"/>
    </row>
    <row r="83" spans="1:1" ht="17" x14ac:dyDescent="0.2">
      <c r="A83" s="14"/>
    </row>
    <row r="84" spans="1:1" ht="17" x14ac:dyDescent="0.2">
      <c r="A84" s="14"/>
    </row>
    <row r="85" spans="1:1" ht="17" x14ac:dyDescent="0.2">
      <c r="A85" s="14"/>
    </row>
    <row r="86" spans="1:1" ht="17" x14ac:dyDescent="0.2">
      <c r="A86" s="14"/>
    </row>
    <row r="87" spans="1:1" ht="17" x14ac:dyDescent="0.2">
      <c r="A87" s="14"/>
    </row>
    <row r="88" spans="1:1" ht="17" x14ac:dyDescent="0.2">
      <c r="A88" s="14"/>
    </row>
    <row r="89" spans="1:1" ht="17" x14ac:dyDescent="0.2">
      <c r="A89" s="14"/>
    </row>
    <row r="90" spans="1:1" ht="17" x14ac:dyDescent="0.2">
      <c r="A90" s="14"/>
    </row>
    <row r="91" spans="1:1" ht="17" x14ac:dyDescent="0.2">
      <c r="A91" s="14"/>
    </row>
    <row r="92" spans="1:1" ht="17" x14ac:dyDescent="0.2">
      <c r="A92" s="14"/>
    </row>
    <row r="93" spans="1:1" ht="17" x14ac:dyDescent="0.2">
      <c r="A93" s="14"/>
    </row>
    <row r="94" spans="1:1" ht="17" x14ac:dyDescent="0.2">
      <c r="A94" s="14"/>
    </row>
    <row r="95" spans="1:1" ht="17" x14ac:dyDescent="0.2">
      <c r="A95" s="14"/>
    </row>
    <row r="96" spans="1:1" ht="17" x14ac:dyDescent="0.2">
      <c r="A96" s="14"/>
    </row>
    <row r="97" spans="1:1" ht="17" x14ac:dyDescent="0.2">
      <c r="A97" s="14"/>
    </row>
    <row r="98" spans="1:1" ht="17" x14ac:dyDescent="0.2">
      <c r="A98" s="14"/>
    </row>
    <row r="99" spans="1:1" ht="17" x14ac:dyDescent="0.2">
      <c r="A99" s="14"/>
    </row>
    <row r="100" spans="1:1" ht="17" x14ac:dyDescent="0.2">
      <c r="A100" s="14"/>
    </row>
    <row r="101" spans="1:1" ht="17" x14ac:dyDescent="0.2">
      <c r="A101" s="14"/>
    </row>
    <row r="102" spans="1:1" ht="17" x14ac:dyDescent="0.2">
      <c r="A102" s="14"/>
    </row>
    <row r="103" spans="1:1" ht="17" x14ac:dyDescent="0.2">
      <c r="A103" s="14"/>
    </row>
    <row r="104" spans="1:1" ht="17" x14ac:dyDescent="0.2">
      <c r="A104" s="14"/>
    </row>
    <row r="105" spans="1:1" ht="17" x14ac:dyDescent="0.2">
      <c r="A105" s="14"/>
    </row>
    <row r="106" spans="1:1" ht="17" x14ac:dyDescent="0.2">
      <c r="A106" s="14"/>
    </row>
    <row r="107" spans="1:1" ht="17" x14ac:dyDescent="0.2">
      <c r="A107" s="14"/>
    </row>
    <row r="108" spans="1:1" ht="17" x14ac:dyDescent="0.2">
      <c r="A108" s="14"/>
    </row>
    <row r="109" spans="1:1" ht="17" x14ac:dyDescent="0.2">
      <c r="A109" s="14"/>
    </row>
    <row r="110" spans="1:1" ht="17" x14ac:dyDescent="0.2">
      <c r="A110" s="14"/>
    </row>
    <row r="111" spans="1:1" ht="17" x14ac:dyDescent="0.2">
      <c r="A111" s="14"/>
    </row>
    <row r="112" spans="1:1" ht="17" x14ac:dyDescent="0.2">
      <c r="A112" s="14"/>
    </row>
    <row r="113" spans="1:1" ht="17" x14ac:dyDescent="0.2">
      <c r="A113" s="14"/>
    </row>
    <row r="114" spans="1:1" ht="17" x14ac:dyDescent="0.2">
      <c r="A114" s="14"/>
    </row>
    <row r="115" spans="1:1" ht="17" x14ac:dyDescent="0.2">
      <c r="A115" s="14"/>
    </row>
    <row r="116" spans="1:1" ht="17" x14ac:dyDescent="0.2">
      <c r="A116" s="14"/>
    </row>
    <row r="117" spans="1:1" ht="17" x14ac:dyDescent="0.2">
      <c r="A117" s="14"/>
    </row>
    <row r="118" spans="1:1" ht="17" x14ac:dyDescent="0.2">
      <c r="A118" s="14"/>
    </row>
    <row r="119" spans="1:1" ht="17" x14ac:dyDescent="0.2">
      <c r="A119" s="14"/>
    </row>
    <row r="120" spans="1:1" ht="17" x14ac:dyDescent="0.2">
      <c r="A120" s="14"/>
    </row>
    <row r="121" spans="1:1" ht="17" x14ac:dyDescent="0.2">
      <c r="A121" s="14"/>
    </row>
    <row r="122" spans="1:1" ht="17" x14ac:dyDescent="0.2">
      <c r="A122" s="14"/>
    </row>
    <row r="123" spans="1:1" ht="17" x14ac:dyDescent="0.2">
      <c r="A123" s="14"/>
    </row>
    <row r="124" spans="1:1" ht="17" x14ac:dyDescent="0.2">
      <c r="A124" s="14"/>
    </row>
    <row r="125" spans="1:1" ht="17" x14ac:dyDescent="0.2">
      <c r="A125" s="14"/>
    </row>
    <row r="126" spans="1:1" ht="17" x14ac:dyDescent="0.2">
      <c r="A126" s="14"/>
    </row>
    <row r="127" spans="1:1" ht="17" x14ac:dyDescent="0.2">
      <c r="A127" s="14"/>
    </row>
    <row r="128" spans="1:1" ht="17" x14ac:dyDescent="0.2">
      <c r="A128" s="14"/>
    </row>
    <row r="129" spans="1:1" ht="17" x14ac:dyDescent="0.2">
      <c r="A129" s="14"/>
    </row>
    <row r="130" spans="1:1" ht="17" x14ac:dyDescent="0.2">
      <c r="A130" s="14"/>
    </row>
  </sheetData>
  <mergeCells count="12">
    <mergeCell ref="U1:X1"/>
    <mergeCell ref="U2:V2"/>
    <mergeCell ref="W2:X2"/>
    <mergeCell ref="E1:M1"/>
    <mergeCell ref="N1:T1"/>
    <mergeCell ref="E2:F2"/>
    <mergeCell ref="G2:H2"/>
    <mergeCell ref="I2:J2"/>
    <mergeCell ref="L2:M2"/>
    <mergeCell ref="N2:O2"/>
    <mergeCell ref="P2:Q2"/>
    <mergeCell ref="S2:T2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"/>
  <sheetViews>
    <sheetView workbookViewId="0">
      <selection activeCell="A34" sqref="A34:XFD34"/>
    </sheetView>
  </sheetViews>
  <sheetFormatPr baseColWidth="10" defaultRowHeight="16" x14ac:dyDescent="0.2"/>
  <cols>
    <col min="1" max="8" width="12.1640625" bestFit="1" customWidth="1"/>
    <col min="9" max="9" width="10.1640625" bestFit="1" customWidth="1"/>
    <col min="10" max="10" width="9.6640625" bestFit="1" customWidth="1"/>
    <col min="11" max="11" width="11.1640625" bestFit="1" customWidth="1"/>
    <col min="12" max="12" width="12.1640625" bestFit="1" customWidth="1"/>
    <col min="13" max="13" width="11" bestFit="1" customWidth="1"/>
    <col min="14" max="16" width="12.1640625" bestFit="1" customWidth="1"/>
  </cols>
  <sheetData>
    <row r="1" spans="1:16" x14ac:dyDescent="0.2">
      <c r="A1" t="s">
        <v>55</v>
      </c>
      <c r="B1" t="s">
        <v>56</v>
      </c>
      <c r="C1" t="s">
        <v>59</v>
      </c>
      <c r="D1" t="s">
        <v>60</v>
      </c>
      <c r="E1" t="s">
        <v>63</v>
      </c>
      <c r="F1" t="s">
        <v>64</v>
      </c>
      <c r="G1" t="s">
        <v>65</v>
      </c>
      <c r="H1" t="s">
        <v>66</v>
      </c>
      <c r="I1" t="s">
        <v>57</v>
      </c>
      <c r="J1" t="s">
        <v>58</v>
      </c>
      <c r="K1" t="s">
        <v>61</v>
      </c>
      <c r="L1" t="s">
        <v>62</v>
      </c>
      <c r="M1" t="s">
        <v>67</v>
      </c>
      <c r="N1" t="s">
        <v>68</v>
      </c>
      <c r="O1" t="s">
        <v>69</v>
      </c>
      <c r="P1" t="s">
        <v>70</v>
      </c>
    </row>
    <row r="2" spans="1:16" x14ac:dyDescent="0.2">
      <c r="A2">
        <v>1.2027087079982599</v>
      </c>
      <c r="B2">
        <v>1.2508304524991201</v>
      </c>
      <c r="C2">
        <v>2.229432137082842</v>
      </c>
      <c r="D2">
        <v>1.911558378832152</v>
      </c>
      <c r="E2">
        <v>25.271163693276499</v>
      </c>
      <c r="F2">
        <v>26.949419368877901</v>
      </c>
      <c r="G2">
        <v>2.9225699763544841</v>
      </c>
      <c r="H2">
        <v>2.8817897229648</v>
      </c>
      <c r="I2" s="5">
        <v>2.1999196012699098</v>
      </c>
      <c r="J2" s="5">
        <v>0.75574276536750995</v>
      </c>
      <c r="K2" s="5">
        <v>0.76817313926124398</v>
      </c>
      <c r="L2" s="5">
        <v>2.3498215820789699</v>
      </c>
      <c r="M2" s="5">
        <v>48.306393172352998</v>
      </c>
      <c r="N2" s="5">
        <v>33.853288700293497</v>
      </c>
      <c r="O2">
        <v>2.2639698069412719</v>
      </c>
      <c r="P2">
        <v>2.2070881664939881</v>
      </c>
    </row>
    <row r="3" spans="1:16" x14ac:dyDescent="0.2">
      <c r="A3">
        <v>1.2118100304539801</v>
      </c>
      <c r="B3">
        <v>0.90314006640961697</v>
      </c>
      <c r="C3">
        <v>1.4469171309103561</v>
      </c>
      <c r="D3">
        <v>1.7822104255342521</v>
      </c>
      <c r="E3">
        <v>18.745358607882402</v>
      </c>
      <c r="F3">
        <v>26.6301750441671</v>
      </c>
      <c r="G3">
        <v>1.355460464003388</v>
      </c>
      <c r="H3">
        <v>1.2317692354793639</v>
      </c>
      <c r="I3" s="5">
        <v>0.65786056468329501</v>
      </c>
      <c r="J3" s="5">
        <v>1.7050470304149401</v>
      </c>
      <c r="K3" s="5">
        <v>2.1869905483731937</v>
      </c>
      <c r="L3" s="5">
        <v>1.533652939249794</v>
      </c>
      <c r="M3" s="5">
        <v>23.715808864470201</v>
      </c>
      <c r="N3" s="5">
        <v>23.610328282427801</v>
      </c>
      <c r="O3">
        <v>1.181718159057644</v>
      </c>
      <c r="P3">
        <v>2.0545691103949282</v>
      </c>
    </row>
    <row r="4" spans="1:16" x14ac:dyDescent="0.2">
      <c r="A4">
        <v>1.15922193782352</v>
      </c>
      <c r="B4">
        <v>0.76518509501012399</v>
      </c>
      <c r="C4">
        <v>1.3920587316968061</v>
      </c>
      <c r="D4">
        <v>0.73112840138798996</v>
      </c>
      <c r="E4">
        <v>24.7989844118596</v>
      </c>
      <c r="F4">
        <v>24.134215740849399</v>
      </c>
      <c r="G4">
        <v>2.3618857962027602</v>
      </c>
      <c r="H4">
        <v>1.4545991151042159</v>
      </c>
      <c r="I4" s="5">
        <v>1.3576243860128601</v>
      </c>
      <c r="J4" s="5">
        <v>1.54749707207564</v>
      </c>
      <c r="K4" s="5">
        <v>1.6426261050283262</v>
      </c>
      <c r="L4" s="5">
        <v>1.813422797852918</v>
      </c>
      <c r="M4" s="5">
        <v>21.240837975647999</v>
      </c>
      <c r="N4" s="5">
        <v>16.305607297414099</v>
      </c>
      <c r="O4">
        <v>1.6022675334274641</v>
      </c>
      <c r="P4">
        <v>2.4463169936162599</v>
      </c>
    </row>
    <row r="5" spans="1:16" x14ac:dyDescent="0.2">
      <c r="A5">
        <v>2.12843248941134</v>
      </c>
      <c r="B5">
        <v>1.4561747103674001</v>
      </c>
      <c r="C5">
        <v>2.023662651028272</v>
      </c>
      <c r="D5">
        <v>2.0519488428633101</v>
      </c>
      <c r="E5">
        <v>24.280524802194201</v>
      </c>
      <c r="F5">
        <v>24.376787615656799</v>
      </c>
      <c r="G5">
        <v>3.1329547383421881</v>
      </c>
      <c r="H5">
        <v>3.244883970816256</v>
      </c>
      <c r="I5" s="5">
        <v>1.9320704063152301</v>
      </c>
      <c r="J5" s="5">
        <v>1.14206147138217</v>
      </c>
      <c r="K5" s="5">
        <v>1.0873142060785601</v>
      </c>
      <c r="L5" s="5">
        <v>2.0866032127976082</v>
      </c>
      <c r="M5" s="5">
        <v>26.650226474914302</v>
      </c>
      <c r="N5" s="5">
        <v>28.0487408621489</v>
      </c>
      <c r="O5">
        <v>1.5736518070710199</v>
      </c>
      <c r="P5">
        <v>2.6369695590249518</v>
      </c>
    </row>
    <row r="6" spans="1:16" x14ac:dyDescent="0.2">
      <c r="A6">
        <v>1.75428004826172</v>
      </c>
      <c r="B6">
        <v>1.23823037915142</v>
      </c>
      <c r="C6">
        <v>1.9974537104332479</v>
      </c>
      <c r="D6">
        <v>1.8574510254132821</v>
      </c>
      <c r="E6">
        <v>21.989869968487799</v>
      </c>
      <c r="F6">
        <v>30.642116067129798</v>
      </c>
      <c r="G6">
        <v>2.4973117313424642</v>
      </c>
      <c r="H6">
        <v>2.388011864928044</v>
      </c>
      <c r="I6" s="5">
        <v>1.23905311830497</v>
      </c>
      <c r="J6" s="5">
        <v>1.37028766356873</v>
      </c>
      <c r="K6" s="5">
        <v>2.1666183080799679</v>
      </c>
      <c r="L6" s="5">
        <v>2.5350052122953679</v>
      </c>
      <c r="M6" s="5">
        <v>20.849154311153299</v>
      </c>
      <c r="N6" s="5">
        <v>23.559567606854099</v>
      </c>
      <c r="O6">
        <v>2.1153474866887798</v>
      </c>
      <c r="P6">
        <v>3.1964307638454481</v>
      </c>
    </row>
    <row r="7" spans="1:16" x14ac:dyDescent="0.2">
      <c r="A7">
        <v>1.7660431984337699</v>
      </c>
      <c r="B7">
        <v>1.9836784865193999</v>
      </c>
      <c r="C7">
        <v>2.5499184521348344</v>
      </c>
      <c r="D7">
        <v>2.1633290673390522</v>
      </c>
      <c r="E7">
        <v>17.706728787528</v>
      </c>
      <c r="F7">
        <v>24.715639823234199</v>
      </c>
      <c r="G7">
        <v>3.5511755193829919</v>
      </c>
      <c r="H7">
        <v>3.503084189595032</v>
      </c>
      <c r="I7" s="5">
        <v>0.75375183454057204</v>
      </c>
      <c r="J7" s="5">
        <v>2.9349353193647798</v>
      </c>
      <c r="K7" s="5">
        <v>1.5602448317590039</v>
      </c>
      <c r="L7" s="5">
        <v>1.5786197192820381</v>
      </c>
      <c r="M7" s="5">
        <v>26.8668715365393</v>
      </c>
      <c r="N7" s="5">
        <v>24.615957082078701</v>
      </c>
      <c r="O7">
        <v>1.7113161998250159</v>
      </c>
      <c r="P7">
        <v>2.1986579776857318</v>
      </c>
    </row>
    <row r="8" spans="1:16" x14ac:dyDescent="0.2">
      <c r="A8">
        <v>1.43806115813535</v>
      </c>
      <c r="B8">
        <v>0.97158488305451396</v>
      </c>
      <c r="C8">
        <v>1.151048024644274</v>
      </c>
      <c r="D8">
        <v>1.6638944844649022</v>
      </c>
      <c r="E8">
        <v>26.7852014828525</v>
      </c>
      <c r="F8">
        <v>22.794383286287001</v>
      </c>
      <c r="G8">
        <v>1.994305442667448</v>
      </c>
      <c r="H8">
        <v>1.4798915841182241</v>
      </c>
      <c r="I8" s="5">
        <v>0.93021629513825199</v>
      </c>
      <c r="J8" s="5">
        <v>1.49800719672436</v>
      </c>
      <c r="K8" s="5">
        <v>2.0690523618821861</v>
      </c>
      <c r="L8" s="5">
        <v>1.7396545575606619</v>
      </c>
      <c r="M8" s="5">
        <v>26.763737084755899</v>
      </c>
      <c r="N8" s="5">
        <v>24.120323381435899</v>
      </c>
      <c r="O8">
        <v>1.7720530200792679</v>
      </c>
      <c r="P8">
        <v>3.1114134763477481</v>
      </c>
    </row>
    <row r="9" spans="1:16" x14ac:dyDescent="0.2">
      <c r="A9">
        <v>1.6097862495947299</v>
      </c>
      <c r="B9">
        <v>1.54805356353677</v>
      </c>
      <c r="C9">
        <v>2.5034943400716339</v>
      </c>
      <c r="D9">
        <v>1.7943037543736839</v>
      </c>
      <c r="E9">
        <v>26.962724024057799</v>
      </c>
      <c r="F9">
        <v>28.629743988885799</v>
      </c>
      <c r="G9">
        <v>2.3721138550582879</v>
      </c>
      <c r="H9">
        <v>2.1358877878418761</v>
      </c>
      <c r="I9" s="5">
        <v>1.0859341973376699</v>
      </c>
      <c r="J9" s="5">
        <v>1.19235558683636</v>
      </c>
      <c r="K9" s="5">
        <v>1.9364548803508941</v>
      </c>
      <c r="L9" s="5">
        <v>2.1777778101499319</v>
      </c>
      <c r="M9" s="5">
        <v>28.3049066985803</v>
      </c>
      <c r="N9" s="5">
        <v>22.292586010238001</v>
      </c>
      <c r="O9">
        <v>3.0148437708999318</v>
      </c>
      <c r="P9">
        <v>3.3625249633135881</v>
      </c>
    </row>
    <row r="10" spans="1:16" x14ac:dyDescent="0.2">
      <c r="A10">
        <v>1.6277999999999999</v>
      </c>
      <c r="B10">
        <v>0.77249999999999996</v>
      </c>
      <c r="C10">
        <v>2.8104</v>
      </c>
      <c r="D10">
        <v>1.7922</v>
      </c>
      <c r="E10">
        <v>13.6741567182222</v>
      </c>
      <c r="F10">
        <v>19.248418508654701</v>
      </c>
      <c r="G10">
        <v>1.4352484712590401</v>
      </c>
      <c r="H10">
        <v>1.3777406292601959</v>
      </c>
      <c r="I10" s="5">
        <v>0.57178884327000301</v>
      </c>
      <c r="J10" s="5">
        <v>1.1716455107871799</v>
      </c>
      <c r="K10" s="5">
        <v>2.4485496397789661</v>
      </c>
      <c r="L10" s="5">
        <v>1.94851755380464</v>
      </c>
      <c r="M10" s="5">
        <v>31.290508640487001</v>
      </c>
      <c r="N10" s="5">
        <v>31.261947189061999</v>
      </c>
      <c r="O10">
        <v>1.9712694010552321</v>
      </c>
      <c r="P10">
        <v>2.7115788717895639</v>
      </c>
    </row>
    <row r="11" spans="1:16" x14ac:dyDescent="0.2">
      <c r="A11">
        <v>2.46994456306733</v>
      </c>
      <c r="B11">
        <v>0.69647715080224504</v>
      </c>
      <c r="C11">
        <v>2.0275918507295159</v>
      </c>
      <c r="D11">
        <v>2.8764566575522599</v>
      </c>
      <c r="E11">
        <v>19.239388589414801</v>
      </c>
      <c r="F11">
        <v>38.297999191314702</v>
      </c>
      <c r="G11">
        <v>2.5783986523431999</v>
      </c>
      <c r="H11">
        <v>2.8908356111215281</v>
      </c>
      <c r="I11" s="5">
        <v>1.9208787361992901</v>
      </c>
      <c r="J11">
        <v>1.3132999999999999</v>
      </c>
      <c r="K11" s="5">
        <v>0.58403815815471405</v>
      </c>
      <c r="L11" s="5">
        <v>1.553649426328122</v>
      </c>
      <c r="M11" s="5">
        <v>27.392726997412801</v>
      </c>
      <c r="N11" s="5">
        <v>39.341655165726102</v>
      </c>
      <c r="O11">
        <v>1.3874959600168679</v>
      </c>
      <c r="P11">
        <v>2.39095035304116</v>
      </c>
    </row>
    <row r="12" spans="1:16" x14ac:dyDescent="0.2">
      <c r="A12">
        <v>1.60474248720475</v>
      </c>
      <c r="B12">
        <v>1.4718890663420101</v>
      </c>
      <c r="C12">
        <v>1.9732704150488181</v>
      </c>
      <c r="D12">
        <v>1.7867940216720779</v>
      </c>
      <c r="E12">
        <v>17.348389055131801</v>
      </c>
      <c r="F12">
        <v>23.1676135525753</v>
      </c>
      <c r="G12">
        <v>1.909438773099368</v>
      </c>
      <c r="H12">
        <v>2.1659029722268479</v>
      </c>
      <c r="I12" s="5">
        <v>1.5214096563927999</v>
      </c>
      <c r="J12" s="5">
        <v>1.71389877979361</v>
      </c>
      <c r="K12" s="5">
        <v>1.144079259253842</v>
      </c>
      <c r="L12" s="5">
        <v>1.288953952893686</v>
      </c>
      <c r="M12" s="5">
        <v>17.5133290244294</v>
      </c>
      <c r="N12" s="5">
        <v>23.178666051084701</v>
      </c>
      <c r="O12">
        <v>1.0089743098259321</v>
      </c>
      <c r="P12">
        <v>2.1566084465678879</v>
      </c>
    </row>
    <row r="13" spans="1:16" x14ac:dyDescent="0.2">
      <c r="A13">
        <v>1.96213165564265</v>
      </c>
      <c r="B13">
        <v>1.5685719974062999</v>
      </c>
      <c r="C13">
        <v>2.1699967395402502</v>
      </c>
      <c r="D13">
        <v>1.905766351319778</v>
      </c>
      <c r="E13">
        <v>18.670190640670899</v>
      </c>
      <c r="F13">
        <v>20.232941961992399</v>
      </c>
      <c r="G13">
        <v>3.0784365184920039</v>
      </c>
      <c r="H13">
        <v>2.8418371317254598</v>
      </c>
      <c r="I13" s="5">
        <v>1.8214062068914301</v>
      </c>
      <c r="J13" s="5">
        <v>1.22651132322951</v>
      </c>
      <c r="K13" s="5">
        <v>0.50024962723954203</v>
      </c>
      <c r="L13" s="5">
        <v>1.6491941849284819</v>
      </c>
      <c r="M13" s="5">
        <v>20.9994860496261</v>
      </c>
      <c r="N13" s="5">
        <v>18.412279071775099</v>
      </c>
      <c r="O13">
        <v>1.3032510322378841</v>
      </c>
      <c r="P13">
        <v>2.3255168792182359</v>
      </c>
    </row>
    <row r="14" spans="1:16" x14ac:dyDescent="0.2">
      <c r="A14">
        <v>1.77968862609217</v>
      </c>
      <c r="B14">
        <v>1.02865103732078</v>
      </c>
      <c r="C14">
        <v>1.020043623462392</v>
      </c>
      <c r="D14">
        <v>1.924774268189966</v>
      </c>
      <c r="E14">
        <v>24.463251640375098</v>
      </c>
      <c r="F14">
        <v>21.745659836298699</v>
      </c>
      <c r="G14">
        <v>2.0719977638894682</v>
      </c>
      <c r="H14">
        <v>2.0847184296231802</v>
      </c>
      <c r="I14" s="5">
        <v>3.9999999970359199</v>
      </c>
      <c r="J14" s="5">
        <v>1.5098770706476801</v>
      </c>
      <c r="K14" s="5">
        <v>1.7113619270120641</v>
      </c>
      <c r="L14" s="5">
        <v>1.634599452445654</v>
      </c>
      <c r="M14" s="5">
        <v>20.364262945934101</v>
      </c>
      <c r="N14" s="5">
        <v>21.2754651053862</v>
      </c>
      <c r="O14">
        <v>1.929369250923332</v>
      </c>
      <c r="P14">
        <v>1.9472036441570679</v>
      </c>
    </row>
    <row r="15" spans="1:16" x14ac:dyDescent="0.2">
      <c r="A15">
        <v>1.6810670535277501</v>
      </c>
      <c r="B15">
        <v>1.6122867790372899</v>
      </c>
      <c r="C15">
        <v>2.1582796734627903</v>
      </c>
      <c r="D15">
        <v>2.0483779347533022</v>
      </c>
      <c r="E15">
        <v>19.933668668360902</v>
      </c>
      <c r="F15">
        <v>22.714341061660502</v>
      </c>
      <c r="G15">
        <v>3.0705730933977682</v>
      </c>
      <c r="H15">
        <v>3.2180278531226278</v>
      </c>
      <c r="I15" s="5">
        <v>1.4616935213176401</v>
      </c>
      <c r="J15" s="5">
        <v>1.1356783967674899</v>
      </c>
      <c r="K15" s="5">
        <v>1.28604737102255</v>
      </c>
      <c r="L15" s="5">
        <v>2.8888888922415581</v>
      </c>
      <c r="M15" s="5">
        <v>22.522291352837001</v>
      </c>
      <c r="N15" s="5">
        <v>21.448215072558799</v>
      </c>
      <c r="O15">
        <v>1.597712563928664</v>
      </c>
      <c r="P15">
        <v>2.3805198591989201</v>
      </c>
    </row>
    <row r="16" spans="1:16" x14ac:dyDescent="0.2">
      <c r="A16">
        <v>2.1857204042822902</v>
      </c>
      <c r="B16">
        <v>1.67961311632454</v>
      </c>
      <c r="C16">
        <v>2.5254051233541581</v>
      </c>
      <c r="D16">
        <v>1.9011990693220699</v>
      </c>
      <c r="E16">
        <v>18.842026874470498</v>
      </c>
      <c r="F16">
        <v>19.054336451845</v>
      </c>
      <c r="G16">
        <v>2.2133726207322799</v>
      </c>
      <c r="H16">
        <v>2.2628338619975321</v>
      </c>
      <c r="I16" s="5">
        <v>2.22793991500675</v>
      </c>
      <c r="J16" s="5">
        <v>3.0967092740452502</v>
      </c>
      <c r="K16" s="5">
        <v>1.0062380843393819</v>
      </c>
      <c r="L16" s="5">
        <v>1.53549462534578</v>
      </c>
      <c r="M16" s="5">
        <v>24.211508079639302</v>
      </c>
      <c r="N16" s="5">
        <v>29.393707511696899</v>
      </c>
      <c r="O16">
        <v>1.5528012625771239</v>
      </c>
      <c r="P16">
        <v>2.6762570673938519</v>
      </c>
    </row>
    <row r="17" spans="1:16" x14ac:dyDescent="0.2">
      <c r="A17">
        <v>2.46994456306733</v>
      </c>
      <c r="B17">
        <v>0.69647715080224504</v>
      </c>
      <c r="C17">
        <v>2.0275918507295159</v>
      </c>
      <c r="D17">
        <v>2.8764566575522599</v>
      </c>
      <c r="E17">
        <v>19.239388589414801</v>
      </c>
      <c r="F17">
        <v>38.297999191314702</v>
      </c>
      <c r="G17">
        <v>2.5783986523431999</v>
      </c>
      <c r="H17">
        <v>2.8908356111215281</v>
      </c>
      <c r="I17" s="5">
        <v>1.38618868419883</v>
      </c>
      <c r="J17" s="5">
        <v>1.3961254983264</v>
      </c>
      <c r="K17" s="5">
        <v>1.376897784136494</v>
      </c>
      <c r="L17" s="5">
        <v>1.77187898888547</v>
      </c>
      <c r="M17" s="5">
        <v>36.194404900659002</v>
      </c>
      <c r="N17" s="5">
        <v>22.762148984859198</v>
      </c>
      <c r="O17">
        <v>1.5589871821483681</v>
      </c>
      <c r="P17">
        <v>2.6508504371794479</v>
      </c>
    </row>
    <row r="18" spans="1:16" x14ac:dyDescent="0.2">
      <c r="A18">
        <v>1.5164055793161499</v>
      </c>
      <c r="B18">
        <v>1.28793406549718</v>
      </c>
      <c r="C18">
        <v>1.8531179812883258</v>
      </c>
      <c r="D18">
        <v>1.8736017389028281</v>
      </c>
      <c r="E18">
        <v>14.8554810995876</v>
      </c>
      <c r="F18">
        <v>25.166653572147201</v>
      </c>
      <c r="G18">
        <v>2.2314748144472718</v>
      </c>
      <c r="H18">
        <v>2.3952664056196999</v>
      </c>
      <c r="I18" s="5">
        <v>2.4993024766618799</v>
      </c>
      <c r="J18" s="5">
        <v>1.16891405445096</v>
      </c>
      <c r="K18" s="5">
        <v>0.44707957019308397</v>
      </c>
      <c r="L18" s="5">
        <v>1.6842600562202361</v>
      </c>
      <c r="M18" s="5">
        <v>23.1120331497949</v>
      </c>
      <c r="N18" s="5">
        <v>27.760184767144199</v>
      </c>
      <c r="O18">
        <v>0.84143034545226403</v>
      </c>
      <c r="P18">
        <v>1.553913618678068</v>
      </c>
    </row>
    <row r="19" spans="1:16" x14ac:dyDescent="0.2">
      <c r="A19">
        <v>1.2118100304539801</v>
      </c>
      <c r="B19">
        <v>0.90314006640961697</v>
      </c>
      <c r="C19">
        <v>1.4469171309103561</v>
      </c>
      <c r="D19">
        <v>1.7822104255342521</v>
      </c>
      <c r="E19">
        <v>18.745358607882402</v>
      </c>
      <c r="F19">
        <v>26.6301750441671</v>
      </c>
      <c r="G19">
        <v>1.355460464003388</v>
      </c>
      <c r="H19">
        <v>1.2317692354793639</v>
      </c>
      <c r="I19" s="5">
        <v>1.1396529881069299</v>
      </c>
      <c r="J19" s="5">
        <v>1.5869560950919099</v>
      </c>
      <c r="K19" s="5">
        <v>1.7820780661300619</v>
      </c>
      <c r="L19" s="5">
        <v>1.679854580555362</v>
      </c>
      <c r="M19" s="5">
        <v>23.2337951458837</v>
      </c>
      <c r="N19" s="5">
        <v>27.512770179963201</v>
      </c>
      <c r="O19">
        <v>1.5890221906420721</v>
      </c>
      <c r="P19">
        <v>2.8459739373382198</v>
      </c>
    </row>
    <row r="20" spans="1:16" x14ac:dyDescent="0.2">
      <c r="A20">
        <v>1.84326450361386</v>
      </c>
      <c r="B20">
        <v>1.49448904036717</v>
      </c>
      <c r="C20">
        <v>2.6749646007864119</v>
      </c>
      <c r="D20">
        <v>2.036829278201838</v>
      </c>
      <c r="E20">
        <v>21.312169553331799</v>
      </c>
      <c r="F20">
        <v>24.261945887500001</v>
      </c>
      <c r="G20">
        <v>3.6136621599424599</v>
      </c>
      <c r="H20">
        <v>3.567656253839508</v>
      </c>
      <c r="I20" s="5">
        <v>2.7245959787112</v>
      </c>
      <c r="J20" s="5">
        <v>3.9999999999917701</v>
      </c>
      <c r="K20" s="5">
        <v>0.79795936065411799</v>
      </c>
      <c r="L20" s="5">
        <v>1.671810089723422</v>
      </c>
      <c r="M20" s="5">
        <v>27.6181927220935</v>
      </c>
      <c r="N20" s="5">
        <v>21.542347443097398</v>
      </c>
      <c r="O20">
        <v>2.1620977075991958</v>
      </c>
      <c r="P20">
        <v>2.6202908755826679</v>
      </c>
    </row>
    <row r="21" spans="1:16" x14ac:dyDescent="0.2">
      <c r="A21">
        <v>1.22699014071824</v>
      </c>
      <c r="B21">
        <v>1.7157822850859901</v>
      </c>
      <c r="C21">
        <v>2.5712207468197299</v>
      </c>
      <c r="D21">
        <v>1.76839638505886</v>
      </c>
      <c r="E21">
        <v>20.3061528915715</v>
      </c>
      <c r="F21">
        <v>19.1996288885429</v>
      </c>
      <c r="G21">
        <v>2.4848819495260841</v>
      </c>
      <c r="H21">
        <v>2.453921130109832</v>
      </c>
      <c r="I21" s="5">
        <v>1.57342294874585</v>
      </c>
      <c r="J21" s="5">
        <v>1.6260172950557099</v>
      </c>
      <c r="K21" s="5">
        <v>1.2857890890367261</v>
      </c>
      <c r="L21">
        <v>1.9667100521321981</v>
      </c>
      <c r="M21" s="5">
        <v>28.6280333481957</v>
      </c>
      <c r="N21">
        <v>27.4192222396989</v>
      </c>
      <c r="O21">
        <v>1.2497210286737841</v>
      </c>
      <c r="P21">
        <v>2.7614288005833321</v>
      </c>
    </row>
    <row r="23" spans="1:16" x14ac:dyDescent="0.2">
      <c r="B23" t="s">
        <v>71</v>
      </c>
      <c r="C23" t="s">
        <v>72</v>
      </c>
      <c r="D23" t="s">
        <v>73</v>
      </c>
      <c r="E23" t="s">
        <v>74</v>
      </c>
    </row>
    <row r="24" spans="1:16" x14ac:dyDescent="0.2">
      <c r="A24" t="s">
        <v>5</v>
      </c>
      <c r="B24">
        <f>CORREL(A2:A21,E2:E21)</f>
        <v>-0.15841601661263252</v>
      </c>
      <c r="C24">
        <f>CORREL(A2:A21,G2:G21)</f>
        <v>0.37623215170309543</v>
      </c>
      <c r="D24">
        <f>CORREL(C2:C21,G2:G21)</f>
        <v>0.43909044776065914</v>
      </c>
      <c r="E24">
        <f>CORREL(C2:C21,E2:E21)</f>
        <v>-0.3433724463209829</v>
      </c>
    </row>
    <row r="25" spans="1:16" x14ac:dyDescent="0.2">
      <c r="A25" t="s">
        <v>6</v>
      </c>
      <c r="B25">
        <f>CORREL(B2:B21,F2:F21)</f>
        <v>-0.47342395992379027</v>
      </c>
      <c r="C25">
        <f>CORREL(B2:B21,H2:H21)</f>
        <v>0.55928151571285423</v>
      </c>
      <c r="D25">
        <f>CORREL(D2:D21,H2:H21)</f>
        <v>0.55854370387740682</v>
      </c>
      <c r="E25">
        <f>CORREL(D2:D21,F2:F21)</f>
        <v>0.61367862756079172</v>
      </c>
    </row>
    <row r="26" spans="1:16" x14ac:dyDescent="0.2">
      <c r="A26" t="s">
        <v>3</v>
      </c>
      <c r="B26">
        <f>CORREL(I2:I21,M2:M21)</f>
        <v>-5.0911825537282081E-2</v>
      </c>
      <c r="C26">
        <f>CORREL(I2:I21,O2:O21)</f>
        <v>-1.8967378316312653E-2</v>
      </c>
      <c r="D26">
        <f>CORREL(K2:K21,O2:O21)</f>
        <v>0.37225832719387547</v>
      </c>
      <c r="E26">
        <f>CORREL(K2:K21,M2:M21)</f>
        <v>-0.11242303562911665</v>
      </c>
    </row>
    <row r="27" spans="1:16" x14ac:dyDescent="0.2">
      <c r="A27" t="s">
        <v>4</v>
      </c>
      <c r="B27">
        <f>CORREL(J2:J21,N2:N21)</f>
        <v>-0.16153783253399787</v>
      </c>
      <c r="C27">
        <f>CORREL(J2:J21,P2:P21)</f>
        <v>2.3649923088082659E-2</v>
      </c>
      <c r="D27">
        <f>CORREL(L2:L21,P2:P21)</f>
        <v>0.3451341865402171</v>
      </c>
      <c r="E27">
        <f>CORREL(L2:L21,N2:N21)</f>
        <v>-2.9684467312514388E-2</v>
      </c>
    </row>
    <row r="30" spans="1:16" x14ac:dyDescent="0.2">
      <c r="B30" t="s">
        <v>71</v>
      </c>
      <c r="E30" t="s">
        <v>72</v>
      </c>
      <c r="H30" t="s">
        <v>73</v>
      </c>
      <c r="K30" t="s">
        <v>74</v>
      </c>
    </row>
    <row r="31" spans="1:16" x14ac:dyDescent="0.2">
      <c r="A31" t="s">
        <v>79</v>
      </c>
      <c r="B31">
        <v>-5.0911825537282081E-2</v>
      </c>
      <c r="C31">
        <f>FISHERINV(FISHER(B31)-1.96/SQRT(17))</f>
        <v>-0.48256743679546649</v>
      </c>
      <c r="D31">
        <f>FISHERINV(FISHER(B31)+1.96/SQRT(17))</f>
        <v>0.40064241400130379</v>
      </c>
      <c r="E31">
        <v>-1.8967378316312653E-2</v>
      </c>
      <c r="F31">
        <f>FISHERINV(FISHER(E31)-1.96/SQRT(17))</f>
        <v>-0.45765382530324039</v>
      </c>
      <c r="G31">
        <f>FISHERINV(FISHER(E31)+1.96/SQRT(17))</f>
        <v>0.42714571530264511</v>
      </c>
      <c r="H31">
        <v>0.37225832719387547</v>
      </c>
      <c r="I31">
        <f>FISHERINV(FISHER(H31)-1.96/SQRT(17))</f>
        <v>-8.4128331620538344E-2</v>
      </c>
      <c r="J31">
        <f>FISHERINV(FISHER(H31)+1.96/SQRT(17))</f>
        <v>0.69954656719441233</v>
      </c>
      <c r="K31">
        <v>-0.11242303562911665</v>
      </c>
      <c r="L31">
        <f>FISHERINV(FISHER(K31)-1.96/SQRT(17))</f>
        <v>-0.52865031999578693</v>
      </c>
      <c r="M31">
        <f>FISHERINV(FISHER(K31)+1.96/SQRT(17))</f>
        <v>0.3473874053545386</v>
      </c>
    </row>
    <row r="32" spans="1:16" x14ac:dyDescent="0.2">
      <c r="A32" t="s">
        <v>80</v>
      </c>
      <c r="B32">
        <v>-0.16153783253399787</v>
      </c>
      <c r="C32">
        <f>FISHERINV(FISHER(B32)-1.96/SQRT(17))</f>
        <v>-0.56376491402029538</v>
      </c>
      <c r="D32">
        <f>FISHERINV(FISHER(B32)+1.96/SQRT(17))</f>
        <v>0.3026229720121778</v>
      </c>
      <c r="E32">
        <v>2.3649923088082659E-2</v>
      </c>
      <c r="F32">
        <f>FISHERINV(FISHER(E32)-1.96/SQRT(17))</f>
        <v>-0.423308119893123</v>
      </c>
      <c r="G32">
        <f>FISHERINV(FISHER(E32)+1.96/SQRT(17))</f>
        <v>0.46134936326149328</v>
      </c>
      <c r="H32">
        <v>0.3451341865402171</v>
      </c>
      <c r="I32">
        <f>FISHERINV(FISHER(H32)-1.96/SQRT(17))</f>
        <v>-0.11495012166430811</v>
      </c>
      <c r="J32">
        <f>FISHERINV(FISHER(H32)+1.96/SQRT(17))</f>
        <v>0.68330050019919242</v>
      </c>
      <c r="K32">
        <v>-2.9684467312514388E-2</v>
      </c>
      <c r="L32">
        <f>FISHERINV(FISHER(K32)-1.96/SQRT(17))</f>
        <v>-0.4660896263543835</v>
      </c>
      <c r="M32">
        <f>FISHERINV(FISHER(K32)+1.96/SQRT(17))</f>
        <v>0.41833872134547961</v>
      </c>
    </row>
    <row r="33" spans="1:13" x14ac:dyDescent="0.2">
      <c r="A33" t="s">
        <v>78</v>
      </c>
      <c r="B33">
        <v>-0.47342395992379027</v>
      </c>
      <c r="C33">
        <f>FISHERINV(FISHER(B33)-1.96/SQRT(17))</f>
        <v>-0.75729581874556695</v>
      </c>
      <c r="D33">
        <f>FISHERINV(FISHER(B33)+1.96/SQRT(17))</f>
        <v>-3.9084479411457394E-2</v>
      </c>
      <c r="E33">
        <v>0.55928151571285423</v>
      </c>
      <c r="F33">
        <f>FISHERINV(FISHER(E33)-1.96/SQRT(17))</f>
        <v>0.15515394046777672</v>
      </c>
      <c r="G33">
        <f>FISHERINV(FISHER(E33)+1.96/SQRT(17))</f>
        <v>0.80305509551293297</v>
      </c>
      <c r="H33">
        <v>0.55854370387740682</v>
      </c>
      <c r="I33">
        <f>FISHERINV(FISHER(H33)-1.96/SQRT(17))</f>
        <v>0.15410659761504616</v>
      </c>
      <c r="J33">
        <f>FISHERINV(FISHER(H33)+1.96/SQRT(17))</f>
        <v>0.80267374244149725</v>
      </c>
      <c r="K33">
        <v>0.61367862756079172</v>
      </c>
      <c r="L33">
        <f>FISHERINV(FISHER(K33)-1.96/SQRT(17))</f>
        <v>0.23495845495896453</v>
      </c>
      <c r="M33">
        <f>FISHERINV(FISHER(K33)+1.96/SQRT(17))</f>
        <v>0.83063185899486636</v>
      </c>
    </row>
    <row r="34" spans="1:13" x14ac:dyDescent="0.2">
      <c r="A34" t="s">
        <v>77</v>
      </c>
      <c r="B34">
        <v>-0.15841601661263252</v>
      </c>
      <c r="C34">
        <f t="shared" ref="C34" si="0">FISHERINV(FISHER(B34)-1.96/SQRT(17))</f>
        <v>-0.56157542473410582</v>
      </c>
      <c r="D34">
        <f t="shared" ref="D34" si="1">FISHERINV(FISHER(B34)+1.96/SQRT(17))</f>
        <v>0.30553054848217209</v>
      </c>
      <c r="E34">
        <v>0.37623215170309543</v>
      </c>
      <c r="F34">
        <f t="shared" ref="F34" si="2">FISHERINV(FISHER(E34)-1.96/SQRT(17))</f>
        <v>-7.9538228163039987E-2</v>
      </c>
      <c r="G34">
        <f t="shared" ref="G34" si="3">FISHERINV(FISHER(E34)+1.96/SQRT(17))</f>
        <v>0.70189861898419337</v>
      </c>
      <c r="H34">
        <v>0.43909044776065914</v>
      </c>
      <c r="I34">
        <f t="shared" ref="I34" si="4">FISHERINV(FISHER(H34)-1.96/SQRT(17))</f>
        <v>-4.2663527176489656E-3</v>
      </c>
      <c r="J34">
        <f t="shared" ref="J34" si="5">FISHERINV(FISHER(H34)+1.96/SQRT(17))</f>
        <v>0.73818225725081821</v>
      </c>
      <c r="K34">
        <v>-0.3433724463209829</v>
      </c>
      <c r="L34">
        <f t="shared" ref="L34" si="6">FISHERINV(FISHER(K34)-1.96/SQRT(17))</f>
        <v>-0.68223359263988625</v>
      </c>
      <c r="M34">
        <f t="shared" ref="M34" si="7">FISHERINV(FISHER(K34)+1.96/SQRT(17))</f>
        <v>0.11692185278263705</v>
      </c>
    </row>
    <row r="35" spans="1:13" x14ac:dyDescent="0.2">
      <c r="A35" t="s">
        <v>36</v>
      </c>
      <c r="B35">
        <v>-0.53</v>
      </c>
      <c r="C35">
        <f>FISHERINV(FISHER(B35)-1.96/SQRT(17))</f>
        <v>-0.78776549435641885</v>
      </c>
      <c r="D35">
        <f>FISHERINV(FISHER(B35)+1.96/SQRT(17))</f>
        <v>-0.11427398346390248</v>
      </c>
      <c r="E35">
        <v>0.12</v>
      </c>
      <c r="F35">
        <f>FISHERINV(FISHER(E35)-1.96/SQRT(17))</f>
        <v>-0.34061563331535927</v>
      </c>
      <c r="G35">
        <f>FISHERINV(FISHER(E35)+1.96/SQRT(17))</f>
        <v>0.53416202092197951</v>
      </c>
      <c r="H35">
        <v>0.49</v>
      </c>
      <c r="I35">
        <f>FISHERINV(FISHER(H35)-1.96/SQRT(17))</f>
        <v>6.0616106601192155E-2</v>
      </c>
      <c r="J35">
        <f>FISHERINV(FISHER(H35)+1.96/SQRT(17))</f>
        <v>0.76635289780873672</v>
      </c>
      <c r="K35">
        <v>0.04</v>
      </c>
      <c r="L35">
        <f>FISHERINV(FISHER(K35)-1.96/SQRT(17))</f>
        <v>-0.40978139306459183</v>
      </c>
      <c r="M35">
        <f>FISHERINV(FISHER(K35)+1.96/SQRT(17))</f>
        <v>0.47413508819700634</v>
      </c>
    </row>
    <row r="37" spans="1:13" x14ac:dyDescent="0.2">
      <c r="A37" t="s">
        <v>75</v>
      </c>
      <c r="B37">
        <v>-0.29285660000000002</v>
      </c>
      <c r="C37">
        <v>-0.50089899999999998</v>
      </c>
      <c r="D37">
        <v>-8.4814260000000002E-2</v>
      </c>
      <c r="E37">
        <v>0.1991242</v>
      </c>
      <c r="F37">
        <v>-4.2186590000000003E-2</v>
      </c>
      <c r="G37">
        <v>0.44043510000000002</v>
      </c>
      <c r="H37">
        <v>0.44840930000000001</v>
      </c>
      <c r="I37">
        <v>0.24491959999999999</v>
      </c>
      <c r="J37">
        <v>0.65189889999999995</v>
      </c>
      <c r="K37">
        <v>3.3639740000000001E-2</v>
      </c>
      <c r="L37">
        <v>-0.16722029999999999</v>
      </c>
      <c r="M37">
        <v>0.23449980000000001</v>
      </c>
    </row>
    <row r="38" spans="1:13" x14ac:dyDescent="0.2">
      <c r="A38" t="s">
        <v>76</v>
      </c>
      <c r="B38">
        <v>5.7978930000000001E-3</v>
      </c>
      <c r="E38">
        <v>0.10580966999999999</v>
      </c>
      <c r="H38" s="20">
        <v>1.56758E-5</v>
      </c>
      <c r="K38">
        <v>0.74272130000000003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Z87"/>
  <sheetViews>
    <sheetView tabSelected="1" workbookViewId="0">
      <selection activeCell="AO18" sqref="AO18"/>
    </sheetView>
  </sheetViews>
  <sheetFormatPr baseColWidth="10" defaultRowHeight="16" x14ac:dyDescent="0.2"/>
  <cols>
    <col min="11" max="11" width="13.6640625" customWidth="1"/>
    <col min="18" max="18" width="12" bestFit="1" customWidth="1"/>
    <col min="21" max="21" width="16.83203125" customWidth="1"/>
  </cols>
  <sheetData>
    <row r="1" spans="3:23" x14ac:dyDescent="0.2">
      <c r="D1" s="23" t="s">
        <v>29</v>
      </c>
      <c r="E1" s="23"/>
      <c r="F1" s="23" t="s">
        <v>30</v>
      </c>
      <c r="G1" s="23"/>
      <c r="H1" s="23" t="s">
        <v>31</v>
      </c>
      <c r="I1" s="23"/>
      <c r="J1" s="23" t="s">
        <v>32</v>
      </c>
      <c r="K1" s="23"/>
      <c r="L1" t="s">
        <v>51</v>
      </c>
      <c r="M1" t="s">
        <v>29</v>
      </c>
      <c r="N1" t="s">
        <v>30</v>
      </c>
      <c r="O1" t="s">
        <v>52</v>
      </c>
    </row>
    <row r="2" spans="3:23" x14ac:dyDescent="0.2">
      <c r="D2" t="s">
        <v>34</v>
      </c>
      <c r="E2" t="s">
        <v>35</v>
      </c>
      <c r="F2" t="s">
        <v>34</v>
      </c>
      <c r="G2" t="s">
        <v>35</v>
      </c>
      <c r="H2" t="s">
        <v>34</v>
      </c>
      <c r="I2" t="s">
        <v>35</v>
      </c>
      <c r="J2" t="s">
        <v>34</v>
      </c>
      <c r="K2" t="s">
        <v>35</v>
      </c>
      <c r="U2" t="s">
        <v>48</v>
      </c>
      <c r="V2" t="s">
        <v>49</v>
      </c>
      <c r="W2" t="s">
        <v>50</v>
      </c>
    </row>
    <row r="3" spans="3:23" x14ac:dyDescent="0.2">
      <c r="C3" t="s">
        <v>36</v>
      </c>
      <c r="D3">
        <v>633.72640000000001</v>
      </c>
      <c r="F3">
        <v>633.2088</v>
      </c>
      <c r="H3">
        <v>633.82140000000004</v>
      </c>
      <c r="J3">
        <v>633.26390000000004</v>
      </c>
      <c r="L3">
        <f>IF(MIN(J3,H3,F3,D3)=J3,1,0)</f>
        <v>0</v>
      </c>
      <c r="M3">
        <f>IF(MIN(J3,H3,F3,D3)=D3,1,0)</f>
        <v>0</v>
      </c>
      <c r="N3">
        <f>IF(MIN(J3,H3,F3,D3)=F3,1,0)</f>
        <v>1</v>
      </c>
      <c r="O3">
        <f>IF(MIN(J3,H3,F3,D3)=H3,1,0)</f>
        <v>0</v>
      </c>
      <c r="T3">
        <v>1</v>
      </c>
      <c r="U3">
        <f>J3-D3</f>
        <v>-0.46249999999997726</v>
      </c>
      <c r="V3">
        <f>J3-F3</f>
        <v>5.5100000000038563E-2</v>
      </c>
      <c r="W3">
        <f>J3-H3</f>
        <v>-0.55750000000000455</v>
      </c>
    </row>
    <row r="4" spans="3:23" x14ac:dyDescent="0.2">
      <c r="C4" t="s">
        <v>36</v>
      </c>
      <c r="D4">
        <v>611.72820000000002</v>
      </c>
      <c r="F4">
        <v>611.72820000000002</v>
      </c>
      <c r="H4">
        <v>611.61239999999998</v>
      </c>
      <c r="J4">
        <v>611.6123</v>
      </c>
      <c r="L4">
        <f t="shared" ref="L4:L32" si="0">IF(MIN(J4,H4,F4,D4)=J4,1,0)</f>
        <v>1</v>
      </c>
      <c r="M4">
        <f t="shared" ref="M4:M32" si="1">IF(MIN(J4,H4,F4,D4)=D4,1,0)</f>
        <v>0</v>
      </c>
      <c r="N4">
        <f t="shared" ref="N4:N32" si="2">IF(MIN(J4,H4,F4,D4)=F4,1,0)</f>
        <v>0</v>
      </c>
      <c r="O4">
        <f t="shared" ref="O4:O32" si="3">IF(MIN(J4,H4,F4,D4)=H4,1,0)</f>
        <v>0</v>
      </c>
      <c r="T4">
        <v>2</v>
      </c>
      <c r="U4">
        <f t="shared" ref="U4:U32" si="4">J4-D4</f>
        <v>-0.11590000000001055</v>
      </c>
      <c r="V4">
        <f t="shared" ref="V4:V32" si="5">J4-F4</f>
        <v>-0.11590000000001055</v>
      </c>
      <c r="W4">
        <f t="shared" ref="W4:W32" si="6">J4-H4</f>
        <v>-9.9999999974897946E-5</v>
      </c>
    </row>
    <row r="5" spans="3:23" x14ac:dyDescent="0.2">
      <c r="C5" t="s">
        <v>36</v>
      </c>
      <c r="D5">
        <v>572.93340000000001</v>
      </c>
      <c r="F5">
        <v>574.58709999999996</v>
      </c>
      <c r="H5">
        <v>574.58709999999996</v>
      </c>
      <c r="J5">
        <v>574.1671</v>
      </c>
      <c r="L5">
        <f t="shared" si="0"/>
        <v>0</v>
      </c>
      <c r="M5">
        <f t="shared" si="1"/>
        <v>1</v>
      </c>
      <c r="N5">
        <f t="shared" si="2"/>
        <v>0</v>
      </c>
      <c r="O5">
        <f t="shared" si="3"/>
        <v>0</v>
      </c>
      <c r="T5">
        <v>3</v>
      </c>
      <c r="U5">
        <f t="shared" si="4"/>
        <v>1.2336999999999989</v>
      </c>
      <c r="V5">
        <f t="shared" si="5"/>
        <v>-0.41999999999995907</v>
      </c>
      <c r="W5">
        <f t="shared" si="6"/>
        <v>-0.41999999999995907</v>
      </c>
    </row>
    <row r="6" spans="3:23" x14ac:dyDescent="0.2">
      <c r="C6" t="s">
        <v>36</v>
      </c>
      <c r="D6">
        <v>533.77470000000005</v>
      </c>
      <c r="F6">
        <v>541.5136</v>
      </c>
      <c r="H6">
        <v>541.5136</v>
      </c>
      <c r="J6">
        <v>535.7876</v>
      </c>
      <c r="L6">
        <f t="shared" si="0"/>
        <v>0</v>
      </c>
      <c r="M6">
        <f t="shared" si="1"/>
        <v>1</v>
      </c>
      <c r="N6">
        <f t="shared" si="2"/>
        <v>0</v>
      </c>
      <c r="O6">
        <f t="shared" si="3"/>
        <v>0</v>
      </c>
      <c r="T6">
        <v>4</v>
      </c>
      <c r="U6">
        <f t="shared" si="4"/>
        <v>2.0128999999999451</v>
      </c>
      <c r="V6">
        <f t="shared" si="5"/>
        <v>-5.7259999999999991</v>
      </c>
      <c r="W6">
        <f t="shared" si="6"/>
        <v>-5.7259999999999991</v>
      </c>
    </row>
    <row r="7" spans="3:23" x14ac:dyDescent="0.2">
      <c r="C7" t="s">
        <v>36</v>
      </c>
      <c r="D7">
        <v>581.84900000000005</v>
      </c>
      <c r="F7">
        <v>581.84079999999994</v>
      </c>
      <c r="H7">
        <v>581.82870000000003</v>
      </c>
      <c r="J7">
        <v>581.82370000000003</v>
      </c>
      <c r="L7">
        <f t="shared" si="0"/>
        <v>1</v>
      </c>
      <c r="M7">
        <f t="shared" si="1"/>
        <v>0</v>
      </c>
      <c r="N7">
        <f t="shared" si="2"/>
        <v>0</v>
      </c>
      <c r="O7">
        <f t="shared" si="3"/>
        <v>0</v>
      </c>
      <c r="T7">
        <v>5</v>
      </c>
      <c r="U7">
        <f t="shared" si="4"/>
        <v>-2.5300000000015643E-2</v>
      </c>
      <c r="V7">
        <f t="shared" si="5"/>
        <v>-1.7099999999913962E-2</v>
      </c>
      <c r="W7">
        <f t="shared" si="6"/>
        <v>-4.9999999999954525E-3</v>
      </c>
    </row>
    <row r="8" spans="3:23" x14ac:dyDescent="0.2">
      <c r="C8" t="s">
        <v>36</v>
      </c>
      <c r="D8">
        <v>580.76120000000003</v>
      </c>
      <c r="F8">
        <v>581.28359999999998</v>
      </c>
      <c r="H8">
        <v>581.30930000000001</v>
      </c>
      <c r="J8">
        <v>580.50959999999998</v>
      </c>
      <c r="L8">
        <f t="shared" si="0"/>
        <v>1</v>
      </c>
      <c r="M8">
        <f t="shared" si="1"/>
        <v>0</v>
      </c>
      <c r="N8">
        <f t="shared" si="2"/>
        <v>0</v>
      </c>
      <c r="O8">
        <f t="shared" si="3"/>
        <v>0</v>
      </c>
      <c r="T8">
        <v>6</v>
      </c>
      <c r="U8">
        <f t="shared" si="4"/>
        <v>-0.25160000000005311</v>
      </c>
      <c r="V8">
        <f t="shared" si="5"/>
        <v>-0.77400000000000091</v>
      </c>
      <c r="W8">
        <f t="shared" si="6"/>
        <v>-0.79970000000002983</v>
      </c>
    </row>
    <row r="9" spans="3:23" x14ac:dyDescent="0.2">
      <c r="C9" t="s">
        <v>36</v>
      </c>
      <c r="D9">
        <v>618.82539999999995</v>
      </c>
      <c r="F9">
        <v>623.56820000000005</v>
      </c>
      <c r="H9">
        <v>623.56820000000005</v>
      </c>
      <c r="J9">
        <v>617.78150000000005</v>
      </c>
      <c r="L9">
        <f t="shared" si="0"/>
        <v>1</v>
      </c>
      <c r="M9">
        <f t="shared" si="1"/>
        <v>0</v>
      </c>
      <c r="N9">
        <f t="shared" si="2"/>
        <v>0</v>
      </c>
      <c r="O9">
        <f t="shared" si="3"/>
        <v>0</v>
      </c>
      <c r="T9">
        <v>7</v>
      </c>
      <c r="U9">
        <f t="shared" si="4"/>
        <v>-1.0438999999998941</v>
      </c>
      <c r="V9">
        <f t="shared" si="5"/>
        <v>-5.7866999999999962</v>
      </c>
      <c r="W9">
        <f t="shared" si="6"/>
        <v>-5.7866999999999962</v>
      </c>
    </row>
    <row r="10" spans="3:23" x14ac:dyDescent="0.2">
      <c r="C10" t="s">
        <v>36</v>
      </c>
      <c r="D10">
        <v>614.06790000000001</v>
      </c>
      <c r="F10">
        <v>614.57129999999995</v>
      </c>
      <c r="H10">
        <v>614.57129999999995</v>
      </c>
      <c r="J10">
        <v>614.1866</v>
      </c>
      <c r="L10">
        <f t="shared" si="0"/>
        <v>0</v>
      </c>
      <c r="M10">
        <f t="shared" si="1"/>
        <v>1</v>
      </c>
      <c r="N10">
        <f t="shared" si="2"/>
        <v>0</v>
      </c>
      <c r="O10">
        <f t="shared" si="3"/>
        <v>0</v>
      </c>
      <c r="T10">
        <v>8</v>
      </c>
      <c r="U10">
        <f t="shared" si="4"/>
        <v>0.11869999999998981</v>
      </c>
      <c r="V10">
        <f t="shared" si="5"/>
        <v>-0.38469999999995252</v>
      </c>
      <c r="W10">
        <f t="shared" si="6"/>
        <v>-0.38469999999995252</v>
      </c>
    </row>
    <row r="11" spans="3:23" x14ac:dyDescent="0.2">
      <c r="C11" t="s">
        <v>36</v>
      </c>
      <c r="D11">
        <v>489.83640000000003</v>
      </c>
      <c r="F11">
        <v>490.01319999999998</v>
      </c>
      <c r="H11">
        <v>490.01319999999998</v>
      </c>
      <c r="J11">
        <v>488.86770000000001</v>
      </c>
      <c r="L11">
        <f t="shared" si="0"/>
        <v>1</v>
      </c>
      <c r="M11">
        <f t="shared" si="1"/>
        <v>0</v>
      </c>
      <c r="N11">
        <f t="shared" si="2"/>
        <v>0</v>
      </c>
      <c r="O11">
        <f t="shared" si="3"/>
        <v>0</v>
      </c>
      <c r="T11">
        <v>9</v>
      </c>
      <c r="U11">
        <f t="shared" si="4"/>
        <v>-0.96870000000001255</v>
      </c>
      <c r="V11">
        <f t="shared" si="5"/>
        <v>-1.14549999999997</v>
      </c>
      <c r="W11">
        <f t="shared" si="6"/>
        <v>-1.14549999999997</v>
      </c>
    </row>
    <row r="12" spans="3:23" x14ac:dyDescent="0.2">
      <c r="C12" t="s">
        <v>36</v>
      </c>
      <c r="D12">
        <v>581.62779999999998</v>
      </c>
      <c r="F12">
        <v>581.69050000000004</v>
      </c>
      <c r="H12">
        <v>581.51559999999995</v>
      </c>
      <c r="J12">
        <v>581.48779999999999</v>
      </c>
      <c r="L12">
        <f t="shared" si="0"/>
        <v>1</v>
      </c>
      <c r="M12">
        <f t="shared" si="1"/>
        <v>0</v>
      </c>
      <c r="N12">
        <f t="shared" si="2"/>
        <v>0</v>
      </c>
      <c r="O12">
        <f t="shared" si="3"/>
        <v>0</v>
      </c>
      <c r="T12">
        <v>10</v>
      </c>
      <c r="U12">
        <f t="shared" si="4"/>
        <v>-0.13999999999998636</v>
      </c>
      <c r="V12">
        <f t="shared" si="5"/>
        <v>-0.20270000000004984</v>
      </c>
      <c r="W12">
        <f t="shared" si="6"/>
        <v>-2.7799999999956526E-2</v>
      </c>
    </row>
    <row r="13" spans="3:23" x14ac:dyDescent="0.2">
      <c r="C13" t="s">
        <v>36</v>
      </c>
      <c r="D13">
        <v>579.64530000000002</v>
      </c>
      <c r="F13">
        <v>579.60900000000004</v>
      </c>
      <c r="H13">
        <v>579.66949999999997</v>
      </c>
      <c r="J13">
        <v>579.62649999999996</v>
      </c>
      <c r="L13">
        <f t="shared" si="0"/>
        <v>0</v>
      </c>
      <c r="M13">
        <f t="shared" si="1"/>
        <v>0</v>
      </c>
      <c r="N13">
        <f t="shared" si="2"/>
        <v>1</v>
      </c>
      <c r="O13">
        <f t="shared" si="3"/>
        <v>0</v>
      </c>
      <c r="T13">
        <v>11</v>
      </c>
      <c r="U13">
        <f t="shared" si="4"/>
        <v>-1.8800000000055661E-2</v>
      </c>
      <c r="V13">
        <f t="shared" si="5"/>
        <v>1.749999999992724E-2</v>
      </c>
      <c r="W13">
        <f t="shared" si="6"/>
        <v>-4.3000000000006366E-2</v>
      </c>
    </row>
    <row r="14" spans="3:23" x14ac:dyDescent="0.2">
      <c r="C14" t="s">
        <v>36</v>
      </c>
      <c r="D14">
        <v>593.33500000000004</v>
      </c>
      <c r="F14">
        <v>593.37720000000002</v>
      </c>
      <c r="H14">
        <v>593.37720000000002</v>
      </c>
      <c r="J14">
        <v>593.37720000000002</v>
      </c>
      <c r="L14">
        <f t="shared" si="0"/>
        <v>0</v>
      </c>
      <c r="M14">
        <f t="shared" si="1"/>
        <v>1</v>
      </c>
      <c r="N14">
        <f t="shared" si="2"/>
        <v>0</v>
      </c>
      <c r="O14">
        <f t="shared" si="3"/>
        <v>0</v>
      </c>
      <c r="T14">
        <v>12</v>
      </c>
      <c r="U14">
        <f t="shared" si="4"/>
        <v>4.2199999999979809E-2</v>
      </c>
      <c r="V14">
        <f t="shared" si="5"/>
        <v>0</v>
      </c>
      <c r="W14">
        <f t="shared" si="6"/>
        <v>0</v>
      </c>
    </row>
    <row r="15" spans="3:23" x14ac:dyDescent="0.2">
      <c r="C15" t="s">
        <v>36</v>
      </c>
      <c r="D15">
        <v>511.01639999999998</v>
      </c>
      <c r="F15">
        <v>507.1232</v>
      </c>
      <c r="H15">
        <v>511.82119999999998</v>
      </c>
      <c r="J15">
        <v>510.52</v>
      </c>
      <c r="L15">
        <f t="shared" si="0"/>
        <v>0</v>
      </c>
      <c r="M15">
        <f t="shared" si="1"/>
        <v>0</v>
      </c>
      <c r="N15">
        <f t="shared" si="2"/>
        <v>1</v>
      </c>
      <c r="O15">
        <f t="shared" si="3"/>
        <v>0</v>
      </c>
      <c r="T15">
        <v>13</v>
      </c>
      <c r="U15">
        <f t="shared" si="4"/>
        <v>-0.49639999999999418</v>
      </c>
      <c r="V15">
        <f t="shared" si="5"/>
        <v>3.3967999999999847</v>
      </c>
      <c r="W15">
        <f t="shared" si="6"/>
        <v>-1.3011999999999944</v>
      </c>
    </row>
    <row r="16" spans="3:23" x14ac:dyDescent="0.2">
      <c r="C16" t="s">
        <v>36</v>
      </c>
      <c r="D16">
        <v>584.2595</v>
      </c>
      <c r="F16">
        <v>586.60429999999997</v>
      </c>
      <c r="H16">
        <v>586.60429999999997</v>
      </c>
      <c r="J16">
        <v>585.42420000000004</v>
      </c>
      <c r="L16">
        <f t="shared" si="0"/>
        <v>0</v>
      </c>
      <c r="M16">
        <f t="shared" si="1"/>
        <v>1</v>
      </c>
      <c r="N16">
        <f t="shared" si="2"/>
        <v>0</v>
      </c>
      <c r="O16">
        <f t="shared" si="3"/>
        <v>0</v>
      </c>
      <c r="T16">
        <v>14</v>
      </c>
      <c r="U16">
        <f t="shared" si="4"/>
        <v>1.1647000000000389</v>
      </c>
      <c r="V16">
        <f t="shared" si="5"/>
        <v>-1.1800999999999249</v>
      </c>
      <c r="W16">
        <f t="shared" si="6"/>
        <v>-1.1800999999999249</v>
      </c>
    </row>
    <row r="17" spans="3:23" x14ac:dyDescent="0.2">
      <c r="C17" t="s">
        <v>36</v>
      </c>
      <c r="D17">
        <v>567.53800000000001</v>
      </c>
      <c r="F17">
        <v>570.65899999999999</v>
      </c>
      <c r="H17">
        <v>570.65899999999999</v>
      </c>
      <c r="J17">
        <v>566.5675</v>
      </c>
      <c r="L17">
        <f t="shared" si="0"/>
        <v>1</v>
      </c>
      <c r="M17">
        <f t="shared" si="1"/>
        <v>0</v>
      </c>
      <c r="N17">
        <f t="shared" si="2"/>
        <v>0</v>
      </c>
      <c r="O17">
        <f t="shared" si="3"/>
        <v>0</v>
      </c>
      <c r="T17">
        <v>15</v>
      </c>
      <c r="U17">
        <f t="shared" si="4"/>
        <v>-0.97050000000001546</v>
      </c>
      <c r="V17">
        <f t="shared" si="5"/>
        <v>-4.0914999999999964</v>
      </c>
      <c r="W17">
        <f t="shared" si="6"/>
        <v>-4.0914999999999964</v>
      </c>
    </row>
    <row r="18" spans="3:23" x14ac:dyDescent="0.2">
      <c r="C18" t="s">
        <v>36</v>
      </c>
      <c r="D18">
        <v>645.05880000000002</v>
      </c>
      <c r="F18">
        <v>645.37170000000003</v>
      </c>
      <c r="H18">
        <v>645.37170000000003</v>
      </c>
      <c r="J18">
        <v>645.06449999999995</v>
      </c>
      <c r="L18">
        <f t="shared" si="0"/>
        <v>0</v>
      </c>
      <c r="M18">
        <f t="shared" si="1"/>
        <v>1</v>
      </c>
      <c r="N18">
        <f t="shared" si="2"/>
        <v>0</v>
      </c>
      <c r="O18">
        <f t="shared" si="3"/>
        <v>0</v>
      </c>
      <c r="T18">
        <v>16</v>
      </c>
      <c r="U18">
        <f t="shared" si="4"/>
        <v>5.699999999933425E-3</v>
      </c>
      <c r="V18">
        <f t="shared" si="5"/>
        <v>-0.30720000000007985</v>
      </c>
      <c r="W18">
        <f t="shared" si="6"/>
        <v>-0.30720000000007985</v>
      </c>
    </row>
    <row r="19" spans="3:23" x14ac:dyDescent="0.2">
      <c r="C19" t="s">
        <v>36</v>
      </c>
      <c r="D19">
        <v>422.43430000000001</v>
      </c>
      <c r="F19">
        <v>422.60509999999999</v>
      </c>
      <c r="H19">
        <v>422.60509999999999</v>
      </c>
      <c r="J19">
        <v>422.18329999999997</v>
      </c>
      <c r="L19">
        <f t="shared" si="0"/>
        <v>1</v>
      </c>
      <c r="M19">
        <f t="shared" si="1"/>
        <v>0</v>
      </c>
      <c r="N19">
        <f t="shared" si="2"/>
        <v>0</v>
      </c>
      <c r="O19">
        <f t="shared" si="3"/>
        <v>0</v>
      </c>
      <c r="T19">
        <v>17</v>
      </c>
      <c r="U19">
        <f t="shared" si="4"/>
        <v>-0.2510000000000332</v>
      </c>
      <c r="V19">
        <f t="shared" si="5"/>
        <v>-0.42180000000001883</v>
      </c>
      <c r="W19">
        <f t="shared" si="6"/>
        <v>-0.42180000000001883</v>
      </c>
    </row>
    <row r="20" spans="3:23" x14ac:dyDescent="0.2">
      <c r="C20" t="s">
        <v>36</v>
      </c>
      <c r="D20">
        <v>569.30319999999995</v>
      </c>
      <c r="F20">
        <v>569.11130000000003</v>
      </c>
      <c r="H20">
        <v>569.32209999999998</v>
      </c>
      <c r="J20">
        <v>569.21050000000002</v>
      </c>
      <c r="L20">
        <f t="shared" si="0"/>
        <v>0</v>
      </c>
      <c r="M20">
        <f t="shared" si="1"/>
        <v>0</v>
      </c>
      <c r="N20">
        <f t="shared" si="2"/>
        <v>1</v>
      </c>
      <c r="O20">
        <f t="shared" si="3"/>
        <v>0</v>
      </c>
      <c r="T20">
        <v>18</v>
      </c>
      <c r="U20">
        <f t="shared" si="4"/>
        <v>-9.2699999999922511E-2</v>
      </c>
      <c r="V20">
        <f t="shared" si="5"/>
        <v>9.919999999999618E-2</v>
      </c>
      <c r="W20">
        <f t="shared" si="6"/>
        <v>-0.11159999999995307</v>
      </c>
    </row>
    <row r="21" spans="3:23" x14ac:dyDescent="0.2">
      <c r="C21" t="s">
        <v>36</v>
      </c>
      <c r="D21">
        <v>596.13739999999996</v>
      </c>
      <c r="F21">
        <v>596.37099999999998</v>
      </c>
      <c r="H21">
        <v>596.34730000000002</v>
      </c>
      <c r="J21">
        <v>596.34730000000002</v>
      </c>
      <c r="L21">
        <f t="shared" si="0"/>
        <v>0</v>
      </c>
      <c r="M21">
        <f t="shared" si="1"/>
        <v>1</v>
      </c>
      <c r="N21">
        <f t="shared" si="2"/>
        <v>0</v>
      </c>
      <c r="O21">
        <f t="shared" si="3"/>
        <v>0</v>
      </c>
      <c r="T21">
        <v>19</v>
      </c>
      <c r="U21">
        <f t="shared" si="4"/>
        <v>0.20990000000006148</v>
      </c>
      <c r="V21">
        <f t="shared" si="5"/>
        <v>-2.3699999999962529E-2</v>
      </c>
      <c r="W21">
        <f t="shared" si="6"/>
        <v>0</v>
      </c>
    </row>
    <row r="22" spans="3:23" x14ac:dyDescent="0.2">
      <c r="C22" t="s">
        <v>36</v>
      </c>
      <c r="D22">
        <v>613.61329999999998</v>
      </c>
      <c r="F22">
        <v>613.61710000000005</v>
      </c>
      <c r="H22">
        <v>613.61630000000002</v>
      </c>
      <c r="J22">
        <v>613.42020000000002</v>
      </c>
      <c r="L22">
        <f t="shared" si="0"/>
        <v>1</v>
      </c>
      <c r="M22">
        <f t="shared" si="1"/>
        <v>0</v>
      </c>
      <c r="N22">
        <f t="shared" si="2"/>
        <v>0</v>
      </c>
      <c r="O22">
        <f t="shared" si="3"/>
        <v>0</v>
      </c>
      <c r="T22">
        <v>20</v>
      </c>
      <c r="U22">
        <f t="shared" si="4"/>
        <v>-0.19309999999995853</v>
      </c>
      <c r="V22">
        <f t="shared" si="5"/>
        <v>-0.19690000000002783</v>
      </c>
      <c r="W22">
        <f t="shared" si="6"/>
        <v>-0.19610000000000127</v>
      </c>
    </row>
    <row r="23" spans="3:23" x14ac:dyDescent="0.2">
      <c r="C23" t="s">
        <v>36</v>
      </c>
      <c r="D23">
        <v>567.79250000000002</v>
      </c>
      <c r="F23">
        <v>566.39120000000003</v>
      </c>
      <c r="H23">
        <v>567.98140000000001</v>
      </c>
      <c r="J23">
        <v>565.16129999999998</v>
      </c>
      <c r="L23">
        <f t="shared" si="0"/>
        <v>1</v>
      </c>
      <c r="M23">
        <f t="shared" si="1"/>
        <v>0</v>
      </c>
      <c r="N23">
        <f t="shared" si="2"/>
        <v>0</v>
      </c>
      <c r="O23">
        <f t="shared" si="3"/>
        <v>0</v>
      </c>
      <c r="T23">
        <v>21</v>
      </c>
      <c r="U23">
        <f t="shared" si="4"/>
        <v>-2.6312000000000353</v>
      </c>
      <c r="V23">
        <f t="shared" si="5"/>
        <v>-1.2299000000000433</v>
      </c>
      <c r="W23">
        <f t="shared" si="6"/>
        <v>-2.8201000000000249</v>
      </c>
    </row>
    <row r="24" spans="3:23" x14ac:dyDescent="0.2">
      <c r="C24" t="s">
        <v>36</v>
      </c>
      <c r="D24">
        <v>513.93050000000005</v>
      </c>
      <c r="F24">
        <v>514.63490000000002</v>
      </c>
      <c r="H24">
        <v>514.63490000000002</v>
      </c>
      <c r="J24">
        <v>512.97850000000005</v>
      </c>
      <c r="L24">
        <f t="shared" si="0"/>
        <v>1</v>
      </c>
      <c r="M24">
        <f t="shared" si="1"/>
        <v>0</v>
      </c>
      <c r="N24">
        <f t="shared" si="2"/>
        <v>0</v>
      </c>
      <c r="O24">
        <f t="shared" si="3"/>
        <v>0</v>
      </c>
      <c r="T24">
        <v>22</v>
      </c>
      <c r="U24">
        <f t="shared" si="4"/>
        <v>-0.95199999999999818</v>
      </c>
      <c r="V24">
        <f t="shared" si="5"/>
        <v>-1.6563999999999623</v>
      </c>
      <c r="W24">
        <f t="shared" si="6"/>
        <v>-1.6563999999999623</v>
      </c>
    </row>
    <row r="25" spans="3:23" x14ac:dyDescent="0.2">
      <c r="C25" t="s">
        <v>36</v>
      </c>
      <c r="D25">
        <v>604.28089999999997</v>
      </c>
      <c r="F25">
        <v>604.43150000000003</v>
      </c>
      <c r="H25">
        <v>604.40210000000002</v>
      </c>
      <c r="J25">
        <v>604.40210000000002</v>
      </c>
      <c r="L25">
        <f t="shared" si="0"/>
        <v>0</v>
      </c>
      <c r="M25">
        <f t="shared" si="1"/>
        <v>1</v>
      </c>
      <c r="N25">
        <f t="shared" si="2"/>
        <v>0</v>
      </c>
      <c r="O25">
        <f t="shared" si="3"/>
        <v>0</v>
      </c>
      <c r="T25">
        <v>23</v>
      </c>
      <c r="U25">
        <f t="shared" si="4"/>
        <v>0.12120000000004438</v>
      </c>
      <c r="V25">
        <f t="shared" si="5"/>
        <v>-2.9400000000009641E-2</v>
      </c>
      <c r="W25">
        <f t="shared" si="6"/>
        <v>0</v>
      </c>
    </row>
    <row r="26" spans="3:23" x14ac:dyDescent="0.2">
      <c r="C26" t="s">
        <v>36</v>
      </c>
      <c r="D26">
        <v>604.78689999999995</v>
      </c>
      <c r="F26">
        <v>609.24580000000003</v>
      </c>
      <c r="H26">
        <v>609.24580000000003</v>
      </c>
      <c r="J26">
        <v>603.0018</v>
      </c>
      <c r="L26">
        <f t="shared" si="0"/>
        <v>1</v>
      </c>
      <c r="M26">
        <f t="shared" si="1"/>
        <v>0</v>
      </c>
      <c r="N26">
        <f t="shared" si="2"/>
        <v>0</v>
      </c>
      <c r="O26">
        <f t="shared" si="3"/>
        <v>0</v>
      </c>
      <c r="T26">
        <v>24</v>
      </c>
      <c r="U26">
        <f t="shared" si="4"/>
        <v>-1.7850999999999431</v>
      </c>
      <c r="V26">
        <f t="shared" si="5"/>
        <v>-6.2440000000000282</v>
      </c>
      <c r="W26">
        <f t="shared" si="6"/>
        <v>-6.2440000000000282</v>
      </c>
    </row>
    <row r="27" spans="3:23" x14ac:dyDescent="0.2">
      <c r="C27" t="s">
        <v>36</v>
      </c>
      <c r="D27">
        <v>579.56089999999995</v>
      </c>
      <c r="F27">
        <v>579.80219999999997</v>
      </c>
      <c r="H27">
        <v>579.80219999999997</v>
      </c>
      <c r="J27">
        <v>579.49270000000001</v>
      </c>
      <c r="L27">
        <f t="shared" si="0"/>
        <v>1</v>
      </c>
      <c r="M27">
        <f t="shared" si="1"/>
        <v>0</v>
      </c>
      <c r="N27">
        <f t="shared" si="2"/>
        <v>0</v>
      </c>
      <c r="O27">
        <f t="shared" si="3"/>
        <v>0</v>
      </c>
      <c r="T27">
        <v>25</v>
      </c>
      <c r="U27">
        <f t="shared" si="4"/>
        <v>-6.8199999999933425E-2</v>
      </c>
      <c r="V27">
        <f t="shared" si="5"/>
        <v>-0.30949999999995725</v>
      </c>
      <c r="W27">
        <f t="shared" si="6"/>
        <v>-0.30949999999995725</v>
      </c>
    </row>
    <row r="28" spans="3:23" x14ac:dyDescent="0.2">
      <c r="C28" t="s">
        <v>36</v>
      </c>
      <c r="D28">
        <v>560.86810000000003</v>
      </c>
      <c r="F28">
        <v>562.46680000000003</v>
      </c>
      <c r="H28">
        <v>562.46680000000003</v>
      </c>
      <c r="J28">
        <v>561.19380000000001</v>
      </c>
      <c r="L28">
        <f t="shared" si="0"/>
        <v>0</v>
      </c>
      <c r="M28">
        <f t="shared" si="1"/>
        <v>1</v>
      </c>
      <c r="N28">
        <f t="shared" si="2"/>
        <v>0</v>
      </c>
      <c r="O28">
        <f t="shared" si="3"/>
        <v>0</v>
      </c>
      <c r="T28">
        <v>26</v>
      </c>
      <c r="U28">
        <f t="shared" si="4"/>
        <v>0.32569999999998345</v>
      </c>
      <c r="V28">
        <f t="shared" si="5"/>
        <v>-1.2730000000000246</v>
      </c>
      <c r="W28">
        <f t="shared" si="6"/>
        <v>-1.2730000000000246</v>
      </c>
    </row>
    <row r="29" spans="3:23" x14ac:dyDescent="0.2">
      <c r="C29" t="s">
        <v>36</v>
      </c>
      <c r="D29">
        <v>558.37390000000005</v>
      </c>
      <c r="F29">
        <v>558.49639999999999</v>
      </c>
      <c r="H29">
        <v>558.49639999999999</v>
      </c>
      <c r="J29">
        <v>558.18430000000001</v>
      </c>
      <c r="L29">
        <f t="shared" si="0"/>
        <v>1</v>
      </c>
      <c r="M29">
        <f t="shared" si="1"/>
        <v>0</v>
      </c>
      <c r="N29">
        <f t="shared" si="2"/>
        <v>0</v>
      </c>
      <c r="O29">
        <f t="shared" si="3"/>
        <v>0</v>
      </c>
      <c r="T29">
        <v>27</v>
      </c>
      <c r="U29">
        <f t="shared" si="4"/>
        <v>-0.18960000000004129</v>
      </c>
      <c r="V29">
        <f t="shared" si="5"/>
        <v>-0.31209999999998672</v>
      </c>
      <c r="W29">
        <f t="shared" si="6"/>
        <v>-0.31209999999998672</v>
      </c>
    </row>
    <row r="30" spans="3:23" x14ac:dyDescent="0.2">
      <c r="C30" t="s">
        <v>36</v>
      </c>
      <c r="D30">
        <v>616.75099999999998</v>
      </c>
      <c r="F30">
        <v>616.95820000000003</v>
      </c>
      <c r="H30">
        <v>616.95830000000001</v>
      </c>
      <c r="J30">
        <v>616.33270000000005</v>
      </c>
      <c r="L30">
        <f t="shared" si="0"/>
        <v>1</v>
      </c>
      <c r="M30">
        <f t="shared" si="1"/>
        <v>0</v>
      </c>
      <c r="N30">
        <f t="shared" si="2"/>
        <v>0</v>
      </c>
      <c r="O30">
        <f t="shared" si="3"/>
        <v>0</v>
      </c>
      <c r="T30">
        <v>28</v>
      </c>
      <c r="U30">
        <f t="shared" si="4"/>
        <v>-0.41829999999993106</v>
      </c>
      <c r="V30">
        <f t="shared" si="5"/>
        <v>-0.62549999999998818</v>
      </c>
      <c r="W30">
        <f t="shared" si="6"/>
        <v>-0.62559999999996307</v>
      </c>
    </row>
    <row r="31" spans="3:23" x14ac:dyDescent="0.2">
      <c r="C31" t="s">
        <v>36</v>
      </c>
      <c r="D31">
        <v>625.64919999999995</v>
      </c>
      <c r="F31">
        <v>626.33950000000004</v>
      </c>
      <c r="H31">
        <v>626.33950000000004</v>
      </c>
      <c r="J31">
        <v>624.26409999999998</v>
      </c>
      <c r="L31">
        <f t="shared" si="0"/>
        <v>1</v>
      </c>
      <c r="M31">
        <f t="shared" si="1"/>
        <v>0</v>
      </c>
      <c r="N31">
        <f t="shared" si="2"/>
        <v>0</v>
      </c>
      <c r="O31">
        <f t="shared" si="3"/>
        <v>0</v>
      </c>
      <c r="T31">
        <v>29</v>
      </c>
      <c r="U31">
        <f t="shared" si="4"/>
        <v>-1.3850999999999658</v>
      </c>
      <c r="V31">
        <f t="shared" si="5"/>
        <v>-2.0754000000000588</v>
      </c>
      <c r="W31">
        <f t="shared" si="6"/>
        <v>-2.0754000000000588</v>
      </c>
    </row>
    <row r="32" spans="3:23" x14ac:dyDescent="0.2">
      <c r="C32" t="s">
        <v>36</v>
      </c>
      <c r="D32">
        <v>612.68600000000004</v>
      </c>
      <c r="F32">
        <v>613.15030000000002</v>
      </c>
      <c r="H32">
        <v>613.15030000000002</v>
      </c>
      <c r="J32">
        <v>612.84649999999999</v>
      </c>
      <c r="L32">
        <f t="shared" si="0"/>
        <v>0</v>
      </c>
      <c r="M32">
        <f t="shared" si="1"/>
        <v>1</v>
      </c>
      <c r="N32">
        <f t="shared" si="2"/>
        <v>0</v>
      </c>
      <c r="O32">
        <f t="shared" si="3"/>
        <v>0</v>
      </c>
      <c r="T32">
        <v>30</v>
      </c>
      <c r="U32">
        <f t="shared" si="4"/>
        <v>0.16049999999995634</v>
      </c>
      <c r="V32">
        <f t="shared" si="5"/>
        <v>-0.30380000000002383</v>
      </c>
      <c r="W32">
        <f t="shared" si="6"/>
        <v>-0.30380000000002383</v>
      </c>
    </row>
    <row r="33" spans="3:26" x14ac:dyDescent="0.2">
      <c r="U33" t="s">
        <v>48</v>
      </c>
      <c r="V33" t="s">
        <v>49</v>
      </c>
      <c r="W33" t="s">
        <v>50</v>
      </c>
      <c r="X33" t="s">
        <v>48</v>
      </c>
      <c r="Y33" t="s">
        <v>49</v>
      </c>
      <c r="Z33" t="s">
        <v>50</v>
      </c>
    </row>
    <row r="34" spans="3:26" x14ac:dyDescent="0.2">
      <c r="C34" t="s">
        <v>28</v>
      </c>
      <c r="D34">
        <v>591.23659999999995</v>
      </c>
      <c r="E34">
        <v>606.06820000000005</v>
      </c>
      <c r="F34">
        <v>591.66869999999994</v>
      </c>
      <c r="G34">
        <v>606.06979999999999</v>
      </c>
      <c r="H34">
        <v>591.66869999999994</v>
      </c>
      <c r="I34">
        <v>605.99360000000001</v>
      </c>
      <c r="J34">
        <v>591.45730000000003</v>
      </c>
      <c r="K34">
        <v>605.99350000000004</v>
      </c>
      <c r="L34">
        <f>IF(MIN(J34,H34,F34,D34)=J34,1,0)</f>
        <v>0</v>
      </c>
      <c r="M34">
        <f>IF(MIN(J34,H34,F34,D34)=D34,1,0)</f>
        <v>1</v>
      </c>
      <c r="N34">
        <f>IF(MIN(J34,H34,F34,D34)=F34,1,0)</f>
        <v>0</v>
      </c>
      <c r="O34">
        <f>IF(MIN(J34,H34,F34,D34)=H34,1,0)</f>
        <v>0</v>
      </c>
      <c r="P34">
        <f>IF(MIN(K34,I34,G34,E34)=K34,1,0)</f>
        <v>1</v>
      </c>
      <c r="Q34">
        <f>IF(MIN(K34,I34,G34,E34)=E34,1,0)</f>
        <v>0</v>
      </c>
      <c r="R34">
        <f>IF(MIN(K34,I34,G34,E34)=G34,1,0)</f>
        <v>0</v>
      </c>
      <c r="S34">
        <f>IF(MIN(K34,I34,G34,E34)=I34,1,0)</f>
        <v>0</v>
      </c>
      <c r="T34">
        <v>1</v>
      </c>
      <c r="U34">
        <f>J34-D34</f>
        <v>0.22070000000007894</v>
      </c>
      <c r="V34">
        <f t="shared" ref="V34:V53" si="7">J34-F34</f>
        <v>-0.21139999999991232</v>
      </c>
      <c r="W34">
        <f t="shared" ref="W34:W53" si="8">J34-H34</f>
        <v>-0.21139999999991232</v>
      </c>
      <c r="X34">
        <f t="shared" ref="X34:X53" si="9">K34-E34</f>
        <v>-7.4700000000007094E-2</v>
      </c>
      <c r="Y34">
        <f t="shared" ref="Y34:Y53" si="10">K34-G34</f>
        <v>-7.6299999999946522E-2</v>
      </c>
      <c r="Z34">
        <f t="shared" ref="Z34:Z53" si="11">K34-I34</f>
        <v>-9.9999999974897946E-5</v>
      </c>
    </row>
    <row r="35" spans="3:26" x14ac:dyDescent="0.2">
      <c r="C35" t="s">
        <v>28</v>
      </c>
      <c r="D35">
        <v>628.00350000000003</v>
      </c>
      <c r="E35">
        <v>616.78160000000003</v>
      </c>
      <c r="F35">
        <v>629.21360000000004</v>
      </c>
      <c r="G35">
        <v>616.79349999999999</v>
      </c>
      <c r="H35">
        <v>627.23770000000002</v>
      </c>
      <c r="I35">
        <v>616.65210000000002</v>
      </c>
      <c r="J35">
        <v>627.23699999999997</v>
      </c>
      <c r="K35">
        <v>616.65200000000004</v>
      </c>
      <c r="L35">
        <f t="shared" ref="L35:L53" si="12">IF(MIN(J35,H35,F35,D35)=J35,1,0)</f>
        <v>1</v>
      </c>
      <c r="M35">
        <f t="shared" ref="M35:M53" si="13">IF(MIN(J35,H35,F35,D35)=D35,1,0)</f>
        <v>0</v>
      </c>
      <c r="N35">
        <f t="shared" ref="N35:N53" si="14">IF(MIN(J35,H35,F35,D35)=F35,1,0)</f>
        <v>0</v>
      </c>
      <c r="O35">
        <f t="shared" ref="O35:O53" si="15">IF(MIN(J35,H35,F35,D35)=H35,1,0)</f>
        <v>0</v>
      </c>
      <c r="P35">
        <f t="shared" ref="P35:P53" si="16">IF(MIN(K35,I35,G35,E35)=K35,1,0)</f>
        <v>1</v>
      </c>
      <c r="Q35">
        <f t="shared" ref="Q35:Q53" si="17">IF(MIN(K35,I35,G35,E35)=E35,1,0)</f>
        <v>0</v>
      </c>
      <c r="R35">
        <f t="shared" ref="R35:R53" si="18">IF(MIN(K35,I35,G35,E35)=G35,1,0)</f>
        <v>0</v>
      </c>
      <c r="S35">
        <f t="shared" ref="S35:S53" si="19">IF(MIN(K35,I35,G35,E35)=I35,1,0)</f>
        <v>0</v>
      </c>
      <c r="T35">
        <v>2</v>
      </c>
      <c r="U35">
        <f t="shared" ref="U35:U74" si="20">J35-D35</f>
        <v>-0.76650000000006457</v>
      </c>
      <c r="V35">
        <f t="shared" si="7"/>
        <v>-1.9766000000000759</v>
      </c>
      <c r="W35">
        <f t="shared" si="8"/>
        <v>-7.000000000516593E-4</v>
      </c>
      <c r="X35">
        <f t="shared" si="9"/>
        <v>-0.12959999999998217</v>
      </c>
      <c r="Y35">
        <f t="shared" si="10"/>
        <v>-0.14149999999995089</v>
      </c>
      <c r="Z35">
        <f t="shared" si="11"/>
        <v>-9.9999999974897946E-5</v>
      </c>
    </row>
    <row r="36" spans="3:26" x14ac:dyDescent="0.2">
      <c r="C36" t="s">
        <v>28</v>
      </c>
      <c r="D36">
        <v>478.04509999999999</v>
      </c>
      <c r="E36">
        <v>533.30229999999995</v>
      </c>
      <c r="F36">
        <v>478.28660000000002</v>
      </c>
      <c r="G36">
        <v>533.33280000000002</v>
      </c>
      <c r="H36">
        <v>477.8965</v>
      </c>
      <c r="I36">
        <v>533.30460000000005</v>
      </c>
      <c r="J36">
        <v>477.89600000000002</v>
      </c>
      <c r="K36">
        <v>533.30460000000005</v>
      </c>
      <c r="L36">
        <f t="shared" si="12"/>
        <v>1</v>
      </c>
      <c r="M36">
        <f t="shared" si="13"/>
        <v>0</v>
      </c>
      <c r="N36">
        <f t="shared" si="14"/>
        <v>0</v>
      </c>
      <c r="O36">
        <f t="shared" si="15"/>
        <v>0</v>
      </c>
      <c r="P36">
        <f t="shared" si="16"/>
        <v>0</v>
      </c>
      <c r="Q36">
        <f t="shared" si="17"/>
        <v>1</v>
      </c>
      <c r="R36">
        <f t="shared" si="18"/>
        <v>0</v>
      </c>
      <c r="S36">
        <f t="shared" si="19"/>
        <v>0</v>
      </c>
      <c r="T36">
        <v>3</v>
      </c>
      <c r="U36">
        <f t="shared" si="20"/>
        <v>-0.14909999999997581</v>
      </c>
      <c r="V36">
        <f t="shared" si="7"/>
        <v>-0.39060000000000628</v>
      </c>
      <c r="W36">
        <f t="shared" si="8"/>
        <v>-4.9999999998817657E-4</v>
      </c>
      <c r="X36">
        <f t="shared" si="9"/>
        <v>2.3000000001047738E-3</v>
      </c>
      <c r="Y36">
        <f t="shared" si="10"/>
        <v>-2.8199999999969805E-2</v>
      </c>
      <c r="Z36">
        <f t="shared" si="11"/>
        <v>0</v>
      </c>
    </row>
    <row r="37" spans="3:26" x14ac:dyDescent="0.2">
      <c r="C37" t="s">
        <v>28</v>
      </c>
      <c r="D37">
        <v>515.32439999999997</v>
      </c>
      <c r="E37">
        <v>548.04250000000002</v>
      </c>
      <c r="F37">
        <v>514.83410000000003</v>
      </c>
      <c r="G37">
        <v>548.21770000000004</v>
      </c>
      <c r="H37">
        <v>515.70540000000005</v>
      </c>
      <c r="I37">
        <v>548.21770000000004</v>
      </c>
      <c r="J37">
        <v>515.02110000000005</v>
      </c>
      <c r="K37">
        <v>547.72140000000002</v>
      </c>
      <c r="L37">
        <f t="shared" si="12"/>
        <v>0</v>
      </c>
      <c r="M37">
        <f t="shared" si="13"/>
        <v>0</v>
      </c>
      <c r="N37">
        <f t="shared" si="14"/>
        <v>1</v>
      </c>
      <c r="O37">
        <f t="shared" si="15"/>
        <v>0</v>
      </c>
      <c r="P37">
        <f t="shared" si="16"/>
        <v>1</v>
      </c>
      <c r="Q37">
        <f t="shared" si="17"/>
        <v>0</v>
      </c>
      <c r="R37">
        <f t="shared" si="18"/>
        <v>0</v>
      </c>
      <c r="S37">
        <f t="shared" si="19"/>
        <v>0</v>
      </c>
      <c r="T37">
        <v>4</v>
      </c>
      <c r="U37">
        <f t="shared" si="20"/>
        <v>-0.30329999999992197</v>
      </c>
      <c r="V37">
        <f t="shared" si="7"/>
        <v>0.18700000000001182</v>
      </c>
      <c r="W37">
        <f t="shared" si="8"/>
        <v>-0.68430000000000746</v>
      </c>
      <c r="X37">
        <f t="shared" si="9"/>
        <v>-0.32110000000000127</v>
      </c>
      <c r="Y37">
        <f t="shared" si="10"/>
        <v>-0.49630000000001928</v>
      </c>
      <c r="Z37">
        <f t="shared" si="11"/>
        <v>-0.49630000000001928</v>
      </c>
    </row>
    <row r="38" spans="3:26" x14ac:dyDescent="0.2">
      <c r="C38" t="s">
        <v>28</v>
      </c>
      <c r="D38">
        <v>402.97050000000002</v>
      </c>
      <c r="E38">
        <v>479.3655</v>
      </c>
      <c r="F38">
        <v>402.9126</v>
      </c>
      <c r="G38">
        <v>479.39429999999999</v>
      </c>
      <c r="H38">
        <v>403.01029999999997</v>
      </c>
      <c r="I38">
        <v>479.31119999999999</v>
      </c>
      <c r="J38">
        <v>403.0163</v>
      </c>
      <c r="K38">
        <v>479.31099999999998</v>
      </c>
      <c r="L38">
        <f t="shared" si="12"/>
        <v>0</v>
      </c>
      <c r="M38">
        <f t="shared" si="13"/>
        <v>0</v>
      </c>
      <c r="N38">
        <f t="shared" si="14"/>
        <v>1</v>
      </c>
      <c r="O38">
        <f t="shared" si="15"/>
        <v>0</v>
      </c>
      <c r="P38">
        <f t="shared" si="16"/>
        <v>1</v>
      </c>
      <c r="Q38">
        <f t="shared" si="17"/>
        <v>0</v>
      </c>
      <c r="R38">
        <f t="shared" si="18"/>
        <v>0</v>
      </c>
      <c r="S38">
        <f t="shared" si="19"/>
        <v>0</v>
      </c>
      <c r="T38">
        <v>5</v>
      </c>
      <c r="U38">
        <f t="shared" si="20"/>
        <v>4.579999999998563E-2</v>
      </c>
      <c r="V38">
        <f t="shared" si="7"/>
        <v>0.10370000000000346</v>
      </c>
      <c r="W38">
        <f t="shared" si="8"/>
        <v>6.0000000000286491E-3</v>
      </c>
      <c r="X38">
        <f t="shared" si="9"/>
        <v>-5.4500000000018645E-2</v>
      </c>
      <c r="Y38">
        <f t="shared" si="10"/>
        <v>-8.3300000000008367E-2</v>
      </c>
      <c r="Z38">
        <f t="shared" si="11"/>
        <v>-2.0000000000663931E-4</v>
      </c>
    </row>
    <row r="39" spans="3:26" x14ac:dyDescent="0.2">
      <c r="C39" t="s">
        <v>28</v>
      </c>
      <c r="D39">
        <v>495.49169999999998</v>
      </c>
      <c r="E39">
        <v>543.80070000000001</v>
      </c>
      <c r="F39">
        <v>495.56110000000001</v>
      </c>
      <c r="G39">
        <v>543.61839999999995</v>
      </c>
      <c r="H39">
        <v>495.56110000000001</v>
      </c>
      <c r="I39">
        <v>544.14319999999998</v>
      </c>
      <c r="J39">
        <v>495.19909999999999</v>
      </c>
      <c r="K39">
        <v>543.5421</v>
      </c>
      <c r="L39">
        <f t="shared" si="12"/>
        <v>1</v>
      </c>
      <c r="M39">
        <f t="shared" si="13"/>
        <v>0</v>
      </c>
      <c r="N39">
        <f t="shared" si="14"/>
        <v>0</v>
      </c>
      <c r="O39">
        <f t="shared" si="15"/>
        <v>0</v>
      </c>
      <c r="P39">
        <f t="shared" si="16"/>
        <v>1</v>
      </c>
      <c r="Q39">
        <f t="shared" si="17"/>
        <v>0</v>
      </c>
      <c r="R39">
        <f t="shared" si="18"/>
        <v>0</v>
      </c>
      <c r="S39">
        <f t="shared" si="19"/>
        <v>0</v>
      </c>
      <c r="T39">
        <v>6</v>
      </c>
      <c r="U39">
        <f t="shared" si="20"/>
        <v>-0.29259999999999309</v>
      </c>
      <c r="V39">
        <f t="shared" si="7"/>
        <v>-0.36200000000002319</v>
      </c>
      <c r="W39">
        <f t="shared" si="8"/>
        <v>-0.36200000000002319</v>
      </c>
      <c r="X39">
        <f t="shared" si="9"/>
        <v>-0.25860000000000127</v>
      </c>
      <c r="Y39">
        <f t="shared" si="10"/>
        <v>-7.6299999999946522E-2</v>
      </c>
      <c r="Z39">
        <f t="shared" si="11"/>
        <v>-0.60109999999997399</v>
      </c>
    </row>
    <row r="40" spans="3:26" x14ac:dyDescent="0.2">
      <c r="C40" t="s">
        <v>28</v>
      </c>
      <c r="D40">
        <v>516.44680000000005</v>
      </c>
      <c r="E40">
        <v>513.62720000000002</v>
      </c>
      <c r="F40">
        <v>517.28930000000003</v>
      </c>
      <c r="G40">
        <v>513.67679999999996</v>
      </c>
      <c r="H40">
        <v>516.41470000000004</v>
      </c>
      <c r="I40">
        <v>513.50660000000005</v>
      </c>
      <c r="J40">
        <v>516.42520000000002</v>
      </c>
      <c r="K40">
        <v>513.50599999999997</v>
      </c>
      <c r="L40">
        <f t="shared" si="12"/>
        <v>0</v>
      </c>
      <c r="M40">
        <f t="shared" si="13"/>
        <v>0</v>
      </c>
      <c r="N40">
        <f t="shared" si="14"/>
        <v>0</v>
      </c>
      <c r="O40">
        <f t="shared" si="15"/>
        <v>1</v>
      </c>
      <c r="P40">
        <f t="shared" si="16"/>
        <v>1</v>
      </c>
      <c r="Q40">
        <f t="shared" si="17"/>
        <v>0</v>
      </c>
      <c r="R40">
        <f t="shared" si="18"/>
        <v>0</v>
      </c>
      <c r="S40">
        <f t="shared" si="19"/>
        <v>0</v>
      </c>
      <c r="T40">
        <v>7</v>
      </c>
      <c r="U40">
        <f t="shared" si="20"/>
        <v>-2.1600000000034925E-2</v>
      </c>
      <c r="V40">
        <f t="shared" si="7"/>
        <v>-0.86410000000000764</v>
      </c>
      <c r="W40">
        <f t="shared" si="8"/>
        <v>1.0499999999979082E-2</v>
      </c>
      <c r="X40">
        <f t="shared" si="9"/>
        <v>-0.12120000000004438</v>
      </c>
      <c r="Y40">
        <f t="shared" si="10"/>
        <v>-0.17079999999998563</v>
      </c>
      <c r="Z40">
        <f t="shared" si="11"/>
        <v>-6.0000000007676135E-4</v>
      </c>
    </row>
    <row r="41" spans="3:26" x14ac:dyDescent="0.2">
      <c r="C41" t="s">
        <v>28</v>
      </c>
      <c r="D41">
        <v>525.17049999999995</v>
      </c>
      <c r="E41">
        <v>581.60320000000002</v>
      </c>
      <c r="F41">
        <v>525.19759999999997</v>
      </c>
      <c r="G41">
        <v>581.38990000000001</v>
      </c>
      <c r="H41">
        <v>525.23789999999997</v>
      </c>
      <c r="I41">
        <v>581.60810000000004</v>
      </c>
      <c r="J41">
        <v>524.85109999999997</v>
      </c>
      <c r="K41">
        <v>581.60810000000004</v>
      </c>
      <c r="L41">
        <f t="shared" si="12"/>
        <v>1</v>
      </c>
      <c r="M41">
        <f t="shared" si="13"/>
        <v>0</v>
      </c>
      <c r="N41">
        <f t="shared" si="14"/>
        <v>0</v>
      </c>
      <c r="O41">
        <f t="shared" si="15"/>
        <v>0</v>
      </c>
      <c r="P41">
        <f t="shared" si="16"/>
        <v>0</v>
      </c>
      <c r="Q41">
        <f t="shared" si="17"/>
        <v>0</v>
      </c>
      <c r="R41">
        <f t="shared" si="18"/>
        <v>1</v>
      </c>
      <c r="S41">
        <f t="shared" si="19"/>
        <v>0</v>
      </c>
      <c r="T41">
        <v>8</v>
      </c>
      <c r="U41">
        <f t="shared" si="20"/>
        <v>-0.31939999999997326</v>
      </c>
      <c r="V41">
        <f t="shared" si="7"/>
        <v>-0.34649999999999181</v>
      </c>
      <c r="W41">
        <f t="shared" si="8"/>
        <v>-0.38679999999999382</v>
      </c>
      <c r="X41">
        <f t="shared" si="9"/>
        <v>4.9000000000205546E-3</v>
      </c>
      <c r="Y41">
        <f t="shared" si="10"/>
        <v>0.21820000000002437</v>
      </c>
      <c r="Z41">
        <f t="shared" si="11"/>
        <v>0</v>
      </c>
    </row>
    <row r="42" spans="3:26" x14ac:dyDescent="0.2">
      <c r="C42" t="s">
        <v>28</v>
      </c>
      <c r="D42">
        <v>616.20180000000005</v>
      </c>
      <c r="E42">
        <v>522.73609999999996</v>
      </c>
      <c r="F42">
        <v>618.99839999999995</v>
      </c>
      <c r="G42">
        <v>522.74609999999996</v>
      </c>
      <c r="H42">
        <v>616.14189999999996</v>
      </c>
      <c r="I42">
        <v>522.65909999999997</v>
      </c>
      <c r="J42">
        <v>616.14099999999996</v>
      </c>
      <c r="K42">
        <v>522.65899999999999</v>
      </c>
      <c r="L42">
        <f t="shared" si="12"/>
        <v>1</v>
      </c>
      <c r="M42">
        <f t="shared" si="13"/>
        <v>0</v>
      </c>
      <c r="N42">
        <f t="shared" si="14"/>
        <v>0</v>
      </c>
      <c r="O42">
        <f t="shared" si="15"/>
        <v>0</v>
      </c>
      <c r="P42">
        <f t="shared" si="16"/>
        <v>1</v>
      </c>
      <c r="Q42">
        <f t="shared" si="17"/>
        <v>0</v>
      </c>
      <c r="R42">
        <f t="shared" si="18"/>
        <v>0</v>
      </c>
      <c r="S42">
        <f t="shared" si="19"/>
        <v>0</v>
      </c>
      <c r="T42">
        <v>9</v>
      </c>
      <c r="U42">
        <f t="shared" si="20"/>
        <v>-6.0800000000085674E-2</v>
      </c>
      <c r="V42">
        <f t="shared" si="7"/>
        <v>-2.8573999999999842</v>
      </c>
      <c r="W42">
        <f t="shared" si="8"/>
        <v>-9.0000000000145519E-4</v>
      </c>
      <c r="X42">
        <f t="shared" si="9"/>
        <v>-7.7099999999973079E-2</v>
      </c>
      <c r="Y42">
        <f t="shared" si="10"/>
        <v>-8.7099999999963984E-2</v>
      </c>
      <c r="Z42">
        <f t="shared" si="11"/>
        <v>-9.9999999974897946E-5</v>
      </c>
    </row>
    <row r="43" spans="3:26" x14ac:dyDescent="0.2">
      <c r="C43" t="s">
        <v>28</v>
      </c>
      <c r="D43">
        <v>449.30380000000002</v>
      </c>
      <c r="E43">
        <v>518.01179999999999</v>
      </c>
      <c r="F43">
        <v>449.28089999999997</v>
      </c>
      <c r="G43">
        <v>520.00580000000002</v>
      </c>
      <c r="H43">
        <v>449.30470000000003</v>
      </c>
      <c r="I43">
        <v>520.00580000000002</v>
      </c>
      <c r="J43">
        <v>448.2004</v>
      </c>
      <c r="K43">
        <v>518.72090000000003</v>
      </c>
      <c r="L43">
        <f t="shared" si="12"/>
        <v>1</v>
      </c>
      <c r="M43">
        <f t="shared" si="13"/>
        <v>0</v>
      </c>
      <c r="N43">
        <f t="shared" si="14"/>
        <v>0</v>
      </c>
      <c r="O43">
        <f t="shared" si="15"/>
        <v>0</v>
      </c>
      <c r="P43">
        <f t="shared" si="16"/>
        <v>0</v>
      </c>
      <c r="Q43">
        <f t="shared" si="17"/>
        <v>1</v>
      </c>
      <c r="R43">
        <f t="shared" si="18"/>
        <v>0</v>
      </c>
      <c r="S43">
        <f t="shared" si="19"/>
        <v>0</v>
      </c>
      <c r="T43">
        <v>10</v>
      </c>
      <c r="U43">
        <f t="shared" si="20"/>
        <v>-1.1034000000000219</v>
      </c>
      <c r="V43">
        <f t="shared" si="7"/>
        <v>-1.0804999999999723</v>
      </c>
      <c r="W43">
        <f t="shared" si="8"/>
        <v>-1.1043000000000234</v>
      </c>
      <c r="X43">
        <f t="shared" si="9"/>
        <v>0.70910000000003492</v>
      </c>
      <c r="Y43">
        <f t="shared" si="10"/>
        <v>-1.2848999999999933</v>
      </c>
      <c r="Z43">
        <f t="shared" si="11"/>
        <v>-1.2848999999999933</v>
      </c>
    </row>
    <row r="44" spans="3:26" x14ac:dyDescent="0.2">
      <c r="C44" t="s">
        <v>28</v>
      </c>
      <c r="D44">
        <v>579.40210000000002</v>
      </c>
      <c r="E44">
        <v>578.1046</v>
      </c>
      <c r="F44">
        <v>579.54330000000004</v>
      </c>
      <c r="G44">
        <v>578.25630000000001</v>
      </c>
      <c r="H44">
        <v>579.54330000000004</v>
      </c>
      <c r="I44">
        <v>577.85220000000004</v>
      </c>
      <c r="J44">
        <v>578.03129999999999</v>
      </c>
      <c r="K44">
        <v>577.85199999999998</v>
      </c>
      <c r="L44">
        <f t="shared" si="12"/>
        <v>1</v>
      </c>
      <c r="M44">
        <f t="shared" si="13"/>
        <v>0</v>
      </c>
      <c r="N44">
        <f t="shared" si="14"/>
        <v>0</v>
      </c>
      <c r="O44">
        <f t="shared" si="15"/>
        <v>0</v>
      </c>
      <c r="P44">
        <f t="shared" si="16"/>
        <v>1</v>
      </c>
      <c r="Q44">
        <f t="shared" si="17"/>
        <v>0</v>
      </c>
      <c r="R44">
        <f t="shared" si="18"/>
        <v>0</v>
      </c>
      <c r="S44">
        <f t="shared" si="19"/>
        <v>0</v>
      </c>
      <c r="T44">
        <v>11</v>
      </c>
      <c r="U44">
        <f t="shared" si="20"/>
        <v>-1.3708000000000311</v>
      </c>
      <c r="V44">
        <f t="shared" si="7"/>
        <v>-1.5120000000000573</v>
      </c>
      <c r="W44">
        <f t="shared" si="8"/>
        <v>-1.5120000000000573</v>
      </c>
      <c r="X44">
        <f t="shared" si="9"/>
        <v>-0.25260000000002947</v>
      </c>
      <c r="Y44">
        <f t="shared" si="10"/>
        <v>-0.40430000000003474</v>
      </c>
      <c r="Z44">
        <f t="shared" si="11"/>
        <v>-2.0000000006348273E-4</v>
      </c>
    </row>
    <row r="45" spans="3:26" x14ac:dyDescent="0.2">
      <c r="C45" t="s">
        <v>28</v>
      </c>
      <c r="D45">
        <v>440.20069999999998</v>
      </c>
      <c r="E45">
        <v>442.66829999999999</v>
      </c>
      <c r="F45">
        <v>441.01139999999998</v>
      </c>
      <c r="G45">
        <v>442.71089999999998</v>
      </c>
      <c r="H45">
        <v>441.01139999999998</v>
      </c>
      <c r="I45">
        <v>442.63560000000001</v>
      </c>
      <c r="J45">
        <v>439.38299999999998</v>
      </c>
      <c r="K45">
        <v>442.63580000000002</v>
      </c>
      <c r="L45">
        <f t="shared" si="12"/>
        <v>1</v>
      </c>
      <c r="M45">
        <f t="shared" si="13"/>
        <v>0</v>
      </c>
      <c r="N45">
        <f t="shared" si="14"/>
        <v>0</v>
      </c>
      <c r="O45">
        <f t="shared" si="15"/>
        <v>0</v>
      </c>
      <c r="P45">
        <f t="shared" si="16"/>
        <v>0</v>
      </c>
      <c r="Q45">
        <f t="shared" si="17"/>
        <v>0</v>
      </c>
      <c r="R45">
        <f t="shared" si="18"/>
        <v>0</v>
      </c>
      <c r="S45">
        <f t="shared" si="19"/>
        <v>1</v>
      </c>
      <c r="T45">
        <v>12</v>
      </c>
      <c r="U45">
        <f t="shared" si="20"/>
        <v>-0.81770000000000209</v>
      </c>
      <c r="V45">
        <f t="shared" si="7"/>
        <v>-1.6283999999999992</v>
      </c>
      <c r="W45">
        <f t="shared" si="8"/>
        <v>-1.6283999999999992</v>
      </c>
      <c r="X45">
        <f t="shared" si="9"/>
        <v>-3.2499999999970441E-2</v>
      </c>
      <c r="Y45">
        <f t="shared" si="10"/>
        <v>-7.5099999999963529E-2</v>
      </c>
      <c r="Z45">
        <f t="shared" si="11"/>
        <v>2.0000000000663931E-4</v>
      </c>
    </row>
    <row r="46" spans="3:26" x14ac:dyDescent="0.2">
      <c r="C46" t="s">
        <v>28</v>
      </c>
      <c r="D46">
        <v>535.42430000000002</v>
      </c>
      <c r="E46">
        <v>534.64670000000001</v>
      </c>
      <c r="F46">
        <v>535.91</v>
      </c>
      <c r="G46">
        <v>534.65629999999999</v>
      </c>
      <c r="H46">
        <v>535.91</v>
      </c>
      <c r="I46">
        <v>534.64229999999998</v>
      </c>
      <c r="J46">
        <v>535.01340000000005</v>
      </c>
      <c r="K46">
        <v>534.64200000000005</v>
      </c>
      <c r="L46">
        <f t="shared" si="12"/>
        <v>1</v>
      </c>
      <c r="M46">
        <f t="shared" si="13"/>
        <v>0</v>
      </c>
      <c r="N46">
        <f t="shared" si="14"/>
        <v>0</v>
      </c>
      <c r="O46">
        <f t="shared" si="15"/>
        <v>0</v>
      </c>
      <c r="P46">
        <f t="shared" si="16"/>
        <v>1</v>
      </c>
      <c r="Q46">
        <f t="shared" si="17"/>
        <v>0</v>
      </c>
      <c r="R46">
        <f t="shared" si="18"/>
        <v>0</v>
      </c>
      <c r="S46">
        <f t="shared" si="19"/>
        <v>0</v>
      </c>
      <c r="T46">
        <v>13</v>
      </c>
      <c r="U46">
        <f t="shared" si="20"/>
        <v>-0.41089999999996962</v>
      </c>
      <c r="V46">
        <f t="shared" si="7"/>
        <v>-0.89659999999992124</v>
      </c>
      <c r="W46">
        <f t="shared" si="8"/>
        <v>-0.89659999999992124</v>
      </c>
      <c r="X46">
        <f t="shared" si="9"/>
        <v>-4.6999999999570719E-3</v>
      </c>
      <c r="Y46">
        <f t="shared" si="10"/>
        <v>-1.4299999999934698E-2</v>
      </c>
      <c r="Z46">
        <f t="shared" si="11"/>
        <v>-2.9999999992469384E-4</v>
      </c>
    </row>
    <row r="47" spans="3:26" x14ac:dyDescent="0.2">
      <c r="C47" t="s">
        <v>28</v>
      </c>
      <c r="D47">
        <v>549.27819999999997</v>
      </c>
      <c r="E47">
        <v>566.44370000000004</v>
      </c>
      <c r="F47">
        <v>549.4742</v>
      </c>
      <c r="G47">
        <v>566.37929999999994</v>
      </c>
      <c r="H47">
        <v>549.4742</v>
      </c>
      <c r="I47">
        <v>566.46969999999999</v>
      </c>
      <c r="J47">
        <v>549.45849999999996</v>
      </c>
      <c r="K47">
        <v>566.46379999999999</v>
      </c>
      <c r="L47">
        <f t="shared" si="12"/>
        <v>0</v>
      </c>
      <c r="M47">
        <f t="shared" si="13"/>
        <v>1</v>
      </c>
      <c r="N47">
        <f t="shared" si="14"/>
        <v>0</v>
      </c>
      <c r="O47">
        <f t="shared" si="15"/>
        <v>0</v>
      </c>
      <c r="P47">
        <f t="shared" si="16"/>
        <v>0</v>
      </c>
      <c r="Q47">
        <f t="shared" si="17"/>
        <v>0</v>
      </c>
      <c r="R47">
        <f t="shared" si="18"/>
        <v>1</v>
      </c>
      <c r="S47">
        <f t="shared" si="19"/>
        <v>0</v>
      </c>
      <c r="T47">
        <v>14</v>
      </c>
      <c r="U47">
        <f t="shared" si="20"/>
        <v>0.18029999999998836</v>
      </c>
      <c r="V47">
        <f t="shared" si="7"/>
        <v>-1.5700000000038017E-2</v>
      </c>
      <c r="W47">
        <f t="shared" si="8"/>
        <v>-1.5700000000038017E-2</v>
      </c>
      <c r="X47">
        <f t="shared" si="9"/>
        <v>2.0099999999956708E-2</v>
      </c>
      <c r="Y47">
        <f t="shared" si="10"/>
        <v>8.4500000000048203E-2</v>
      </c>
      <c r="Z47">
        <f t="shared" si="11"/>
        <v>-5.8999999999969077E-3</v>
      </c>
    </row>
    <row r="48" spans="3:26" x14ac:dyDescent="0.2">
      <c r="C48" t="s">
        <v>28</v>
      </c>
      <c r="D48">
        <v>403.43490000000003</v>
      </c>
      <c r="E48">
        <v>475.1001</v>
      </c>
      <c r="F48">
        <v>403.50220000000002</v>
      </c>
      <c r="G48">
        <v>475.10399999999998</v>
      </c>
      <c r="H48">
        <v>403.50220000000002</v>
      </c>
      <c r="I48">
        <v>475.1069</v>
      </c>
      <c r="J48">
        <v>402.42410000000001</v>
      </c>
      <c r="K48">
        <v>474.77640000000002</v>
      </c>
      <c r="L48">
        <f t="shared" si="12"/>
        <v>1</v>
      </c>
      <c r="M48">
        <f t="shared" si="13"/>
        <v>0</v>
      </c>
      <c r="N48">
        <f t="shared" si="14"/>
        <v>0</v>
      </c>
      <c r="O48">
        <f t="shared" si="15"/>
        <v>0</v>
      </c>
      <c r="P48">
        <f t="shared" si="16"/>
        <v>1</v>
      </c>
      <c r="Q48">
        <f t="shared" si="17"/>
        <v>0</v>
      </c>
      <c r="R48">
        <f t="shared" si="18"/>
        <v>0</v>
      </c>
      <c r="S48">
        <f t="shared" si="19"/>
        <v>0</v>
      </c>
      <c r="T48">
        <v>15</v>
      </c>
      <c r="U48">
        <f t="shared" si="20"/>
        <v>-1.0108000000000175</v>
      </c>
      <c r="V48">
        <f t="shared" si="7"/>
        <v>-1.0781000000000063</v>
      </c>
      <c r="W48">
        <f t="shared" si="8"/>
        <v>-1.0781000000000063</v>
      </c>
      <c r="X48">
        <f t="shared" si="9"/>
        <v>-0.3236999999999739</v>
      </c>
      <c r="Y48">
        <f t="shared" si="10"/>
        <v>-0.32759999999996126</v>
      </c>
      <c r="Z48">
        <f t="shared" si="11"/>
        <v>-0.33049999999997226</v>
      </c>
    </row>
    <row r="49" spans="3:26" x14ac:dyDescent="0.2">
      <c r="C49" t="s">
        <v>28</v>
      </c>
      <c r="D49">
        <v>449.30380000000002</v>
      </c>
      <c r="E49">
        <v>518.01179999999999</v>
      </c>
      <c r="F49">
        <v>449.28089999999997</v>
      </c>
      <c r="G49">
        <v>520.00580000000002</v>
      </c>
      <c r="H49">
        <v>449.30470000000003</v>
      </c>
      <c r="I49">
        <v>520.00580000000002</v>
      </c>
      <c r="J49">
        <v>448.2004</v>
      </c>
      <c r="K49">
        <v>518.72090000000003</v>
      </c>
      <c r="L49">
        <f t="shared" si="12"/>
        <v>1</v>
      </c>
      <c r="M49">
        <f t="shared" si="13"/>
        <v>0</v>
      </c>
      <c r="N49">
        <f t="shared" si="14"/>
        <v>0</v>
      </c>
      <c r="O49">
        <f t="shared" si="15"/>
        <v>0</v>
      </c>
      <c r="P49">
        <f t="shared" si="16"/>
        <v>0</v>
      </c>
      <c r="Q49">
        <f t="shared" si="17"/>
        <v>1</v>
      </c>
      <c r="R49">
        <f t="shared" si="18"/>
        <v>0</v>
      </c>
      <c r="S49">
        <f t="shared" si="19"/>
        <v>0</v>
      </c>
      <c r="T49">
        <v>16</v>
      </c>
      <c r="U49">
        <f t="shared" si="20"/>
        <v>-1.1034000000000219</v>
      </c>
      <c r="V49">
        <f t="shared" si="7"/>
        <v>-1.0804999999999723</v>
      </c>
      <c r="W49">
        <f t="shared" si="8"/>
        <v>-1.1043000000000234</v>
      </c>
      <c r="X49">
        <f t="shared" si="9"/>
        <v>0.70910000000003492</v>
      </c>
      <c r="Y49">
        <f t="shared" si="10"/>
        <v>-1.2848999999999933</v>
      </c>
      <c r="Z49">
        <f t="shared" si="11"/>
        <v>-1.2848999999999933</v>
      </c>
    </row>
    <row r="50" spans="3:26" x14ac:dyDescent="0.2">
      <c r="C50" t="s">
        <v>28</v>
      </c>
      <c r="D50">
        <v>330.9033</v>
      </c>
      <c r="E50">
        <v>423.19959999999998</v>
      </c>
      <c r="F50">
        <v>330.90780000000001</v>
      </c>
      <c r="G50">
        <v>423.20260000000002</v>
      </c>
      <c r="H50">
        <v>330.90030000000002</v>
      </c>
      <c r="I50">
        <v>423.19729999999998</v>
      </c>
      <c r="J50">
        <v>330.9</v>
      </c>
      <c r="K50">
        <v>423.197</v>
      </c>
      <c r="L50">
        <f t="shared" si="12"/>
        <v>1</v>
      </c>
      <c r="M50">
        <f t="shared" si="13"/>
        <v>0</v>
      </c>
      <c r="N50">
        <f t="shared" si="14"/>
        <v>0</v>
      </c>
      <c r="O50">
        <f t="shared" si="15"/>
        <v>0</v>
      </c>
      <c r="P50">
        <f t="shared" si="16"/>
        <v>1</v>
      </c>
      <c r="Q50">
        <f t="shared" si="17"/>
        <v>0</v>
      </c>
      <c r="R50">
        <f t="shared" si="18"/>
        <v>0</v>
      </c>
      <c r="S50">
        <f t="shared" si="19"/>
        <v>0</v>
      </c>
      <c r="T50">
        <v>17</v>
      </c>
      <c r="U50">
        <f t="shared" si="20"/>
        <v>-3.3000000000242835E-3</v>
      </c>
      <c r="V50">
        <f t="shared" si="7"/>
        <v>-7.8000000000315595E-3</v>
      </c>
      <c r="W50">
        <f t="shared" si="8"/>
        <v>-3.0000000003838068E-4</v>
      </c>
      <c r="X50">
        <f t="shared" si="9"/>
        <v>-2.5999999999726242E-3</v>
      </c>
      <c r="Y50">
        <f t="shared" si="10"/>
        <v>-5.6000000000153705E-3</v>
      </c>
      <c r="Z50">
        <f t="shared" si="11"/>
        <v>-2.9999999998153726E-4</v>
      </c>
    </row>
    <row r="51" spans="3:26" x14ac:dyDescent="0.2">
      <c r="C51" t="s">
        <v>28</v>
      </c>
      <c r="D51">
        <v>628.00350000000003</v>
      </c>
      <c r="E51">
        <v>616.78160000000003</v>
      </c>
      <c r="F51">
        <v>629.21360000000004</v>
      </c>
      <c r="G51">
        <v>616.79349999999999</v>
      </c>
      <c r="H51">
        <v>627.23770000000002</v>
      </c>
      <c r="I51">
        <v>616.65210000000002</v>
      </c>
      <c r="J51">
        <v>627.23699999999997</v>
      </c>
      <c r="K51">
        <v>616.65200000000004</v>
      </c>
      <c r="L51">
        <f t="shared" si="12"/>
        <v>1</v>
      </c>
      <c r="M51">
        <f t="shared" si="13"/>
        <v>0</v>
      </c>
      <c r="N51">
        <f t="shared" si="14"/>
        <v>0</v>
      </c>
      <c r="O51">
        <f t="shared" si="15"/>
        <v>0</v>
      </c>
      <c r="P51">
        <f t="shared" si="16"/>
        <v>1</v>
      </c>
      <c r="Q51">
        <f t="shared" si="17"/>
        <v>0</v>
      </c>
      <c r="R51">
        <f t="shared" si="18"/>
        <v>0</v>
      </c>
      <c r="S51">
        <f t="shared" si="19"/>
        <v>0</v>
      </c>
      <c r="T51">
        <v>18</v>
      </c>
      <c r="U51">
        <f t="shared" si="20"/>
        <v>-0.76650000000006457</v>
      </c>
      <c r="V51">
        <f t="shared" si="7"/>
        <v>-1.9766000000000759</v>
      </c>
      <c r="W51">
        <f t="shared" si="8"/>
        <v>-7.000000000516593E-4</v>
      </c>
      <c r="X51">
        <f t="shared" si="9"/>
        <v>-0.12959999999998217</v>
      </c>
      <c r="Y51">
        <f t="shared" si="10"/>
        <v>-0.14149999999995089</v>
      </c>
      <c r="Z51">
        <f t="shared" si="11"/>
        <v>-9.9999999974897946E-5</v>
      </c>
    </row>
    <row r="52" spans="3:26" x14ac:dyDescent="0.2">
      <c r="C52" t="s">
        <v>28</v>
      </c>
      <c r="D52">
        <v>430.47669999999999</v>
      </c>
      <c r="E52">
        <v>496.5256</v>
      </c>
      <c r="F52">
        <v>431.40600000000001</v>
      </c>
      <c r="G52">
        <v>496.58580000000001</v>
      </c>
      <c r="H52">
        <v>431.40600000000001</v>
      </c>
      <c r="I52">
        <v>496.51319999999998</v>
      </c>
      <c r="J52">
        <v>431.14780000000002</v>
      </c>
      <c r="K52">
        <v>496.46809999999999</v>
      </c>
      <c r="L52">
        <f t="shared" si="12"/>
        <v>0</v>
      </c>
      <c r="M52">
        <f t="shared" si="13"/>
        <v>1</v>
      </c>
      <c r="N52">
        <f t="shared" si="14"/>
        <v>0</v>
      </c>
      <c r="O52">
        <f t="shared" si="15"/>
        <v>0</v>
      </c>
      <c r="P52">
        <f t="shared" si="16"/>
        <v>1</v>
      </c>
      <c r="Q52">
        <f t="shared" si="17"/>
        <v>0</v>
      </c>
      <c r="R52">
        <f t="shared" si="18"/>
        <v>0</v>
      </c>
      <c r="S52">
        <f t="shared" si="19"/>
        <v>0</v>
      </c>
      <c r="T52">
        <v>19</v>
      </c>
      <c r="U52">
        <f t="shared" si="20"/>
        <v>0.67110000000002401</v>
      </c>
      <c r="V52">
        <f t="shared" si="7"/>
        <v>-0.25819999999998799</v>
      </c>
      <c r="W52">
        <f t="shared" si="8"/>
        <v>-0.25819999999998799</v>
      </c>
      <c r="X52">
        <f t="shared" si="9"/>
        <v>-5.7500000000004547E-2</v>
      </c>
      <c r="Y52">
        <f t="shared" si="10"/>
        <v>-0.11770000000001346</v>
      </c>
      <c r="Z52">
        <f t="shared" si="11"/>
        <v>-4.5099999999990814E-2</v>
      </c>
    </row>
    <row r="53" spans="3:26" x14ac:dyDescent="0.2">
      <c r="C53" t="s">
        <v>28</v>
      </c>
      <c r="D53">
        <v>461.74759999999998</v>
      </c>
      <c r="E53">
        <v>503.14429999999999</v>
      </c>
      <c r="F53">
        <v>463.57929999999999</v>
      </c>
      <c r="G53">
        <v>503.608</v>
      </c>
      <c r="H53">
        <v>463.57929999999999</v>
      </c>
      <c r="I53">
        <v>503.608</v>
      </c>
      <c r="J53">
        <v>462.87400000000002</v>
      </c>
      <c r="K53">
        <v>504.38549999999998</v>
      </c>
      <c r="L53">
        <f t="shared" si="12"/>
        <v>0</v>
      </c>
      <c r="M53">
        <f t="shared" si="13"/>
        <v>1</v>
      </c>
      <c r="N53">
        <f t="shared" si="14"/>
        <v>0</v>
      </c>
      <c r="O53">
        <f t="shared" si="15"/>
        <v>0</v>
      </c>
      <c r="P53">
        <f t="shared" si="16"/>
        <v>0</v>
      </c>
      <c r="Q53">
        <f t="shared" si="17"/>
        <v>1</v>
      </c>
      <c r="R53">
        <f t="shared" si="18"/>
        <v>0</v>
      </c>
      <c r="S53">
        <f t="shared" si="19"/>
        <v>0</v>
      </c>
      <c r="T53">
        <v>20</v>
      </c>
      <c r="U53">
        <f t="shared" si="20"/>
        <v>1.1264000000000465</v>
      </c>
      <c r="V53">
        <f t="shared" si="7"/>
        <v>-0.70529999999996562</v>
      </c>
      <c r="W53">
        <f t="shared" si="8"/>
        <v>-0.70529999999996562</v>
      </c>
      <c r="X53">
        <f t="shared" si="9"/>
        <v>1.2411999999999921</v>
      </c>
      <c r="Y53">
        <f t="shared" si="10"/>
        <v>0.77749999999997499</v>
      </c>
      <c r="Z53">
        <f t="shared" si="11"/>
        <v>0.77749999999997499</v>
      </c>
    </row>
    <row r="54" spans="3:26" x14ac:dyDescent="0.2">
      <c r="U54" t="s">
        <v>48</v>
      </c>
      <c r="V54" t="s">
        <v>49</v>
      </c>
      <c r="W54" t="s">
        <v>50</v>
      </c>
      <c r="X54" t="s">
        <v>48</v>
      </c>
      <c r="Y54" t="s">
        <v>49</v>
      </c>
      <c r="Z54" t="s">
        <v>50</v>
      </c>
    </row>
    <row r="55" spans="3:26" x14ac:dyDescent="0.2">
      <c r="C55" t="s">
        <v>33</v>
      </c>
      <c r="D55">
        <v>616.33330000000001</v>
      </c>
      <c r="E55">
        <v>571.96860000000004</v>
      </c>
      <c r="F55">
        <v>618.83249999999998</v>
      </c>
      <c r="G55">
        <v>574.2133</v>
      </c>
      <c r="H55">
        <v>618.83249999999998</v>
      </c>
      <c r="I55">
        <v>574.2133</v>
      </c>
      <c r="J55">
        <v>610.2346</v>
      </c>
      <c r="K55">
        <v>572.37869999999998</v>
      </c>
      <c r="L55">
        <f t="shared" ref="L55" si="21">IF(MIN(J55,H55,F55,D55)=J55,1,0)</f>
        <v>1</v>
      </c>
      <c r="M55">
        <f t="shared" ref="M55" si="22">IF(MIN(J55,H55,F55,D55)=D55,1,0)</f>
        <v>0</v>
      </c>
      <c r="N55">
        <f t="shared" ref="N55" si="23">IF(MIN(J55,H55,F55,D55)=F55,1,0)</f>
        <v>0</v>
      </c>
      <c r="O55">
        <f t="shared" ref="O55" si="24">IF(MIN(J55,H55,F55,D55)=H55,1,0)</f>
        <v>0</v>
      </c>
      <c r="P55">
        <f t="shared" ref="P55" si="25">IF(MIN(K55,I55,G55,E55)=K55,1,0)</f>
        <v>0</v>
      </c>
      <c r="Q55">
        <f t="shared" ref="Q55" si="26">IF(MIN(K55,I55,G55,E55)=E55,1,0)</f>
        <v>1</v>
      </c>
      <c r="R55">
        <f t="shared" ref="R55" si="27">IF(MIN(K55,I55,G55,E55)=G55,1,0)</f>
        <v>0</v>
      </c>
      <c r="S55">
        <f t="shared" ref="S55" si="28">IF(MIN(K55,I55,G55,E55)=I55,1,0)</f>
        <v>0</v>
      </c>
      <c r="T55">
        <v>1</v>
      </c>
      <c r="U55">
        <f t="shared" si="20"/>
        <v>-6.098700000000008</v>
      </c>
      <c r="V55">
        <f t="shared" ref="V55:V74" si="29">J55-F55</f>
        <v>-8.5978999999999814</v>
      </c>
      <c r="W55">
        <f t="shared" ref="W55:W74" si="30">J55-H55</f>
        <v>-8.5978999999999814</v>
      </c>
      <c r="X55">
        <f t="shared" ref="X55:X74" si="31">K55-E55</f>
        <v>0.41009999999994307</v>
      </c>
      <c r="Y55">
        <f t="shared" ref="Y55:Y74" si="32">K55-G55</f>
        <v>-1.8346000000000231</v>
      </c>
      <c r="Z55">
        <f t="shared" ref="Z55:Z74" si="33">K55-I55</f>
        <v>-1.8346000000000231</v>
      </c>
    </row>
    <row r="56" spans="3:26" x14ac:dyDescent="0.2">
      <c r="C56" t="s">
        <v>33</v>
      </c>
      <c r="D56">
        <v>637.37660000000005</v>
      </c>
      <c r="E56">
        <v>594.93550000000005</v>
      </c>
      <c r="F56">
        <v>638.17909999999995</v>
      </c>
      <c r="G56">
        <v>594.88589999999999</v>
      </c>
      <c r="H56">
        <v>638.17909999999995</v>
      </c>
      <c r="I56">
        <v>594.95060000000001</v>
      </c>
      <c r="J56">
        <v>636.95799999999997</v>
      </c>
      <c r="K56">
        <v>594.37170000000003</v>
      </c>
      <c r="L56">
        <f t="shared" ref="L56:L64" si="34">IF(MIN(J56,H56,F56,D56)=J56,1,0)</f>
        <v>1</v>
      </c>
      <c r="M56">
        <f t="shared" ref="M56:M64" si="35">IF(MIN(J56,H56,F56,D56)=D56,1,0)</f>
        <v>0</v>
      </c>
      <c r="N56">
        <f t="shared" ref="N56:N64" si="36">IF(MIN(J56,H56,F56,D56)=F56,1,0)</f>
        <v>0</v>
      </c>
      <c r="O56">
        <f t="shared" ref="O56:O64" si="37">IF(MIN(J56,H56,F56,D56)=H56,1,0)</f>
        <v>0</v>
      </c>
      <c r="P56">
        <f t="shared" ref="P56:P74" si="38">IF(MIN(K56,I56,G56,E56)=K56,1,0)</f>
        <v>1</v>
      </c>
      <c r="Q56">
        <f t="shared" ref="Q56:Q74" si="39">IF(MIN(K56,I56,G56,E56)=E56,1,0)</f>
        <v>0</v>
      </c>
      <c r="R56">
        <f t="shared" ref="R56:R74" si="40">IF(MIN(K56,I56,G56,E56)=G56,1,0)</f>
        <v>0</v>
      </c>
      <c r="S56">
        <f t="shared" ref="S56:S74" si="41">IF(MIN(K56,I56,G56,E56)=I56,1,0)</f>
        <v>0</v>
      </c>
      <c r="T56">
        <v>2</v>
      </c>
      <c r="U56">
        <f t="shared" si="20"/>
        <v>-0.41860000000008313</v>
      </c>
      <c r="V56">
        <f t="shared" si="29"/>
        <v>-1.2210999999999785</v>
      </c>
      <c r="W56">
        <f t="shared" si="30"/>
        <v>-1.2210999999999785</v>
      </c>
      <c r="X56">
        <f t="shared" si="31"/>
        <v>-0.56380000000001473</v>
      </c>
      <c r="Y56">
        <f t="shared" si="32"/>
        <v>-0.5141999999999598</v>
      </c>
      <c r="Z56">
        <f t="shared" si="33"/>
        <v>-0.57889999999997599</v>
      </c>
    </row>
    <row r="57" spans="3:26" x14ac:dyDescent="0.2">
      <c r="C57" t="s">
        <v>33</v>
      </c>
      <c r="D57">
        <v>614.8614</v>
      </c>
      <c r="E57">
        <v>591.71130000000005</v>
      </c>
      <c r="F57">
        <v>614.56870000000004</v>
      </c>
      <c r="G57">
        <v>590.77170000000001</v>
      </c>
      <c r="H57">
        <v>614.92560000000003</v>
      </c>
      <c r="I57">
        <v>592.04020000000003</v>
      </c>
      <c r="J57">
        <v>613.94640000000004</v>
      </c>
      <c r="K57">
        <v>591.97159999999997</v>
      </c>
      <c r="L57">
        <f t="shared" si="34"/>
        <v>1</v>
      </c>
      <c r="M57">
        <f t="shared" si="35"/>
        <v>0</v>
      </c>
      <c r="N57">
        <f t="shared" si="36"/>
        <v>0</v>
      </c>
      <c r="O57">
        <f t="shared" si="37"/>
        <v>0</v>
      </c>
      <c r="P57">
        <f t="shared" si="38"/>
        <v>0</v>
      </c>
      <c r="Q57">
        <f t="shared" si="39"/>
        <v>0</v>
      </c>
      <c r="R57">
        <f t="shared" si="40"/>
        <v>1</v>
      </c>
      <c r="S57">
        <f t="shared" si="41"/>
        <v>0</v>
      </c>
      <c r="T57">
        <v>3</v>
      </c>
      <c r="U57">
        <f t="shared" si="20"/>
        <v>-0.91499999999996362</v>
      </c>
      <c r="V57">
        <f t="shared" si="29"/>
        <v>-0.62229999999999563</v>
      </c>
      <c r="W57">
        <f t="shared" si="30"/>
        <v>-0.97919999999999163</v>
      </c>
      <c r="X57">
        <f t="shared" si="31"/>
        <v>0.2602999999999156</v>
      </c>
      <c r="Y57">
        <f t="shared" si="32"/>
        <v>1.1998999999999569</v>
      </c>
      <c r="Z57">
        <f t="shared" si="33"/>
        <v>-6.860000000006039E-2</v>
      </c>
    </row>
    <row r="58" spans="3:26" x14ac:dyDescent="0.2">
      <c r="C58" t="s">
        <v>33</v>
      </c>
      <c r="D58">
        <v>600.20100000000002</v>
      </c>
      <c r="E58">
        <v>502.45409999999998</v>
      </c>
      <c r="F58">
        <v>600.49390000000005</v>
      </c>
      <c r="G58">
        <v>504.99939999999998</v>
      </c>
      <c r="H58">
        <v>600.15430000000003</v>
      </c>
      <c r="I58">
        <v>504.99939999999998</v>
      </c>
      <c r="J58">
        <v>600.03830000000005</v>
      </c>
      <c r="K58">
        <v>501.98570000000001</v>
      </c>
      <c r="L58">
        <f t="shared" si="34"/>
        <v>1</v>
      </c>
      <c r="M58">
        <f t="shared" si="35"/>
        <v>0</v>
      </c>
      <c r="N58">
        <f t="shared" si="36"/>
        <v>0</v>
      </c>
      <c r="O58">
        <f t="shared" si="37"/>
        <v>0</v>
      </c>
      <c r="P58">
        <f t="shared" si="38"/>
        <v>1</v>
      </c>
      <c r="Q58">
        <f t="shared" si="39"/>
        <v>0</v>
      </c>
      <c r="R58">
        <f t="shared" si="40"/>
        <v>0</v>
      </c>
      <c r="S58">
        <f t="shared" si="41"/>
        <v>0</v>
      </c>
      <c r="T58">
        <v>4</v>
      </c>
      <c r="U58">
        <f t="shared" si="20"/>
        <v>-0.16269999999997253</v>
      </c>
      <c r="V58">
        <f t="shared" si="29"/>
        <v>-0.455600000000004</v>
      </c>
      <c r="W58">
        <f t="shared" si="30"/>
        <v>-0.11599999999998545</v>
      </c>
      <c r="X58">
        <f t="shared" si="31"/>
        <v>-0.46839999999997417</v>
      </c>
      <c r="Y58">
        <f t="shared" si="32"/>
        <v>-3.0136999999999716</v>
      </c>
      <c r="Z58">
        <f t="shared" si="33"/>
        <v>-3.0136999999999716</v>
      </c>
    </row>
    <row r="59" spans="3:26" x14ac:dyDescent="0.2">
      <c r="C59" t="s">
        <v>33</v>
      </c>
      <c r="D59">
        <v>544.78650000000005</v>
      </c>
      <c r="E59">
        <v>405.18799999999999</v>
      </c>
      <c r="F59">
        <v>544.90239999999994</v>
      </c>
      <c r="G59">
        <v>405.89299999999997</v>
      </c>
      <c r="H59">
        <v>544.90239999999994</v>
      </c>
      <c r="I59">
        <v>405.89299999999997</v>
      </c>
      <c r="J59">
        <v>544.85659999999996</v>
      </c>
      <c r="K59">
        <v>405.6336</v>
      </c>
      <c r="L59">
        <f t="shared" si="34"/>
        <v>0</v>
      </c>
      <c r="M59">
        <f t="shared" si="35"/>
        <v>1</v>
      </c>
      <c r="N59">
        <f t="shared" si="36"/>
        <v>0</v>
      </c>
      <c r="O59">
        <f t="shared" si="37"/>
        <v>0</v>
      </c>
      <c r="P59">
        <f t="shared" si="38"/>
        <v>0</v>
      </c>
      <c r="Q59">
        <f t="shared" si="39"/>
        <v>1</v>
      </c>
      <c r="R59">
        <f t="shared" si="40"/>
        <v>0</v>
      </c>
      <c r="S59">
        <f t="shared" si="41"/>
        <v>0</v>
      </c>
      <c r="T59">
        <v>5</v>
      </c>
      <c r="U59">
        <f t="shared" si="20"/>
        <v>7.0099999999911233E-2</v>
      </c>
      <c r="V59">
        <f t="shared" si="29"/>
        <v>-4.579999999998563E-2</v>
      </c>
      <c r="W59">
        <f t="shared" si="30"/>
        <v>-4.579999999998563E-2</v>
      </c>
      <c r="X59">
        <f t="shared" si="31"/>
        <v>0.4456000000000131</v>
      </c>
      <c r="Y59">
        <f t="shared" si="32"/>
        <v>-0.25939999999997099</v>
      </c>
      <c r="Z59">
        <f t="shared" si="33"/>
        <v>-0.25939999999997099</v>
      </c>
    </row>
    <row r="60" spans="3:26" x14ac:dyDescent="0.2">
      <c r="C60" t="s">
        <v>33</v>
      </c>
      <c r="D60">
        <v>609.64599999999996</v>
      </c>
      <c r="E60">
        <v>521.00360000000001</v>
      </c>
      <c r="F60">
        <v>609.70169999999996</v>
      </c>
      <c r="G60">
        <v>519.87210000000005</v>
      </c>
      <c r="H60">
        <v>609.59010000000001</v>
      </c>
      <c r="I60">
        <v>521.05229999999995</v>
      </c>
      <c r="J60">
        <v>609.59</v>
      </c>
      <c r="K60">
        <v>516.59199999999998</v>
      </c>
      <c r="L60">
        <f t="shared" si="34"/>
        <v>1</v>
      </c>
      <c r="M60">
        <f t="shared" si="35"/>
        <v>0</v>
      </c>
      <c r="N60">
        <f t="shared" si="36"/>
        <v>0</v>
      </c>
      <c r="O60">
        <f t="shared" si="37"/>
        <v>0</v>
      </c>
      <c r="P60">
        <f t="shared" si="38"/>
        <v>1</v>
      </c>
      <c r="Q60">
        <f t="shared" si="39"/>
        <v>0</v>
      </c>
      <c r="R60">
        <f t="shared" si="40"/>
        <v>0</v>
      </c>
      <c r="S60">
        <f t="shared" si="41"/>
        <v>0</v>
      </c>
      <c r="T60">
        <v>6</v>
      </c>
      <c r="U60">
        <f t="shared" si="20"/>
        <v>-5.5999999999926331E-2</v>
      </c>
      <c r="V60">
        <f t="shared" si="29"/>
        <v>-0.11169999999992797</v>
      </c>
      <c r="W60">
        <f t="shared" si="30"/>
        <v>-9.9999999974897946E-5</v>
      </c>
      <c r="X60">
        <f t="shared" si="31"/>
        <v>-4.4116000000000213</v>
      </c>
      <c r="Y60">
        <f t="shared" si="32"/>
        <v>-3.2801000000000613</v>
      </c>
      <c r="Z60">
        <f t="shared" si="33"/>
        <v>-4.4602999999999611</v>
      </c>
    </row>
    <row r="61" spans="3:26" x14ac:dyDescent="0.2">
      <c r="C61" t="s">
        <v>33</v>
      </c>
      <c r="D61">
        <v>596.36789999999996</v>
      </c>
      <c r="E61">
        <v>530.59870000000001</v>
      </c>
      <c r="F61">
        <v>596.51750000000004</v>
      </c>
      <c r="G61">
        <v>530.97460000000001</v>
      </c>
      <c r="H61">
        <v>596.51750000000004</v>
      </c>
      <c r="I61">
        <v>530.20410000000004</v>
      </c>
      <c r="J61">
        <v>596.4751</v>
      </c>
      <c r="K61">
        <v>530.20399999999995</v>
      </c>
      <c r="L61">
        <f t="shared" si="34"/>
        <v>0</v>
      </c>
      <c r="M61">
        <f t="shared" si="35"/>
        <v>1</v>
      </c>
      <c r="N61">
        <f t="shared" si="36"/>
        <v>0</v>
      </c>
      <c r="O61">
        <f t="shared" si="37"/>
        <v>0</v>
      </c>
      <c r="P61">
        <f t="shared" si="38"/>
        <v>1</v>
      </c>
      <c r="Q61">
        <f t="shared" si="39"/>
        <v>0</v>
      </c>
      <c r="R61">
        <f t="shared" si="40"/>
        <v>0</v>
      </c>
      <c r="S61">
        <f t="shared" si="41"/>
        <v>0</v>
      </c>
      <c r="T61">
        <v>7</v>
      </c>
      <c r="U61">
        <f t="shared" si="20"/>
        <v>0.10720000000003438</v>
      </c>
      <c r="V61">
        <f t="shared" si="29"/>
        <v>-4.2400000000043292E-2</v>
      </c>
      <c r="W61">
        <f t="shared" si="30"/>
        <v>-4.2400000000043292E-2</v>
      </c>
      <c r="X61">
        <f t="shared" si="31"/>
        <v>-0.39470000000005712</v>
      </c>
      <c r="Y61">
        <f t="shared" si="32"/>
        <v>-0.77060000000005857</v>
      </c>
      <c r="Z61">
        <f t="shared" si="33"/>
        <v>-1.0000000008858478E-4</v>
      </c>
    </row>
    <row r="62" spans="3:26" x14ac:dyDescent="0.2">
      <c r="C62" t="s">
        <v>33</v>
      </c>
      <c r="D62">
        <v>586.62689999999998</v>
      </c>
      <c r="E62">
        <v>573.07000000000005</v>
      </c>
      <c r="F62">
        <v>586.65309999999999</v>
      </c>
      <c r="G62">
        <v>574.84559999999999</v>
      </c>
      <c r="H62">
        <v>586.6078</v>
      </c>
      <c r="I62">
        <v>574.84559999999999</v>
      </c>
      <c r="J62">
        <v>586.60699999999997</v>
      </c>
      <c r="K62">
        <v>573.7115</v>
      </c>
      <c r="L62">
        <f t="shared" si="34"/>
        <v>1</v>
      </c>
      <c r="M62">
        <f t="shared" si="35"/>
        <v>0</v>
      </c>
      <c r="N62">
        <f t="shared" si="36"/>
        <v>0</v>
      </c>
      <c r="O62">
        <f t="shared" si="37"/>
        <v>0</v>
      </c>
      <c r="P62">
        <f t="shared" si="38"/>
        <v>0</v>
      </c>
      <c r="Q62">
        <f t="shared" si="39"/>
        <v>1</v>
      </c>
      <c r="R62">
        <f t="shared" si="40"/>
        <v>0</v>
      </c>
      <c r="S62">
        <f t="shared" si="41"/>
        <v>0</v>
      </c>
      <c r="T62">
        <v>8</v>
      </c>
      <c r="U62">
        <f t="shared" si="20"/>
        <v>-1.9900000000006912E-2</v>
      </c>
      <c r="V62">
        <f t="shared" si="29"/>
        <v>-4.6100000000024011E-2</v>
      </c>
      <c r="W62">
        <f t="shared" si="30"/>
        <v>-8.0000000002655725E-4</v>
      </c>
      <c r="X62">
        <f t="shared" si="31"/>
        <v>0.64149999999995089</v>
      </c>
      <c r="Y62">
        <f t="shared" si="32"/>
        <v>-1.1340999999999894</v>
      </c>
      <c r="Z62">
        <f t="shared" si="33"/>
        <v>-1.1340999999999894</v>
      </c>
    </row>
    <row r="63" spans="3:26" x14ac:dyDescent="0.2">
      <c r="C63" t="s">
        <v>33</v>
      </c>
      <c r="D63">
        <v>607.93460000000005</v>
      </c>
      <c r="E63">
        <v>605.97260000000006</v>
      </c>
      <c r="F63">
        <v>612.9914</v>
      </c>
      <c r="G63">
        <v>604.80870000000004</v>
      </c>
      <c r="H63">
        <v>612.9914</v>
      </c>
      <c r="I63">
        <v>606.09699999999998</v>
      </c>
      <c r="J63">
        <v>610.8229</v>
      </c>
      <c r="K63">
        <v>606.09699999999998</v>
      </c>
      <c r="L63">
        <f t="shared" si="34"/>
        <v>0</v>
      </c>
      <c r="M63">
        <f t="shared" si="35"/>
        <v>1</v>
      </c>
      <c r="N63">
        <f t="shared" si="36"/>
        <v>0</v>
      </c>
      <c r="O63">
        <f t="shared" si="37"/>
        <v>0</v>
      </c>
      <c r="P63">
        <f t="shared" si="38"/>
        <v>0</v>
      </c>
      <c r="Q63">
        <f t="shared" si="39"/>
        <v>0</v>
      </c>
      <c r="R63">
        <f t="shared" si="40"/>
        <v>1</v>
      </c>
      <c r="S63">
        <f t="shared" si="41"/>
        <v>0</v>
      </c>
      <c r="T63">
        <v>9</v>
      </c>
      <c r="U63">
        <f t="shared" si="20"/>
        <v>2.8882999999999583</v>
      </c>
      <c r="V63">
        <f t="shared" si="29"/>
        <v>-2.1684999999999945</v>
      </c>
      <c r="W63">
        <f t="shared" si="30"/>
        <v>-2.1684999999999945</v>
      </c>
      <c r="X63">
        <f t="shared" si="31"/>
        <v>0.12439999999992324</v>
      </c>
      <c r="Y63">
        <f t="shared" si="32"/>
        <v>1.2882999999999356</v>
      </c>
      <c r="Z63">
        <f t="shared" si="33"/>
        <v>0</v>
      </c>
    </row>
    <row r="64" spans="3:26" x14ac:dyDescent="0.2">
      <c r="C64" t="s">
        <v>33</v>
      </c>
      <c r="D64">
        <v>589.98329999999999</v>
      </c>
      <c r="E64">
        <v>597.95240000000001</v>
      </c>
      <c r="F64">
        <v>590.28449999999998</v>
      </c>
      <c r="G64">
        <v>598.58019999999999</v>
      </c>
      <c r="H64">
        <v>589.68470000000002</v>
      </c>
      <c r="I64">
        <v>598.58019999999999</v>
      </c>
      <c r="J64">
        <v>589.64930000000004</v>
      </c>
      <c r="K64">
        <v>597.03499999999997</v>
      </c>
      <c r="L64">
        <f t="shared" si="34"/>
        <v>1</v>
      </c>
      <c r="M64">
        <f t="shared" si="35"/>
        <v>0</v>
      </c>
      <c r="N64">
        <f t="shared" si="36"/>
        <v>0</v>
      </c>
      <c r="O64">
        <f t="shared" si="37"/>
        <v>0</v>
      </c>
      <c r="P64">
        <f t="shared" si="38"/>
        <v>1</v>
      </c>
      <c r="Q64">
        <f t="shared" si="39"/>
        <v>0</v>
      </c>
      <c r="R64">
        <f t="shared" si="40"/>
        <v>0</v>
      </c>
      <c r="S64">
        <f t="shared" si="41"/>
        <v>0</v>
      </c>
      <c r="T64">
        <v>10</v>
      </c>
      <c r="U64">
        <f t="shared" si="20"/>
        <v>-0.33399999999994634</v>
      </c>
      <c r="V64">
        <f t="shared" si="29"/>
        <v>-0.6351999999999407</v>
      </c>
      <c r="W64">
        <f t="shared" si="30"/>
        <v>-3.5399999999981446E-2</v>
      </c>
      <c r="X64">
        <f t="shared" si="31"/>
        <v>-0.91740000000004329</v>
      </c>
      <c r="Y64">
        <f t="shared" si="32"/>
        <v>-1.5452000000000226</v>
      </c>
      <c r="Z64">
        <f t="shared" si="33"/>
        <v>-1.5452000000000226</v>
      </c>
    </row>
    <row r="65" spans="3:26" x14ac:dyDescent="0.2">
      <c r="C65" t="s">
        <v>33</v>
      </c>
      <c r="D65">
        <v>608.47170000000006</v>
      </c>
      <c r="E65">
        <v>574.11649999999997</v>
      </c>
      <c r="F65">
        <v>608.10990000000004</v>
      </c>
      <c r="G65">
        <v>576.01580000000001</v>
      </c>
      <c r="H65">
        <v>608.56150000000002</v>
      </c>
      <c r="I65">
        <v>576.01580000000001</v>
      </c>
      <c r="J65">
        <v>608.28179999999998</v>
      </c>
      <c r="K65">
        <v>574.53769999999997</v>
      </c>
      <c r="L65">
        <f t="shared" ref="L65:L74" si="42">IF(MIN(J65,H65,F65,D65)=J65,1,0)</f>
        <v>0</v>
      </c>
      <c r="M65">
        <f t="shared" ref="M65:M74" si="43">IF(MIN(J65,H65,F65,D65)=D65,1,0)</f>
        <v>0</v>
      </c>
      <c r="N65">
        <f t="shared" ref="N65:N74" si="44">IF(MIN(J65,H65,F65,D65)=F65,1,0)</f>
        <v>1</v>
      </c>
      <c r="O65">
        <f t="shared" ref="O65:O74" si="45">IF(MIN(J65,H65,F65,D65)=H65,1,0)</f>
        <v>0</v>
      </c>
      <c r="P65">
        <f t="shared" si="38"/>
        <v>0</v>
      </c>
      <c r="Q65">
        <f t="shared" si="39"/>
        <v>1</v>
      </c>
      <c r="R65">
        <f t="shared" si="40"/>
        <v>0</v>
      </c>
      <c r="S65">
        <f t="shared" si="41"/>
        <v>0</v>
      </c>
      <c r="T65">
        <v>11</v>
      </c>
      <c r="U65">
        <f t="shared" si="20"/>
        <v>-0.18990000000007967</v>
      </c>
      <c r="V65">
        <f t="shared" si="29"/>
        <v>0.17189999999993688</v>
      </c>
      <c r="W65">
        <f t="shared" si="30"/>
        <v>-0.27970000000004802</v>
      </c>
      <c r="X65">
        <f t="shared" si="31"/>
        <v>0.42119999999999891</v>
      </c>
      <c r="Y65">
        <f t="shared" si="32"/>
        <v>-1.4781000000000404</v>
      </c>
      <c r="Z65">
        <f t="shared" si="33"/>
        <v>-1.4781000000000404</v>
      </c>
    </row>
    <row r="66" spans="3:26" x14ac:dyDescent="0.2">
      <c r="C66" t="s">
        <v>33</v>
      </c>
      <c r="D66">
        <v>533.27859999999998</v>
      </c>
      <c r="E66">
        <v>452.0324</v>
      </c>
      <c r="F66">
        <v>534.28089999999997</v>
      </c>
      <c r="G66">
        <v>452.07229999999998</v>
      </c>
      <c r="H66">
        <v>533.93370000000004</v>
      </c>
      <c r="I66">
        <v>452.01760000000002</v>
      </c>
      <c r="J66">
        <v>533.93370000000004</v>
      </c>
      <c r="K66">
        <v>452.017</v>
      </c>
      <c r="L66">
        <f t="shared" si="42"/>
        <v>0</v>
      </c>
      <c r="M66">
        <f t="shared" si="43"/>
        <v>1</v>
      </c>
      <c r="N66">
        <f t="shared" si="44"/>
        <v>0</v>
      </c>
      <c r="O66">
        <f t="shared" si="45"/>
        <v>0</v>
      </c>
      <c r="P66">
        <f t="shared" si="38"/>
        <v>1</v>
      </c>
      <c r="Q66">
        <f t="shared" si="39"/>
        <v>0</v>
      </c>
      <c r="R66">
        <f t="shared" si="40"/>
        <v>0</v>
      </c>
      <c r="S66">
        <f t="shared" si="41"/>
        <v>0</v>
      </c>
      <c r="T66">
        <v>12</v>
      </c>
      <c r="U66">
        <f t="shared" si="20"/>
        <v>0.6551000000000613</v>
      </c>
      <c r="V66">
        <f t="shared" si="29"/>
        <v>-0.34719999999992979</v>
      </c>
      <c r="W66">
        <f t="shared" si="30"/>
        <v>0</v>
      </c>
      <c r="X66">
        <f t="shared" si="31"/>
        <v>-1.5399999999999636E-2</v>
      </c>
      <c r="Y66">
        <f t="shared" si="32"/>
        <v>-5.5299999999988358E-2</v>
      </c>
      <c r="Z66">
        <f t="shared" si="33"/>
        <v>-6.0000000001991793E-4</v>
      </c>
    </row>
    <row r="67" spans="3:26" x14ac:dyDescent="0.2">
      <c r="C67" t="s">
        <v>33</v>
      </c>
      <c r="D67">
        <v>546.90170000000001</v>
      </c>
      <c r="E67">
        <v>579.08680000000004</v>
      </c>
      <c r="F67">
        <v>543.71209999999996</v>
      </c>
      <c r="G67">
        <v>579.11059999999998</v>
      </c>
      <c r="H67">
        <v>547.64210000000003</v>
      </c>
      <c r="I67">
        <v>579.13969999999995</v>
      </c>
      <c r="J67">
        <v>539.52779999999996</v>
      </c>
      <c r="K67">
        <v>579.06389999999999</v>
      </c>
      <c r="L67">
        <f t="shared" si="42"/>
        <v>1</v>
      </c>
      <c r="M67">
        <f t="shared" si="43"/>
        <v>0</v>
      </c>
      <c r="N67">
        <f t="shared" si="44"/>
        <v>0</v>
      </c>
      <c r="O67">
        <f t="shared" si="45"/>
        <v>0</v>
      </c>
      <c r="P67">
        <f t="shared" si="38"/>
        <v>1</v>
      </c>
      <c r="Q67">
        <f t="shared" si="39"/>
        <v>0</v>
      </c>
      <c r="R67">
        <f t="shared" si="40"/>
        <v>0</v>
      </c>
      <c r="S67">
        <f t="shared" si="41"/>
        <v>0</v>
      </c>
      <c r="T67">
        <v>13</v>
      </c>
      <c r="U67">
        <f t="shared" si="20"/>
        <v>-7.3739000000000487</v>
      </c>
      <c r="V67">
        <f t="shared" si="29"/>
        <v>-4.1843000000000075</v>
      </c>
      <c r="W67">
        <f t="shared" si="30"/>
        <v>-8.1143000000000711</v>
      </c>
      <c r="X67">
        <f t="shared" si="31"/>
        <v>-2.2900000000049658E-2</v>
      </c>
      <c r="Y67">
        <f t="shared" si="32"/>
        <v>-4.6699999999987085E-2</v>
      </c>
      <c r="Z67">
        <f t="shared" si="33"/>
        <v>-7.5799999999958345E-2</v>
      </c>
    </row>
    <row r="68" spans="3:26" x14ac:dyDescent="0.2">
      <c r="C68" t="s">
        <v>33</v>
      </c>
      <c r="D68">
        <v>627.30290000000002</v>
      </c>
      <c r="E68">
        <v>539.95090000000005</v>
      </c>
      <c r="F68">
        <v>627.54179999999997</v>
      </c>
      <c r="G68">
        <v>547.73289999999997</v>
      </c>
      <c r="H68">
        <v>627.59249999999997</v>
      </c>
      <c r="I68">
        <v>547.73289999999997</v>
      </c>
      <c r="J68">
        <v>624.51480000000004</v>
      </c>
      <c r="K68">
        <v>538.6431</v>
      </c>
      <c r="L68">
        <f t="shared" si="42"/>
        <v>1</v>
      </c>
      <c r="M68">
        <f t="shared" si="43"/>
        <v>0</v>
      </c>
      <c r="N68">
        <f t="shared" si="44"/>
        <v>0</v>
      </c>
      <c r="O68">
        <f t="shared" si="45"/>
        <v>0</v>
      </c>
      <c r="P68">
        <f t="shared" si="38"/>
        <v>1</v>
      </c>
      <c r="Q68">
        <f t="shared" si="39"/>
        <v>0</v>
      </c>
      <c r="R68">
        <f t="shared" si="40"/>
        <v>0</v>
      </c>
      <c r="S68">
        <f t="shared" si="41"/>
        <v>0</v>
      </c>
      <c r="T68">
        <v>14</v>
      </c>
      <c r="U68">
        <f t="shared" si="20"/>
        <v>-2.7880999999999858</v>
      </c>
      <c r="V68">
        <f t="shared" si="29"/>
        <v>-3.02699999999993</v>
      </c>
      <c r="W68">
        <f t="shared" si="30"/>
        <v>-3.0776999999999362</v>
      </c>
      <c r="X68">
        <f t="shared" si="31"/>
        <v>-1.3078000000000429</v>
      </c>
      <c r="Y68">
        <f t="shared" si="32"/>
        <v>-9.0897999999999683</v>
      </c>
      <c r="Z68">
        <f t="shared" si="33"/>
        <v>-9.0897999999999683</v>
      </c>
    </row>
    <row r="69" spans="3:26" x14ac:dyDescent="0.2">
      <c r="C69" t="s">
        <v>33</v>
      </c>
      <c r="D69">
        <v>612.00350000000003</v>
      </c>
      <c r="E69">
        <v>590.32159999999999</v>
      </c>
      <c r="F69">
        <v>610.60680000000002</v>
      </c>
      <c r="G69">
        <v>586.83199999999999</v>
      </c>
      <c r="H69">
        <v>612.0385</v>
      </c>
      <c r="I69">
        <v>590.60699999999997</v>
      </c>
      <c r="J69">
        <v>608.33339999999998</v>
      </c>
      <c r="K69">
        <v>582.00879999999995</v>
      </c>
      <c r="L69">
        <f t="shared" si="42"/>
        <v>1</v>
      </c>
      <c r="M69">
        <f t="shared" si="43"/>
        <v>0</v>
      </c>
      <c r="N69">
        <f t="shared" si="44"/>
        <v>0</v>
      </c>
      <c r="O69">
        <f t="shared" si="45"/>
        <v>0</v>
      </c>
      <c r="P69">
        <f t="shared" si="38"/>
        <v>1</v>
      </c>
      <c r="Q69">
        <f t="shared" si="39"/>
        <v>0</v>
      </c>
      <c r="R69">
        <f t="shared" si="40"/>
        <v>0</v>
      </c>
      <c r="S69">
        <f t="shared" si="41"/>
        <v>0</v>
      </c>
      <c r="T69">
        <v>15</v>
      </c>
      <c r="U69">
        <f t="shared" si="20"/>
        <v>-3.6701000000000477</v>
      </c>
      <c r="V69">
        <f t="shared" si="29"/>
        <v>-2.2734000000000378</v>
      </c>
      <c r="W69">
        <f t="shared" si="30"/>
        <v>-3.7051000000000158</v>
      </c>
      <c r="X69">
        <f t="shared" si="31"/>
        <v>-8.3128000000000384</v>
      </c>
      <c r="Y69">
        <f t="shared" si="32"/>
        <v>-4.8232000000000426</v>
      </c>
      <c r="Z69">
        <f t="shared" si="33"/>
        <v>-8.5982000000000198</v>
      </c>
    </row>
    <row r="70" spans="3:26" x14ac:dyDescent="0.2">
      <c r="C70" t="s">
        <v>33</v>
      </c>
      <c r="D70">
        <v>604.73320000000001</v>
      </c>
      <c r="E70">
        <v>556.72720000000004</v>
      </c>
      <c r="F70">
        <v>605.95150000000001</v>
      </c>
      <c r="G70">
        <v>556.90150000000006</v>
      </c>
      <c r="H70">
        <v>604.39430000000004</v>
      </c>
      <c r="I70">
        <v>556.51210000000003</v>
      </c>
      <c r="J70">
        <v>604.39400000000001</v>
      </c>
      <c r="K70">
        <v>556.51199999999994</v>
      </c>
      <c r="L70">
        <f t="shared" si="42"/>
        <v>1</v>
      </c>
      <c r="M70">
        <f t="shared" si="43"/>
        <v>0</v>
      </c>
      <c r="N70">
        <f t="shared" si="44"/>
        <v>0</v>
      </c>
      <c r="O70">
        <f t="shared" si="45"/>
        <v>0</v>
      </c>
      <c r="P70">
        <f t="shared" si="38"/>
        <v>1</v>
      </c>
      <c r="Q70">
        <f t="shared" si="39"/>
        <v>0</v>
      </c>
      <c r="R70">
        <f t="shared" si="40"/>
        <v>0</v>
      </c>
      <c r="S70">
        <f t="shared" si="41"/>
        <v>0</v>
      </c>
      <c r="T70">
        <v>16</v>
      </c>
      <c r="U70">
        <f t="shared" si="20"/>
        <v>-0.33920000000000528</v>
      </c>
      <c r="V70">
        <f t="shared" si="29"/>
        <v>-1.5575000000000045</v>
      </c>
      <c r="W70">
        <f t="shared" si="30"/>
        <v>-3.0000000003838068E-4</v>
      </c>
      <c r="X70">
        <f t="shared" si="31"/>
        <v>-0.21520000000009532</v>
      </c>
      <c r="Y70">
        <f t="shared" si="32"/>
        <v>-0.38950000000011187</v>
      </c>
      <c r="Z70">
        <f t="shared" si="33"/>
        <v>-1.0000000008858478E-4</v>
      </c>
    </row>
    <row r="71" spans="3:26" x14ac:dyDescent="0.2">
      <c r="C71" t="s">
        <v>33</v>
      </c>
      <c r="D71">
        <v>639.77239999999995</v>
      </c>
      <c r="E71">
        <v>629.84659999999997</v>
      </c>
      <c r="F71">
        <v>638.00739999999996</v>
      </c>
      <c r="G71">
        <v>629.84659999999997</v>
      </c>
      <c r="H71">
        <v>637.32579999999996</v>
      </c>
      <c r="I71">
        <v>629.84659999999997</v>
      </c>
      <c r="J71">
        <v>637.13220000000001</v>
      </c>
      <c r="K71">
        <v>629.60479999999995</v>
      </c>
      <c r="L71">
        <f t="shared" si="42"/>
        <v>1</v>
      </c>
      <c r="M71">
        <f t="shared" si="43"/>
        <v>0</v>
      </c>
      <c r="N71">
        <f t="shared" si="44"/>
        <v>0</v>
      </c>
      <c r="O71">
        <f t="shared" si="45"/>
        <v>0</v>
      </c>
      <c r="P71">
        <f t="shared" si="38"/>
        <v>1</v>
      </c>
      <c r="Q71">
        <f t="shared" si="39"/>
        <v>0</v>
      </c>
      <c r="R71">
        <f t="shared" si="40"/>
        <v>0</v>
      </c>
      <c r="S71">
        <f t="shared" si="41"/>
        <v>0</v>
      </c>
      <c r="T71">
        <v>17</v>
      </c>
      <c r="U71">
        <f t="shared" si="20"/>
        <v>-2.6401999999999362</v>
      </c>
      <c r="V71">
        <f t="shared" si="29"/>
        <v>-0.8751999999999498</v>
      </c>
      <c r="W71">
        <f t="shared" si="30"/>
        <v>-0.1935999999999467</v>
      </c>
      <c r="X71">
        <f t="shared" si="31"/>
        <v>-0.24180000000001201</v>
      </c>
      <c r="Y71">
        <f t="shared" si="32"/>
        <v>-0.24180000000001201</v>
      </c>
      <c r="Z71">
        <f t="shared" si="33"/>
        <v>-0.24180000000001201</v>
      </c>
    </row>
    <row r="72" spans="3:26" x14ac:dyDescent="0.2">
      <c r="C72" t="s">
        <v>33</v>
      </c>
      <c r="D72">
        <v>604.56089999999995</v>
      </c>
      <c r="E72">
        <v>559.83849999999995</v>
      </c>
      <c r="F72">
        <v>604.56740000000002</v>
      </c>
      <c r="G72">
        <v>560.56690000000003</v>
      </c>
      <c r="H72">
        <v>604.55119999999999</v>
      </c>
      <c r="I72">
        <v>559.20820000000003</v>
      </c>
      <c r="J72">
        <v>604.41750000000002</v>
      </c>
      <c r="K72">
        <v>559.20799999999997</v>
      </c>
      <c r="L72">
        <f t="shared" si="42"/>
        <v>1</v>
      </c>
      <c r="M72">
        <f t="shared" si="43"/>
        <v>0</v>
      </c>
      <c r="N72">
        <f t="shared" si="44"/>
        <v>0</v>
      </c>
      <c r="O72">
        <f t="shared" si="45"/>
        <v>0</v>
      </c>
      <c r="P72">
        <f t="shared" si="38"/>
        <v>1</v>
      </c>
      <c r="Q72">
        <f t="shared" si="39"/>
        <v>0</v>
      </c>
      <c r="R72">
        <f t="shared" si="40"/>
        <v>0</v>
      </c>
      <c r="S72">
        <f t="shared" si="41"/>
        <v>0</v>
      </c>
      <c r="T72">
        <v>18</v>
      </c>
      <c r="U72">
        <f t="shared" si="20"/>
        <v>-0.1433999999999287</v>
      </c>
      <c r="V72">
        <f t="shared" si="29"/>
        <v>-0.14990000000000236</v>
      </c>
      <c r="W72">
        <f t="shared" si="30"/>
        <v>-0.13369999999997617</v>
      </c>
      <c r="X72">
        <f t="shared" si="31"/>
        <v>-0.63049999999998363</v>
      </c>
      <c r="Y72">
        <f t="shared" si="32"/>
        <v>-1.3589000000000624</v>
      </c>
      <c r="Z72">
        <f t="shared" si="33"/>
        <v>-2.0000000006348273E-4</v>
      </c>
    </row>
    <row r="73" spans="3:26" x14ac:dyDescent="0.2">
      <c r="C73" t="s">
        <v>33</v>
      </c>
      <c r="D73">
        <v>594.56830000000002</v>
      </c>
      <c r="E73">
        <v>455.21230000000003</v>
      </c>
      <c r="F73">
        <v>593.26990000000001</v>
      </c>
      <c r="G73">
        <v>458.26609999999999</v>
      </c>
      <c r="H73">
        <v>594.70510000000002</v>
      </c>
      <c r="I73">
        <v>458.26609999999999</v>
      </c>
      <c r="J73">
        <v>594.33069999999998</v>
      </c>
      <c r="K73">
        <v>453.15410000000003</v>
      </c>
      <c r="L73">
        <f t="shared" si="42"/>
        <v>0</v>
      </c>
      <c r="M73">
        <f t="shared" si="43"/>
        <v>0</v>
      </c>
      <c r="N73">
        <f t="shared" si="44"/>
        <v>1</v>
      </c>
      <c r="O73">
        <f t="shared" si="45"/>
        <v>0</v>
      </c>
      <c r="P73">
        <f t="shared" si="38"/>
        <v>1</v>
      </c>
      <c r="Q73">
        <f t="shared" si="39"/>
        <v>0</v>
      </c>
      <c r="R73">
        <f t="shared" si="40"/>
        <v>0</v>
      </c>
      <c r="S73">
        <f t="shared" si="41"/>
        <v>0</v>
      </c>
      <c r="T73">
        <v>19</v>
      </c>
      <c r="U73">
        <f t="shared" si="20"/>
        <v>-0.23760000000004311</v>
      </c>
      <c r="V73">
        <f t="shared" si="29"/>
        <v>1.060799999999972</v>
      </c>
      <c r="W73">
        <f t="shared" si="30"/>
        <v>-0.37440000000003693</v>
      </c>
      <c r="X73">
        <f t="shared" si="31"/>
        <v>-2.0581999999999994</v>
      </c>
      <c r="Y73">
        <f t="shared" si="32"/>
        <v>-5.1119999999999663</v>
      </c>
      <c r="Z73">
        <f t="shared" si="33"/>
        <v>-5.1119999999999663</v>
      </c>
    </row>
    <row r="74" spans="3:26" x14ac:dyDescent="0.2">
      <c r="C74" t="s">
        <v>33</v>
      </c>
      <c r="D74">
        <v>613.02940000000001</v>
      </c>
      <c r="E74">
        <v>488.30950000000001</v>
      </c>
      <c r="F74">
        <v>613.14110000000005</v>
      </c>
      <c r="G74">
        <v>488.36309999999997</v>
      </c>
      <c r="H74">
        <v>613.04809999999998</v>
      </c>
      <c r="I74">
        <v>488.3442</v>
      </c>
      <c r="J74">
        <v>612.76620000000003</v>
      </c>
      <c r="K74">
        <v>488.3442</v>
      </c>
      <c r="L74">
        <f t="shared" si="42"/>
        <v>1</v>
      </c>
      <c r="M74">
        <f t="shared" si="43"/>
        <v>0</v>
      </c>
      <c r="N74">
        <f t="shared" si="44"/>
        <v>0</v>
      </c>
      <c r="O74">
        <f t="shared" si="45"/>
        <v>0</v>
      </c>
      <c r="P74">
        <f t="shared" si="38"/>
        <v>0</v>
      </c>
      <c r="Q74">
        <f t="shared" si="39"/>
        <v>1</v>
      </c>
      <c r="R74">
        <f t="shared" si="40"/>
        <v>0</v>
      </c>
      <c r="S74">
        <f t="shared" si="41"/>
        <v>0</v>
      </c>
      <c r="T74">
        <v>20</v>
      </c>
      <c r="U74">
        <f t="shared" si="20"/>
        <v>-0.26319999999998345</v>
      </c>
      <c r="V74">
        <f t="shared" si="29"/>
        <v>-0.3749000000000251</v>
      </c>
      <c r="W74">
        <f t="shared" si="30"/>
        <v>-0.28189999999995052</v>
      </c>
      <c r="X74">
        <f t="shared" si="31"/>
        <v>3.469999999998663E-2</v>
      </c>
      <c r="Y74">
        <f t="shared" si="32"/>
        <v>-1.8899999999973716E-2</v>
      </c>
      <c r="Z74">
        <f t="shared" si="33"/>
        <v>0</v>
      </c>
    </row>
    <row r="76" spans="3:26" x14ac:dyDescent="0.2">
      <c r="L76">
        <f>SUM(L3:S74)</f>
        <v>110</v>
      </c>
    </row>
    <row r="77" spans="3:26" x14ac:dyDescent="0.2">
      <c r="U77">
        <f>AVERAGE(U55:Z74,U34:Z53,U3:W32)</f>
        <v>-0.847807878787879</v>
      </c>
    </row>
    <row r="78" spans="3:26" x14ac:dyDescent="0.2">
      <c r="M78" t="s">
        <v>51</v>
      </c>
      <c r="N78" t="s">
        <v>29</v>
      </c>
      <c r="O78" t="s">
        <v>30</v>
      </c>
      <c r="P78" t="s">
        <v>52</v>
      </c>
    </row>
    <row r="79" spans="3:26" x14ac:dyDescent="0.2">
      <c r="H79" t="s">
        <v>37</v>
      </c>
      <c r="I79" t="s">
        <v>38</v>
      </c>
      <c r="M79">
        <f>SUM(L3:L74,P34:P74)</f>
        <v>69</v>
      </c>
      <c r="N79">
        <f>SUM(M3:M74,Q34:Q74)</f>
        <v>27</v>
      </c>
      <c r="O79">
        <f t="shared" ref="O79" si="46">SUM(N3:N74,R34:R74)</f>
        <v>12</v>
      </c>
      <c r="P79">
        <f>SUM(O3:O74,S34:S74)</f>
        <v>2</v>
      </c>
      <c r="Q79">
        <f>SUM(M79:P79)</f>
        <v>110</v>
      </c>
    </row>
    <row r="80" spans="3:26" x14ac:dyDescent="0.2">
      <c r="G80" t="s">
        <v>39</v>
      </c>
      <c r="H80">
        <f>SUM(L3:M75)</f>
        <v>61</v>
      </c>
      <c r="I80">
        <f>110-H80</f>
        <v>49</v>
      </c>
      <c r="M80">
        <f>110/4</f>
        <v>27.5</v>
      </c>
      <c r="N80">
        <f t="shared" ref="N80:P80" si="47">110/4</f>
        <v>27.5</v>
      </c>
      <c r="O80">
        <f t="shared" si="47"/>
        <v>27.5</v>
      </c>
      <c r="P80">
        <f t="shared" si="47"/>
        <v>27.5</v>
      </c>
    </row>
    <row r="81" spans="6:18" x14ac:dyDescent="0.2">
      <c r="G81" t="s">
        <v>40</v>
      </c>
      <c r="H81">
        <f>110/2</f>
        <v>55</v>
      </c>
      <c r="I81">
        <f>110/2</f>
        <v>55</v>
      </c>
      <c r="M81">
        <f>(M79-M80)^2/M80</f>
        <v>62.627272727272725</v>
      </c>
      <c r="N81">
        <f t="shared" ref="N81:P81" si="48">(N79-N80)^2/N80</f>
        <v>9.0909090909090905E-3</v>
      </c>
      <c r="O81">
        <f t="shared" si="48"/>
        <v>8.7363636363636363</v>
      </c>
      <c r="P81">
        <f t="shared" si="48"/>
        <v>23.645454545454545</v>
      </c>
      <c r="Q81">
        <f>SUM(O81:P81)</f>
        <v>32.381818181818183</v>
      </c>
      <c r="R81">
        <f>_xlfn.CHISQ.DIST(Q81,3,0)</f>
        <v>2.1107568415970504E-7</v>
      </c>
    </row>
    <row r="82" spans="6:18" x14ac:dyDescent="0.2">
      <c r="G82" t="s">
        <v>41</v>
      </c>
      <c r="H82">
        <f>(H80-H81)^2/H81</f>
        <v>0.65454545454545454</v>
      </c>
      <c r="I82">
        <f>(I80-I81)^2/I81</f>
        <v>0.65454545454545454</v>
      </c>
      <c r="J82">
        <f>SUM(H82:I82)</f>
        <v>1.3090909090909091</v>
      </c>
      <c r="K82">
        <f>_xlfn.CHISQ.DIST(J82,1,0)</f>
        <v>0.18120062164958492</v>
      </c>
    </row>
    <row r="85" spans="6:18" x14ac:dyDescent="0.2">
      <c r="G85" t="s">
        <v>29</v>
      </c>
      <c r="H85" t="s">
        <v>30</v>
      </c>
      <c r="I85" t="s">
        <v>31</v>
      </c>
      <c r="J85" t="s">
        <v>32</v>
      </c>
    </row>
    <row r="86" spans="6:18" x14ac:dyDescent="0.2">
      <c r="F86" t="s">
        <v>42</v>
      </c>
      <c r="G86">
        <f>AVERAGE(D3:E74)</f>
        <v>553.63203545454564</v>
      </c>
      <c r="H86">
        <f>AVERAGE(F3:G74)</f>
        <v>554.16232818181822</v>
      </c>
      <c r="I86">
        <f>AVERAGE(H3:I74)</f>
        <v>554.23717636363654</v>
      </c>
      <c r="J86">
        <f>AVERAGE(J3:K74)</f>
        <v>553.16270545454563</v>
      </c>
    </row>
    <row r="87" spans="6:18" x14ac:dyDescent="0.2">
      <c r="F87" t="s">
        <v>43</v>
      </c>
      <c r="G87">
        <f>J86-G86</f>
        <v>-0.46933000000001357</v>
      </c>
      <c r="H87">
        <f>J86-H86</f>
        <v>-0.9996227272725946</v>
      </c>
      <c r="I87">
        <f>J86-I86</f>
        <v>-1.0744709090909055</v>
      </c>
    </row>
  </sheetData>
  <mergeCells count="4">
    <mergeCell ref="D1:E1"/>
    <mergeCell ref="F1:G1"/>
    <mergeCell ref="H1:I1"/>
    <mergeCell ref="J1:K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WN_20_150_Finalized</vt:lpstr>
      <vt:lpstr>ConMaskFinalized</vt:lpstr>
      <vt:lpstr>Meta</vt:lpstr>
      <vt:lpstr>Model Fit</vt:lpstr>
    </vt:vector>
  </TitlesOfParts>
  <Company>UC Riverside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Weizhen Xie</dc:creator>
  <cp:lastModifiedBy>Weizhen Xie</cp:lastModifiedBy>
  <dcterms:created xsi:type="dcterms:W3CDTF">2015-11-24T17:54:19Z</dcterms:created>
  <dcterms:modified xsi:type="dcterms:W3CDTF">2024-05-01T15:23:15Z</dcterms:modified>
</cp:coreProperties>
</file>