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set" sheetId="1" r:id="rId4"/>
    <sheet state="visible" name="smote" sheetId="2" r:id="rId5"/>
    <sheet state="hidden" name="xgboost" sheetId="3" r:id="rId6"/>
    <sheet state="visible" name="xgboost-1" sheetId="4" r:id="rId7"/>
  </sheets>
  <definedNames>
    <definedName hidden="1" localSheetId="1" name="_xlnm._FilterDatabase">smote!$B$28:$B$32</definedName>
  </definedNames>
  <calcPr/>
</workbook>
</file>

<file path=xl/sharedStrings.xml><?xml version="1.0" encoding="utf-8"?>
<sst xmlns="http://schemas.openxmlformats.org/spreadsheetml/2006/main" count="857" uniqueCount="99">
  <si>
    <t>age</t>
  </si>
  <si>
    <t>sex</t>
  </si>
  <si>
    <t>cp</t>
  </si>
  <si>
    <t>trestbps</t>
  </si>
  <si>
    <t>chol</t>
  </si>
  <si>
    <t>fbs</t>
  </si>
  <si>
    <t>restecg</t>
  </si>
  <si>
    <t>thalach</t>
  </si>
  <si>
    <t>exang</t>
  </si>
  <si>
    <t>oldpeak</t>
  </si>
  <si>
    <t>slope</t>
  </si>
  <si>
    <t>ca</t>
  </si>
  <si>
    <t>thal</t>
  </si>
  <si>
    <t>target</t>
  </si>
  <si>
    <t>no</t>
  </si>
  <si>
    <t>kelas</t>
  </si>
  <si>
    <t>jumlah</t>
  </si>
  <si>
    <t>minoritas</t>
  </si>
  <si>
    <t>Menghitung jarak dengan euclidean</t>
  </si>
  <si>
    <t>euclidean</t>
  </si>
  <si>
    <t>Menentukan Tetangga Terdekat (k-Nearest Neighbors)</t>
  </si>
  <si>
    <t xml:space="preserve">K = 3 </t>
  </si>
  <si>
    <t>Hitung dan Buat Titik Sintetis Baru</t>
  </si>
  <si>
    <t xml:space="preserve">selisih </t>
  </si>
  <si>
    <t>s4-s1</t>
  </si>
  <si>
    <t>Angka acak</t>
  </si>
  <si>
    <t xml:space="preserve">Buat data </t>
  </si>
  <si>
    <t xml:space="preserve">Sintesis 1 </t>
  </si>
  <si>
    <t>s5-s1</t>
  </si>
  <si>
    <t>Sintesis 2</t>
  </si>
  <si>
    <t>s2-s1</t>
  </si>
  <si>
    <t>Sintesis 3</t>
  </si>
  <si>
    <t>Sintesis 4</t>
  </si>
  <si>
    <t>Sintesis 5</t>
  </si>
  <si>
    <t>Menggabungkan data sintetis dengan data yang sebelumnya</t>
  </si>
  <si>
    <t>Inisialisasi dan Perhitungan Residual Awal (Pohon ke-1)</t>
  </si>
  <si>
    <t>prediksi awal</t>
  </si>
  <si>
    <t>reisdual</t>
  </si>
  <si>
    <t>Membangun Pohon Pertama (Tree 1)</t>
  </si>
  <si>
    <t>NO</t>
  </si>
  <si>
    <t>FITUR</t>
  </si>
  <si>
    <t>parameter</t>
  </si>
  <si>
    <t>nilai</t>
  </si>
  <si>
    <t>base_score</t>
  </si>
  <si>
    <t>learning_rate</t>
  </si>
  <si>
    <t>gamma</t>
  </si>
  <si>
    <t>lambda</t>
  </si>
  <si>
    <t>min_weight_child</t>
  </si>
  <si>
    <t>max_depth</t>
  </si>
  <si>
    <t>n_estimator</t>
  </si>
  <si>
    <t>sigmoid</t>
  </si>
  <si>
    <t>GRADIEN DAN HESSIAN</t>
  </si>
  <si>
    <t>label asli</t>
  </si>
  <si>
    <t>probabilitasi(0)</t>
  </si>
  <si>
    <t>gradien</t>
  </si>
  <si>
    <t>hessian</t>
  </si>
  <si>
    <t>Hitung G dan H ROOT NODE</t>
  </si>
  <si>
    <t>G:</t>
  </si>
  <si>
    <t>H:</t>
  </si>
  <si>
    <t>S:</t>
  </si>
  <si>
    <t>Hitung Split Terbaik</t>
  </si>
  <si>
    <t>treshold</t>
  </si>
  <si>
    <t>GL</t>
  </si>
  <si>
    <t>HL</t>
  </si>
  <si>
    <t>GR</t>
  </si>
  <si>
    <t>HR</t>
  </si>
  <si>
    <t>Similarity L</t>
  </si>
  <si>
    <t>Similarity R</t>
  </si>
  <si>
    <t>Gain</t>
  </si>
  <si>
    <t>GAIN TERTINGGI ADA DI FITUR CP</t>
  </si>
  <si>
    <t>Sekarang Kita Split data berdasarkan Fitur SLOPE</t>
  </si>
  <si>
    <t>Treshold</t>
  </si>
  <si>
    <t>restceg</t>
  </si>
  <si>
    <t>GAIN TERTINGGI ADA DI FITUR OLDPEAK</t>
  </si>
  <si>
    <t>karena di sini ada beberapa fitur dengan gain 0.333333333 kita bisa memilih salah satu fitur, kita bisa memilih secara arbitrary/acak atau berdasarkan urutan fitur, kami memilih oldpeak berdasarkan urutan fitur</t>
  </si>
  <si>
    <t>olldpeak</t>
  </si>
  <si>
    <t>GAIN TERTINGGI ADA DI FITUR SLOPE</t>
  </si>
  <si>
    <t>karena di sini ada beberapa fitur dengan gain 0.333333333 kita bisa memilih salah satu fitur, kita bisa memilih secara arbitrary/acak atau berdasarkan urutan fitur, kami memilih slope berdasarkan urutan fitur</t>
  </si>
  <si>
    <t>Split node kiti atau data yang CP &lt;= 2, kita split data ini menggunakan oldpeak &lt;= 0,7, yang merupakan gain tertinggi</t>
  </si>
  <si>
    <t>Split node kiti atau data yang CP &gt; 2, kita split data ini menggunakan slope &lt;= 1.5, yang merupakan gain tertinggi</t>
  </si>
  <si>
    <t>untuk node kanan kita tidak split karena tadi, semua gain yang di hasilkan &lt;= 0</t>
  </si>
  <si>
    <t>Pohon yang di hasilkan</t>
  </si>
  <si>
    <t>Karena parameter max_depth kita adalah 2 kita stop untuk mensplit pohonya lagi, tapi sebenarnya kita masih bisa check lagi setaip leaf  yang masih memiliki &gt;= 2 data</t>
  </si>
  <si>
    <t>Menghitung Output Value Di setiap leaf</t>
  </si>
  <si>
    <t>Leaf 1 (-0.5)</t>
  </si>
  <si>
    <t>Leaf 2 (0.5, 0.5)</t>
  </si>
  <si>
    <t>Output:</t>
  </si>
  <si>
    <t>Leaf 3 (0.5)</t>
  </si>
  <si>
    <t>Leaf 2 (-0.5, -0,5)</t>
  </si>
  <si>
    <t>Menghitung Probailitas, Gradien dan hessian baru</t>
  </si>
  <si>
    <t>Label Asli</t>
  </si>
  <si>
    <t>log-odds awal</t>
  </si>
  <si>
    <t>Prediksi Pohon 1</t>
  </si>
  <si>
    <t>prediksi_model_total</t>
  </si>
  <si>
    <t>Probabilitas</t>
  </si>
  <si>
    <t>Gradien Baru</t>
  </si>
  <si>
    <t>Hessian Baru</t>
  </si>
  <si>
    <t>DI sini bisa di lihat bahwa probabilitas semakin mendekati label aslinya di setiap record data</t>
  </si>
  <si>
    <t>Setelah itu kita ulangi proses sebelumnya menggunakan nilai probailitas, gradien dan hessian yang baru, kita dapat berhenti saat sudah mencapai n_estimator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</si>
</sst>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6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rgb="FFFFFFFF"/>
      <name val="Arial"/>
      <scheme val="minor"/>
    </font>
    <font>
      <color rgb="FF000000"/>
      <name val="Arial"/>
      <scheme val="minor"/>
    </font>
    <font>
      <b/>
      <sz val="11.0"/>
      <color rgb="FF000000"/>
      <name val="Calibri"/>
    </font>
    <font>
      <b/>
      <color rgb="FFFFFFFF"/>
      <name val="Arial"/>
      <scheme val="minor"/>
    </font>
    <font>
      <sz val="11.0"/>
      <color theme="1"/>
      <name val="Arial"/>
      <scheme val="minor"/>
    </font>
    <font>
      <sz val="11.0"/>
      <color rgb="FF000000"/>
      <name val="Calibri"/>
    </font>
    <font>
      <b/>
      <sz val="11.0"/>
      <color rgb="FFFFFFFF"/>
      <name val="Calibri"/>
    </font>
    <font>
      <color theme="1"/>
      <name val="Arial"/>
    </font>
    <font>
      <sz val="11.0"/>
      <color rgb="FFFFFFFF"/>
      <name val="Calibri"/>
    </font>
    <font>
      <b/>
      <color rgb="FFFFFFFF"/>
      <name val="Arial"/>
    </font>
    <font>
      <b/>
      <sz val="11.0"/>
      <color theme="1"/>
      <name val="Calibri"/>
    </font>
    <font>
      <sz val="11.0"/>
      <color theme="1"/>
      <name val="Calibri"/>
    </font>
    <font>
      <sz val="11.0"/>
      <color rgb="FFFF0000"/>
      <name val="Calibri"/>
    </font>
  </fonts>
  <fills count="11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B6D7A8"/>
        <bgColor rgb="FFB6D7A8"/>
      </patternFill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  <fill>
      <patternFill patternType="solid">
        <fgColor rgb="FF9900FF"/>
        <bgColor rgb="FF9900FF"/>
      </patternFill>
    </fill>
    <fill>
      <patternFill patternType="solid">
        <fgColor rgb="FF00FF00"/>
        <bgColor rgb="FF00FF00"/>
      </patternFill>
    </fill>
    <fill>
      <patternFill patternType="solid">
        <fgColor rgb="FFF1C232"/>
        <bgColor rgb="FFF1C232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1" fillId="0" fontId="2" numFmtId="0" xfId="0" applyAlignment="1" applyBorder="1" applyFont="1">
      <alignment horizontal="center" readingOrder="0"/>
    </xf>
    <xf borderId="1" fillId="2" fontId="2" numFmtId="0" xfId="0" applyAlignment="1" applyBorder="1" applyFill="1" applyFont="1">
      <alignment horizontal="center" readingOrder="0"/>
    </xf>
    <xf borderId="0" fillId="3" fontId="3" numFmtId="0" xfId="0" applyAlignment="1" applyFill="1" applyFont="1">
      <alignment horizontal="center" readingOrder="0"/>
    </xf>
    <xf borderId="1" fillId="2" fontId="0" numFmtId="0" xfId="0" applyAlignment="1" applyBorder="1" applyFont="1">
      <alignment horizontal="center" readingOrder="0"/>
    </xf>
    <xf borderId="1" fillId="2" fontId="4" numFmtId="0" xfId="0" applyAlignment="1" applyBorder="1" applyFont="1">
      <alignment horizontal="center" readingOrder="0"/>
    </xf>
    <xf borderId="0" fillId="4" fontId="2" numFmtId="0" xfId="0" applyAlignment="1" applyFill="1" applyFont="1">
      <alignment readingOrder="0"/>
    </xf>
    <xf borderId="0" fillId="4" fontId="2" numFmtId="0" xfId="0" applyFont="1"/>
    <xf borderId="0" fillId="0" fontId="2" numFmtId="0" xfId="0" applyAlignment="1" applyFont="1">
      <alignment readingOrder="0"/>
    </xf>
    <xf borderId="1" fillId="5" fontId="2" numFmtId="0" xfId="0" applyAlignment="1" applyBorder="1" applyFill="1" applyFont="1">
      <alignment horizontal="center" readingOrder="0"/>
    </xf>
    <xf borderId="0" fillId="0" fontId="2" numFmtId="0" xfId="0" applyAlignment="1" applyFont="1">
      <alignment horizontal="center" readingOrder="0"/>
    </xf>
    <xf borderId="1" fillId="6" fontId="2" numFmtId="0" xfId="0" applyAlignment="1" applyBorder="1" applyFill="1" applyFont="1">
      <alignment horizontal="center" readingOrder="0"/>
    </xf>
    <xf borderId="0" fillId="0" fontId="2" numFmtId="0" xfId="0" applyFont="1"/>
    <xf borderId="1" fillId="0" fontId="2" numFmtId="0" xfId="0" applyAlignment="1" applyBorder="1" applyFont="1">
      <alignment horizontal="center"/>
    </xf>
    <xf borderId="1" fillId="7" fontId="5" numFmtId="0" xfId="0" applyAlignment="1" applyBorder="1" applyFill="1" applyFont="1">
      <alignment horizontal="center" readingOrder="0" shrinkToFit="0" vertical="top" wrapText="0"/>
    </xf>
    <xf borderId="1" fillId="3" fontId="6" numFmtId="0" xfId="0" applyAlignment="1" applyBorder="1" applyFont="1">
      <alignment horizontal="center" readingOrder="0"/>
    </xf>
    <xf borderId="0" fillId="3" fontId="6" numFmtId="0" xfId="0" applyAlignment="1" applyFont="1">
      <alignment horizontal="center" readingOrder="0"/>
    </xf>
    <xf borderId="1" fillId="0" fontId="5" numFmtId="0" xfId="0" applyAlignment="1" applyBorder="1" applyFont="1">
      <alignment horizontal="center" readingOrder="0" shrinkToFit="0" vertical="top" wrapText="0"/>
    </xf>
    <xf borderId="2" fillId="0" fontId="5" numFmtId="0" xfId="0" applyAlignment="1" applyBorder="1" applyFont="1">
      <alignment horizontal="center" readingOrder="0" shrinkToFit="0" vertical="top" wrapText="0"/>
    </xf>
    <xf borderId="0" fillId="0" fontId="5" numFmtId="0" xfId="0" applyAlignment="1" applyFont="1">
      <alignment horizontal="center" readingOrder="0" shrinkToFit="0" vertical="top" wrapText="0"/>
    </xf>
    <xf borderId="1" fillId="0" fontId="7" numFmtId="0" xfId="0" applyAlignment="1" applyBorder="1" applyFont="1">
      <alignment horizontal="center" readingOrder="0"/>
    </xf>
    <xf borderId="1" fillId="0" fontId="2" numFmtId="0" xfId="0" applyAlignment="1" applyBorder="1" applyFont="1">
      <alignment readingOrder="0"/>
    </xf>
    <xf borderId="0" fillId="3" fontId="6" numFmtId="0" xfId="0" applyAlignment="1" applyFont="1">
      <alignment readingOrder="0"/>
    </xf>
    <xf borderId="1" fillId="0" fontId="8" numFmtId="0" xfId="0" applyAlignment="1" applyBorder="1" applyFont="1">
      <alignment horizontal="center" readingOrder="0" shrinkToFit="0" vertical="bottom" wrapText="0"/>
    </xf>
    <xf borderId="0" fillId="0" fontId="2" numFmtId="0" xfId="0" applyAlignment="1" applyFont="1">
      <alignment horizontal="center"/>
    </xf>
    <xf borderId="0" fillId="8" fontId="6" numFmtId="0" xfId="0" applyAlignment="1" applyFill="1" applyFont="1">
      <alignment horizontal="center" readingOrder="0"/>
    </xf>
    <xf borderId="1" fillId="0" fontId="8" numFmtId="0" xfId="0" applyAlignment="1" applyBorder="1" applyFont="1">
      <alignment horizontal="center" shrinkToFit="0" vertical="bottom" wrapText="0"/>
    </xf>
    <xf borderId="1" fillId="9" fontId="2" numFmtId="0" xfId="0" applyAlignment="1" applyBorder="1" applyFill="1" applyFont="1">
      <alignment horizontal="center"/>
    </xf>
    <xf borderId="1" fillId="8" fontId="9" numFmtId="0" xfId="0" applyAlignment="1" applyBorder="1" applyFont="1">
      <alignment horizontal="center" readingOrder="0" shrinkToFit="0" vertical="top" wrapText="0"/>
    </xf>
    <xf borderId="1" fillId="8" fontId="6" numFmtId="0" xfId="0" applyAlignment="1" applyBorder="1" applyFont="1">
      <alignment horizontal="center" readingOrder="0"/>
    </xf>
    <xf borderId="1" fillId="6" fontId="2" numFmtId="0" xfId="0" applyAlignment="1" applyBorder="1" applyFont="1">
      <alignment horizontal="center"/>
    </xf>
    <xf borderId="1" fillId="0" fontId="3" numFmtId="0" xfId="0" applyAlignment="1" applyBorder="1" applyFont="1">
      <alignment horizontal="center" readingOrder="0"/>
    </xf>
    <xf borderId="1" fillId="0" fontId="10" numFmtId="0" xfId="0" applyAlignment="1" applyBorder="1" applyFont="1">
      <alignment horizontal="center" readingOrder="0" vertical="bottom"/>
    </xf>
    <xf borderId="1" fillId="0" fontId="10" numFmtId="0" xfId="0" applyAlignment="1" applyBorder="1" applyFont="1">
      <alignment horizontal="center" vertical="bottom"/>
    </xf>
    <xf borderId="0" fillId="6" fontId="1" numFmtId="0" xfId="0" applyAlignment="1" applyFont="1">
      <alignment readingOrder="0"/>
    </xf>
    <xf borderId="0" fillId="6" fontId="2" numFmtId="0" xfId="0" applyFont="1"/>
    <xf borderId="0" fillId="3" fontId="2" numFmtId="0" xfId="0" applyFont="1"/>
    <xf borderId="0" fillId="0" fontId="2" numFmtId="0" xfId="0" applyFont="1"/>
    <xf borderId="1" fillId="10" fontId="11" numFmtId="0" xfId="0" applyAlignment="1" applyBorder="1" applyFill="1" applyFont="1">
      <alignment horizontal="center" readingOrder="0" shrinkToFit="0" vertical="top" wrapText="0"/>
    </xf>
    <xf borderId="1" fillId="0" fontId="8" numFmtId="0" xfId="0" applyAlignment="1" applyBorder="1" applyFont="1">
      <alignment horizontal="right" readingOrder="0" shrinkToFit="0" vertical="bottom" wrapText="0"/>
    </xf>
    <xf borderId="1" fillId="8" fontId="11" numFmtId="0" xfId="0" applyAlignment="1" applyBorder="1" applyFont="1">
      <alignment horizontal="center" readingOrder="0" shrinkToFit="0" vertical="top" wrapText="0"/>
    </xf>
    <xf borderId="1" fillId="8" fontId="11" numFmtId="0" xfId="0" applyAlignment="1" applyBorder="1" applyFont="1">
      <alignment horizontal="center" readingOrder="0" vertical="top"/>
    </xf>
    <xf borderId="1" fillId="8" fontId="12" numFmtId="0" xfId="0" applyAlignment="1" applyBorder="1" applyFont="1">
      <alignment horizontal="center" vertical="bottom"/>
    </xf>
    <xf borderId="1" fillId="0" fontId="10" numFmtId="0" xfId="0" applyAlignment="1" applyBorder="1" applyFont="1">
      <alignment vertical="bottom"/>
    </xf>
    <xf borderId="1" fillId="9" fontId="10" numFmtId="0" xfId="0" applyAlignment="1" applyBorder="1" applyFont="1">
      <alignment horizontal="center" vertical="bottom"/>
    </xf>
    <xf borderId="0" fillId="0" fontId="6" numFmtId="0" xfId="0" applyAlignment="1" applyFont="1">
      <alignment readingOrder="0"/>
    </xf>
    <xf borderId="0" fillId="0" fontId="8" numFmtId="0" xfId="0" applyAlignment="1" applyFont="1">
      <alignment horizontal="right" readingOrder="0" shrinkToFit="0" vertical="bottom" wrapText="0"/>
    </xf>
    <xf borderId="0" fillId="0" fontId="2" numFmtId="0" xfId="0" applyAlignment="1" applyFont="1">
      <alignment horizontal="left" readingOrder="0"/>
    </xf>
    <xf borderId="0" fillId="8" fontId="12" numFmtId="0" xfId="0" applyAlignment="1" applyFont="1">
      <alignment readingOrder="0" vertical="bottom"/>
    </xf>
    <xf borderId="0" fillId="8" fontId="6" numFmtId="0" xfId="0" applyAlignment="1" applyFont="1">
      <alignment readingOrder="0"/>
    </xf>
    <xf borderId="1" fillId="0" fontId="2" numFmtId="0" xfId="0" applyBorder="1" applyFont="1"/>
    <xf borderId="0" fillId="0" fontId="2" numFmtId="0" xfId="0" applyAlignment="1" applyFont="1">
      <alignment readingOrder="0" shrinkToFit="0" vertical="top" wrapText="1"/>
    </xf>
    <xf borderId="0" fillId="0" fontId="12" numFmtId="0" xfId="0" applyAlignment="1" applyFont="1">
      <alignment horizontal="center" vertical="bottom"/>
    </xf>
    <xf borderId="0" fillId="0" fontId="12" numFmtId="0" xfId="0" applyAlignment="1" applyFont="1">
      <alignment horizontal="center" vertical="bottom"/>
    </xf>
    <xf borderId="0" fillId="0" fontId="13" numFmtId="0" xfId="0" applyAlignment="1" applyFont="1">
      <alignment horizontal="center" vertical="bottom"/>
    </xf>
    <xf borderId="0" fillId="0" fontId="14" numFmtId="0" xfId="0" applyAlignment="1" applyFont="1">
      <alignment horizontal="center" vertical="bottom"/>
    </xf>
    <xf borderId="0" fillId="0" fontId="10" numFmtId="0" xfId="0" applyAlignment="1" applyFont="1">
      <alignment horizontal="center" vertical="bottom"/>
    </xf>
    <xf borderId="0" fillId="0" fontId="10" numFmtId="0" xfId="0" applyAlignment="1" applyFont="1">
      <alignment vertical="bottom"/>
    </xf>
    <xf borderId="0" fillId="0" fontId="14" numFmtId="0" xfId="0" applyAlignment="1" applyFont="1">
      <alignment horizontal="center" vertical="bottom"/>
    </xf>
    <xf borderId="0" fillId="0" fontId="9" numFmtId="0" xfId="0" applyAlignment="1" applyFont="1">
      <alignment horizontal="center" vertical="top"/>
    </xf>
    <xf borderId="0" fillId="0" fontId="15" numFmtId="0" xfId="0" applyAlignment="1" applyFont="1">
      <alignment horizontal="center" vertical="bottom"/>
    </xf>
    <xf borderId="0" fillId="0" fontId="13" numFmtId="0" xfId="0" applyAlignment="1" applyFon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9.png"/><Relationship Id="rId2" Type="http://schemas.openxmlformats.org/officeDocument/2006/relationships/image" Target="../media/image1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11.png"/><Relationship Id="rId2" Type="http://schemas.openxmlformats.org/officeDocument/2006/relationships/image" Target="../media/image10.png"/><Relationship Id="rId3" Type="http://schemas.openxmlformats.org/officeDocument/2006/relationships/image" Target="../media/image3.png"/><Relationship Id="rId4" Type="http://schemas.openxmlformats.org/officeDocument/2006/relationships/image" Target="../media/image6.png"/><Relationship Id="rId9" Type="http://schemas.openxmlformats.org/officeDocument/2006/relationships/image" Target="../media/image2.png"/><Relationship Id="rId5" Type="http://schemas.openxmlformats.org/officeDocument/2006/relationships/image" Target="../media/image8.png"/><Relationship Id="rId6" Type="http://schemas.openxmlformats.org/officeDocument/2006/relationships/image" Target="../media/image5.png"/><Relationship Id="rId7" Type="http://schemas.openxmlformats.org/officeDocument/2006/relationships/image" Target="../media/image7.png"/><Relationship Id="rId8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34</xdr:row>
      <xdr:rowOff>200025</xdr:rowOff>
    </xdr:from>
    <xdr:ext cx="1971675" cy="466725"/>
    <xdr:pic>
      <xdr:nvPicPr>
        <xdr:cNvPr id="0" name="image9.png" title="Gambar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962025</xdr:colOff>
      <xdr:row>17</xdr:row>
      <xdr:rowOff>200025</xdr:rowOff>
    </xdr:from>
    <xdr:ext cx="2409825" cy="390525"/>
    <xdr:pic>
      <xdr:nvPicPr>
        <xdr:cNvPr id="0" name="image1.png" title="Gambar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561975</xdr:colOff>
      <xdr:row>16</xdr:row>
      <xdr:rowOff>171450</xdr:rowOff>
    </xdr:from>
    <xdr:ext cx="1790700" cy="438150"/>
    <xdr:pic>
      <xdr:nvPicPr>
        <xdr:cNvPr id="0" name="image1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428625</xdr:colOff>
      <xdr:row>21</xdr:row>
      <xdr:rowOff>171450</xdr:rowOff>
    </xdr:from>
    <xdr:ext cx="1276350" cy="314325"/>
    <xdr:pic>
      <xdr:nvPicPr>
        <xdr:cNvPr id="0" name="image10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428625</xdr:colOff>
      <xdr:row>24</xdr:row>
      <xdr:rowOff>9525</xdr:rowOff>
    </xdr:from>
    <xdr:ext cx="1276350" cy="314325"/>
    <xdr:pic>
      <xdr:nvPicPr>
        <xdr:cNvPr id="0" name="image3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371475</xdr:colOff>
      <xdr:row>37</xdr:row>
      <xdr:rowOff>19050</xdr:rowOff>
    </xdr:from>
    <xdr:ext cx="1790700" cy="438150"/>
    <xdr:pic>
      <xdr:nvPicPr>
        <xdr:cNvPr id="0" name="image6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371475</xdr:colOff>
      <xdr:row>39</xdr:row>
      <xdr:rowOff>171450</xdr:rowOff>
    </xdr:from>
    <xdr:ext cx="2095500" cy="704850"/>
    <xdr:pic>
      <xdr:nvPicPr>
        <xdr:cNvPr id="0" name="image8.png" title="Imag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123825</xdr:colOff>
      <xdr:row>369</xdr:row>
      <xdr:rowOff>66675</xdr:rowOff>
    </xdr:from>
    <xdr:ext cx="2543175" cy="762000"/>
    <xdr:pic>
      <xdr:nvPicPr>
        <xdr:cNvPr id="0" name="image5.png" title="Imag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171450</xdr:colOff>
      <xdr:row>365</xdr:row>
      <xdr:rowOff>133350</xdr:rowOff>
    </xdr:from>
    <xdr:ext cx="2457450" cy="581025"/>
    <xdr:pic>
      <xdr:nvPicPr>
        <xdr:cNvPr id="0" name="image7.png" title="Image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762000</xdr:colOff>
      <xdr:row>124</xdr:row>
      <xdr:rowOff>200025</xdr:rowOff>
    </xdr:from>
    <xdr:ext cx="6057900" cy="4543425"/>
    <xdr:pic>
      <xdr:nvPicPr>
        <xdr:cNvPr id="0" name="image4.png" title="Gambar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328</xdr:row>
      <xdr:rowOff>28575</xdr:rowOff>
    </xdr:from>
    <xdr:ext cx="7410450" cy="5553075"/>
    <xdr:pic>
      <xdr:nvPicPr>
        <xdr:cNvPr id="0" name="image2.png" title="Gambar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>
      <c r="A2" s="2">
        <v>54.0</v>
      </c>
      <c r="B2" s="2">
        <v>1.0</v>
      </c>
      <c r="C2" s="2">
        <v>0.0</v>
      </c>
      <c r="D2" s="2">
        <v>120.0</v>
      </c>
      <c r="E2" s="2">
        <v>188.0</v>
      </c>
      <c r="F2" s="2">
        <v>0.0</v>
      </c>
      <c r="G2" s="2">
        <v>1.0</v>
      </c>
      <c r="H2" s="2">
        <v>113.0</v>
      </c>
      <c r="I2" s="2">
        <v>0.0</v>
      </c>
      <c r="J2" s="2">
        <v>1.4</v>
      </c>
      <c r="K2" s="2">
        <v>1.0</v>
      </c>
      <c r="L2" s="2">
        <v>1.0</v>
      </c>
      <c r="M2" s="2">
        <v>3.0</v>
      </c>
      <c r="N2" s="2">
        <v>0.0</v>
      </c>
    </row>
    <row r="3">
      <c r="A3" s="2">
        <v>64.0</v>
      </c>
      <c r="B3" s="2">
        <v>1.0</v>
      </c>
      <c r="C3" s="2">
        <v>3.0</v>
      </c>
      <c r="D3" s="2">
        <v>170.0</v>
      </c>
      <c r="E3" s="2">
        <v>227.0</v>
      </c>
      <c r="F3" s="2">
        <v>0.0</v>
      </c>
      <c r="G3" s="2">
        <v>0.0</v>
      </c>
      <c r="H3" s="2">
        <v>155.0</v>
      </c>
      <c r="I3" s="2">
        <v>0.0</v>
      </c>
      <c r="J3" s="2">
        <v>0.6</v>
      </c>
      <c r="K3" s="2">
        <v>1.0</v>
      </c>
      <c r="L3" s="2">
        <v>0.0</v>
      </c>
      <c r="M3" s="2">
        <v>3.0</v>
      </c>
      <c r="N3" s="2">
        <v>1.0</v>
      </c>
    </row>
    <row r="4">
      <c r="A4" s="2">
        <v>59.0</v>
      </c>
      <c r="B4" s="2">
        <v>1.0</v>
      </c>
      <c r="C4" s="2">
        <v>3.0</v>
      </c>
      <c r="D4" s="2">
        <v>178.0</v>
      </c>
      <c r="E4" s="2">
        <v>270.0</v>
      </c>
      <c r="F4" s="2">
        <v>0.0</v>
      </c>
      <c r="G4" s="2">
        <v>0.0</v>
      </c>
      <c r="H4" s="2">
        <v>145.0</v>
      </c>
      <c r="I4" s="2">
        <v>0.0</v>
      </c>
      <c r="J4" s="2">
        <v>4.2</v>
      </c>
      <c r="K4" s="2">
        <v>0.0</v>
      </c>
      <c r="L4" s="2">
        <v>0.0</v>
      </c>
      <c r="M4" s="2">
        <v>3.0</v>
      </c>
      <c r="N4" s="2">
        <v>1.0</v>
      </c>
    </row>
    <row r="5">
      <c r="A5" s="2">
        <v>59.0</v>
      </c>
      <c r="B5" s="2">
        <v>1.0</v>
      </c>
      <c r="C5" s="2">
        <v>3.0</v>
      </c>
      <c r="D5" s="2">
        <v>170.0</v>
      </c>
      <c r="E5" s="2">
        <v>288.0</v>
      </c>
      <c r="F5" s="2">
        <v>0.0</v>
      </c>
      <c r="G5" s="2">
        <v>0.0</v>
      </c>
      <c r="H5" s="2">
        <v>159.0</v>
      </c>
      <c r="I5" s="2">
        <v>0.0</v>
      </c>
      <c r="J5" s="2">
        <v>0.2</v>
      </c>
      <c r="K5" s="2">
        <v>1.0</v>
      </c>
      <c r="L5" s="2">
        <v>0.0</v>
      </c>
      <c r="M5" s="2">
        <v>3.0</v>
      </c>
      <c r="N5" s="2">
        <v>0.0</v>
      </c>
    </row>
    <row r="6">
      <c r="A6" s="2">
        <v>60.0</v>
      </c>
      <c r="B6" s="2">
        <v>0.0</v>
      </c>
      <c r="C6" s="2">
        <v>3.0</v>
      </c>
      <c r="D6" s="2">
        <v>150.0</v>
      </c>
      <c r="E6" s="2">
        <v>240.0</v>
      </c>
      <c r="F6" s="2">
        <v>0.0</v>
      </c>
      <c r="G6" s="2">
        <v>1.0</v>
      </c>
      <c r="H6" s="2">
        <v>171.0</v>
      </c>
      <c r="I6" s="2">
        <v>0.0</v>
      </c>
      <c r="J6" s="2">
        <v>0.9</v>
      </c>
      <c r="K6" s="2">
        <v>2.0</v>
      </c>
      <c r="L6" s="2">
        <v>0.0</v>
      </c>
      <c r="M6" s="2">
        <v>2.0</v>
      </c>
      <c r="N6" s="2">
        <v>1.0</v>
      </c>
    </row>
    <row r="7">
      <c r="A7" s="2">
        <v>42.0</v>
      </c>
      <c r="B7" s="2">
        <v>1.0</v>
      </c>
      <c r="C7" s="2">
        <v>0.0</v>
      </c>
      <c r="D7" s="2">
        <v>136.0</v>
      </c>
      <c r="E7" s="2">
        <v>315.0</v>
      </c>
      <c r="F7" s="2">
        <v>0.0</v>
      </c>
      <c r="G7" s="2">
        <v>1.0</v>
      </c>
      <c r="H7" s="2">
        <v>125.0</v>
      </c>
      <c r="I7" s="2">
        <v>1.0</v>
      </c>
      <c r="J7" s="2">
        <v>1.8</v>
      </c>
      <c r="K7" s="2">
        <v>1.0</v>
      </c>
      <c r="L7" s="2">
        <v>0.0</v>
      </c>
      <c r="M7" s="2">
        <v>1.0</v>
      </c>
      <c r="N7" s="2">
        <v>0.0</v>
      </c>
    </row>
    <row r="8">
      <c r="A8" s="2">
        <v>60.0</v>
      </c>
      <c r="B8" s="2">
        <v>1.0</v>
      </c>
      <c r="C8" s="2">
        <v>0.0</v>
      </c>
      <c r="D8" s="2">
        <v>130.0</v>
      </c>
      <c r="E8" s="2">
        <v>253.0</v>
      </c>
      <c r="F8" s="2">
        <v>0.0</v>
      </c>
      <c r="G8" s="2">
        <v>1.0</v>
      </c>
      <c r="H8" s="2">
        <v>144.0</v>
      </c>
      <c r="I8" s="2">
        <v>1.0</v>
      </c>
      <c r="J8" s="2">
        <v>1.4</v>
      </c>
      <c r="K8" s="2">
        <v>2.0</v>
      </c>
      <c r="L8" s="2">
        <v>1.0</v>
      </c>
      <c r="M8" s="2">
        <v>3.0</v>
      </c>
      <c r="N8" s="2">
        <v>0.0</v>
      </c>
    </row>
    <row r="9">
      <c r="A9" s="2">
        <v>51.0</v>
      </c>
      <c r="B9" s="2">
        <v>1.0</v>
      </c>
      <c r="C9" s="2">
        <v>0.0</v>
      </c>
      <c r="D9" s="2">
        <v>140.0</v>
      </c>
      <c r="E9" s="2">
        <v>261.0</v>
      </c>
      <c r="F9" s="2">
        <v>0.0</v>
      </c>
      <c r="G9" s="2">
        <v>0.0</v>
      </c>
      <c r="H9" s="2">
        <v>186.0</v>
      </c>
      <c r="I9" s="2">
        <v>1.0</v>
      </c>
      <c r="J9" s="2">
        <v>0.0</v>
      </c>
      <c r="K9" s="2">
        <v>2.0</v>
      </c>
      <c r="L9" s="2">
        <v>0.0</v>
      </c>
      <c r="M9" s="2">
        <v>2.0</v>
      </c>
      <c r="N9" s="2">
        <v>1.0</v>
      </c>
    </row>
    <row r="10">
      <c r="A10" s="2">
        <v>63.0</v>
      </c>
      <c r="B10" s="2">
        <v>1.0</v>
      </c>
      <c r="C10" s="2">
        <v>0.0</v>
      </c>
      <c r="D10" s="2">
        <v>130.0</v>
      </c>
      <c r="E10" s="2">
        <v>254.0</v>
      </c>
      <c r="F10" s="2">
        <v>0.0</v>
      </c>
      <c r="G10" s="2">
        <v>0.0</v>
      </c>
      <c r="H10" s="2">
        <v>147.0</v>
      </c>
      <c r="I10" s="2">
        <v>0.0</v>
      </c>
      <c r="J10" s="2">
        <v>1.4</v>
      </c>
      <c r="K10" s="2">
        <v>1.0</v>
      </c>
      <c r="L10" s="2">
        <v>1.0</v>
      </c>
      <c r="M10" s="2">
        <v>3.0</v>
      </c>
      <c r="N10" s="2">
        <v>0.0</v>
      </c>
    </row>
    <row r="11">
      <c r="A11" s="2">
        <v>34.0</v>
      </c>
      <c r="B11" s="2">
        <v>1.0</v>
      </c>
      <c r="C11" s="2">
        <v>3.0</v>
      </c>
      <c r="D11" s="2">
        <v>118.0</v>
      </c>
      <c r="E11" s="2">
        <v>182.0</v>
      </c>
      <c r="F11" s="2">
        <v>0.0</v>
      </c>
      <c r="G11" s="2">
        <v>0.0</v>
      </c>
      <c r="H11" s="2">
        <v>174.0</v>
      </c>
      <c r="I11" s="2">
        <v>0.0</v>
      </c>
      <c r="J11" s="2">
        <v>0.0</v>
      </c>
      <c r="K11" s="2">
        <v>2.0</v>
      </c>
      <c r="L11" s="2">
        <v>0.0</v>
      </c>
      <c r="M11" s="2">
        <v>2.0</v>
      </c>
      <c r="N11" s="2">
        <v>1.0</v>
      </c>
    </row>
    <row r="12">
      <c r="A12" s="2">
        <v>41.0</v>
      </c>
      <c r="B12" s="2">
        <v>1.0</v>
      </c>
      <c r="C12" s="2">
        <v>1.0</v>
      </c>
      <c r="D12" s="2">
        <v>135.0</v>
      </c>
      <c r="E12" s="2">
        <v>203.0</v>
      </c>
      <c r="F12" s="2">
        <v>0.0</v>
      </c>
      <c r="G12" s="2">
        <v>1.0</v>
      </c>
      <c r="H12" s="2">
        <v>132.0</v>
      </c>
      <c r="I12" s="2">
        <v>0.0</v>
      </c>
      <c r="J12" s="2">
        <v>0.0</v>
      </c>
      <c r="K12" s="2">
        <v>1.0</v>
      </c>
      <c r="L12" s="2">
        <v>0.0</v>
      </c>
      <c r="M12" s="2">
        <v>1.0</v>
      </c>
      <c r="N12" s="2">
        <v>1.0</v>
      </c>
    </row>
    <row r="13">
      <c r="A13" s="2">
        <v>59.0</v>
      </c>
      <c r="B13" s="2">
        <v>1.0</v>
      </c>
      <c r="C13" s="2">
        <v>1.0</v>
      </c>
      <c r="D13" s="2">
        <v>140.0</v>
      </c>
      <c r="E13" s="2">
        <v>221.0</v>
      </c>
      <c r="F13" s="2">
        <v>0.0</v>
      </c>
      <c r="G13" s="2">
        <v>1.0</v>
      </c>
      <c r="H13" s="2">
        <v>164.0</v>
      </c>
      <c r="I13" s="2">
        <v>1.0</v>
      </c>
      <c r="J13" s="2">
        <v>0.0</v>
      </c>
      <c r="K13" s="2">
        <v>2.0</v>
      </c>
      <c r="L13" s="2">
        <v>0.0</v>
      </c>
      <c r="M13" s="2">
        <v>2.0</v>
      </c>
      <c r="N13" s="2">
        <v>1.0</v>
      </c>
    </row>
    <row r="14">
      <c r="A14" s="2">
        <v>54.0</v>
      </c>
      <c r="B14" s="2">
        <v>1.0</v>
      </c>
      <c r="C14" s="2">
        <v>2.0</v>
      </c>
      <c r="D14" s="2">
        <v>125.0</v>
      </c>
      <c r="E14" s="2">
        <v>273.0</v>
      </c>
      <c r="F14" s="2">
        <v>0.0</v>
      </c>
      <c r="G14" s="2">
        <v>0.0</v>
      </c>
      <c r="H14" s="2">
        <v>152.0</v>
      </c>
      <c r="I14" s="2">
        <v>0.0</v>
      </c>
      <c r="J14" s="2">
        <v>0.5</v>
      </c>
      <c r="K14" s="2">
        <v>0.0</v>
      </c>
      <c r="L14" s="2">
        <v>1.0</v>
      </c>
      <c r="M14" s="2">
        <v>2.0</v>
      </c>
      <c r="N14" s="2">
        <v>1.0</v>
      </c>
    </row>
    <row r="15">
      <c r="A15" s="2">
        <v>45.0</v>
      </c>
      <c r="B15" s="2">
        <v>1.0</v>
      </c>
      <c r="C15" s="2">
        <v>0.0</v>
      </c>
      <c r="D15" s="2">
        <v>115.0</v>
      </c>
      <c r="E15" s="2">
        <v>260.0</v>
      </c>
      <c r="F15" s="2">
        <v>0.0</v>
      </c>
      <c r="G15" s="2">
        <v>0.0</v>
      </c>
      <c r="H15" s="2">
        <v>185.0</v>
      </c>
      <c r="I15" s="2">
        <v>0.0</v>
      </c>
      <c r="J15" s="2">
        <v>0.0</v>
      </c>
      <c r="K15" s="2">
        <v>2.0</v>
      </c>
      <c r="L15" s="2">
        <v>0.0</v>
      </c>
      <c r="M15" s="2">
        <v>2.0</v>
      </c>
      <c r="N15" s="2">
        <v>1.0</v>
      </c>
    </row>
    <row r="16">
      <c r="A16" s="2">
        <v>62.0</v>
      </c>
      <c r="B16" s="2">
        <v>1.0</v>
      </c>
      <c r="C16" s="2">
        <v>2.0</v>
      </c>
      <c r="D16" s="2">
        <v>130.0</v>
      </c>
      <c r="E16" s="2">
        <v>231.0</v>
      </c>
      <c r="F16" s="2">
        <v>0.0</v>
      </c>
      <c r="G16" s="2">
        <v>1.0</v>
      </c>
      <c r="H16" s="2">
        <v>146.0</v>
      </c>
      <c r="I16" s="2">
        <v>0.0</v>
      </c>
      <c r="J16" s="2">
        <v>1.8</v>
      </c>
      <c r="K16" s="2">
        <v>1.0</v>
      </c>
      <c r="L16" s="2">
        <v>3.0</v>
      </c>
      <c r="M16" s="2">
        <v>3.0</v>
      </c>
      <c r="N16" s="2">
        <v>1.0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11.0"/>
  </cols>
  <sheetData>
    <row r="1">
      <c r="A1" s="1" t="s">
        <v>14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>
      <c r="A2" s="2">
        <v>1.0</v>
      </c>
      <c r="B2" s="2">
        <v>54.0</v>
      </c>
      <c r="C2" s="2">
        <v>1.0</v>
      </c>
      <c r="D2" s="2">
        <v>0.0</v>
      </c>
      <c r="E2" s="2">
        <v>120.0</v>
      </c>
      <c r="F2" s="2">
        <v>188.0</v>
      </c>
      <c r="G2" s="2">
        <v>0.0</v>
      </c>
      <c r="H2" s="2">
        <v>1.0</v>
      </c>
      <c r="I2" s="2">
        <v>113.0</v>
      </c>
      <c r="J2" s="2">
        <v>0.0</v>
      </c>
      <c r="K2" s="2">
        <v>1.4</v>
      </c>
      <c r="L2" s="2">
        <v>1.0</v>
      </c>
      <c r="M2" s="2">
        <v>1.0</v>
      </c>
      <c r="N2" s="2">
        <v>3.0</v>
      </c>
      <c r="O2" s="2">
        <v>0.0</v>
      </c>
      <c r="Q2" s="3" t="s">
        <v>15</v>
      </c>
      <c r="R2" s="3" t="s">
        <v>16</v>
      </c>
    </row>
    <row r="3">
      <c r="A3" s="2">
        <v>2.0</v>
      </c>
      <c r="B3" s="2">
        <v>64.0</v>
      </c>
      <c r="C3" s="2">
        <v>1.0</v>
      </c>
      <c r="D3" s="2">
        <v>3.0</v>
      </c>
      <c r="E3" s="2">
        <v>170.0</v>
      </c>
      <c r="F3" s="2">
        <v>227.0</v>
      </c>
      <c r="G3" s="2">
        <v>0.0</v>
      </c>
      <c r="H3" s="2">
        <v>0.0</v>
      </c>
      <c r="I3" s="2">
        <v>155.0</v>
      </c>
      <c r="J3" s="2">
        <v>0.0</v>
      </c>
      <c r="K3" s="2">
        <v>0.6</v>
      </c>
      <c r="L3" s="2">
        <v>1.0</v>
      </c>
      <c r="M3" s="2">
        <v>0.0</v>
      </c>
      <c r="N3" s="2">
        <v>3.0</v>
      </c>
      <c r="O3" s="2">
        <v>1.0</v>
      </c>
      <c r="Q3" s="3">
        <v>0.0</v>
      </c>
      <c r="R3" s="3">
        <v>5.0</v>
      </c>
      <c r="S3" s="4" t="s">
        <v>17</v>
      </c>
    </row>
    <row r="4">
      <c r="A4" s="2">
        <v>3.0</v>
      </c>
      <c r="B4" s="2">
        <v>59.0</v>
      </c>
      <c r="C4" s="2">
        <v>1.0</v>
      </c>
      <c r="D4" s="2">
        <v>3.0</v>
      </c>
      <c r="E4" s="2">
        <v>178.0</v>
      </c>
      <c r="F4" s="2">
        <v>270.0</v>
      </c>
      <c r="G4" s="2">
        <v>0.0</v>
      </c>
      <c r="H4" s="2">
        <v>0.0</v>
      </c>
      <c r="I4" s="2">
        <v>145.0</v>
      </c>
      <c r="J4" s="2">
        <v>0.0</v>
      </c>
      <c r="K4" s="2">
        <v>4.2</v>
      </c>
      <c r="L4" s="2">
        <v>0.0</v>
      </c>
      <c r="M4" s="2">
        <v>0.0</v>
      </c>
      <c r="N4" s="2">
        <v>3.0</v>
      </c>
      <c r="O4" s="2">
        <v>1.0</v>
      </c>
      <c r="Q4" s="5">
        <v>1.0</v>
      </c>
      <c r="R4" s="6">
        <v>10.0</v>
      </c>
    </row>
    <row r="5">
      <c r="A5" s="2">
        <v>4.0</v>
      </c>
      <c r="B5" s="2">
        <v>59.0</v>
      </c>
      <c r="C5" s="2">
        <v>1.0</v>
      </c>
      <c r="D5" s="2">
        <v>3.0</v>
      </c>
      <c r="E5" s="2">
        <v>170.0</v>
      </c>
      <c r="F5" s="2">
        <v>288.0</v>
      </c>
      <c r="G5" s="2">
        <v>0.0</v>
      </c>
      <c r="H5" s="2">
        <v>0.0</v>
      </c>
      <c r="I5" s="2">
        <v>159.0</v>
      </c>
      <c r="J5" s="2">
        <v>0.0</v>
      </c>
      <c r="K5" s="2">
        <v>0.2</v>
      </c>
      <c r="L5" s="2">
        <v>1.0</v>
      </c>
      <c r="M5" s="2">
        <v>0.0</v>
      </c>
      <c r="N5" s="2">
        <v>3.0</v>
      </c>
      <c r="O5" s="2">
        <v>0.0</v>
      </c>
    </row>
    <row r="6">
      <c r="A6" s="2">
        <v>5.0</v>
      </c>
      <c r="B6" s="2">
        <v>60.0</v>
      </c>
      <c r="C6" s="2">
        <v>0.0</v>
      </c>
      <c r="D6" s="2">
        <v>3.0</v>
      </c>
      <c r="E6" s="2">
        <v>150.0</v>
      </c>
      <c r="F6" s="2">
        <v>240.0</v>
      </c>
      <c r="G6" s="2">
        <v>0.0</v>
      </c>
      <c r="H6" s="2">
        <v>1.0</v>
      </c>
      <c r="I6" s="2">
        <v>171.0</v>
      </c>
      <c r="J6" s="2">
        <v>0.0</v>
      </c>
      <c r="K6" s="2">
        <v>0.9</v>
      </c>
      <c r="L6" s="2">
        <v>2.0</v>
      </c>
      <c r="M6" s="2">
        <v>0.0</v>
      </c>
      <c r="N6" s="2">
        <v>2.0</v>
      </c>
      <c r="O6" s="2">
        <v>1.0</v>
      </c>
    </row>
    <row r="7">
      <c r="A7" s="2">
        <v>6.0</v>
      </c>
      <c r="B7" s="2">
        <v>42.0</v>
      </c>
      <c r="C7" s="2">
        <v>1.0</v>
      </c>
      <c r="D7" s="2">
        <v>0.0</v>
      </c>
      <c r="E7" s="2">
        <v>136.0</v>
      </c>
      <c r="F7" s="2">
        <v>315.0</v>
      </c>
      <c r="G7" s="2">
        <v>0.0</v>
      </c>
      <c r="H7" s="2">
        <v>1.0</v>
      </c>
      <c r="I7" s="2">
        <v>125.0</v>
      </c>
      <c r="J7" s="2">
        <v>1.0</v>
      </c>
      <c r="K7" s="2">
        <v>1.8</v>
      </c>
      <c r="L7" s="2">
        <v>1.0</v>
      </c>
      <c r="M7" s="2">
        <v>0.0</v>
      </c>
      <c r="N7" s="2">
        <v>1.0</v>
      </c>
      <c r="O7" s="2">
        <v>0.0</v>
      </c>
    </row>
    <row r="8">
      <c r="A8" s="2">
        <v>7.0</v>
      </c>
      <c r="B8" s="2">
        <v>60.0</v>
      </c>
      <c r="C8" s="2">
        <v>1.0</v>
      </c>
      <c r="D8" s="2">
        <v>0.0</v>
      </c>
      <c r="E8" s="2">
        <v>130.0</v>
      </c>
      <c r="F8" s="2">
        <v>253.0</v>
      </c>
      <c r="G8" s="2">
        <v>0.0</v>
      </c>
      <c r="H8" s="2">
        <v>1.0</v>
      </c>
      <c r="I8" s="2">
        <v>144.0</v>
      </c>
      <c r="J8" s="2">
        <v>1.0</v>
      </c>
      <c r="K8" s="2">
        <v>1.4</v>
      </c>
      <c r="L8" s="2">
        <v>2.0</v>
      </c>
      <c r="M8" s="2">
        <v>1.0</v>
      </c>
      <c r="N8" s="2">
        <v>3.0</v>
      </c>
      <c r="O8" s="2">
        <v>0.0</v>
      </c>
    </row>
    <row r="9">
      <c r="A9" s="2">
        <v>8.0</v>
      </c>
      <c r="B9" s="2">
        <v>51.0</v>
      </c>
      <c r="C9" s="2">
        <v>1.0</v>
      </c>
      <c r="D9" s="2">
        <v>0.0</v>
      </c>
      <c r="E9" s="2">
        <v>140.0</v>
      </c>
      <c r="F9" s="2">
        <v>261.0</v>
      </c>
      <c r="G9" s="2">
        <v>0.0</v>
      </c>
      <c r="H9" s="2">
        <v>0.0</v>
      </c>
      <c r="I9" s="2">
        <v>186.0</v>
      </c>
      <c r="J9" s="2">
        <v>1.0</v>
      </c>
      <c r="K9" s="2">
        <v>0.0</v>
      </c>
      <c r="L9" s="2">
        <v>2.0</v>
      </c>
      <c r="M9" s="2">
        <v>0.0</v>
      </c>
      <c r="N9" s="2">
        <v>2.0</v>
      </c>
      <c r="O9" s="2">
        <v>1.0</v>
      </c>
    </row>
    <row r="10">
      <c r="A10" s="2">
        <v>9.0</v>
      </c>
      <c r="B10" s="2">
        <v>63.0</v>
      </c>
      <c r="C10" s="2">
        <v>1.0</v>
      </c>
      <c r="D10" s="2">
        <v>0.0</v>
      </c>
      <c r="E10" s="2">
        <v>130.0</v>
      </c>
      <c r="F10" s="2">
        <v>254.0</v>
      </c>
      <c r="G10" s="2">
        <v>0.0</v>
      </c>
      <c r="H10" s="2">
        <v>0.0</v>
      </c>
      <c r="I10" s="2">
        <v>147.0</v>
      </c>
      <c r="J10" s="2">
        <v>0.0</v>
      </c>
      <c r="K10" s="2">
        <v>1.4</v>
      </c>
      <c r="L10" s="2">
        <v>1.0</v>
      </c>
      <c r="M10" s="2">
        <v>1.0</v>
      </c>
      <c r="N10" s="2">
        <v>3.0</v>
      </c>
      <c r="O10" s="2">
        <v>0.0</v>
      </c>
    </row>
    <row r="11">
      <c r="A11" s="2">
        <v>10.0</v>
      </c>
      <c r="B11" s="2">
        <v>34.0</v>
      </c>
      <c r="C11" s="2">
        <v>1.0</v>
      </c>
      <c r="D11" s="2">
        <v>3.0</v>
      </c>
      <c r="E11" s="2">
        <v>118.0</v>
      </c>
      <c r="F11" s="2">
        <v>182.0</v>
      </c>
      <c r="G11" s="2">
        <v>0.0</v>
      </c>
      <c r="H11" s="2">
        <v>0.0</v>
      </c>
      <c r="I11" s="2">
        <v>174.0</v>
      </c>
      <c r="J11" s="2">
        <v>0.0</v>
      </c>
      <c r="K11" s="2">
        <v>0.0</v>
      </c>
      <c r="L11" s="2">
        <v>2.0</v>
      </c>
      <c r="M11" s="2">
        <v>0.0</v>
      </c>
      <c r="N11" s="2">
        <v>2.0</v>
      </c>
      <c r="O11" s="2">
        <v>1.0</v>
      </c>
    </row>
    <row r="12">
      <c r="A12" s="2">
        <v>11.0</v>
      </c>
      <c r="B12" s="2">
        <v>41.0</v>
      </c>
      <c r="C12" s="2">
        <v>1.0</v>
      </c>
      <c r="D12" s="2">
        <v>1.0</v>
      </c>
      <c r="E12" s="2">
        <v>135.0</v>
      </c>
      <c r="F12" s="2">
        <v>203.0</v>
      </c>
      <c r="G12" s="2">
        <v>0.0</v>
      </c>
      <c r="H12" s="2">
        <v>1.0</v>
      </c>
      <c r="I12" s="2">
        <v>132.0</v>
      </c>
      <c r="J12" s="2">
        <v>0.0</v>
      </c>
      <c r="K12" s="2">
        <v>0.0</v>
      </c>
      <c r="L12" s="2">
        <v>1.0</v>
      </c>
      <c r="M12" s="2">
        <v>0.0</v>
      </c>
      <c r="N12" s="2">
        <v>1.0</v>
      </c>
      <c r="O12" s="2">
        <v>1.0</v>
      </c>
    </row>
    <row r="13">
      <c r="A13" s="2">
        <v>12.0</v>
      </c>
      <c r="B13" s="2">
        <v>59.0</v>
      </c>
      <c r="C13" s="2">
        <v>1.0</v>
      </c>
      <c r="D13" s="2">
        <v>1.0</v>
      </c>
      <c r="E13" s="2">
        <v>140.0</v>
      </c>
      <c r="F13" s="2">
        <v>221.0</v>
      </c>
      <c r="G13" s="2">
        <v>0.0</v>
      </c>
      <c r="H13" s="2">
        <v>1.0</v>
      </c>
      <c r="I13" s="2">
        <v>164.0</v>
      </c>
      <c r="J13" s="2">
        <v>1.0</v>
      </c>
      <c r="K13" s="2">
        <v>0.0</v>
      </c>
      <c r="L13" s="2">
        <v>2.0</v>
      </c>
      <c r="M13" s="2">
        <v>0.0</v>
      </c>
      <c r="N13" s="2">
        <v>2.0</v>
      </c>
      <c r="O13" s="2">
        <v>1.0</v>
      </c>
    </row>
    <row r="14">
      <c r="A14" s="2">
        <v>13.0</v>
      </c>
      <c r="B14" s="2">
        <v>54.0</v>
      </c>
      <c r="C14" s="2">
        <v>1.0</v>
      </c>
      <c r="D14" s="2">
        <v>2.0</v>
      </c>
      <c r="E14" s="2">
        <v>125.0</v>
      </c>
      <c r="F14" s="2">
        <v>273.0</v>
      </c>
      <c r="G14" s="2">
        <v>0.0</v>
      </c>
      <c r="H14" s="2">
        <v>0.0</v>
      </c>
      <c r="I14" s="2">
        <v>152.0</v>
      </c>
      <c r="J14" s="2">
        <v>0.0</v>
      </c>
      <c r="K14" s="2">
        <v>0.5</v>
      </c>
      <c r="L14" s="2">
        <v>0.0</v>
      </c>
      <c r="M14" s="2">
        <v>1.0</v>
      </c>
      <c r="N14" s="2">
        <v>2.0</v>
      </c>
      <c r="O14" s="2">
        <v>1.0</v>
      </c>
    </row>
    <row r="15">
      <c r="A15" s="2">
        <v>14.0</v>
      </c>
      <c r="B15" s="2">
        <v>45.0</v>
      </c>
      <c r="C15" s="2">
        <v>1.0</v>
      </c>
      <c r="D15" s="2">
        <v>0.0</v>
      </c>
      <c r="E15" s="2">
        <v>115.0</v>
      </c>
      <c r="F15" s="2">
        <v>260.0</v>
      </c>
      <c r="G15" s="2">
        <v>0.0</v>
      </c>
      <c r="H15" s="2">
        <v>0.0</v>
      </c>
      <c r="I15" s="2">
        <v>185.0</v>
      </c>
      <c r="J15" s="2">
        <v>0.0</v>
      </c>
      <c r="K15" s="2">
        <v>0.0</v>
      </c>
      <c r="L15" s="2">
        <v>2.0</v>
      </c>
      <c r="M15" s="2">
        <v>0.0</v>
      </c>
      <c r="N15" s="2">
        <v>2.0</v>
      </c>
      <c r="O15" s="2">
        <v>1.0</v>
      </c>
    </row>
    <row r="16">
      <c r="A16" s="2">
        <v>15.0</v>
      </c>
      <c r="B16" s="2">
        <v>62.0</v>
      </c>
      <c r="C16" s="2">
        <v>1.0</v>
      </c>
      <c r="D16" s="2">
        <v>2.0</v>
      </c>
      <c r="E16" s="2">
        <v>130.0</v>
      </c>
      <c r="F16" s="2">
        <v>231.0</v>
      </c>
      <c r="G16" s="2">
        <v>0.0</v>
      </c>
      <c r="H16" s="2">
        <v>1.0</v>
      </c>
      <c r="I16" s="2">
        <v>146.0</v>
      </c>
      <c r="J16" s="2">
        <v>0.0</v>
      </c>
      <c r="K16" s="2">
        <v>1.8</v>
      </c>
      <c r="L16" s="2">
        <v>1.0</v>
      </c>
      <c r="M16" s="2">
        <v>3.0</v>
      </c>
      <c r="N16" s="2">
        <v>3.0</v>
      </c>
      <c r="O16" s="2">
        <v>1.0</v>
      </c>
    </row>
    <row r="18">
      <c r="A18" s="7" t="s">
        <v>18</v>
      </c>
      <c r="B18" s="8"/>
      <c r="C18" s="8"/>
    </row>
    <row r="19">
      <c r="A19" s="1" t="s">
        <v>14</v>
      </c>
      <c r="B19" s="1" t="s">
        <v>0</v>
      </c>
      <c r="C19" s="1" t="s">
        <v>1</v>
      </c>
      <c r="D19" s="1" t="s">
        <v>2</v>
      </c>
      <c r="E19" s="1" t="s">
        <v>3</v>
      </c>
      <c r="F19" s="1" t="s">
        <v>4</v>
      </c>
      <c r="G19" s="1" t="s">
        <v>5</v>
      </c>
      <c r="H19" s="1" t="s">
        <v>6</v>
      </c>
      <c r="I19" s="1" t="s">
        <v>7</v>
      </c>
      <c r="J19" s="1" t="s">
        <v>8</v>
      </c>
      <c r="K19" s="1" t="s">
        <v>9</v>
      </c>
      <c r="L19" s="1" t="s">
        <v>10</v>
      </c>
      <c r="M19" s="1" t="s">
        <v>11</v>
      </c>
      <c r="N19" s="1" t="s">
        <v>12</v>
      </c>
      <c r="O19" s="1" t="s">
        <v>19</v>
      </c>
    </row>
    <row r="20">
      <c r="A20" s="3">
        <v>1.0</v>
      </c>
      <c r="B20" s="3">
        <v>54.0</v>
      </c>
      <c r="C20" s="3">
        <v>1.0</v>
      </c>
      <c r="D20" s="3">
        <v>0.0</v>
      </c>
      <c r="E20" s="3">
        <v>120.0</v>
      </c>
      <c r="F20" s="3">
        <v>188.0</v>
      </c>
      <c r="G20" s="3">
        <v>0.0</v>
      </c>
      <c r="H20" s="3">
        <v>1.0</v>
      </c>
      <c r="I20" s="3">
        <v>113.0</v>
      </c>
      <c r="J20" s="3">
        <v>0.0</v>
      </c>
      <c r="K20" s="3">
        <v>1.4</v>
      </c>
      <c r="L20" s="3">
        <v>1.0</v>
      </c>
      <c r="M20" s="3">
        <v>1.0</v>
      </c>
      <c r="N20" s="3">
        <v>3.0</v>
      </c>
      <c r="O20" s="3">
        <f>SQRT((B20-B20)^2+(C20-C20)^2 + (D20-D20)^2 + (E20-E20)^2 + (F20-F20)^2+ (G20-G20)^2+ (H20-H20)^2+ (I20-I20)^2+ (J20-J20)^2+ (K20-K20)^2+ (L20-L20)^2+ (M20-M20)^2+ (N20-N20)^2)</f>
        <v>0</v>
      </c>
    </row>
    <row r="21">
      <c r="A21" s="2">
        <v>2.0</v>
      </c>
      <c r="B21" s="2">
        <v>59.0</v>
      </c>
      <c r="C21" s="2">
        <v>1.0</v>
      </c>
      <c r="D21" s="2">
        <v>3.0</v>
      </c>
      <c r="E21" s="2">
        <v>170.0</v>
      </c>
      <c r="F21" s="2">
        <v>288.0</v>
      </c>
      <c r="G21" s="2">
        <v>0.0</v>
      </c>
      <c r="H21" s="2">
        <v>0.0</v>
      </c>
      <c r="I21" s="2">
        <v>159.0</v>
      </c>
      <c r="J21" s="2">
        <v>0.0</v>
      </c>
      <c r="K21" s="2">
        <v>0.2</v>
      </c>
      <c r="L21" s="2">
        <v>1.0</v>
      </c>
      <c r="M21" s="2">
        <v>0.0</v>
      </c>
      <c r="N21" s="2">
        <v>3.0</v>
      </c>
      <c r="O21" s="2">
        <f>SQRT((B20-B21)^2+(C21-C$20)^2 + (D21-D$20)^2 + (E21-E$20)^2 + (F21-F$20)^2 + (G21-G$20)^2 + (H21-H$20)^2 + (I21-I$20)^2 + (J21-J$20)^2 + (K21-K$20)^2 + (L21-L$20)^2 + (M21-M$20)^2 + (N21-N$20)^2)</f>
        <v>121.051394</v>
      </c>
    </row>
    <row r="22">
      <c r="A22" s="2">
        <v>3.0</v>
      </c>
      <c r="B22" s="2">
        <v>42.0</v>
      </c>
      <c r="C22" s="2">
        <v>1.0</v>
      </c>
      <c r="D22" s="2">
        <v>0.0</v>
      </c>
      <c r="E22" s="2">
        <v>136.0</v>
      </c>
      <c r="F22" s="2">
        <v>315.0</v>
      </c>
      <c r="G22" s="2">
        <v>0.0</v>
      </c>
      <c r="H22" s="2">
        <v>1.0</v>
      </c>
      <c r="I22" s="2">
        <v>125.0</v>
      </c>
      <c r="J22" s="2">
        <v>1.0</v>
      </c>
      <c r="K22" s="2">
        <v>1.8</v>
      </c>
      <c r="L22" s="2">
        <v>1.0</v>
      </c>
      <c r="M22" s="2">
        <v>0.0</v>
      </c>
      <c r="N22" s="2">
        <v>1.0</v>
      </c>
      <c r="O22" s="2">
        <f>SQRT((B22-B20)^2+(C22-C$20)^2 + (D22-D$20)^2 + (E22-E$20)^2 + (F22-F$20)^2 + (G22-G$20)^2 + (H22-H$20)^2 + (I22-I$20)^2 + (J22-J$20)^2 + (K22-K$20)^2 + (L22-L$20)^2 + (M22-M$20)^2 + (N22-N$20)^2)</f>
        <v>129.1478223</v>
      </c>
    </row>
    <row r="23">
      <c r="A23" s="2">
        <v>4.0</v>
      </c>
      <c r="B23" s="2">
        <v>60.0</v>
      </c>
      <c r="C23" s="2">
        <v>1.0</v>
      </c>
      <c r="D23" s="2">
        <v>0.0</v>
      </c>
      <c r="E23" s="2">
        <v>130.0</v>
      </c>
      <c r="F23" s="2">
        <v>253.0</v>
      </c>
      <c r="G23" s="2">
        <v>0.0</v>
      </c>
      <c r="H23" s="2">
        <v>1.0</v>
      </c>
      <c r="I23" s="2">
        <v>144.0</v>
      </c>
      <c r="J23" s="2">
        <v>1.0</v>
      </c>
      <c r="K23" s="2">
        <v>1.4</v>
      </c>
      <c r="L23" s="2">
        <v>2.0</v>
      </c>
      <c r="M23" s="2">
        <v>1.0</v>
      </c>
      <c r="N23" s="2">
        <v>3.0</v>
      </c>
      <c r="O23" s="2">
        <f>SQRT((B23-B20)^2+(C23-C$20)^2 + (D23-D$20)^2 + (E23-E$20)^2 + (F23-F$20)^2 + (G23-G$20)^2 + (H23-H$20)^2 + (I23-I$20)^2 + (J23-J$20)^2 + (K23-K$20)^2 + (L23-L$20)^2 + (M23-M$20)^2 + (N23-N$20)^2)</f>
        <v>72.96574539</v>
      </c>
    </row>
    <row r="24">
      <c r="A24" s="2">
        <v>5.0</v>
      </c>
      <c r="B24" s="2">
        <v>63.0</v>
      </c>
      <c r="C24" s="2">
        <v>1.0</v>
      </c>
      <c r="D24" s="2">
        <v>0.0</v>
      </c>
      <c r="E24" s="2">
        <v>130.0</v>
      </c>
      <c r="F24" s="2">
        <v>254.0</v>
      </c>
      <c r="G24" s="2">
        <v>0.0</v>
      </c>
      <c r="H24" s="2">
        <v>0.0</v>
      </c>
      <c r="I24" s="2">
        <v>147.0</v>
      </c>
      <c r="J24" s="2">
        <v>0.0</v>
      </c>
      <c r="K24" s="2">
        <v>1.4</v>
      </c>
      <c r="L24" s="2">
        <v>1.0</v>
      </c>
      <c r="M24" s="2">
        <v>1.0</v>
      </c>
      <c r="N24" s="2">
        <v>3.0</v>
      </c>
      <c r="O24" s="2">
        <f>SQRT((B24-B20)^2+(C24-C$20)^2 + (D24-D$20)^2 + (E24-E$20)^2 + (F24-F$20)^2 + (G24-G$20)^2 + (H24-H$20)^2 + (I24-I$20)^2 + (J24-J$20)^2 + (K24-K$20)^2 + (L24-L$20)^2 + (M24-M$20)^2 + (N24-N$20)^2)</f>
        <v>75.45859792</v>
      </c>
    </row>
    <row r="26">
      <c r="A26" s="7" t="s">
        <v>20</v>
      </c>
      <c r="B26" s="8"/>
      <c r="C26" s="8"/>
      <c r="D26" s="8"/>
    </row>
    <row r="28">
      <c r="A28" s="9" t="s">
        <v>21</v>
      </c>
      <c r="B28" s="2" t="s">
        <v>19</v>
      </c>
      <c r="C28" s="9"/>
    </row>
    <row r="29">
      <c r="A29" s="9">
        <v>4.0</v>
      </c>
      <c r="B29" s="10">
        <v>72.9657453878188</v>
      </c>
      <c r="C29" s="11"/>
    </row>
    <row r="30">
      <c r="A30" s="9">
        <v>5.0</v>
      </c>
      <c r="B30" s="10">
        <v>75.45859791965393</v>
      </c>
      <c r="C30" s="11"/>
    </row>
    <row r="31">
      <c r="A31" s="9">
        <v>2.0</v>
      </c>
      <c r="B31" s="10">
        <v>121.05139404401753</v>
      </c>
      <c r="C31" s="11"/>
    </row>
    <row r="32">
      <c r="A32" s="9">
        <v>3.0</v>
      </c>
      <c r="B32" s="12">
        <v>129.1478222812913</v>
      </c>
    </row>
    <row r="34">
      <c r="A34" s="7" t="s">
        <v>22</v>
      </c>
      <c r="B34" s="8"/>
      <c r="C34" s="8"/>
    </row>
    <row r="39">
      <c r="A39" s="9" t="s">
        <v>23</v>
      </c>
      <c r="B39" s="1" t="s">
        <v>0</v>
      </c>
      <c r="C39" s="1" t="s">
        <v>1</v>
      </c>
      <c r="D39" s="1" t="s">
        <v>2</v>
      </c>
      <c r="E39" s="1" t="s">
        <v>3</v>
      </c>
      <c r="F39" s="1" t="s">
        <v>4</v>
      </c>
      <c r="G39" s="1" t="s">
        <v>5</v>
      </c>
      <c r="H39" s="1" t="s">
        <v>6</v>
      </c>
      <c r="I39" s="1" t="s">
        <v>7</v>
      </c>
      <c r="J39" s="1" t="s">
        <v>8</v>
      </c>
      <c r="K39" s="1" t="s">
        <v>9</v>
      </c>
      <c r="L39" s="1" t="s">
        <v>10</v>
      </c>
      <c r="M39" s="1" t="s">
        <v>11</v>
      </c>
      <c r="N39" s="1" t="s">
        <v>12</v>
      </c>
    </row>
    <row r="40">
      <c r="B40" s="2">
        <f t="shared" ref="B40:N40" si="1">B23-B20</f>
        <v>6</v>
      </c>
      <c r="C40" s="2">
        <f t="shared" si="1"/>
        <v>0</v>
      </c>
      <c r="D40" s="2">
        <f t="shared" si="1"/>
        <v>0</v>
      </c>
      <c r="E40" s="2">
        <f t="shared" si="1"/>
        <v>10</v>
      </c>
      <c r="F40" s="2">
        <f t="shared" si="1"/>
        <v>65</v>
      </c>
      <c r="G40" s="2">
        <f t="shared" si="1"/>
        <v>0</v>
      </c>
      <c r="H40" s="2">
        <f t="shared" si="1"/>
        <v>0</v>
      </c>
      <c r="I40" s="2">
        <f t="shared" si="1"/>
        <v>31</v>
      </c>
      <c r="J40" s="2">
        <f t="shared" si="1"/>
        <v>1</v>
      </c>
      <c r="K40" s="2">
        <f t="shared" si="1"/>
        <v>0</v>
      </c>
      <c r="L40" s="2">
        <f t="shared" si="1"/>
        <v>1</v>
      </c>
      <c r="M40" s="2">
        <f t="shared" si="1"/>
        <v>0</v>
      </c>
      <c r="N40" s="2">
        <f t="shared" si="1"/>
        <v>0</v>
      </c>
      <c r="O40" s="9" t="s">
        <v>24</v>
      </c>
    </row>
    <row r="41">
      <c r="A41" s="9" t="s">
        <v>25</v>
      </c>
      <c r="B41" s="13">
        <v>0.0643841300315775</v>
      </c>
    </row>
    <row r="43">
      <c r="A43" s="9" t="s">
        <v>26</v>
      </c>
      <c r="B43" s="1" t="s">
        <v>0</v>
      </c>
      <c r="C43" s="1" t="s">
        <v>1</v>
      </c>
      <c r="D43" s="1" t="s">
        <v>2</v>
      </c>
      <c r="E43" s="1" t="s">
        <v>3</v>
      </c>
      <c r="F43" s="1" t="s">
        <v>4</v>
      </c>
      <c r="G43" s="1" t="s">
        <v>5</v>
      </c>
      <c r="H43" s="1" t="s">
        <v>6</v>
      </c>
      <c r="I43" s="1" t="s">
        <v>7</v>
      </c>
      <c r="J43" s="1" t="s">
        <v>8</v>
      </c>
      <c r="K43" s="1" t="s">
        <v>9</v>
      </c>
      <c r="L43" s="1" t="s">
        <v>10</v>
      </c>
      <c r="M43" s="1" t="s">
        <v>11</v>
      </c>
      <c r="N43" s="1" t="s">
        <v>12</v>
      </c>
    </row>
    <row r="44">
      <c r="A44" s="9" t="s">
        <v>27</v>
      </c>
      <c r="B44" s="3">
        <f t="shared" ref="B44:N44" si="2">ROUND(B$20+(B$40*$B$41),0)</f>
        <v>54</v>
      </c>
      <c r="C44" s="3">
        <f t="shared" si="2"/>
        <v>1</v>
      </c>
      <c r="D44" s="3">
        <f t="shared" si="2"/>
        <v>0</v>
      </c>
      <c r="E44" s="3">
        <f t="shared" si="2"/>
        <v>121</v>
      </c>
      <c r="F44" s="3">
        <f t="shared" si="2"/>
        <v>192</v>
      </c>
      <c r="G44" s="3">
        <f t="shared" si="2"/>
        <v>0</v>
      </c>
      <c r="H44" s="3">
        <f t="shared" si="2"/>
        <v>1</v>
      </c>
      <c r="I44" s="3">
        <f t="shared" si="2"/>
        <v>115</v>
      </c>
      <c r="J44" s="3">
        <f t="shared" si="2"/>
        <v>0</v>
      </c>
      <c r="K44" s="3">
        <f t="shared" si="2"/>
        <v>1</v>
      </c>
      <c r="L44" s="3">
        <f t="shared" si="2"/>
        <v>1</v>
      </c>
      <c r="M44" s="3">
        <f t="shared" si="2"/>
        <v>1</v>
      </c>
      <c r="N44" s="3">
        <f t="shared" si="2"/>
        <v>3</v>
      </c>
    </row>
    <row r="46">
      <c r="A46" s="9" t="s">
        <v>23</v>
      </c>
      <c r="B46" s="1" t="s">
        <v>0</v>
      </c>
      <c r="C46" s="1" t="s">
        <v>1</v>
      </c>
      <c r="D46" s="1" t="s">
        <v>2</v>
      </c>
      <c r="E46" s="1" t="s">
        <v>3</v>
      </c>
      <c r="F46" s="1" t="s">
        <v>4</v>
      </c>
      <c r="G46" s="1" t="s">
        <v>5</v>
      </c>
      <c r="H46" s="1" t="s">
        <v>6</v>
      </c>
      <c r="I46" s="1" t="s">
        <v>7</v>
      </c>
      <c r="J46" s="1" t="s">
        <v>8</v>
      </c>
      <c r="K46" s="1" t="s">
        <v>9</v>
      </c>
      <c r="L46" s="1" t="s">
        <v>10</v>
      </c>
      <c r="M46" s="1" t="s">
        <v>11</v>
      </c>
      <c r="N46" s="1" t="s">
        <v>12</v>
      </c>
      <c r="O46" s="9" t="s">
        <v>28</v>
      </c>
    </row>
    <row r="47">
      <c r="B47" s="2">
        <f t="shared" ref="B47:H47" si="3">B24-B20</f>
        <v>9</v>
      </c>
      <c r="C47" s="2">
        <f t="shared" si="3"/>
        <v>0</v>
      </c>
      <c r="D47" s="2">
        <f t="shared" si="3"/>
        <v>0</v>
      </c>
      <c r="E47" s="2">
        <f t="shared" si="3"/>
        <v>10</v>
      </c>
      <c r="F47" s="2">
        <f t="shared" si="3"/>
        <v>66</v>
      </c>
      <c r="G47" s="2">
        <f t="shared" si="3"/>
        <v>0</v>
      </c>
      <c r="H47" s="2">
        <f t="shared" si="3"/>
        <v>-1</v>
      </c>
      <c r="I47" s="2">
        <f>H30-H27</f>
        <v>0</v>
      </c>
      <c r="J47" s="2">
        <f t="shared" ref="J47:N47" si="4">J24-J20</f>
        <v>0</v>
      </c>
      <c r="K47" s="2">
        <f t="shared" si="4"/>
        <v>0</v>
      </c>
      <c r="L47" s="2">
        <f t="shared" si="4"/>
        <v>0</v>
      </c>
      <c r="M47" s="2">
        <f t="shared" si="4"/>
        <v>0</v>
      </c>
      <c r="N47" s="2">
        <f t="shared" si="4"/>
        <v>0</v>
      </c>
    </row>
    <row r="48">
      <c r="A48" s="9" t="s">
        <v>25</v>
      </c>
      <c r="B48" s="13">
        <v>0.8847393415389789</v>
      </c>
    </row>
    <row r="50">
      <c r="A50" s="9" t="s">
        <v>26</v>
      </c>
      <c r="B50" s="1" t="s">
        <v>0</v>
      </c>
      <c r="C50" s="1" t="s">
        <v>1</v>
      </c>
      <c r="D50" s="1" t="s">
        <v>2</v>
      </c>
      <c r="E50" s="1" t="s">
        <v>3</v>
      </c>
      <c r="F50" s="1" t="s">
        <v>4</v>
      </c>
      <c r="G50" s="1" t="s">
        <v>5</v>
      </c>
      <c r="H50" s="1" t="s">
        <v>6</v>
      </c>
      <c r="I50" s="1" t="s">
        <v>7</v>
      </c>
      <c r="J50" s="1" t="s">
        <v>8</v>
      </c>
      <c r="K50" s="1" t="s">
        <v>9</v>
      </c>
      <c r="L50" s="1" t="s">
        <v>10</v>
      </c>
      <c r="M50" s="1" t="s">
        <v>11</v>
      </c>
      <c r="N50" s="1" t="s">
        <v>12</v>
      </c>
    </row>
    <row r="51">
      <c r="A51" s="9" t="s">
        <v>29</v>
      </c>
      <c r="B51" s="3">
        <f t="shared" ref="B51:N51" si="5">ROUND(B$20+(B$47*$B$48),0)</f>
        <v>62</v>
      </c>
      <c r="C51" s="3">
        <f t="shared" si="5"/>
        <v>1</v>
      </c>
      <c r="D51" s="3">
        <f t="shared" si="5"/>
        <v>0</v>
      </c>
      <c r="E51" s="3">
        <f t="shared" si="5"/>
        <v>129</v>
      </c>
      <c r="F51" s="3">
        <f t="shared" si="5"/>
        <v>246</v>
      </c>
      <c r="G51" s="3">
        <f t="shared" si="5"/>
        <v>0</v>
      </c>
      <c r="H51" s="3">
        <f t="shared" si="5"/>
        <v>0</v>
      </c>
      <c r="I51" s="3">
        <f t="shared" si="5"/>
        <v>113</v>
      </c>
      <c r="J51" s="3">
        <f t="shared" si="5"/>
        <v>0</v>
      </c>
      <c r="K51" s="3">
        <f t="shared" si="5"/>
        <v>1</v>
      </c>
      <c r="L51" s="3">
        <f t="shared" si="5"/>
        <v>1</v>
      </c>
      <c r="M51" s="3">
        <f t="shared" si="5"/>
        <v>1</v>
      </c>
      <c r="N51" s="3">
        <f t="shared" si="5"/>
        <v>3</v>
      </c>
    </row>
    <row r="53">
      <c r="A53" s="9" t="s">
        <v>23</v>
      </c>
      <c r="B53" s="1" t="s">
        <v>0</v>
      </c>
      <c r="C53" s="1" t="s">
        <v>1</v>
      </c>
      <c r="D53" s="1" t="s">
        <v>2</v>
      </c>
      <c r="E53" s="1" t="s">
        <v>3</v>
      </c>
      <c r="F53" s="1" t="s">
        <v>4</v>
      </c>
      <c r="G53" s="1" t="s">
        <v>5</v>
      </c>
      <c r="H53" s="1" t="s">
        <v>6</v>
      </c>
      <c r="I53" s="1" t="s">
        <v>7</v>
      </c>
      <c r="J53" s="1" t="s">
        <v>8</v>
      </c>
      <c r="K53" s="1" t="s">
        <v>9</v>
      </c>
      <c r="L53" s="1" t="s">
        <v>10</v>
      </c>
      <c r="M53" s="1" t="s">
        <v>11</v>
      </c>
      <c r="N53" s="1" t="s">
        <v>12</v>
      </c>
      <c r="O53" s="9" t="s">
        <v>30</v>
      </c>
    </row>
    <row r="54">
      <c r="B54" s="2">
        <f t="shared" ref="B54:N54" si="6">B21-B20</f>
        <v>5</v>
      </c>
      <c r="C54" s="2">
        <f t="shared" si="6"/>
        <v>0</v>
      </c>
      <c r="D54" s="2">
        <f t="shared" si="6"/>
        <v>3</v>
      </c>
      <c r="E54" s="2">
        <f t="shared" si="6"/>
        <v>50</v>
      </c>
      <c r="F54" s="2">
        <f t="shared" si="6"/>
        <v>100</v>
      </c>
      <c r="G54" s="2">
        <f t="shared" si="6"/>
        <v>0</v>
      </c>
      <c r="H54" s="2">
        <f t="shared" si="6"/>
        <v>-1</v>
      </c>
      <c r="I54" s="2">
        <f t="shared" si="6"/>
        <v>46</v>
      </c>
      <c r="J54" s="2">
        <f t="shared" si="6"/>
        <v>0</v>
      </c>
      <c r="K54" s="2">
        <f t="shared" si="6"/>
        <v>-1.2</v>
      </c>
      <c r="L54" s="2">
        <f t="shared" si="6"/>
        <v>0</v>
      </c>
      <c r="M54" s="2">
        <f t="shared" si="6"/>
        <v>-1</v>
      </c>
      <c r="N54" s="2">
        <f t="shared" si="6"/>
        <v>0</v>
      </c>
    </row>
    <row r="55">
      <c r="A55" s="9" t="s">
        <v>25</v>
      </c>
      <c r="B55" s="13">
        <v>0.47600687974086786</v>
      </c>
    </row>
    <row r="57">
      <c r="A57" s="9" t="s">
        <v>26</v>
      </c>
      <c r="B57" s="1" t="s">
        <v>0</v>
      </c>
      <c r="C57" s="1" t="s">
        <v>1</v>
      </c>
      <c r="D57" s="1" t="s">
        <v>2</v>
      </c>
      <c r="E57" s="1" t="s">
        <v>3</v>
      </c>
      <c r="F57" s="1" t="s">
        <v>4</v>
      </c>
      <c r="G57" s="1" t="s">
        <v>5</v>
      </c>
      <c r="H57" s="1" t="s">
        <v>6</v>
      </c>
      <c r="I57" s="1" t="s">
        <v>7</v>
      </c>
      <c r="J57" s="1" t="s">
        <v>8</v>
      </c>
      <c r="K57" s="1" t="s">
        <v>9</v>
      </c>
      <c r="L57" s="1" t="s">
        <v>10</v>
      </c>
      <c r="M57" s="1" t="s">
        <v>11</v>
      </c>
      <c r="N57" s="1" t="s">
        <v>12</v>
      </c>
    </row>
    <row r="58">
      <c r="A58" s="9" t="s">
        <v>31</v>
      </c>
      <c r="B58" s="3">
        <f t="shared" ref="B58:N58" si="7">ROUND(B$20+(B$54*$B$55),0)</f>
        <v>56</v>
      </c>
      <c r="C58" s="3">
        <f t="shared" si="7"/>
        <v>1</v>
      </c>
      <c r="D58" s="3">
        <f t="shared" si="7"/>
        <v>1</v>
      </c>
      <c r="E58" s="3">
        <f t="shared" si="7"/>
        <v>144</v>
      </c>
      <c r="F58" s="3">
        <f t="shared" si="7"/>
        <v>236</v>
      </c>
      <c r="G58" s="3">
        <f t="shared" si="7"/>
        <v>0</v>
      </c>
      <c r="H58" s="3">
        <f t="shared" si="7"/>
        <v>1</v>
      </c>
      <c r="I58" s="3">
        <f t="shared" si="7"/>
        <v>135</v>
      </c>
      <c r="J58" s="3">
        <f t="shared" si="7"/>
        <v>0</v>
      </c>
      <c r="K58" s="3">
        <f t="shared" si="7"/>
        <v>1</v>
      </c>
      <c r="L58" s="3">
        <f t="shared" si="7"/>
        <v>1</v>
      </c>
      <c r="M58" s="3">
        <f t="shared" si="7"/>
        <v>1</v>
      </c>
      <c r="N58" s="3">
        <f t="shared" si="7"/>
        <v>3</v>
      </c>
    </row>
    <row r="60">
      <c r="A60" s="9" t="s">
        <v>23</v>
      </c>
      <c r="B60" s="1" t="s">
        <v>0</v>
      </c>
      <c r="C60" s="1" t="s">
        <v>1</v>
      </c>
      <c r="D60" s="1" t="s">
        <v>2</v>
      </c>
      <c r="E60" s="1" t="s">
        <v>3</v>
      </c>
      <c r="F60" s="1" t="s">
        <v>4</v>
      </c>
      <c r="G60" s="1" t="s">
        <v>5</v>
      </c>
      <c r="H60" s="1" t="s">
        <v>6</v>
      </c>
      <c r="I60" s="1" t="s">
        <v>7</v>
      </c>
      <c r="J60" s="1" t="s">
        <v>8</v>
      </c>
      <c r="K60" s="1" t="s">
        <v>9</v>
      </c>
      <c r="L60" s="1" t="s">
        <v>10</v>
      </c>
      <c r="M60" s="1" t="s">
        <v>11</v>
      </c>
      <c r="N60" s="1" t="s">
        <v>12</v>
      </c>
      <c r="O60" s="9" t="s">
        <v>24</v>
      </c>
    </row>
    <row r="61">
      <c r="B61" s="2">
        <f t="shared" ref="B61:N61" si="8">B23-B20</f>
        <v>6</v>
      </c>
      <c r="C61" s="2">
        <f t="shared" si="8"/>
        <v>0</v>
      </c>
      <c r="D61" s="2">
        <f t="shared" si="8"/>
        <v>0</v>
      </c>
      <c r="E61" s="2">
        <f t="shared" si="8"/>
        <v>10</v>
      </c>
      <c r="F61" s="2">
        <f t="shared" si="8"/>
        <v>65</v>
      </c>
      <c r="G61" s="2">
        <f t="shared" si="8"/>
        <v>0</v>
      </c>
      <c r="H61" s="2">
        <f t="shared" si="8"/>
        <v>0</v>
      </c>
      <c r="I61" s="2">
        <f t="shared" si="8"/>
        <v>31</v>
      </c>
      <c r="J61" s="2">
        <f t="shared" si="8"/>
        <v>1</v>
      </c>
      <c r="K61" s="2">
        <f t="shared" si="8"/>
        <v>0</v>
      </c>
      <c r="L61" s="2">
        <f t="shared" si="8"/>
        <v>1</v>
      </c>
      <c r="M61" s="2">
        <f t="shared" si="8"/>
        <v>0</v>
      </c>
      <c r="N61" s="2">
        <f t="shared" si="8"/>
        <v>0</v>
      </c>
    </row>
    <row r="62">
      <c r="A62" s="9" t="s">
        <v>25</v>
      </c>
      <c r="B62" s="13">
        <v>0.7976582324706456</v>
      </c>
    </row>
    <row r="64">
      <c r="A64" s="9" t="s">
        <v>26</v>
      </c>
      <c r="B64" s="1" t="s">
        <v>0</v>
      </c>
      <c r="C64" s="1" t="s">
        <v>1</v>
      </c>
      <c r="D64" s="1" t="s">
        <v>2</v>
      </c>
      <c r="E64" s="1" t="s">
        <v>3</v>
      </c>
      <c r="F64" s="1" t="s">
        <v>4</v>
      </c>
      <c r="G64" s="1" t="s">
        <v>5</v>
      </c>
      <c r="H64" s="1" t="s">
        <v>6</v>
      </c>
      <c r="I64" s="1" t="s">
        <v>7</v>
      </c>
      <c r="J64" s="1" t="s">
        <v>8</v>
      </c>
      <c r="K64" s="1" t="s">
        <v>9</v>
      </c>
      <c r="L64" s="1" t="s">
        <v>10</v>
      </c>
      <c r="M64" s="1" t="s">
        <v>11</v>
      </c>
      <c r="N64" s="1" t="s">
        <v>12</v>
      </c>
    </row>
    <row r="65">
      <c r="A65" s="9" t="s">
        <v>32</v>
      </c>
      <c r="B65" s="3">
        <f t="shared" ref="B65:N65" si="9">ROUND(B$20+(B$61*$B$62),0)</f>
        <v>59</v>
      </c>
      <c r="C65" s="3">
        <f t="shared" si="9"/>
        <v>1</v>
      </c>
      <c r="D65" s="3">
        <f t="shared" si="9"/>
        <v>0</v>
      </c>
      <c r="E65" s="3">
        <f t="shared" si="9"/>
        <v>128</v>
      </c>
      <c r="F65" s="3">
        <f t="shared" si="9"/>
        <v>240</v>
      </c>
      <c r="G65" s="3">
        <f t="shared" si="9"/>
        <v>0</v>
      </c>
      <c r="H65" s="3">
        <f t="shared" si="9"/>
        <v>1</v>
      </c>
      <c r="I65" s="3">
        <f t="shared" si="9"/>
        <v>138</v>
      </c>
      <c r="J65" s="3">
        <f t="shared" si="9"/>
        <v>1</v>
      </c>
      <c r="K65" s="3">
        <f t="shared" si="9"/>
        <v>1</v>
      </c>
      <c r="L65" s="3">
        <f t="shared" si="9"/>
        <v>2</v>
      </c>
      <c r="M65" s="3">
        <f t="shared" si="9"/>
        <v>1</v>
      </c>
      <c r="N65" s="3">
        <f t="shared" si="9"/>
        <v>3</v>
      </c>
    </row>
    <row r="67">
      <c r="A67" s="9" t="s">
        <v>23</v>
      </c>
      <c r="B67" s="1" t="s">
        <v>0</v>
      </c>
      <c r="C67" s="1" t="s">
        <v>1</v>
      </c>
      <c r="D67" s="1" t="s">
        <v>2</v>
      </c>
      <c r="E67" s="1" t="s">
        <v>3</v>
      </c>
      <c r="F67" s="1" t="s">
        <v>4</v>
      </c>
      <c r="G67" s="1" t="s">
        <v>5</v>
      </c>
      <c r="H67" s="1" t="s">
        <v>6</v>
      </c>
      <c r="I67" s="1" t="s">
        <v>7</v>
      </c>
      <c r="J67" s="1" t="s">
        <v>8</v>
      </c>
      <c r="K67" s="1" t="s">
        <v>9</v>
      </c>
      <c r="L67" s="1" t="s">
        <v>10</v>
      </c>
      <c r="M67" s="1" t="s">
        <v>11</v>
      </c>
      <c r="N67" s="1" t="s">
        <v>12</v>
      </c>
      <c r="O67" s="9" t="s">
        <v>30</v>
      </c>
    </row>
    <row r="68">
      <c r="B68" s="2">
        <f t="shared" ref="B68:N68" si="10">B21-B20</f>
        <v>5</v>
      </c>
      <c r="C68" s="2">
        <f t="shared" si="10"/>
        <v>0</v>
      </c>
      <c r="D68" s="2">
        <f t="shared" si="10"/>
        <v>3</v>
      </c>
      <c r="E68" s="2">
        <f t="shared" si="10"/>
        <v>50</v>
      </c>
      <c r="F68" s="2">
        <f t="shared" si="10"/>
        <v>100</v>
      </c>
      <c r="G68" s="2">
        <f t="shared" si="10"/>
        <v>0</v>
      </c>
      <c r="H68" s="2">
        <f t="shared" si="10"/>
        <v>-1</v>
      </c>
      <c r="I68" s="2">
        <f t="shared" si="10"/>
        <v>46</v>
      </c>
      <c r="J68" s="2">
        <f t="shared" si="10"/>
        <v>0</v>
      </c>
      <c r="K68" s="2">
        <f t="shared" si="10"/>
        <v>-1.2</v>
      </c>
      <c r="L68" s="2">
        <f t="shared" si="10"/>
        <v>0</v>
      </c>
      <c r="M68" s="2">
        <f t="shared" si="10"/>
        <v>-1</v>
      </c>
      <c r="N68" s="2">
        <f t="shared" si="10"/>
        <v>0</v>
      </c>
    </row>
    <row r="69">
      <c r="A69" s="9" t="s">
        <v>25</v>
      </c>
      <c r="B69" s="13">
        <v>0.5786509986813021</v>
      </c>
    </row>
    <row r="71">
      <c r="A71" s="9" t="s">
        <v>26</v>
      </c>
      <c r="B71" s="1" t="s">
        <v>0</v>
      </c>
      <c r="C71" s="1" t="s">
        <v>1</v>
      </c>
      <c r="D71" s="1" t="s">
        <v>2</v>
      </c>
      <c r="E71" s="1" t="s">
        <v>3</v>
      </c>
      <c r="F71" s="1" t="s">
        <v>4</v>
      </c>
      <c r="G71" s="1" t="s">
        <v>5</v>
      </c>
      <c r="H71" s="1" t="s">
        <v>6</v>
      </c>
      <c r="I71" s="1" t="s">
        <v>7</v>
      </c>
      <c r="J71" s="1" t="s">
        <v>8</v>
      </c>
      <c r="K71" s="1" t="s">
        <v>9</v>
      </c>
      <c r="L71" s="1" t="s">
        <v>10</v>
      </c>
      <c r="M71" s="1" t="s">
        <v>11</v>
      </c>
      <c r="N71" s="1" t="s">
        <v>12</v>
      </c>
    </row>
    <row r="72">
      <c r="A72" s="9" t="s">
        <v>33</v>
      </c>
      <c r="B72" s="3">
        <f t="shared" ref="B72:N72" si="11">ROUND(B$20+(B$68*$B$69),0)</f>
        <v>57</v>
      </c>
      <c r="C72" s="3">
        <f t="shared" si="11"/>
        <v>1</v>
      </c>
      <c r="D72" s="3">
        <f t="shared" si="11"/>
        <v>2</v>
      </c>
      <c r="E72" s="3">
        <f t="shared" si="11"/>
        <v>149</v>
      </c>
      <c r="F72" s="3">
        <f t="shared" si="11"/>
        <v>246</v>
      </c>
      <c r="G72" s="3">
        <f t="shared" si="11"/>
        <v>0</v>
      </c>
      <c r="H72" s="3">
        <f t="shared" si="11"/>
        <v>0</v>
      </c>
      <c r="I72" s="3">
        <f t="shared" si="11"/>
        <v>140</v>
      </c>
      <c r="J72" s="3">
        <f t="shared" si="11"/>
        <v>0</v>
      </c>
      <c r="K72" s="3">
        <f t="shared" si="11"/>
        <v>1</v>
      </c>
      <c r="L72" s="3">
        <f t="shared" si="11"/>
        <v>1</v>
      </c>
      <c r="M72" s="3">
        <f t="shared" si="11"/>
        <v>0</v>
      </c>
      <c r="N72" s="3">
        <f t="shared" si="11"/>
        <v>3</v>
      </c>
    </row>
    <row r="75">
      <c r="A75" s="7" t="s">
        <v>34</v>
      </c>
      <c r="B75" s="8"/>
      <c r="C75" s="8"/>
      <c r="D75" s="8"/>
    </row>
    <row r="77">
      <c r="A77" s="1" t="s">
        <v>14</v>
      </c>
      <c r="B77" s="1" t="s">
        <v>0</v>
      </c>
      <c r="C77" s="1" t="s">
        <v>1</v>
      </c>
      <c r="D77" s="1" t="s">
        <v>2</v>
      </c>
      <c r="E77" s="1" t="s">
        <v>3</v>
      </c>
      <c r="F77" s="1" t="s">
        <v>4</v>
      </c>
      <c r="G77" s="1" t="s">
        <v>5</v>
      </c>
      <c r="H77" s="1" t="s">
        <v>6</v>
      </c>
      <c r="I77" s="1" t="s">
        <v>7</v>
      </c>
      <c r="J77" s="1" t="s">
        <v>8</v>
      </c>
      <c r="K77" s="1" t="s">
        <v>9</v>
      </c>
      <c r="L77" s="1" t="s">
        <v>10</v>
      </c>
      <c r="M77" s="1" t="s">
        <v>11</v>
      </c>
      <c r="N77" s="1" t="s">
        <v>12</v>
      </c>
      <c r="O77" s="1" t="s">
        <v>13</v>
      </c>
    </row>
    <row r="78">
      <c r="A78" s="2">
        <v>1.0</v>
      </c>
      <c r="B78" s="2">
        <v>54.0</v>
      </c>
      <c r="C78" s="2">
        <v>1.0</v>
      </c>
      <c r="D78" s="2">
        <v>0.0</v>
      </c>
      <c r="E78" s="2">
        <v>120.0</v>
      </c>
      <c r="F78" s="2">
        <v>188.0</v>
      </c>
      <c r="G78" s="2">
        <v>0.0</v>
      </c>
      <c r="H78" s="2">
        <v>1.0</v>
      </c>
      <c r="I78" s="2">
        <v>113.0</v>
      </c>
      <c r="J78" s="2">
        <v>0.0</v>
      </c>
      <c r="K78" s="2">
        <v>1.4</v>
      </c>
      <c r="L78" s="2">
        <v>1.0</v>
      </c>
      <c r="M78" s="2">
        <v>1.0</v>
      </c>
      <c r="N78" s="2">
        <v>3.0</v>
      </c>
      <c r="O78" s="2">
        <v>0.0</v>
      </c>
    </row>
    <row r="79">
      <c r="A79" s="2">
        <v>2.0</v>
      </c>
      <c r="B79" s="2">
        <v>64.0</v>
      </c>
      <c r="C79" s="2">
        <v>1.0</v>
      </c>
      <c r="D79" s="2">
        <v>3.0</v>
      </c>
      <c r="E79" s="2">
        <v>170.0</v>
      </c>
      <c r="F79" s="2">
        <v>227.0</v>
      </c>
      <c r="G79" s="2">
        <v>0.0</v>
      </c>
      <c r="H79" s="2">
        <v>0.0</v>
      </c>
      <c r="I79" s="2">
        <v>155.0</v>
      </c>
      <c r="J79" s="2">
        <v>0.0</v>
      </c>
      <c r="K79" s="2">
        <v>0.6</v>
      </c>
      <c r="L79" s="2">
        <v>1.0</v>
      </c>
      <c r="M79" s="2">
        <v>0.0</v>
      </c>
      <c r="N79" s="2">
        <v>3.0</v>
      </c>
      <c r="O79" s="2">
        <v>1.0</v>
      </c>
    </row>
    <row r="80">
      <c r="A80" s="2">
        <v>3.0</v>
      </c>
      <c r="B80" s="2">
        <v>59.0</v>
      </c>
      <c r="C80" s="2">
        <v>1.0</v>
      </c>
      <c r="D80" s="2">
        <v>3.0</v>
      </c>
      <c r="E80" s="2">
        <v>178.0</v>
      </c>
      <c r="F80" s="2">
        <v>270.0</v>
      </c>
      <c r="G80" s="2">
        <v>0.0</v>
      </c>
      <c r="H80" s="2">
        <v>0.0</v>
      </c>
      <c r="I80" s="2">
        <v>145.0</v>
      </c>
      <c r="J80" s="2">
        <v>0.0</v>
      </c>
      <c r="K80" s="2">
        <v>4.2</v>
      </c>
      <c r="L80" s="2">
        <v>0.0</v>
      </c>
      <c r="M80" s="2">
        <v>0.0</v>
      </c>
      <c r="N80" s="2">
        <v>3.0</v>
      </c>
      <c r="O80" s="2">
        <v>1.0</v>
      </c>
    </row>
    <row r="81">
      <c r="A81" s="2">
        <v>4.0</v>
      </c>
      <c r="B81" s="2">
        <v>59.0</v>
      </c>
      <c r="C81" s="2">
        <v>1.0</v>
      </c>
      <c r="D81" s="2">
        <v>3.0</v>
      </c>
      <c r="E81" s="2">
        <v>170.0</v>
      </c>
      <c r="F81" s="2">
        <v>288.0</v>
      </c>
      <c r="G81" s="2">
        <v>0.0</v>
      </c>
      <c r="H81" s="2">
        <v>0.0</v>
      </c>
      <c r="I81" s="2">
        <v>159.0</v>
      </c>
      <c r="J81" s="2">
        <v>0.0</v>
      </c>
      <c r="K81" s="2">
        <v>0.2</v>
      </c>
      <c r="L81" s="2">
        <v>1.0</v>
      </c>
      <c r="M81" s="2">
        <v>0.0</v>
      </c>
      <c r="N81" s="2">
        <v>3.0</v>
      </c>
      <c r="O81" s="2">
        <v>0.0</v>
      </c>
    </row>
    <row r="82">
      <c r="A82" s="2">
        <v>5.0</v>
      </c>
      <c r="B82" s="2">
        <v>60.0</v>
      </c>
      <c r="C82" s="2">
        <v>0.0</v>
      </c>
      <c r="D82" s="2">
        <v>3.0</v>
      </c>
      <c r="E82" s="2">
        <v>150.0</v>
      </c>
      <c r="F82" s="2">
        <v>240.0</v>
      </c>
      <c r="G82" s="2">
        <v>0.0</v>
      </c>
      <c r="H82" s="2">
        <v>1.0</v>
      </c>
      <c r="I82" s="2">
        <v>171.0</v>
      </c>
      <c r="J82" s="2">
        <v>0.0</v>
      </c>
      <c r="K82" s="2">
        <v>0.9</v>
      </c>
      <c r="L82" s="2">
        <v>2.0</v>
      </c>
      <c r="M82" s="2">
        <v>0.0</v>
      </c>
      <c r="N82" s="2">
        <v>2.0</v>
      </c>
      <c r="O82" s="2">
        <v>1.0</v>
      </c>
    </row>
    <row r="83">
      <c r="A83" s="2">
        <v>6.0</v>
      </c>
      <c r="B83" s="2">
        <v>42.0</v>
      </c>
      <c r="C83" s="2">
        <v>1.0</v>
      </c>
      <c r="D83" s="2">
        <v>0.0</v>
      </c>
      <c r="E83" s="2">
        <v>136.0</v>
      </c>
      <c r="F83" s="2">
        <v>315.0</v>
      </c>
      <c r="G83" s="2">
        <v>0.0</v>
      </c>
      <c r="H83" s="2">
        <v>1.0</v>
      </c>
      <c r="I83" s="2">
        <v>125.0</v>
      </c>
      <c r="J83" s="2">
        <v>1.0</v>
      </c>
      <c r="K83" s="2">
        <v>1.8</v>
      </c>
      <c r="L83" s="2">
        <v>1.0</v>
      </c>
      <c r="M83" s="2">
        <v>0.0</v>
      </c>
      <c r="N83" s="2">
        <v>1.0</v>
      </c>
      <c r="O83" s="2">
        <v>0.0</v>
      </c>
    </row>
    <row r="84">
      <c r="A84" s="2">
        <v>7.0</v>
      </c>
      <c r="B84" s="2">
        <v>60.0</v>
      </c>
      <c r="C84" s="2">
        <v>1.0</v>
      </c>
      <c r="D84" s="2">
        <v>0.0</v>
      </c>
      <c r="E84" s="2">
        <v>130.0</v>
      </c>
      <c r="F84" s="2">
        <v>253.0</v>
      </c>
      <c r="G84" s="2">
        <v>0.0</v>
      </c>
      <c r="H84" s="2">
        <v>1.0</v>
      </c>
      <c r="I84" s="2">
        <v>144.0</v>
      </c>
      <c r="J84" s="2">
        <v>1.0</v>
      </c>
      <c r="K84" s="2">
        <v>1.4</v>
      </c>
      <c r="L84" s="2">
        <v>2.0</v>
      </c>
      <c r="M84" s="2">
        <v>1.0</v>
      </c>
      <c r="N84" s="2">
        <v>3.0</v>
      </c>
      <c r="O84" s="2">
        <v>0.0</v>
      </c>
    </row>
    <row r="85">
      <c r="A85" s="2">
        <v>8.0</v>
      </c>
      <c r="B85" s="2">
        <v>51.0</v>
      </c>
      <c r="C85" s="2">
        <v>1.0</v>
      </c>
      <c r="D85" s="2">
        <v>0.0</v>
      </c>
      <c r="E85" s="2">
        <v>140.0</v>
      </c>
      <c r="F85" s="2">
        <v>261.0</v>
      </c>
      <c r="G85" s="2">
        <v>0.0</v>
      </c>
      <c r="H85" s="2">
        <v>0.0</v>
      </c>
      <c r="I85" s="2">
        <v>186.0</v>
      </c>
      <c r="J85" s="2">
        <v>1.0</v>
      </c>
      <c r="K85" s="2">
        <v>0.0</v>
      </c>
      <c r="L85" s="2">
        <v>2.0</v>
      </c>
      <c r="M85" s="2">
        <v>0.0</v>
      </c>
      <c r="N85" s="2">
        <v>2.0</v>
      </c>
      <c r="O85" s="2">
        <v>1.0</v>
      </c>
    </row>
    <row r="86">
      <c r="A86" s="2">
        <v>9.0</v>
      </c>
      <c r="B86" s="2">
        <v>63.0</v>
      </c>
      <c r="C86" s="2">
        <v>1.0</v>
      </c>
      <c r="D86" s="2">
        <v>0.0</v>
      </c>
      <c r="E86" s="2">
        <v>130.0</v>
      </c>
      <c r="F86" s="2">
        <v>254.0</v>
      </c>
      <c r="G86" s="2">
        <v>0.0</v>
      </c>
      <c r="H86" s="2">
        <v>0.0</v>
      </c>
      <c r="I86" s="2">
        <v>147.0</v>
      </c>
      <c r="J86" s="2">
        <v>0.0</v>
      </c>
      <c r="K86" s="2">
        <v>1.4</v>
      </c>
      <c r="L86" s="2">
        <v>1.0</v>
      </c>
      <c r="M86" s="2">
        <v>1.0</v>
      </c>
      <c r="N86" s="2">
        <v>3.0</v>
      </c>
      <c r="O86" s="2">
        <v>0.0</v>
      </c>
    </row>
    <row r="87">
      <c r="A87" s="2">
        <v>10.0</v>
      </c>
      <c r="B87" s="2">
        <v>34.0</v>
      </c>
      <c r="C87" s="2">
        <v>1.0</v>
      </c>
      <c r="D87" s="2">
        <v>3.0</v>
      </c>
      <c r="E87" s="2">
        <v>118.0</v>
      </c>
      <c r="F87" s="2">
        <v>182.0</v>
      </c>
      <c r="G87" s="2">
        <v>0.0</v>
      </c>
      <c r="H87" s="2">
        <v>0.0</v>
      </c>
      <c r="I87" s="2">
        <v>174.0</v>
      </c>
      <c r="J87" s="2">
        <v>0.0</v>
      </c>
      <c r="K87" s="2">
        <v>0.0</v>
      </c>
      <c r="L87" s="2">
        <v>2.0</v>
      </c>
      <c r="M87" s="2">
        <v>0.0</v>
      </c>
      <c r="N87" s="2">
        <v>2.0</v>
      </c>
      <c r="O87" s="2">
        <v>1.0</v>
      </c>
    </row>
    <row r="88">
      <c r="A88" s="2">
        <v>11.0</v>
      </c>
      <c r="B88" s="2">
        <v>41.0</v>
      </c>
      <c r="C88" s="2">
        <v>1.0</v>
      </c>
      <c r="D88" s="2">
        <v>1.0</v>
      </c>
      <c r="E88" s="2">
        <v>135.0</v>
      </c>
      <c r="F88" s="2">
        <v>203.0</v>
      </c>
      <c r="G88" s="2">
        <v>0.0</v>
      </c>
      <c r="H88" s="2">
        <v>1.0</v>
      </c>
      <c r="I88" s="2">
        <v>132.0</v>
      </c>
      <c r="J88" s="2">
        <v>0.0</v>
      </c>
      <c r="K88" s="2">
        <v>0.0</v>
      </c>
      <c r="L88" s="2">
        <v>1.0</v>
      </c>
      <c r="M88" s="2">
        <v>0.0</v>
      </c>
      <c r="N88" s="2">
        <v>1.0</v>
      </c>
      <c r="O88" s="2">
        <v>1.0</v>
      </c>
    </row>
    <row r="89">
      <c r="A89" s="2">
        <v>12.0</v>
      </c>
      <c r="B89" s="2">
        <v>59.0</v>
      </c>
      <c r="C89" s="2">
        <v>1.0</v>
      </c>
      <c r="D89" s="2">
        <v>1.0</v>
      </c>
      <c r="E89" s="2">
        <v>140.0</v>
      </c>
      <c r="F89" s="2">
        <v>221.0</v>
      </c>
      <c r="G89" s="2">
        <v>0.0</v>
      </c>
      <c r="H89" s="2">
        <v>1.0</v>
      </c>
      <c r="I89" s="2">
        <v>164.0</v>
      </c>
      <c r="J89" s="2">
        <v>1.0</v>
      </c>
      <c r="K89" s="2">
        <v>0.0</v>
      </c>
      <c r="L89" s="2">
        <v>2.0</v>
      </c>
      <c r="M89" s="2">
        <v>0.0</v>
      </c>
      <c r="N89" s="2">
        <v>2.0</v>
      </c>
      <c r="O89" s="2">
        <v>1.0</v>
      </c>
    </row>
    <row r="90">
      <c r="A90" s="2">
        <v>13.0</v>
      </c>
      <c r="B90" s="2">
        <v>54.0</v>
      </c>
      <c r="C90" s="2">
        <v>1.0</v>
      </c>
      <c r="D90" s="2">
        <v>2.0</v>
      </c>
      <c r="E90" s="2">
        <v>125.0</v>
      </c>
      <c r="F90" s="2">
        <v>273.0</v>
      </c>
      <c r="G90" s="2">
        <v>0.0</v>
      </c>
      <c r="H90" s="2">
        <v>0.0</v>
      </c>
      <c r="I90" s="2">
        <v>152.0</v>
      </c>
      <c r="J90" s="2">
        <v>0.0</v>
      </c>
      <c r="K90" s="2">
        <v>0.5</v>
      </c>
      <c r="L90" s="2">
        <v>0.0</v>
      </c>
      <c r="M90" s="2">
        <v>1.0</v>
      </c>
      <c r="N90" s="2">
        <v>2.0</v>
      </c>
      <c r="O90" s="2">
        <v>1.0</v>
      </c>
    </row>
    <row r="91">
      <c r="A91" s="2">
        <v>14.0</v>
      </c>
      <c r="B91" s="2">
        <v>45.0</v>
      </c>
      <c r="C91" s="2">
        <v>1.0</v>
      </c>
      <c r="D91" s="2">
        <v>0.0</v>
      </c>
      <c r="E91" s="2">
        <v>115.0</v>
      </c>
      <c r="F91" s="2">
        <v>260.0</v>
      </c>
      <c r="G91" s="2">
        <v>0.0</v>
      </c>
      <c r="H91" s="2">
        <v>0.0</v>
      </c>
      <c r="I91" s="2">
        <v>185.0</v>
      </c>
      <c r="J91" s="2">
        <v>0.0</v>
      </c>
      <c r="K91" s="2">
        <v>0.0</v>
      </c>
      <c r="L91" s="2">
        <v>2.0</v>
      </c>
      <c r="M91" s="2">
        <v>0.0</v>
      </c>
      <c r="N91" s="2">
        <v>2.0</v>
      </c>
      <c r="O91" s="2">
        <v>1.0</v>
      </c>
    </row>
    <row r="92">
      <c r="A92" s="2">
        <v>15.0</v>
      </c>
      <c r="B92" s="2">
        <v>62.0</v>
      </c>
      <c r="C92" s="2">
        <v>1.0</v>
      </c>
      <c r="D92" s="2">
        <v>2.0</v>
      </c>
      <c r="E92" s="2">
        <v>130.0</v>
      </c>
      <c r="F92" s="2">
        <v>231.0</v>
      </c>
      <c r="G92" s="2">
        <v>0.0</v>
      </c>
      <c r="H92" s="2">
        <v>1.0</v>
      </c>
      <c r="I92" s="2">
        <v>146.0</v>
      </c>
      <c r="J92" s="2">
        <v>0.0</v>
      </c>
      <c r="K92" s="2">
        <v>1.8</v>
      </c>
      <c r="L92" s="2">
        <v>1.0</v>
      </c>
      <c r="M92" s="2">
        <v>3.0</v>
      </c>
      <c r="N92" s="2">
        <v>3.0</v>
      </c>
      <c r="O92" s="2">
        <v>1.0</v>
      </c>
    </row>
    <row r="93">
      <c r="A93" s="3">
        <v>16.0</v>
      </c>
      <c r="B93" s="3">
        <f t="shared" ref="B93:N93" si="12">ROUND(B$20+(B$40*$B$41),0)</f>
        <v>54</v>
      </c>
      <c r="C93" s="3">
        <f t="shared" si="12"/>
        <v>1</v>
      </c>
      <c r="D93" s="3">
        <f t="shared" si="12"/>
        <v>0</v>
      </c>
      <c r="E93" s="3">
        <f t="shared" si="12"/>
        <v>121</v>
      </c>
      <c r="F93" s="3">
        <f t="shared" si="12"/>
        <v>192</v>
      </c>
      <c r="G93" s="3">
        <f t="shared" si="12"/>
        <v>0</v>
      </c>
      <c r="H93" s="3">
        <f t="shared" si="12"/>
        <v>1</v>
      </c>
      <c r="I93" s="3">
        <f t="shared" si="12"/>
        <v>115</v>
      </c>
      <c r="J93" s="3">
        <f t="shared" si="12"/>
        <v>0</v>
      </c>
      <c r="K93" s="3">
        <f t="shared" si="12"/>
        <v>1</v>
      </c>
      <c r="L93" s="3">
        <f t="shared" si="12"/>
        <v>1</v>
      </c>
      <c r="M93" s="3">
        <f t="shared" si="12"/>
        <v>1</v>
      </c>
      <c r="N93" s="3">
        <f t="shared" si="12"/>
        <v>3</v>
      </c>
      <c r="O93" s="3">
        <v>0.0</v>
      </c>
    </row>
    <row r="94">
      <c r="A94" s="3">
        <v>17.0</v>
      </c>
      <c r="B94" s="3">
        <f t="shared" ref="B94:N94" si="13">ROUND(B$20+(B$47*$B$48),0)</f>
        <v>62</v>
      </c>
      <c r="C94" s="3">
        <f t="shared" si="13"/>
        <v>1</v>
      </c>
      <c r="D94" s="3">
        <f t="shared" si="13"/>
        <v>0</v>
      </c>
      <c r="E94" s="3">
        <f t="shared" si="13"/>
        <v>129</v>
      </c>
      <c r="F94" s="3">
        <f t="shared" si="13"/>
        <v>246</v>
      </c>
      <c r="G94" s="3">
        <f t="shared" si="13"/>
        <v>0</v>
      </c>
      <c r="H94" s="3">
        <f t="shared" si="13"/>
        <v>0</v>
      </c>
      <c r="I94" s="3">
        <f t="shared" si="13"/>
        <v>113</v>
      </c>
      <c r="J94" s="3">
        <f t="shared" si="13"/>
        <v>0</v>
      </c>
      <c r="K94" s="3">
        <f t="shared" si="13"/>
        <v>1</v>
      </c>
      <c r="L94" s="3">
        <f t="shared" si="13"/>
        <v>1</v>
      </c>
      <c r="M94" s="3">
        <f t="shared" si="13"/>
        <v>1</v>
      </c>
      <c r="N94" s="3">
        <f t="shared" si="13"/>
        <v>3</v>
      </c>
      <c r="O94" s="3">
        <v>0.0</v>
      </c>
    </row>
    <row r="95">
      <c r="A95" s="3">
        <v>18.0</v>
      </c>
      <c r="B95" s="3">
        <f t="shared" ref="B95:N95" si="14">ROUND(B$20+(B$54*$B$55),0)</f>
        <v>56</v>
      </c>
      <c r="C95" s="3">
        <f t="shared" si="14"/>
        <v>1</v>
      </c>
      <c r="D95" s="3">
        <f t="shared" si="14"/>
        <v>1</v>
      </c>
      <c r="E95" s="3">
        <f t="shared" si="14"/>
        <v>144</v>
      </c>
      <c r="F95" s="3">
        <f t="shared" si="14"/>
        <v>236</v>
      </c>
      <c r="G95" s="3">
        <f t="shared" si="14"/>
        <v>0</v>
      </c>
      <c r="H95" s="3">
        <f t="shared" si="14"/>
        <v>1</v>
      </c>
      <c r="I95" s="3">
        <f t="shared" si="14"/>
        <v>135</v>
      </c>
      <c r="J95" s="3">
        <f t="shared" si="14"/>
        <v>0</v>
      </c>
      <c r="K95" s="3">
        <f t="shared" si="14"/>
        <v>1</v>
      </c>
      <c r="L95" s="3">
        <f t="shared" si="14"/>
        <v>1</v>
      </c>
      <c r="M95" s="3">
        <f t="shared" si="14"/>
        <v>1</v>
      </c>
      <c r="N95" s="3">
        <f t="shared" si="14"/>
        <v>3</v>
      </c>
      <c r="O95" s="3">
        <v>0.0</v>
      </c>
    </row>
    <row r="96">
      <c r="A96" s="3">
        <v>19.0</v>
      </c>
      <c r="B96" s="3">
        <f t="shared" ref="B96:N96" si="15">ROUND(B$20+(B$61*$B$62),0)</f>
        <v>59</v>
      </c>
      <c r="C96" s="3">
        <f t="shared" si="15"/>
        <v>1</v>
      </c>
      <c r="D96" s="3">
        <f t="shared" si="15"/>
        <v>0</v>
      </c>
      <c r="E96" s="3">
        <f t="shared" si="15"/>
        <v>128</v>
      </c>
      <c r="F96" s="3">
        <f t="shared" si="15"/>
        <v>240</v>
      </c>
      <c r="G96" s="3">
        <f t="shared" si="15"/>
        <v>0</v>
      </c>
      <c r="H96" s="3">
        <f t="shared" si="15"/>
        <v>1</v>
      </c>
      <c r="I96" s="3">
        <f t="shared" si="15"/>
        <v>138</v>
      </c>
      <c r="J96" s="3">
        <f t="shared" si="15"/>
        <v>1</v>
      </c>
      <c r="K96" s="3">
        <f t="shared" si="15"/>
        <v>1</v>
      </c>
      <c r="L96" s="3">
        <f t="shared" si="15"/>
        <v>2</v>
      </c>
      <c r="M96" s="3">
        <f t="shared" si="15"/>
        <v>1</v>
      </c>
      <c r="N96" s="3">
        <f t="shared" si="15"/>
        <v>3</v>
      </c>
      <c r="O96" s="3">
        <v>0.0</v>
      </c>
    </row>
    <row r="97">
      <c r="A97" s="3">
        <v>20.0</v>
      </c>
      <c r="B97" s="3">
        <f t="shared" ref="B97:N97" si="16">ROUND(B$20+(B$68*$B$69),0)</f>
        <v>57</v>
      </c>
      <c r="C97" s="3">
        <f t="shared" si="16"/>
        <v>1</v>
      </c>
      <c r="D97" s="3">
        <f t="shared" si="16"/>
        <v>2</v>
      </c>
      <c r="E97" s="3">
        <f t="shared" si="16"/>
        <v>149</v>
      </c>
      <c r="F97" s="3">
        <f t="shared" si="16"/>
        <v>246</v>
      </c>
      <c r="G97" s="3">
        <f t="shared" si="16"/>
        <v>0</v>
      </c>
      <c r="H97" s="3">
        <f t="shared" si="16"/>
        <v>0</v>
      </c>
      <c r="I97" s="3">
        <f t="shared" si="16"/>
        <v>140</v>
      </c>
      <c r="J97" s="3">
        <f t="shared" si="16"/>
        <v>0</v>
      </c>
      <c r="K97" s="3">
        <f t="shared" si="16"/>
        <v>1</v>
      </c>
      <c r="L97" s="3">
        <f t="shared" si="16"/>
        <v>1</v>
      </c>
      <c r="M97" s="3">
        <f t="shared" si="16"/>
        <v>0</v>
      </c>
      <c r="N97" s="3">
        <f t="shared" si="16"/>
        <v>3</v>
      </c>
      <c r="O97" s="3">
        <v>0.0</v>
      </c>
    </row>
  </sheetData>
  <autoFilter ref="$B$28:$B$32">
    <sortState ref="B28:B32">
      <sortCondition ref="B28:B32"/>
    </sortState>
  </autoFilter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13"/>
  </cols>
  <sheetData>
    <row r="1">
      <c r="A1" s="1" t="s">
        <v>14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>
      <c r="A2" s="2">
        <v>1.0</v>
      </c>
      <c r="B2" s="2">
        <v>54.0</v>
      </c>
      <c r="C2" s="2">
        <v>1.0</v>
      </c>
      <c r="D2" s="2">
        <v>0.0</v>
      </c>
      <c r="E2" s="2">
        <v>120.0</v>
      </c>
      <c r="F2" s="2">
        <v>188.0</v>
      </c>
      <c r="G2" s="2">
        <v>0.0</v>
      </c>
      <c r="H2" s="2">
        <v>1.0</v>
      </c>
      <c r="I2" s="2">
        <v>113.0</v>
      </c>
      <c r="J2" s="2">
        <v>0.0</v>
      </c>
      <c r="K2" s="2">
        <v>1.4</v>
      </c>
      <c r="L2" s="2">
        <v>1.0</v>
      </c>
      <c r="M2" s="2">
        <v>1.0</v>
      </c>
      <c r="N2" s="2">
        <v>3.0</v>
      </c>
      <c r="O2" s="2">
        <v>0.0</v>
      </c>
    </row>
    <row r="3">
      <c r="A3" s="2">
        <v>2.0</v>
      </c>
      <c r="B3" s="2">
        <v>64.0</v>
      </c>
      <c r="C3" s="2">
        <v>1.0</v>
      </c>
      <c r="D3" s="2">
        <v>3.0</v>
      </c>
      <c r="E3" s="2">
        <v>170.0</v>
      </c>
      <c r="F3" s="2">
        <v>227.0</v>
      </c>
      <c r="G3" s="2">
        <v>0.0</v>
      </c>
      <c r="H3" s="2">
        <v>0.0</v>
      </c>
      <c r="I3" s="2">
        <v>155.0</v>
      </c>
      <c r="J3" s="2">
        <v>0.0</v>
      </c>
      <c r="K3" s="2">
        <v>0.6</v>
      </c>
      <c r="L3" s="2">
        <v>1.0</v>
      </c>
      <c r="M3" s="2">
        <v>0.0</v>
      </c>
      <c r="N3" s="2">
        <v>3.0</v>
      </c>
      <c r="O3" s="2">
        <v>1.0</v>
      </c>
    </row>
    <row r="4">
      <c r="A4" s="2">
        <v>3.0</v>
      </c>
      <c r="B4" s="2">
        <v>59.0</v>
      </c>
      <c r="C4" s="2">
        <v>1.0</v>
      </c>
      <c r="D4" s="2">
        <v>3.0</v>
      </c>
      <c r="E4" s="2">
        <v>178.0</v>
      </c>
      <c r="F4" s="2">
        <v>270.0</v>
      </c>
      <c r="G4" s="2">
        <v>0.0</v>
      </c>
      <c r="H4" s="2">
        <v>0.0</v>
      </c>
      <c r="I4" s="2">
        <v>145.0</v>
      </c>
      <c r="J4" s="2">
        <v>0.0</v>
      </c>
      <c r="K4" s="2">
        <v>4.2</v>
      </c>
      <c r="L4" s="2">
        <v>0.0</v>
      </c>
      <c r="M4" s="2">
        <v>0.0</v>
      </c>
      <c r="N4" s="2">
        <v>3.0</v>
      </c>
      <c r="O4" s="2">
        <v>1.0</v>
      </c>
    </row>
    <row r="5">
      <c r="A5" s="2">
        <v>4.0</v>
      </c>
      <c r="B5" s="2">
        <v>59.0</v>
      </c>
      <c r="C5" s="2">
        <v>1.0</v>
      </c>
      <c r="D5" s="2">
        <v>3.0</v>
      </c>
      <c r="E5" s="2">
        <v>170.0</v>
      </c>
      <c r="F5" s="2">
        <v>288.0</v>
      </c>
      <c r="G5" s="2">
        <v>0.0</v>
      </c>
      <c r="H5" s="2">
        <v>0.0</v>
      </c>
      <c r="I5" s="2">
        <v>159.0</v>
      </c>
      <c r="J5" s="2">
        <v>0.0</v>
      </c>
      <c r="K5" s="2">
        <v>0.2</v>
      </c>
      <c r="L5" s="2">
        <v>1.0</v>
      </c>
      <c r="M5" s="2">
        <v>0.0</v>
      </c>
      <c r="N5" s="2">
        <v>3.0</v>
      </c>
      <c r="O5" s="2">
        <v>0.0</v>
      </c>
    </row>
    <row r="6">
      <c r="A6" s="2">
        <v>5.0</v>
      </c>
      <c r="B6" s="2">
        <v>60.0</v>
      </c>
      <c r="C6" s="2">
        <v>0.0</v>
      </c>
      <c r="D6" s="2">
        <v>3.0</v>
      </c>
      <c r="E6" s="2">
        <v>150.0</v>
      </c>
      <c r="F6" s="2">
        <v>240.0</v>
      </c>
      <c r="G6" s="2">
        <v>0.0</v>
      </c>
      <c r="H6" s="2">
        <v>1.0</v>
      </c>
      <c r="I6" s="2">
        <v>171.0</v>
      </c>
      <c r="J6" s="2">
        <v>0.0</v>
      </c>
      <c r="K6" s="2">
        <v>0.9</v>
      </c>
      <c r="L6" s="2">
        <v>2.0</v>
      </c>
      <c r="M6" s="2">
        <v>0.0</v>
      </c>
      <c r="N6" s="2">
        <v>2.0</v>
      </c>
      <c r="O6" s="2">
        <v>1.0</v>
      </c>
    </row>
    <row r="7">
      <c r="A7" s="9"/>
    </row>
    <row r="8">
      <c r="A8" s="9"/>
    </row>
    <row r="9">
      <c r="A9" s="7" t="s">
        <v>35</v>
      </c>
      <c r="B9" s="8"/>
      <c r="C9" s="8"/>
      <c r="D9" s="8"/>
    </row>
    <row r="11">
      <c r="A11" s="2" t="s">
        <v>14</v>
      </c>
      <c r="B11" s="2" t="s">
        <v>13</v>
      </c>
      <c r="C11" s="2" t="s">
        <v>36</v>
      </c>
      <c r="D11" s="2" t="s">
        <v>37</v>
      </c>
    </row>
    <row r="12">
      <c r="A12" s="2">
        <v>1.0</v>
      </c>
      <c r="B12" s="2">
        <v>0.0</v>
      </c>
      <c r="C12" s="2">
        <v>0.5</v>
      </c>
      <c r="D12" s="14">
        <f t="shared" ref="D12:D16" si="1">B12-C12</f>
        <v>-0.5</v>
      </c>
    </row>
    <row r="13">
      <c r="A13" s="2">
        <v>2.0</v>
      </c>
      <c r="B13" s="2">
        <v>1.0</v>
      </c>
      <c r="C13" s="2">
        <v>0.5</v>
      </c>
      <c r="D13" s="14">
        <f t="shared" si="1"/>
        <v>0.5</v>
      </c>
    </row>
    <row r="14">
      <c r="A14" s="2">
        <v>3.0</v>
      </c>
      <c r="B14" s="2">
        <v>1.0</v>
      </c>
      <c r="C14" s="2">
        <v>0.5</v>
      </c>
      <c r="D14" s="14">
        <f t="shared" si="1"/>
        <v>0.5</v>
      </c>
    </row>
    <row r="15">
      <c r="A15" s="2">
        <v>4.0</v>
      </c>
      <c r="B15" s="2">
        <v>0.0</v>
      </c>
      <c r="C15" s="2">
        <v>0.5</v>
      </c>
      <c r="D15" s="14">
        <f t="shared" si="1"/>
        <v>-0.5</v>
      </c>
    </row>
    <row r="16">
      <c r="A16" s="2">
        <v>5.0</v>
      </c>
      <c r="B16" s="2">
        <v>1.0</v>
      </c>
      <c r="C16" s="2">
        <v>0.5</v>
      </c>
      <c r="D16" s="14">
        <f t="shared" si="1"/>
        <v>0.5</v>
      </c>
    </row>
    <row r="18">
      <c r="A18" s="7" t="s">
        <v>38</v>
      </c>
      <c r="B18" s="8"/>
      <c r="C18" s="8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0"/>
    <col customWidth="1" min="3" max="3" width="15.75"/>
    <col customWidth="1" min="4" max="4" width="18.0"/>
    <col customWidth="1" min="15" max="15" width="19.5"/>
    <col customWidth="1" min="16" max="16" width="8.13"/>
    <col customWidth="1" min="17" max="17" width="16.88"/>
  </cols>
  <sheetData>
    <row r="1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5" t="s">
        <v>12</v>
      </c>
      <c r="N1" s="15" t="s">
        <v>13</v>
      </c>
      <c r="P1" s="16" t="s">
        <v>39</v>
      </c>
      <c r="Q1" s="17" t="s">
        <v>40</v>
      </c>
    </row>
    <row r="2">
      <c r="A2" s="2">
        <v>54.0</v>
      </c>
      <c r="B2" s="2">
        <v>1.0</v>
      </c>
      <c r="C2" s="2">
        <v>0.0</v>
      </c>
      <c r="D2" s="2">
        <v>120.0</v>
      </c>
      <c r="E2" s="2">
        <v>188.0</v>
      </c>
      <c r="F2" s="2">
        <v>0.0</v>
      </c>
      <c r="G2" s="2">
        <v>1.0</v>
      </c>
      <c r="H2" s="2">
        <v>113.0</v>
      </c>
      <c r="I2" s="2">
        <v>0.0</v>
      </c>
      <c r="J2" s="2">
        <v>1.4</v>
      </c>
      <c r="K2" s="2">
        <v>1.0</v>
      </c>
      <c r="L2" s="2">
        <v>1.0</v>
      </c>
      <c r="M2" s="2">
        <v>3.0</v>
      </c>
      <c r="N2" s="2">
        <v>0.0</v>
      </c>
      <c r="P2" s="2">
        <v>1.0</v>
      </c>
      <c r="Q2" s="18" t="s">
        <v>0</v>
      </c>
      <c r="AB2" s="19" t="s">
        <v>12</v>
      </c>
      <c r="AC2" s="20"/>
      <c r="AD2" s="20"/>
      <c r="AE2" s="20"/>
    </row>
    <row r="3">
      <c r="A3" s="2">
        <v>59.0</v>
      </c>
      <c r="B3" s="2">
        <v>1.0</v>
      </c>
      <c r="C3" s="2">
        <v>3.0</v>
      </c>
      <c r="D3" s="2">
        <v>170.0</v>
      </c>
      <c r="E3" s="2">
        <v>288.0</v>
      </c>
      <c r="F3" s="2">
        <v>0.0</v>
      </c>
      <c r="G3" s="2">
        <v>0.0</v>
      </c>
      <c r="H3" s="2">
        <v>159.0</v>
      </c>
      <c r="I3" s="2">
        <v>0.0</v>
      </c>
      <c r="J3" s="2">
        <v>0.2</v>
      </c>
      <c r="K3" s="2">
        <v>1.0</v>
      </c>
      <c r="L3" s="2">
        <v>0.0</v>
      </c>
      <c r="M3" s="2">
        <v>3.0</v>
      </c>
      <c r="N3" s="2">
        <v>0.0</v>
      </c>
      <c r="P3" s="21">
        <v>2.0</v>
      </c>
      <c r="Q3" s="18" t="s">
        <v>1</v>
      </c>
    </row>
    <row r="4">
      <c r="A4" s="2">
        <v>42.0</v>
      </c>
      <c r="B4" s="2">
        <v>1.0</v>
      </c>
      <c r="C4" s="2">
        <v>0.0</v>
      </c>
      <c r="D4" s="2">
        <v>136.0</v>
      </c>
      <c r="E4" s="2">
        <v>315.0</v>
      </c>
      <c r="F4" s="2">
        <v>0.0</v>
      </c>
      <c r="G4" s="2">
        <v>1.0</v>
      </c>
      <c r="H4" s="2">
        <v>125.0</v>
      </c>
      <c r="I4" s="2">
        <v>1.0</v>
      </c>
      <c r="J4" s="2">
        <v>1.8</v>
      </c>
      <c r="K4" s="2">
        <v>1.0</v>
      </c>
      <c r="L4" s="2">
        <v>0.0</v>
      </c>
      <c r="M4" s="2">
        <v>1.0</v>
      </c>
      <c r="N4" s="2">
        <v>0.0</v>
      </c>
      <c r="P4" s="2">
        <v>3.0</v>
      </c>
      <c r="Q4" s="18" t="s">
        <v>2</v>
      </c>
    </row>
    <row r="5">
      <c r="A5" s="2">
        <v>60.0</v>
      </c>
      <c r="B5" s="2">
        <v>0.0</v>
      </c>
      <c r="C5" s="2">
        <v>3.0</v>
      </c>
      <c r="D5" s="2">
        <v>150.0</v>
      </c>
      <c r="E5" s="2">
        <v>240.0</v>
      </c>
      <c r="F5" s="2">
        <v>0.0</v>
      </c>
      <c r="G5" s="2">
        <v>1.0</v>
      </c>
      <c r="H5" s="2">
        <v>171.0</v>
      </c>
      <c r="I5" s="2">
        <v>0.0</v>
      </c>
      <c r="J5" s="2">
        <v>0.9</v>
      </c>
      <c r="K5" s="2">
        <v>2.0</v>
      </c>
      <c r="L5" s="2">
        <v>0.0</v>
      </c>
      <c r="M5" s="2">
        <v>2.0</v>
      </c>
      <c r="N5" s="2">
        <v>1.0</v>
      </c>
      <c r="P5" s="21">
        <v>4.0</v>
      </c>
      <c r="Q5" s="18" t="s">
        <v>3</v>
      </c>
    </row>
    <row r="6">
      <c r="A6" s="2">
        <v>41.0</v>
      </c>
      <c r="B6" s="2">
        <v>1.0</v>
      </c>
      <c r="C6" s="2">
        <v>1.0</v>
      </c>
      <c r="D6" s="2">
        <v>135.0</v>
      </c>
      <c r="E6" s="2">
        <v>203.0</v>
      </c>
      <c r="F6" s="2">
        <v>0.0</v>
      </c>
      <c r="G6" s="2">
        <v>1.0</v>
      </c>
      <c r="H6" s="2">
        <v>132.0</v>
      </c>
      <c r="I6" s="2">
        <v>0.0</v>
      </c>
      <c r="J6" s="2">
        <v>0.0</v>
      </c>
      <c r="K6" s="2">
        <v>1.0</v>
      </c>
      <c r="L6" s="2">
        <v>0.0</v>
      </c>
      <c r="M6" s="2">
        <v>1.0</v>
      </c>
      <c r="N6" s="2">
        <v>1.0</v>
      </c>
      <c r="P6" s="2">
        <v>5.0</v>
      </c>
      <c r="Q6" s="18" t="s">
        <v>4</v>
      </c>
    </row>
    <row r="7">
      <c r="A7" s="2">
        <v>34.0</v>
      </c>
      <c r="B7" s="2">
        <v>1.0</v>
      </c>
      <c r="C7" s="2">
        <v>3.0</v>
      </c>
      <c r="D7" s="2">
        <v>118.0</v>
      </c>
      <c r="E7" s="2">
        <v>182.0</v>
      </c>
      <c r="F7" s="2">
        <v>0.0</v>
      </c>
      <c r="G7" s="2">
        <v>0.0</v>
      </c>
      <c r="H7" s="2">
        <v>174.0</v>
      </c>
      <c r="I7" s="2">
        <v>0.0</v>
      </c>
      <c r="J7" s="2">
        <v>0.0</v>
      </c>
      <c r="K7" s="2">
        <v>2.0</v>
      </c>
      <c r="L7" s="2">
        <v>0.0</v>
      </c>
      <c r="M7" s="2">
        <v>2.0</v>
      </c>
      <c r="N7" s="2">
        <v>1.0</v>
      </c>
      <c r="P7" s="21">
        <v>6.0</v>
      </c>
      <c r="Q7" s="18" t="s">
        <v>5</v>
      </c>
    </row>
    <row r="8">
      <c r="P8" s="2">
        <v>7.0</v>
      </c>
      <c r="Q8" s="18" t="s">
        <v>6</v>
      </c>
    </row>
    <row r="9">
      <c r="A9" s="16" t="s">
        <v>41</v>
      </c>
      <c r="B9" s="16" t="s">
        <v>42</v>
      </c>
      <c r="P9" s="21">
        <v>8.0</v>
      </c>
      <c r="Q9" s="18" t="s">
        <v>7</v>
      </c>
    </row>
    <row r="10">
      <c r="A10" s="22" t="s">
        <v>43</v>
      </c>
      <c r="B10" s="22">
        <v>0.0</v>
      </c>
      <c r="P10" s="2">
        <v>9.0</v>
      </c>
      <c r="Q10" s="18" t="s">
        <v>8</v>
      </c>
    </row>
    <row r="11">
      <c r="A11" s="22" t="s">
        <v>44</v>
      </c>
      <c r="B11" s="22">
        <v>0.3</v>
      </c>
      <c r="P11" s="21">
        <v>10.0</v>
      </c>
      <c r="Q11" s="18" t="s">
        <v>9</v>
      </c>
    </row>
    <row r="12">
      <c r="A12" s="22" t="s">
        <v>45</v>
      </c>
      <c r="B12" s="22">
        <v>1.0</v>
      </c>
      <c r="P12" s="2">
        <v>11.0</v>
      </c>
      <c r="Q12" s="18" t="s">
        <v>10</v>
      </c>
    </row>
    <row r="13">
      <c r="A13" s="22" t="s">
        <v>46</v>
      </c>
      <c r="B13" s="22">
        <v>0.0</v>
      </c>
      <c r="P13" s="21">
        <v>12.0</v>
      </c>
      <c r="Q13" s="18" t="s">
        <v>11</v>
      </c>
    </row>
    <row r="14">
      <c r="A14" s="22" t="s">
        <v>47</v>
      </c>
      <c r="B14" s="22">
        <v>0.0</v>
      </c>
      <c r="P14" s="2">
        <v>13.0</v>
      </c>
      <c r="Q14" s="18" t="s">
        <v>12</v>
      </c>
    </row>
    <row r="15">
      <c r="A15" s="22" t="s">
        <v>48</v>
      </c>
      <c r="B15" s="22">
        <v>2.0</v>
      </c>
    </row>
    <row r="16">
      <c r="A16" s="22" t="s">
        <v>49</v>
      </c>
      <c r="B16" s="22">
        <v>1.0</v>
      </c>
    </row>
    <row r="19">
      <c r="A19" s="9" t="s">
        <v>50</v>
      </c>
      <c r="B19" s="13">
        <f>sigmoid(B10)</f>
        <v>0.5</v>
      </c>
    </row>
    <row r="21">
      <c r="A21" s="23" t="s">
        <v>51</v>
      </c>
    </row>
    <row r="23">
      <c r="A23" s="16" t="s">
        <v>52</v>
      </c>
      <c r="B23" s="16" t="s">
        <v>53</v>
      </c>
      <c r="C23" s="16" t="s">
        <v>54</v>
      </c>
      <c r="D23" s="16" t="s">
        <v>55</v>
      </c>
    </row>
    <row r="24">
      <c r="A24" s="24">
        <v>0.0</v>
      </c>
      <c r="B24" s="2">
        <f t="shared" ref="B24:B29" si="1">0.5</f>
        <v>0.5</v>
      </c>
      <c r="C24" s="2">
        <f>(B24-A24)</f>
        <v>0.5</v>
      </c>
      <c r="D24" s="14">
        <f t="shared" ref="D24:D29" si="2">(B24 * (1 - B24))</f>
        <v>0.25</v>
      </c>
    </row>
    <row r="25">
      <c r="A25" s="24">
        <v>0.0</v>
      </c>
      <c r="B25" s="2">
        <f t="shared" si="1"/>
        <v>0.5</v>
      </c>
      <c r="C25" s="14">
        <f t="shared" ref="C25:C29" si="3">B25-A25</f>
        <v>0.5</v>
      </c>
      <c r="D25" s="14">
        <f t="shared" si="2"/>
        <v>0.25</v>
      </c>
    </row>
    <row r="26">
      <c r="A26" s="24">
        <v>0.0</v>
      </c>
      <c r="B26" s="2">
        <f t="shared" si="1"/>
        <v>0.5</v>
      </c>
      <c r="C26" s="14">
        <f t="shared" si="3"/>
        <v>0.5</v>
      </c>
      <c r="D26" s="14">
        <f t="shared" si="2"/>
        <v>0.25</v>
      </c>
    </row>
    <row r="27">
      <c r="A27" s="24">
        <v>1.0</v>
      </c>
      <c r="B27" s="2">
        <f t="shared" si="1"/>
        <v>0.5</v>
      </c>
      <c r="C27" s="14">
        <f t="shared" si="3"/>
        <v>-0.5</v>
      </c>
      <c r="D27" s="14">
        <f t="shared" si="2"/>
        <v>0.25</v>
      </c>
    </row>
    <row r="28">
      <c r="A28" s="24">
        <v>1.0</v>
      </c>
      <c r="B28" s="2">
        <f t="shared" si="1"/>
        <v>0.5</v>
      </c>
      <c r="C28" s="14">
        <f t="shared" si="3"/>
        <v>-0.5</v>
      </c>
      <c r="D28" s="14">
        <f t="shared" si="2"/>
        <v>0.25</v>
      </c>
    </row>
    <row r="29">
      <c r="A29" s="24">
        <v>1.0</v>
      </c>
      <c r="B29" s="2">
        <f t="shared" si="1"/>
        <v>0.5</v>
      </c>
      <c r="C29" s="14">
        <f t="shared" si="3"/>
        <v>-0.5</v>
      </c>
      <c r="D29" s="14">
        <f t="shared" si="2"/>
        <v>0.25</v>
      </c>
    </row>
    <row r="30">
      <c r="A30" s="25"/>
      <c r="B30" s="25"/>
    </row>
    <row r="31">
      <c r="A31" s="17" t="s">
        <v>56</v>
      </c>
    </row>
    <row r="32">
      <c r="A32" s="2" t="s">
        <v>57</v>
      </c>
      <c r="B32" s="14">
        <f>(C24+C25+C26+C27+C28+C29)</f>
        <v>0</v>
      </c>
    </row>
    <row r="33">
      <c r="A33" s="2" t="s">
        <v>58</v>
      </c>
      <c r="B33" s="14">
        <f>(D24+D25+D26+B36+D27+D28+D29)</f>
        <v>1.5</v>
      </c>
    </row>
    <row r="34">
      <c r="A34" s="2" t="s">
        <v>59</v>
      </c>
      <c r="B34" s="14">
        <f>(B32^2 / (B33 + B13))</f>
        <v>0</v>
      </c>
    </row>
    <row r="35">
      <c r="A35" s="9"/>
    </row>
    <row r="36">
      <c r="A36" s="23" t="s">
        <v>60</v>
      </c>
    </row>
    <row r="38">
      <c r="A38" s="26" t="s">
        <v>0</v>
      </c>
      <c r="B38" s="26" t="s">
        <v>54</v>
      </c>
      <c r="C38" s="26" t="s">
        <v>55</v>
      </c>
      <c r="D38" s="26" t="s">
        <v>61</v>
      </c>
      <c r="E38" s="26" t="s">
        <v>62</v>
      </c>
      <c r="F38" s="26" t="s">
        <v>63</v>
      </c>
      <c r="G38" s="26" t="s">
        <v>64</v>
      </c>
      <c r="H38" s="26" t="s">
        <v>65</v>
      </c>
      <c r="I38" s="26" t="s">
        <v>66</v>
      </c>
      <c r="J38" s="26" t="s">
        <v>67</v>
      </c>
      <c r="K38" s="26" t="s">
        <v>68</v>
      </c>
    </row>
    <row r="39">
      <c r="A39" s="2">
        <v>34.0</v>
      </c>
      <c r="B39" s="27">
        <v>-0.5</v>
      </c>
      <c r="C39" s="14">
        <v>0.25</v>
      </c>
      <c r="D39" s="14"/>
      <c r="E39" s="14"/>
      <c r="F39" s="14"/>
      <c r="G39" s="14"/>
      <c r="H39" s="14"/>
      <c r="I39" s="14"/>
      <c r="J39" s="14"/>
      <c r="K39" s="14"/>
    </row>
    <row r="40">
      <c r="A40" s="2">
        <v>41.0</v>
      </c>
      <c r="B40" s="27">
        <v>-0.5</v>
      </c>
      <c r="C40" s="14">
        <v>0.25</v>
      </c>
      <c r="D40" s="14">
        <f t="shared" ref="D40:D44" si="6">((A39+A40)/2)</f>
        <v>37.5</v>
      </c>
      <c r="E40" s="14">
        <f t="shared" ref="E40:F40" si="4">(B39)</f>
        <v>-0.5</v>
      </c>
      <c r="F40" s="14">
        <f t="shared" si="4"/>
        <v>0.25</v>
      </c>
      <c r="G40" s="14">
        <f t="shared" ref="G40:H40" si="5">(B40+B41+B42+B43+B44)</f>
        <v>0.5</v>
      </c>
      <c r="H40" s="14">
        <f t="shared" si="5"/>
        <v>1.25</v>
      </c>
      <c r="I40" s="14">
        <f>((E40)^2 / (F40 + B13))</f>
        <v>1</v>
      </c>
      <c r="J40" s="14">
        <f>((G40)^2 / (H40 + B13))</f>
        <v>0.2</v>
      </c>
      <c r="K40" s="14">
        <f>(0.5) * ((I40 + J40) - B34) - B12</f>
        <v>-0.4</v>
      </c>
    </row>
    <row r="41">
      <c r="A41" s="2">
        <v>42.0</v>
      </c>
      <c r="B41" s="27">
        <v>0.5</v>
      </c>
      <c r="C41" s="14">
        <v>0.25</v>
      </c>
      <c r="D41" s="14">
        <f t="shared" si="6"/>
        <v>41.5</v>
      </c>
      <c r="E41" s="14">
        <f t="shared" ref="E41:F41" si="7">(B39+B40)</f>
        <v>-1</v>
      </c>
      <c r="F41" s="14">
        <f t="shared" si="7"/>
        <v>0.5</v>
      </c>
      <c r="G41" s="14">
        <f t="shared" ref="G41:H41" si="8">(B41+B42+B43+B44)</f>
        <v>1</v>
      </c>
      <c r="H41" s="14">
        <f t="shared" si="8"/>
        <v>1</v>
      </c>
      <c r="I41" s="14">
        <f>((E41)^2 / (F41 + B13))</f>
        <v>2</v>
      </c>
      <c r="J41" s="14">
        <f>(G41^2 / (H41 + B13))</f>
        <v>1</v>
      </c>
      <c r="K41" s="28">
        <f>(0.5) * ((I41 + J41) - B34) - B12</f>
        <v>0.5</v>
      </c>
    </row>
    <row r="42">
      <c r="A42" s="2">
        <v>54.0</v>
      </c>
      <c r="B42" s="24">
        <v>0.5</v>
      </c>
      <c r="C42" s="14">
        <v>0.25</v>
      </c>
      <c r="D42" s="14">
        <f t="shared" si="6"/>
        <v>48</v>
      </c>
      <c r="E42" s="14">
        <f t="shared" ref="E42:F42" si="9">(B41+B40+B39)</f>
        <v>-0.5</v>
      </c>
      <c r="F42" s="14">
        <f t="shared" si="9"/>
        <v>0.75</v>
      </c>
      <c r="G42" s="14">
        <f t="shared" ref="G42:H42" si="10">(B42+B43+B44)</f>
        <v>0.5</v>
      </c>
      <c r="H42" s="14">
        <f t="shared" si="10"/>
        <v>0.75</v>
      </c>
      <c r="I42" s="14">
        <f>((E42)^2 / (F42 + B13))</f>
        <v>0.3333333333</v>
      </c>
      <c r="J42" s="14">
        <f>(G42^2 / (H42 + B13))</f>
        <v>0.3333333333</v>
      </c>
      <c r="K42" s="14">
        <f>(0.5) * ((I42 + J42) - B34) - B12</f>
        <v>-0.6666666667</v>
      </c>
    </row>
    <row r="43">
      <c r="A43" s="2">
        <v>59.0</v>
      </c>
      <c r="B43" s="27">
        <v>0.5</v>
      </c>
      <c r="C43" s="14">
        <v>0.25</v>
      </c>
      <c r="D43" s="14">
        <f t="shared" si="6"/>
        <v>56.5</v>
      </c>
      <c r="E43" s="14">
        <f t="shared" ref="E43:F43" si="11">(B42+B41+B40+B39)</f>
        <v>0</v>
      </c>
      <c r="F43" s="14">
        <f t="shared" si="11"/>
        <v>1</v>
      </c>
      <c r="G43" s="14">
        <f t="shared" ref="G43:H43" si="12">(B43+B44)</f>
        <v>0</v>
      </c>
      <c r="H43" s="14">
        <f t="shared" si="12"/>
        <v>0.5</v>
      </c>
      <c r="I43" s="14">
        <f>((E43)^2 / (F43 + B13))</f>
        <v>0</v>
      </c>
      <c r="J43" s="14">
        <f>((G43)^2 / (H43 + B13))</f>
        <v>0</v>
      </c>
      <c r="K43" s="14">
        <f>(0.5) * ((I43 + J43) - B34) - B12</f>
        <v>-1</v>
      </c>
    </row>
    <row r="44">
      <c r="A44" s="2">
        <v>60.0</v>
      </c>
      <c r="B44" s="27">
        <v>-0.5</v>
      </c>
      <c r="C44" s="14">
        <v>0.25</v>
      </c>
      <c r="D44" s="14">
        <f t="shared" si="6"/>
        <v>59.5</v>
      </c>
      <c r="E44" s="14">
        <f t="shared" ref="E44:F44" si="13">(B43+B42+B41+B40+B39)</f>
        <v>0.5</v>
      </c>
      <c r="F44" s="14">
        <f t="shared" si="13"/>
        <v>1.25</v>
      </c>
      <c r="G44" s="14">
        <f>(B44)</f>
        <v>-0.5</v>
      </c>
      <c r="H44" s="14">
        <f>(C44+C45)</f>
        <v>0.25</v>
      </c>
      <c r="I44" s="14">
        <f>((E44)^2 / (F44 + B13))</f>
        <v>0.2</v>
      </c>
      <c r="J44" s="14">
        <f>(G43^2 / (H43 + B13))</f>
        <v>0</v>
      </c>
      <c r="K44" s="14">
        <f>(0.5) * ((I44 + J44) - B34) - B12</f>
        <v>-0.9</v>
      </c>
    </row>
    <row r="45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</row>
    <row r="46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</row>
    <row r="47">
      <c r="A47" s="29" t="s">
        <v>1</v>
      </c>
      <c r="B47" s="30" t="s">
        <v>54</v>
      </c>
      <c r="C47" s="30" t="s">
        <v>55</v>
      </c>
      <c r="D47" s="30" t="s">
        <v>61</v>
      </c>
      <c r="E47" s="30" t="s">
        <v>62</v>
      </c>
      <c r="F47" s="30" t="s">
        <v>63</v>
      </c>
      <c r="G47" s="30" t="s">
        <v>64</v>
      </c>
      <c r="H47" s="30" t="s">
        <v>65</v>
      </c>
      <c r="I47" s="30" t="s">
        <v>66</v>
      </c>
      <c r="J47" s="30" t="s">
        <v>67</v>
      </c>
      <c r="K47" s="30" t="s">
        <v>68</v>
      </c>
    </row>
    <row r="48">
      <c r="A48" s="2">
        <v>0.0</v>
      </c>
      <c r="B48" s="14">
        <v>-0.5</v>
      </c>
      <c r="C48" s="14">
        <v>0.25</v>
      </c>
      <c r="D48" s="14"/>
      <c r="E48" s="14"/>
      <c r="F48" s="14"/>
      <c r="G48" s="14"/>
      <c r="H48" s="14"/>
      <c r="I48" s="14"/>
      <c r="J48" s="14"/>
      <c r="K48" s="14"/>
    </row>
    <row r="49">
      <c r="A49" s="2">
        <v>1.0</v>
      </c>
      <c r="B49" s="2">
        <v>0.5</v>
      </c>
      <c r="C49" s="14">
        <v>0.25</v>
      </c>
      <c r="D49" s="14">
        <f>(A49+A48) / 2</f>
        <v>0.5</v>
      </c>
      <c r="E49" s="14">
        <f t="shared" ref="E49:F49" si="14">(B48)</f>
        <v>-0.5</v>
      </c>
      <c r="F49" s="14">
        <f t="shared" si="14"/>
        <v>0.25</v>
      </c>
      <c r="G49" s="14">
        <f>B49+B50+B51+B52+B53</f>
        <v>0.5</v>
      </c>
      <c r="H49" s="14">
        <f>(C49+C50+C51+C52+C53)</f>
        <v>1.25</v>
      </c>
      <c r="I49" s="14">
        <f>((E49)^2 / (F49 + B13))</f>
        <v>1</v>
      </c>
      <c r="J49" s="14">
        <f>((G49)^2 / (H49 + B13))</f>
        <v>0.2</v>
      </c>
      <c r="K49" s="28">
        <f>(0.5) * ((I49+J49) - B34) - B12</f>
        <v>-0.4</v>
      </c>
    </row>
    <row r="50">
      <c r="A50" s="2">
        <v>1.0</v>
      </c>
      <c r="B50" s="14">
        <v>0.5</v>
      </c>
      <c r="C50" s="14">
        <v>0.25</v>
      </c>
      <c r="D50" s="14"/>
      <c r="E50" s="14"/>
      <c r="F50" s="14"/>
      <c r="G50" s="14"/>
      <c r="H50" s="14"/>
      <c r="I50" s="14"/>
      <c r="J50" s="14"/>
      <c r="K50" s="14"/>
    </row>
    <row r="51">
      <c r="A51" s="2">
        <v>1.0</v>
      </c>
      <c r="B51" s="14">
        <v>0.5</v>
      </c>
      <c r="C51" s="14">
        <v>0.25</v>
      </c>
      <c r="D51" s="14"/>
      <c r="E51" s="14"/>
      <c r="F51" s="14"/>
      <c r="G51" s="14"/>
      <c r="H51" s="14"/>
      <c r="I51" s="14"/>
      <c r="J51" s="14"/>
      <c r="K51" s="14"/>
    </row>
    <row r="52">
      <c r="A52" s="2">
        <v>1.0</v>
      </c>
      <c r="B52" s="14">
        <v>-0.5</v>
      </c>
      <c r="C52" s="14">
        <v>0.25</v>
      </c>
      <c r="D52" s="14"/>
      <c r="E52" s="14"/>
      <c r="F52" s="14"/>
      <c r="G52" s="14"/>
      <c r="H52" s="14"/>
      <c r="I52" s="14"/>
      <c r="J52" s="14"/>
      <c r="K52" s="14"/>
    </row>
    <row r="53">
      <c r="A53" s="2">
        <v>1.0</v>
      </c>
      <c r="B53" s="14">
        <v>-0.5</v>
      </c>
      <c r="C53" s="14">
        <v>0.25</v>
      </c>
      <c r="D53" s="14"/>
      <c r="E53" s="14"/>
      <c r="F53" s="14"/>
      <c r="G53" s="14"/>
      <c r="H53" s="14"/>
      <c r="I53" s="14"/>
      <c r="J53" s="14"/>
      <c r="K53" s="14"/>
    </row>
    <row r="55">
      <c r="A55" s="29" t="s">
        <v>2</v>
      </c>
      <c r="B55" s="30" t="s">
        <v>54</v>
      </c>
      <c r="C55" s="30" t="s">
        <v>55</v>
      </c>
      <c r="D55" s="30" t="s">
        <v>61</v>
      </c>
      <c r="E55" s="30" t="s">
        <v>62</v>
      </c>
      <c r="F55" s="30" t="s">
        <v>63</v>
      </c>
      <c r="G55" s="30" t="s">
        <v>64</v>
      </c>
      <c r="H55" s="30" t="s">
        <v>65</v>
      </c>
      <c r="I55" s="30" t="s">
        <v>66</v>
      </c>
      <c r="J55" s="30" t="s">
        <v>67</v>
      </c>
      <c r="K55" s="30" t="s">
        <v>68</v>
      </c>
    </row>
    <row r="56">
      <c r="A56" s="24">
        <v>0.0</v>
      </c>
      <c r="B56" s="2">
        <v>0.5</v>
      </c>
      <c r="C56" s="14">
        <v>0.25</v>
      </c>
      <c r="D56" s="14"/>
      <c r="E56" s="14"/>
      <c r="F56" s="14"/>
      <c r="G56" s="14"/>
      <c r="H56" s="14"/>
      <c r="I56" s="14"/>
      <c r="J56" s="14"/>
      <c r="K56" s="14"/>
    </row>
    <row r="57">
      <c r="A57" s="24">
        <v>0.0</v>
      </c>
      <c r="B57" s="14">
        <v>0.5</v>
      </c>
      <c r="C57" s="14">
        <v>0.25</v>
      </c>
      <c r="D57" s="14"/>
      <c r="E57" s="14"/>
      <c r="F57" s="14"/>
      <c r="G57" s="14"/>
      <c r="H57" s="14"/>
      <c r="I57" s="14"/>
      <c r="J57" s="14"/>
      <c r="K57" s="14"/>
    </row>
    <row r="58">
      <c r="A58" s="24">
        <v>1.0</v>
      </c>
      <c r="B58" s="14">
        <v>0.5</v>
      </c>
      <c r="C58" s="14">
        <v>0.25</v>
      </c>
      <c r="D58" s="14">
        <f t="shared" ref="D58:D59" si="17">(A58+A57) / 2</f>
        <v>0.5</v>
      </c>
      <c r="E58" s="14">
        <f t="shared" ref="E58:F58" si="15">SUM(B56:B57)</f>
        <v>1</v>
      </c>
      <c r="F58" s="14">
        <f t="shared" si="15"/>
        <v>0.5</v>
      </c>
      <c r="G58" s="14">
        <f t="shared" ref="G58:H58" si="16">SUM(B58:B61)</f>
        <v>1</v>
      </c>
      <c r="H58" s="14">
        <f t="shared" si="16"/>
        <v>1</v>
      </c>
      <c r="I58" s="14">
        <f>((E58)^2 / (F58 + B13))</f>
        <v>2</v>
      </c>
      <c r="J58" s="14">
        <f>((G58)^2 / (H58 + B13))</f>
        <v>1</v>
      </c>
      <c r="K58" s="14">
        <f>(0.5) * ((I58 + J58) - B34) - B12</f>
        <v>0.5</v>
      </c>
    </row>
    <row r="59">
      <c r="A59" s="24">
        <v>3.0</v>
      </c>
      <c r="B59" s="14">
        <v>-0.5</v>
      </c>
      <c r="C59" s="14">
        <v>0.25</v>
      </c>
      <c r="D59" s="14">
        <f t="shared" si="17"/>
        <v>2</v>
      </c>
      <c r="E59" s="14">
        <f t="shared" ref="E59:F59" si="18">SUM(B56:B58)</f>
        <v>1.5</v>
      </c>
      <c r="F59" s="14">
        <f t="shared" si="18"/>
        <v>0.75</v>
      </c>
      <c r="G59" s="14">
        <f t="shared" ref="G59:H59" si="19">SUM(B59:B61)</f>
        <v>0.5</v>
      </c>
      <c r="H59" s="14">
        <f t="shared" si="19"/>
        <v>0.75</v>
      </c>
      <c r="I59" s="14">
        <f>((E59)^2 / (F59 + B13))</f>
        <v>3</v>
      </c>
      <c r="J59" s="14">
        <f>((G59)^2 / (H59 + B13))</f>
        <v>0.3333333333</v>
      </c>
      <c r="K59" s="28">
        <f>(0.5) * ((I59 + J59) - B34) - B12</f>
        <v>0.6666666667</v>
      </c>
    </row>
    <row r="60">
      <c r="A60" s="24">
        <v>3.0</v>
      </c>
      <c r="B60" s="2">
        <f t="shared" ref="B60:B61" si="20">0.5</f>
        <v>0.5</v>
      </c>
      <c r="C60" s="14">
        <v>0.25</v>
      </c>
      <c r="D60" s="14"/>
      <c r="E60" s="14"/>
      <c r="F60" s="14"/>
      <c r="G60" s="14"/>
      <c r="H60" s="14"/>
      <c r="I60" s="14"/>
      <c r="J60" s="14"/>
      <c r="K60" s="14"/>
    </row>
    <row r="61">
      <c r="A61" s="24">
        <v>3.0</v>
      </c>
      <c r="B61" s="2">
        <f t="shared" si="20"/>
        <v>0.5</v>
      </c>
      <c r="C61" s="14">
        <v>0.25</v>
      </c>
      <c r="D61" s="14"/>
      <c r="E61" s="14"/>
      <c r="F61" s="14"/>
      <c r="G61" s="14"/>
      <c r="H61" s="14"/>
      <c r="I61" s="14"/>
      <c r="J61" s="14"/>
      <c r="K61" s="14"/>
    </row>
    <row r="62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</row>
    <row r="63">
      <c r="A63" s="29" t="s">
        <v>3</v>
      </c>
      <c r="B63" s="30" t="s">
        <v>54</v>
      </c>
      <c r="C63" s="30" t="s">
        <v>55</v>
      </c>
      <c r="D63" s="30" t="s">
        <v>61</v>
      </c>
      <c r="E63" s="30" t="s">
        <v>62</v>
      </c>
      <c r="F63" s="30" t="s">
        <v>63</v>
      </c>
      <c r="G63" s="30" t="s">
        <v>64</v>
      </c>
      <c r="H63" s="30" t="s">
        <v>65</v>
      </c>
      <c r="I63" s="30" t="s">
        <v>66</v>
      </c>
      <c r="J63" s="30" t="s">
        <v>67</v>
      </c>
      <c r="K63" s="30" t="s">
        <v>68</v>
      </c>
    </row>
    <row r="64">
      <c r="A64" s="24">
        <v>118.0</v>
      </c>
      <c r="B64" s="14">
        <v>-0.5</v>
      </c>
      <c r="C64" s="14">
        <v>0.25</v>
      </c>
      <c r="D64" s="14"/>
      <c r="E64" s="14"/>
      <c r="F64" s="14"/>
      <c r="G64" s="14"/>
      <c r="H64" s="14"/>
      <c r="I64" s="14"/>
      <c r="J64" s="14"/>
      <c r="K64" s="14"/>
    </row>
    <row r="65">
      <c r="A65" s="24">
        <v>120.0</v>
      </c>
      <c r="B65" s="2">
        <v>0.5</v>
      </c>
      <c r="C65" s="14">
        <v>0.25</v>
      </c>
      <c r="D65" s="14">
        <f t="shared" ref="D65:D69" si="22">(A65+A64) / 2</f>
        <v>119</v>
      </c>
      <c r="E65" s="14">
        <f t="shared" ref="E65:F65" si="21">(B64)</f>
        <v>-0.5</v>
      </c>
      <c r="F65" s="14">
        <f t="shared" si="21"/>
        <v>0.25</v>
      </c>
      <c r="G65" s="14">
        <f>(C65+C66+C67+C68+C69)</f>
        <v>1.25</v>
      </c>
      <c r="H65" s="14">
        <f>(C65+C66+C67+C68+C69)</f>
        <v>1.25</v>
      </c>
      <c r="I65" s="14">
        <f>((E65)^2 / (F65 + B13))</f>
        <v>1</v>
      </c>
      <c r="J65" s="14">
        <f>((G65)^2 / (H65 + B13))</f>
        <v>1.25</v>
      </c>
      <c r="K65" s="28">
        <f>(0.5) * ((I65 + J65) - B34) - B12</f>
        <v>0.125</v>
      </c>
    </row>
    <row r="66">
      <c r="A66" s="24">
        <v>135.0</v>
      </c>
      <c r="B66" s="14">
        <v>-0.5</v>
      </c>
      <c r="C66" s="14">
        <v>0.25</v>
      </c>
      <c r="D66" s="14">
        <f t="shared" si="22"/>
        <v>127.5</v>
      </c>
      <c r="E66" s="14">
        <f>(B65 + B64)</f>
        <v>0</v>
      </c>
      <c r="F66" s="14">
        <f>(C64+C65)</f>
        <v>0.5</v>
      </c>
      <c r="G66" s="14">
        <f>(C66+C67+C68+C69)</f>
        <v>1</v>
      </c>
      <c r="H66" s="14">
        <f>(C66+C67+C68+C69)</f>
        <v>1</v>
      </c>
      <c r="I66" s="14">
        <f>((E66)^2 / (F66 + B13))</f>
        <v>0</v>
      </c>
      <c r="J66" s="14">
        <f>((G66)^2 / (H66 + B13))</f>
        <v>1</v>
      </c>
      <c r="K66" s="31">
        <f>(0.5) * ((I66 + J66) - B34) - B12</f>
        <v>-0.5</v>
      </c>
    </row>
    <row r="67">
      <c r="A67" s="24">
        <v>136.0</v>
      </c>
      <c r="B67" s="14">
        <v>0.5</v>
      </c>
      <c r="C67" s="14">
        <v>0.25</v>
      </c>
      <c r="D67" s="14">
        <f t="shared" si="22"/>
        <v>135.5</v>
      </c>
      <c r="E67" s="14">
        <f>(B66 + B65 + B64)</f>
        <v>-0.5</v>
      </c>
      <c r="F67" s="14">
        <f>(C66+C65+C64)</f>
        <v>0.75</v>
      </c>
      <c r="G67" s="14">
        <f>(C67+C68+C69)</f>
        <v>0.75</v>
      </c>
      <c r="H67" s="14">
        <f>(C67+C68+C69)</f>
        <v>0.75</v>
      </c>
      <c r="I67" s="14">
        <f>((E67)^2 / (F67 + B13))</f>
        <v>0.3333333333</v>
      </c>
      <c r="J67" s="14">
        <f>((G67)^2 / (H67 + B13))</f>
        <v>0.75</v>
      </c>
      <c r="K67" s="14">
        <f>(0.5) * ((I67 + J67) - B34) - B12</f>
        <v>-0.4583333333</v>
      </c>
    </row>
    <row r="68">
      <c r="A68" s="24">
        <v>150.0</v>
      </c>
      <c r="B68" s="14">
        <v>-0.5</v>
      </c>
      <c r="C68" s="14">
        <v>0.25</v>
      </c>
      <c r="D68" s="14">
        <f t="shared" si="22"/>
        <v>143</v>
      </c>
      <c r="E68" s="14">
        <f>(B67 + B66 + B65 + B64)</f>
        <v>0</v>
      </c>
      <c r="F68" s="14">
        <f>(C67+C66+C65+C64)</f>
        <v>1</v>
      </c>
      <c r="G68" s="14">
        <f>(C68+C69)</f>
        <v>0.5</v>
      </c>
      <c r="H68" s="14">
        <f>(C68+C69)</f>
        <v>0.5</v>
      </c>
      <c r="I68" s="14">
        <f>((E68)^2 / (F68 + B13))</f>
        <v>0</v>
      </c>
      <c r="J68" s="14">
        <f>((G68)^2 / (H68 + B13))</f>
        <v>0.5</v>
      </c>
      <c r="K68" s="14">
        <f>(0.5) * ((I68 + J68) - B34) - B12</f>
        <v>-0.75</v>
      </c>
    </row>
    <row r="69">
      <c r="A69" s="24">
        <v>170.0</v>
      </c>
      <c r="B69" s="14">
        <v>0.5</v>
      </c>
      <c r="C69" s="14">
        <v>0.25</v>
      </c>
      <c r="D69" s="14">
        <f t="shared" si="22"/>
        <v>160</v>
      </c>
      <c r="E69" s="14">
        <f>(B68 + B67 + B66 + B65 + B64)</f>
        <v>-0.5</v>
      </c>
      <c r="F69" s="14">
        <f>(C68+C67+C66+C65+C64)</f>
        <v>1.25</v>
      </c>
      <c r="G69" s="14">
        <f>(C69)</f>
        <v>0.25</v>
      </c>
      <c r="H69" s="14">
        <f>(C69)</f>
        <v>0.25</v>
      </c>
      <c r="I69" s="14">
        <f>((E69)^2 / (F69 + B13))</f>
        <v>0.2</v>
      </c>
      <c r="J69" s="14">
        <f>((G69)^2 / (H69 + B13))</f>
        <v>0.25</v>
      </c>
      <c r="K69" s="31">
        <f>(0.5) * ((I69 + J69) - B34) - B12</f>
        <v>-0.775</v>
      </c>
    </row>
    <row r="71">
      <c r="A71" s="29" t="s">
        <v>4</v>
      </c>
      <c r="B71" s="30" t="s">
        <v>54</v>
      </c>
      <c r="C71" s="30" t="s">
        <v>55</v>
      </c>
      <c r="D71" s="30" t="s">
        <v>61</v>
      </c>
      <c r="E71" s="30" t="s">
        <v>62</v>
      </c>
      <c r="F71" s="30" t="s">
        <v>63</v>
      </c>
      <c r="G71" s="30" t="s">
        <v>64</v>
      </c>
      <c r="H71" s="30" t="s">
        <v>65</v>
      </c>
      <c r="I71" s="30" t="s">
        <v>66</v>
      </c>
      <c r="J71" s="30" t="s">
        <v>67</v>
      </c>
      <c r="K71" s="30" t="s">
        <v>68</v>
      </c>
    </row>
    <row r="72">
      <c r="A72" s="24">
        <v>182.0</v>
      </c>
      <c r="B72" s="14">
        <v>-0.5</v>
      </c>
      <c r="C72" s="14">
        <v>0.25</v>
      </c>
      <c r="D72" s="14"/>
      <c r="E72" s="14"/>
      <c r="F72" s="14"/>
      <c r="G72" s="14"/>
      <c r="H72" s="14"/>
      <c r="I72" s="14"/>
      <c r="J72" s="14"/>
      <c r="K72" s="14"/>
    </row>
    <row r="73">
      <c r="A73" s="24">
        <v>188.0</v>
      </c>
      <c r="B73" s="2">
        <v>0.5</v>
      </c>
      <c r="C73" s="14">
        <v>0.25</v>
      </c>
      <c r="D73" s="14">
        <f t="shared" ref="D73:D77" si="24">(A73+A72) / 2</f>
        <v>185</v>
      </c>
      <c r="E73" s="14">
        <f t="shared" ref="E73:F73" si="23">(B72)</f>
        <v>-0.5</v>
      </c>
      <c r="F73" s="14">
        <f t="shared" si="23"/>
        <v>0.25</v>
      </c>
      <c r="G73" s="14">
        <f>(C73+C74+C75+C76+C77)</f>
        <v>1.25</v>
      </c>
      <c r="H73" s="14">
        <f>(C73+C74+C75+C76+C77)</f>
        <v>1.25</v>
      </c>
      <c r="I73" s="14">
        <f>((E73)^2 / (F73 + B13))</f>
        <v>1</v>
      </c>
      <c r="J73" s="14">
        <f>((G73)^2 / (H73 + B13))</f>
        <v>1.25</v>
      </c>
      <c r="K73" s="28">
        <f>(0.5) * ((I73 + J73) - B34) - B12</f>
        <v>0.125</v>
      </c>
    </row>
    <row r="74">
      <c r="A74" s="24">
        <v>203.0</v>
      </c>
      <c r="B74" s="14">
        <v>-0.5</v>
      </c>
      <c r="C74" s="14">
        <v>0.25</v>
      </c>
      <c r="D74" s="14">
        <f t="shared" si="24"/>
        <v>195.5</v>
      </c>
      <c r="E74" s="14">
        <f>(B73 + B72)</f>
        <v>0</v>
      </c>
      <c r="F74" s="14">
        <f>(C72+C73)</f>
        <v>0.5</v>
      </c>
      <c r="G74" s="14">
        <f>(C74+C75+C76+C77)</f>
        <v>1</v>
      </c>
      <c r="H74" s="14">
        <f>(C74+C75+C76+C77)</f>
        <v>1</v>
      </c>
      <c r="I74" s="14">
        <f>((E74)^2 / (F74 + B13))</f>
        <v>0</v>
      </c>
      <c r="J74" s="14">
        <f>((G74)^2 / (H74 + B13))</f>
        <v>1</v>
      </c>
      <c r="K74" s="31">
        <f>(0.5) * ((I74 + J74) - B34) - B12</f>
        <v>-0.5</v>
      </c>
    </row>
    <row r="75">
      <c r="A75" s="24">
        <v>240.0</v>
      </c>
      <c r="B75" s="14">
        <v>-0.5</v>
      </c>
      <c r="C75" s="14">
        <v>0.25</v>
      </c>
      <c r="D75" s="14">
        <f t="shared" si="24"/>
        <v>221.5</v>
      </c>
      <c r="E75" s="14">
        <f>(B74 + B73 + B72)</f>
        <v>-0.5</v>
      </c>
      <c r="F75" s="14">
        <f>(C74+C73+C72)</f>
        <v>0.75</v>
      </c>
      <c r="G75" s="14">
        <f>(C75+C76+C77)</f>
        <v>0.75</v>
      </c>
      <c r="H75" s="14">
        <f>(C75+C76+C77)</f>
        <v>0.75</v>
      </c>
      <c r="I75" s="14">
        <f>((E75)^2 / (F75 + B13))</f>
        <v>0.3333333333</v>
      </c>
      <c r="J75" s="14">
        <f>((G75)^2 / (H75 + B13))</f>
        <v>0.75</v>
      </c>
      <c r="K75" s="14">
        <f>(0.5) * ((I75 + J75) - B34) - B12</f>
        <v>-0.4583333333</v>
      </c>
    </row>
    <row r="76">
      <c r="A76" s="24">
        <v>288.0</v>
      </c>
      <c r="B76" s="14">
        <v>0.5</v>
      </c>
      <c r="C76" s="14">
        <v>0.25</v>
      </c>
      <c r="D76" s="14">
        <f t="shared" si="24"/>
        <v>264</v>
      </c>
      <c r="E76" s="14">
        <f>(B75 + B74 + B73 + B72)</f>
        <v>-1</v>
      </c>
      <c r="F76" s="14">
        <f>(C75+C74+C73+C72)</f>
        <v>1</v>
      </c>
      <c r="G76" s="14">
        <f>(C76+C77)</f>
        <v>0.5</v>
      </c>
      <c r="H76" s="14">
        <f>(C76+C77)</f>
        <v>0.5</v>
      </c>
      <c r="I76" s="14">
        <f>((E76)^2 / (F76 + B13))</f>
        <v>1</v>
      </c>
      <c r="J76" s="14">
        <f>((G76)^2 / (H76 + B13))</f>
        <v>0.5</v>
      </c>
      <c r="K76" s="14">
        <f>(0.5) * ((I76 + J76) - B34) - B12</f>
        <v>-0.25</v>
      </c>
    </row>
    <row r="77">
      <c r="A77" s="24">
        <v>315.0</v>
      </c>
      <c r="B77" s="14">
        <v>0.5</v>
      </c>
      <c r="C77" s="14">
        <v>0.25</v>
      </c>
      <c r="D77" s="14">
        <f t="shared" si="24"/>
        <v>301.5</v>
      </c>
      <c r="E77" s="14">
        <f>(B76 + B75 + B74 + B73 + B72)</f>
        <v>-0.5</v>
      </c>
      <c r="F77" s="14">
        <f>(C76+C75+C74+C73+C72)</f>
        <v>1.25</v>
      </c>
      <c r="G77" s="14">
        <f>(C77)</f>
        <v>0.25</v>
      </c>
      <c r="H77" s="14">
        <f>(C77)</f>
        <v>0.25</v>
      </c>
      <c r="I77" s="14">
        <f>((E77)^2 / (F77 + B13))</f>
        <v>0.2</v>
      </c>
      <c r="J77" s="14">
        <f>((G77)^2 / (H77 + B13))</f>
        <v>0.25</v>
      </c>
      <c r="K77" s="31">
        <f>(0.5) * ((I77 + J77) - B34) - B12</f>
        <v>-0.775</v>
      </c>
    </row>
    <row r="79">
      <c r="A79" s="29" t="s">
        <v>5</v>
      </c>
      <c r="B79" s="30" t="s">
        <v>54</v>
      </c>
      <c r="C79" s="30" t="s">
        <v>55</v>
      </c>
      <c r="D79" s="30" t="s">
        <v>61</v>
      </c>
      <c r="E79" s="30" t="s">
        <v>62</v>
      </c>
      <c r="F79" s="30" t="s">
        <v>63</v>
      </c>
      <c r="G79" s="30" t="s">
        <v>64</v>
      </c>
      <c r="H79" s="30" t="s">
        <v>65</v>
      </c>
      <c r="I79" s="30" t="s">
        <v>66</v>
      </c>
      <c r="J79" s="30" t="s">
        <v>67</v>
      </c>
      <c r="K79" s="30" t="s">
        <v>68</v>
      </c>
    </row>
    <row r="80">
      <c r="A80" s="24">
        <v>0.0</v>
      </c>
      <c r="B80" s="2">
        <v>0.5</v>
      </c>
      <c r="C80" s="14">
        <v>0.25</v>
      </c>
      <c r="D80" s="14"/>
      <c r="E80" s="14"/>
      <c r="F80" s="14"/>
      <c r="G80" s="14"/>
      <c r="H80" s="14"/>
      <c r="I80" s="14"/>
      <c r="J80" s="14"/>
      <c r="K80" s="14"/>
    </row>
    <row r="81">
      <c r="A81" s="24">
        <v>0.0</v>
      </c>
      <c r="B81" s="14">
        <v>0.5</v>
      </c>
      <c r="C81" s="14">
        <v>0.25</v>
      </c>
      <c r="D81" s="14"/>
      <c r="E81" s="14"/>
      <c r="F81" s="14"/>
      <c r="G81" s="14"/>
      <c r="H81" s="14"/>
      <c r="I81" s="14"/>
      <c r="J81" s="14"/>
      <c r="K81" s="14"/>
    </row>
    <row r="82">
      <c r="A82" s="24">
        <v>0.0</v>
      </c>
      <c r="B82" s="2">
        <v>0.5</v>
      </c>
      <c r="C82" s="14">
        <v>0.25</v>
      </c>
      <c r="D82" s="14"/>
      <c r="E82" s="14"/>
      <c r="F82" s="14"/>
      <c r="G82" s="14"/>
      <c r="H82" s="14"/>
      <c r="I82" s="14"/>
      <c r="J82" s="14"/>
      <c r="K82" s="14"/>
    </row>
    <row r="83">
      <c r="A83" s="24">
        <v>0.0</v>
      </c>
      <c r="B83" s="14">
        <v>-0.5</v>
      </c>
      <c r="C83" s="14">
        <v>0.25</v>
      </c>
      <c r="D83" s="14"/>
      <c r="E83" s="14"/>
      <c r="F83" s="14"/>
      <c r="G83" s="14"/>
      <c r="H83" s="14"/>
      <c r="I83" s="14"/>
      <c r="J83" s="14"/>
      <c r="K83" s="14"/>
    </row>
    <row r="84">
      <c r="A84" s="24">
        <v>0.0</v>
      </c>
      <c r="B84" s="2">
        <f t="shared" ref="B84:B85" si="25">-0.5</f>
        <v>-0.5</v>
      </c>
      <c r="C84" s="14">
        <v>0.25</v>
      </c>
      <c r="D84" s="14"/>
      <c r="E84" s="14"/>
      <c r="F84" s="14"/>
      <c r="G84" s="14"/>
      <c r="H84" s="14"/>
      <c r="I84" s="14"/>
      <c r="J84" s="14"/>
      <c r="K84" s="14"/>
    </row>
    <row r="85">
      <c r="A85" s="24">
        <v>0.0</v>
      </c>
      <c r="B85" s="2">
        <f t="shared" si="25"/>
        <v>-0.5</v>
      </c>
      <c r="C85" s="14">
        <v>0.25</v>
      </c>
      <c r="D85" s="14"/>
      <c r="E85" s="14"/>
      <c r="F85" s="14"/>
      <c r="G85" s="14"/>
      <c r="H85" s="14"/>
      <c r="I85" s="14"/>
      <c r="J85" s="14"/>
      <c r="K85" s="14"/>
    </row>
    <row r="87">
      <c r="A87" s="29" t="s">
        <v>6</v>
      </c>
      <c r="B87" s="30" t="s">
        <v>54</v>
      </c>
      <c r="C87" s="30" t="s">
        <v>55</v>
      </c>
      <c r="D87" s="30" t="s">
        <v>61</v>
      </c>
      <c r="E87" s="30" t="s">
        <v>62</v>
      </c>
      <c r="F87" s="30" t="s">
        <v>63</v>
      </c>
      <c r="G87" s="30" t="s">
        <v>64</v>
      </c>
      <c r="H87" s="30" t="s">
        <v>65</v>
      </c>
      <c r="I87" s="30" t="s">
        <v>66</v>
      </c>
      <c r="J87" s="30" t="s">
        <v>67</v>
      </c>
      <c r="K87" s="30" t="s">
        <v>68</v>
      </c>
    </row>
    <row r="88">
      <c r="A88" s="24">
        <v>0.0</v>
      </c>
      <c r="B88" s="14">
        <v>0.5</v>
      </c>
      <c r="C88" s="14">
        <v>0.25</v>
      </c>
      <c r="D88" s="14"/>
      <c r="E88" s="14"/>
      <c r="F88" s="14"/>
      <c r="G88" s="14"/>
      <c r="H88" s="14"/>
      <c r="I88" s="14"/>
      <c r="J88" s="14"/>
      <c r="K88" s="14"/>
    </row>
    <row r="89">
      <c r="A89" s="24">
        <v>0.0</v>
      </c>
      <c r="B89" s="2">
        <f>-0.5</f>
        <v>-0.5</v>
      </c>
      <c r="C89" s="14">
        <v>0.25</v>
      </c>
      <c r="D89" s="14"/>
      <c r="E89" s="14"/>
      <c r="F89" s="14"/>
      <c r="G89" s="14"/>
      <c r="H89" s="14"/>
      <c r="I89" s="14"/>
      <c r="J89" s="14"/>
      <c r="K89" s="14"/>
    </row>
    <row r="90">
      <c r="A90" s="24">
        <v>1.0</v>
      </c>
      <c r="B90" s="2">
        <v>0.5</v>
      </c>
      <c r="C90" s="14">
        <v>0.25</v>
      </c>
      <c r="D90" s="14">
        <f>0.5</f>
        <v>0.5</v>
      </c>
      <c r="E90" s="14">
        <f t="shared" ref="E90:F90" si="26">SUM(B88:B89)</f>
        <v>0</v>
      </c>
      <c r="F90" s="14">
        <f t="shared" si="26"/>
        <v>0.5</v>
      </c>
      <c r="G90" s="14">
        <f t="shared" ref="G90:H90" si="27">SUM(B90:B93)</f>
        <v>0</v>
      </c>
      <c r="H90" s="14">
        <f t="shared" si="27"/>
        <v>1</v>
      </c>
      <c r="I90" s="14">
        <f>((E90)^2 / (F90 + B13))</f>
        <v>0</v>
      </c>
      <c r="J90" s="14">
        <f>((G90)^2 / (H90 + B13))</f>
        <v>0</v>
      </c>
      <c r="K90" s="28">
        <f>(0.5) * ((I90+J90) - B34) - B12</f>
        <v>-1</v>
      </c>
    </row>
    <row r="91">
      <c r="A91" s="24">
        <v>1.0</v>
      </c>
      <c r="B91" s="2">
        <v>0.5</v>
      </c>
      <c r="C91" s="14">
        <v>0.25</v>
      </c>
      <c r="D91" s="14"/>
      <c r="E91" s="14"/>
      <c r="F91" s="14"/>
      <c r="G91" s="14"/>
      <c r="H91" s="14"/>
      <c r="I91" s="14"/>
      <c r="J91" s="14"/>
      <c r="K91" s="14"/>
    </row>
    <row r="92">
      <c r="A92" s="24">
        <v>1.0</v>
      </c>
      <c r="B92" s="14">
        <v>-0.5</v>
      </c>
      <c r="C92" s="14">
        <v>0.25</v>
      </c>
      <c r="D92" s="14"/>
      <c r="E92" s="14"/>
      <c r="F92" s="14"/>
      <c r="G92" s="14"/>
      <c r="H92" s="14"/>
      <c r="I92" s="14"/>
      <c r="J92" s="14"/>
      <c r="K92" s="14"/>
    </row>
    <row r="93">
      <c r="A93" s="24">
        <v>1.0</v>
      </c>
      <c r="B93" s="2">
        <f>-0.5</f>
        <v>-0.5</v>
      </c>
      <c r="C93" s="14">
        <v>0.25</v>
      </c>
      <c r="D93" s="14"/>
      <c r="E93" s="14"/>
      <c r="F93" s="14"/>
      <c r="G93" s="14"/>
      <c r="H93" s="14"/>
      <c r="I93" s="14"/>
      <c r="J93" s="14"/>
      <c r="K93" s="14"/>
    </row>
    <row r="95">
      <c r="A95" s="29" t="s">
        <v>7</v>
      </c>
      <c r="B95" s="30" t="s">
        <v>54</v>
      </c>
      <c r="C95" s="30" t="s">
        <v>55</v>
      </c>
      <c r="D95" s="30" t="s">
        <v>61</v>
      </c>
      <c r="E95" s="30" t="s">
        <v>62</v>
      </c>
      <c r="F95" s="30" t="s">
        <v>63</v>
      </c>
      <c r="G95" s="30" t="s">
        <v>64</v>
      </c>
      <c r="H95" s="30" t="s">
        <v>65</v>
      </c>
      <c r="I95" s="30" t="s">
        <v>66</v>
      </c>
      <c r="J95" s="30" t="s">
        <v>67</v>
      </c>
      <c r="K95" s="30" t="s">
        <v>68</v>
      </c>
    </row>
    <row r="96">
      <c r="A96" s="24">
        <v>113.0</v>
      </c>
      <c r="B96" s="2">
        <v>0.5</v>
      </c>
      <c r="C96" s="14">
        <v>0.25</v>
      </c>
      <c r="D96" s="14"/>
      <c r="E96" s="14"/>
      <c r="F96" s="14"/>
      <c r="G96" s="14"/>
      <c r="H96" s="14"/>
      <c r="I96" s="14"/>
      <c r="J96" s="14"/>
      <c r="K96" s="14"/>
    </row>
    <row r="97">
      <c r="A97" s="24">
        <v>125.0</v>
      </c>
      <c r="B97" s="14">
        <v>0.5</v>
      </c>
      <c r="C97" s="14">
        <v>0.25</v>
      </c>
      <c r="D97" s="14">
        <f t="shared" ref="D97:D98" si="29">(A96+A97) / 2</f>
        <v>119</v>
      </c>
      <c r="E97" s="14">
        <f>(B96)</f>
        <v>0.5</v>
      </c>
      <c r="F97" s="14">
        <f>SUM(C96)</f>
        <v>0.25</v>
      </c>
      <c r="G97" s="14">
        <f t="shared" ref="G97:H97" si="28">SUM(B97:B101)</f>
        <v>-0.5</v>
      </c>
      <c r="H97" s="14">
        <f t="shared" si="28"/>
        <v>1.25</v>
      </c>
      <c r="I97" s="14">
        <f>((E97)^2 / (F97 + B13))</f>
        <v>1</v>
      </c>
      <c r="J97" s="14">
        <f>((G97)^2 / (H97 + B13))</f>
        <v>0.2</v>
      </c>
      <c r="K97" s="14">
        <f>(0.5) * ((I97+J97) - B34) - B12</f>
        <v>-0.4</v>
      </c>
    </row>
    <row r="98">
      <c r="A98" s="24">
        <v>132.0</v>
      </c>
      <c r="B98" s="14">
        <v>-0.5</v>
      </c>
      <c r="C98" s="14">
        <v>0.25</v>
      </c>
      <c r="D98" s="14">
        <f t="shared" si="29"/>
        <v>128.5</v>
      </c>
      <c r="E98" s="14">
        <f t="shared" ref="E98:F98" si="30">SUM(B96:B97)</f>
        <v>1</v>
      </c>
      <c r="F98" s="14">
        <f t="shared" si="30"/>
        <v>0.5</v>
      </c>
      <c r="G98" s="14">
        <f t="shared" ref="G98:H98" si="31">SUM(B98:B101)</f>
        <v>-1</v>
      </c>
      <c r="H98" s="14">
        <f t="shared" si="31"/>
        <v>1</v>
      </c>
      <c r="I98" s="14">
        <f>((E98)^2 / (F98 + B13))</f>
        <v>2</v>
      </c>
      <c r="J98" s="14">
        <f>((G98)^2 / (H98 + B13))</f>
        <v>1</v>
      </c>
      <c r="K98" s="14">
        <f>(0.5) * ((I98+J98) - B34) - B12</f>
        <v>0.5</v>
      </c>
    </row>
    <row r="99">
      <c r="A99" s="24">
        <v>159.0</v>
      </c>
      <c r="B99" s="14">
        <v>0.5</v>
      </c>
      <c r="C99" s="14">
        <v>0.25</v>
      </c>
      <c r="D99" s="14">
        <f t="shared" ref="D99:D100" si="34">(A99+A98) / 2</f>
        <v>145.5</v>
      </c>
      <c r="E99" s="14">
        <f t="shared" ref="E99:F99" si="32">SUM(B96:B98)</f>
        <v>0.5</v>
      </c>
      <c r="F99" s="14">
        <f t="shared" si="32"/>
        <v>0.75</v>
      </c>
      <c r="G99" s="14">
        <f t="shared" ref="G99:H99" si="33">SUM(B99:B101)</f>
        <v>-0.5</v>
      </c>
      <c r="H99" s="14">
        <f t="shared" si="33"/>
        <v>0.75</v>
      </c>
      <c r="I99" s="14">
        <f>((E99)^2 / (F99 + B13))</f>
        <v>0.3333333333</v>
      </c>
      <c r="J99" s="14">
        <f>((G99)^2 / (H99 + B13))</f>
        <v>0.3333333333</v>
      </c>
      <c r="K99" s="14">
        <f>(0.5) * ((I99+J99) - B34) - B12</f>
        <v>-0.6666666667</v>
      </c>
    </row>
    <row r="100">
      <c r="A100" s="24">
        <v>171.0</v>
      </c>
      <c r="B100" s="14">
        <v>-0.5</v>
      </c>
      <c r="C100" s="14">
        <v>0.25</v>
      </c>
      <c r="D100" s="14">
        <f t="shared" si="34"/>
        <v>165</v>
      </c>
      <c r="E100" s="14">
        <f t="shared" ref="E100:F100" si="35">SUM(B96:B99)</f>
        <v>1</v>
      </c>
      <c r="F100" s="14">
        <f t="shared" si="35"/>
        <v>1</v>
      </c>
      <c r="G100" s="14">
        <f t="shared" ref="G100:H100" si="36">SUM(B100:B101)</f>
        <v>-1</v>
      </c>
      <c r="H100" s="14">
        <f t="shared" si="36"/>
        <v>0.5</v>
      </c>
      <c r="I100" s="14">
        <f>((E100)^2 / (F100 + B13))</f>
        <v>1</v>
      </c>
      <c r="J100" s="14">
        <f>((G100)^2 / (H100 + B13))</f>
        <v>2</v>
      </c>
      <c r="K100" s="28">
        <f>(0.5) * ((I100+J100) - B34) - B12</f>
        <v>0.5</v>
      </c>
    </row>
    <row r="101">
      <c r="A101" s="24">
        <v>174.0</v>
      </c>
      <c r="B101" s="14">
        <v>-0.5</v>
      </c>
      <c r="C101" s="14">
        <v>0.25</v>
      </c>
      <c r="D101" s="14">
        <f>(A100+A101) / 2</f>
        <v>172.5</v>
      </c>
      <c r="E101" s="14">
        <f t="shared" ref="E101:F101" si="37">SUM(B96:B100)</f>
        <v>0.5</v>
      </c>
      <c r="F101" s="14">
        <f t="shared" si="37"/>
        <v>1.25</v>
      </c>
      <c r="G101" s="14">
        <f t="shared" ref="G101:H101" si="38">SUM(B101)</f>
        <v>-0.5</v>
      </c>
      <c r="H101" s="14">
        <f t="shared" si="38"/>
        <v>0.25</v>
      </c>
      <c r="I101" s="14">
        <f>((E101)^2 / (F101 + B13))</f>
        <v>0.2</v>
      </c>
      <c r="J101" s="14">
        <f>((G101)^2 / (H101 + B13))</f>
        <v>1</v>
      </c>
      <c r="K101" s="14">
        <f>(0.5) * ((I101+J101) - B34) - B12</f>
        <v>-0.4</v>
      </c>
    </row>
    <row r="103">
      <c r="A103" s="30" t="s">
        <v>9</v>
      </c>
      <c r="B103" s="30" t="s">
        <v>54</v>
      </c>
      <c r="C103" s="30" t="s">
        <v>55</v>
      </c>
      <c r="D103" s="30" t="s">
        <v>61</v>
      </c>
      <c r="E103" s="30" t="s">
        <v>62</v>
      </c>
      <c r="F103" s="30" t="s">
        <v>63</v>
      </c>
      <c r="G103" s="30" t="s">
        <v>64</v>
      </c>
      <c r="H103" s="30" t="s">
        <v>65</v>
      </c>
      <c r="I103" s="30" t="s">
        <v>66</v>
      </c>
      <c r="J103" s="30" t="s">
        <v>67</v>
      </c>
      <c r="K103" s="30" t="s">
        <v>68</v>
      </c>
    </row>
    <row r="104">
      <c r="A104" s="2">
        <v>0.0</v>
      </c>
      <c r="B104" s="14">
        <v>-0.5</v>
      </c>
      <c r="C104" s="2">
        <v>0.25</v>
      </c>
      <c r="D104" s="2"/>
      <c r="E104" s="2"/>
      <c r="F104" s="2"/>
      <c r="G104" s="2"/>
      <c r="H104" s="2"/>
      <c r="I104" s="2"/>
      <c r="J104" s="2"/>
      <c r="K104" s="2"/>
    </row>
    <row r="105">
      <c r="A105" s="2">
        <v>0.0</v>
      </c>
      <c r="B105" s="14">
        <v>-0.5</v>
      </c>
      <c r="C105" s="2">
        <v>0.25</v>
      </c>
      <c r="D105" s="2"/>
      <c r="E105" s="2"/>
      <c r="F105" s="2"/>
      <c r="G105" s="2"/>
      <c r="H105" s="2"/>
      <c r="I105" s="2"/>
      <c r="J105" s="2"/>
      <c r="K105" s="2"/>
    </row>
    <row r="106">
      <c r="A106" s="2">
        <v>0.2</v>
      </c>
      <c r="B106" s="14">
        <v>0.5</v>
      </c>
      <c r="C106" s="2">
        <v>0.25</v>
      </c>
      <c r="D106" s="14">
        <f>(A105+A106) / 2</f>
        <v>0.1</v>
      </c>
      <c r="E106" s="14">
        <f t="shared" ref="E106:F106" si="39">SUM(B104:B105)</f>
        <v>-1</v>
      </c>
      <c r="F106" s="14">
        <f t="shared" si="39"/>
        <v>0.5</v>
      </c>
      <c r="G106" s="14">
        <f t="shared" ref="G106:H106" si="40">SUM(B106:B109)</f>
        <v>1</v>
      </c>
      <c r="H106" s="14">
        <f t="shared" si="40"/>
        <v>1</v>
      </c>
      <c r="I106" s="14">
        <f>((E106)^2 / (F106 + B13))</f>
        <v>2</v>
      </c>
      <c r="J106" s="14">
        <f>((G106)^2 / (H106 + B13))</f>
        <v>1</v>
      </c>
      <c r="K106" s="14">
        <f>(0.5) * ((I106+J106) - B34) - B12</f>
        <v>0.5</v>
      </c>
    </row>
    <row r="107">
      <c r="A107" s="2">
        <v>0.9</v>
      </c>
      <c r="B107" s="14">
        <v>-0.5</v>
      </c>
      <c r="C107" s="2">
        <v>0.25</v>
      </c>
      <c r="D107" s="14">
        <f t="shared" ref="D107:D108" si="43">(A107+A106) / 2</f>
        <v>0.55</v>
      </c>
      <c r="E107" s="14">
        <f t="shared" ref="E107:F107" si="41">SUM(B104:B106)</f>
        <v>-0.5</v>
      </c>
      <c r="F107" s="14">
        <f t="shared" si="41"/>
        <v>0.75</v>
      </c>
      <c r="G107" s="14">
        <f t="shared" ref="G107:H107" si="42">SUM(B107:B109)</f>
        <v>0.5</v>
      </c>
      <c r="H107" s="14">
        <f t="shared" si="42"/>
        <v>0.75</v>
      </c>
      <c r="I107" s="14">
        <f>((E107)^2 / (F107 + B13))</f>
        <v>0.3333333333</v>
      </c>
      <c r="J107" s="14">
        <f>((G107)^2 / (H107 + B13))</f>
        <v>0.3333333333</v>
      </c>
      <c r="K107" s="14">
        <f>(0.5) * ((I107+J107) - B34) - B12</f>
        <v>-0.6666666667</v>
      </c>
    </row>
    <row r="108">
      <c r="A108" s="2">
        <v>1.4</v>
      </c>
      <c r="B108" s="2">
        <v>0.5</v>
      </c>
      <c r="C108" s="2">
        <v>0.25</v>
      </c>
      <c r="D108" s="14">
        <f t="shared" si="43"/>
        <v>1.15</v>
      </c>
      <c r="E108" s="14">
        <f t="shared" ref="E108:F108" si="44">SUM(B104:B107)</f>
        <v>-1</v>
      </c>
      <c r="F108" s="14">
        <f t="shared" si="44"/>
        <v>1</v>
      </c>
      <c r="G108" s="14">
        <f t="shared" ref="G108:H108" si="45">SUM(B108:B109)</f>
        <v>1</v>
      </c>
      <c r="H108" s="14">
        <f t="shared" si="45"/>
        <v>0.5</v>
      </c>
      <c r="I108" s="14">
        <f>((E108)^2 / (F108 + B13))</f>
        <v>1</v>
      </c>
      <c r="J108" s="14">
        <f>((G108)^2 / (H108 + B13))</f>
        <v>2</v>
      </c>
      <c r="K108" s="28">
        <f>(0.5) * ((I108+J108) - B34) - B12</f>
        <v>0.5</v>
      </c>
    </row>
    <row r="109">
      <c r="A109" s="2">
        <v>1.8</v>
      </c>
      <c r="B109" s="14">
        <v>0.5</v>
      </c>
      <c r="C109" s="2">
        <v>0.25</v>
      </c>
      <c r="D109" s="14">
        <f>(A108+A109) / 2</f>
        <v>1.6</v>
      </c>
      <c r="E109" s="14">
        <f t="shared" ref="E109:F109" si="46">SUM(B104:B108)</f>
        <v>-0.5</v>
      </c>
      <c r="F109" s="14">
        <f t="shared" si="46"/>
        <v>1.25</v>
      </c>
      <c r="G109" s="14">
        <f t="shared" ref="G109:H109" si="47">SUM(B109)</f>
        <v>0.5</v>
      </c>
      <c r="H109" s="14">
        <f t="shared" si="47"/>
        <v>0.25</v>
      </c>
      <c r="I109" s="14">
        <f>((E109)^2 / (F109 + B13))</f>
        <v>0.2</v>
      </c>
      <c r="J109" s="14">
        <f>((G109)^2 / (H109 + B13))</f>
        <v>1</v>
      </c>
      <c r="K109" s="14">
        <f>(0.5) * ((I109+J109) - B34) - B12</f>
        <v>-0.4</v>
      </c>
    </row>
    <row r="110">
      <c r="A110" s="9"/>
    </row>
    <row r="111">
      <c r="A111" s="30" t="s">
        <v>11</v>
      </c>
      <c r="B111" s="30" t="s">
        <v>54</v>
      </c>
      <c r="C111" s="30" t="s">
        <v>55</v>
      </c>
      <c r="D111" s="30" t="s">
        <v>61</v>
      </c>
      <c r="E111" s="30" t="s">
        <v>62</v>
      </c>
      <c r="F111" s="30" t="s">
        <v>63</v>
      </c>
      <c r="G111" s="30" t="s">
        <v>64</v>
      </c>
      <c r="H111" s="30" t="s">
        <v>65</v>
      </c>
      <c r="I111" s="30" t="s">
        <v>66</v>
      </c>
      <c r="J111" s="30" t="s">
        <v>67</v>
      </c>
      <c r="K111" s="30" t="s">
        <v>68</v>
      </c>
    </row>
    <row r="112">
      <c r="A112" s="2">
        <v>0.0</v>
      </c>
      <c r="B112" s="2">
        <v>-0.5</v>
      </c>
      <c r="C112" s="2">
        <v>0.25</v>
      </c>
      <c r="D112" s="2"/>
      <c r="E112" s="2"/>
      <c r="F112" s="2"/>
      <c r="G112" s="2"/>
      <c r="H112" s="2"/>
      <c r="I112" s="2"/>
      <c r="J112" s="2"/>
      <c r="K112" s="2"/>
    </row>
    <row r="113">
      <c r="A113" s="2">
        <v>0.0</v>
      </c>
      <c r="B113" s="2">
        <v>-0.5</v>
      </c>
      <c r="C113" s="2">
        <v>0.25</v>
      </c>
      <c r="D113" s="2"/>
      <c r="E113" s="2"/>
      <c r="F113" s="2"/>
      <c r="G113" s="2"/>
      <c r="H113" s="32"/>
      <c r="I113" s="2"/>
      <c r="J113" s="2"/>
      <c r="K113" s="2"/>
    </row>
    <row r="114">
      <c r="A114" s="2">
        <v>0.0</v>
      </c>
      <c r="B114" s="2">
        <v>-0.5</v>
      </c>
      <c r="C114" s="2">
        <v>0.25</v>
      </c>
      <c r="D114" s="2"/>
      <c r="E114" s="2"/>
      <c r="F114" s="2"/>
      <c r="G114" s="2"/>
      <c r="H114" s="2"/>
      <c r="I114" s="2"/>
      <c r="J114" s="2"/>
      <c r="K114" s="2"/>
    </row>
    <row r="115">
      <c r="A115" s="2">
        <v>0.0</v>
      </c>
      <c r="B115" s="2">
        <v>0.5</v>
      </c>
      <c r="C115" s="2">
        <v>0.25</v>
      </c>
      <c r="D115" s="2"/>
      <c r="E115" s="2"/>
      <c r="F115" s="2"/>
      <c r="G115" s="2"/>
      <c r="H115" s="2"/>
      <c r="I115" s="2"/>
      <c r="J115" s="2"/>
      <c r="K115" s="2"/>
    </row>
    <row r="116">
      <c r="A116" s="2">
        <v>0.0</v>
      </c>
      <c r="B116" s="2">
        <v>0.5</v>
      </c>
      <c r="C116" s="2">
        <v>0.25</v>
      </c>
      <c r="D116" s="2"/>
      <c r="E116" s="2"/>
      <c r="F116" s="2"/>
      <c r="G116" s="2"/>
      <c r="H116" s="2"/>
      <c r="I116" s="2"/>
      <c r="J116" s="2"/>
      <c r="K116" s="2"/>
    </row>
    <row r="117">
      <c r="A117" s="2">
        <v>1.0</v>
      </c>
      <c r="B117" s="2">
        <v>0.5</v>
      </c>
      <c r="C117" s="2">
        <v>0.25</v>
      </c>
      <c r="D117" s="14">
        <f>(A116+A117) / 2</f>
        <v>0.5</v>
      </c>
      <c r="E117" s="14">
        <f t="shared" ref="E117:F117" si="48">SUM(B112:B116)</f>
        <v>-0.5</v>
      </c>
      <c r="F117" s="14">
        <f t="shared" si="48"/>
        <v>1.25</v>
      </c>
      <c r="G117" s="14">
        <f t="shared" ref="G117:H117" si="49">SUM(B117)</f>
        <v>0.5</v>
      </c>
      <c r="H117" s="14">
        <f t="shared" si="49"/>
        <v>0.25</v>
      </c>
      <c r="I117" s="14">
        <f>((E117)^2 / (F117 + B13))</f>
        <v>0.2</v>
      </c>
      <c r="J117" s="14">
        <f>((G117)^2 / (H117 + B13))</f>
        <v>1</v>
      </c>
      <c r="K117" s="28">
        <f>(0.5) * ((I117+J117) - B34) - B12</f>
        <v>-0.4</v>
      </c>
    </row>
    <row r="118">
      <c r="B118" s="25"/>
      <c r="C118" s="25"/>
      <c r="D118" s="25"/>
      <c r="E118" s="25"/>
      <c r="F118" s="25"/>
      <c r="G118" s="25"/>
      <c r="H118" s="25"/>
      <c r="I118" s="25"/>
      <c r="J118" s="25"/>
      <c r="K118" s="25"/>
    </row>
    <row r="119">
      <c r="A119" s="30" t="s">
        <v>12</v>
      </c>
      <c r="B119" s="30" t="s">
        <v>54</v>
      </c>
      <c r="C119" s="30" t="s">
        <v>55</v>
      </c>
      <c r="D119" s="30" t="s">
        <v>61</v>
      </c>
      <c r="E119" s="30" t="s">
        <v>62</v>
      </c>
      <c r="F119" s="30" t="s">
        <v>63</v>
      </c>
      <c r="G119" s="30" t="s">
        <v>64</v>
      </c>
      <c r="H119" s="30" t="s">
        <v>65</v>
      </c>
      <c r="I119" s="30" t="s">
        <v>66</v>
      </c>
      <c r="J119" s="30" t="s">
        <v>67</v>
      </c>
      <c r="K119" s="30" t="s">
        <v>68</v>
      </c>
    </row>
    <row r="120">
      <c r="A120" s="2">
        <v>1.0</v>
      </c>
      <c r="B120" s="14">
        <v>0.5</v>
      </c>
      <c r="C120" s="2">
        <v>0.25</v>
      </c>
      <c r="D120" s="2"/>
      <c r="E120" s="14"/>
      <c r="F120" s="14"/>
      <c r="G120" s="2"/>
      <c r="H120" s="14"/>
      <c r="I120" s="14"/>
      <c r="J120" s="14"/>
      <c r="K120" s="14"/>
    </row>
    <row r="121">
      <c r="A121" s="2">
        <v>1.0</v>
      </c>
      <c r="B121" s="14">
        <v>-0.5</v>
      </c>
      <c r="C121" s="2">
        <v>0.25</v>
      </c>
      <c r="D121" s="2"/>
      <c r="E121" s="14"/>
      <c r="F121" s="14"/>
      <c r="G121" s="14"/>
      <c r="H121" s="14"/>
      <c r="I121" s="14"/>
      <c r="J121" s="14"/>
      <c r="K121" s="14"/>
    </row>
    <row r="122">
      <c r="A122" s="2">
        <v>2.0</v>
      </c>
      <c r="B122" s="14">
        <v>-0.5</v>
      </c>
      <c r="C122" s="2">
        <v>0.25</v>
      </c>
      <c r="D122" s="14">
        <f>(A121+A122) / 2</f>
        <v>1.5</v>
      </c>
      <c r="E122" s="14">
        <f t="shared" ref="E122:F122" si="50">SUM(B120:B121)</f>
        <v>0</v>
      </c>
      <c r="F122" s="14">
        <f t="shared" si="50"/>
        <v>0.5</v>
      </c>
      <c r="G122" s="14">
        <f t="shared" ref="G122:H122" si="51">SUM(B122:B125)</f>
        <v>0</v>
      </c>
      <c r="H122" s="14">
        <f t="shared" si="51"/>
        <v>1</v>
      </c>
      <c r="I122" s="14">
        <f>((E122)^2 / (F122 + B13))</f>
        <v>0</v>
      </c>
      <c r="J122" s="14">
        <f>((G122)^2 / (H122 + B13))</f>
        <v>0</v>
      </c>
      <c r="K122" s="14">
        <f>(0.5) * ((I122+J122) - B34) - B12</f>
        <v>-1</v>
      </c>
    </row>
    <row r="123">
      <c r="A123" s="2">
        <v>2.0</v>
      </c>
      <c r="B123" s="14">
        <v>-0.5</v>
      </c>
      <c r="C123" s="2">
        <v>0.25</v>
      </c>
      <c r="D123" s="2"/>
      <c r="E123" s="14"/>
      <c r="F123" s="14"/>
      <c r="G123" s="14"/>
      <c r="H123" s="14"/>
      <c r="I123" s="14"/>
      <c r="J123" s="14"/>
      <c r="K123" s="14"/>
    </row>
    <row r="124">
      <c r="A124" s="2">
        <v>3.0</v>
      </c>
      <c r="B124" s="2">
        <v>0.5</v>
      </c>
      <c r="C124" s="2">
        <v>0.25</v>
      </c>
      <c r="D124" s="14">
        <f>(A123+A124) / 2</f>
        <v>2.5</v>
      </c>
      <c r="E124" s="14">
        <f t="shared" ref="E124:F124" si="52">SUM(B120:B123)</f>
        <v>-1</v>
      </c>
      <c r="F124" s="14">
        <f t="shared" si="52"/>
        <v>1</v>
      </c>
      <c r="G124" s="14">
        <f t="shared" ref="G124:H124" si="53">SUM(B124:B125)</f>
        <v>1</v>
      </c>
      <c r="H124" s="14">
        <f t="shared" si="53"/>
        <v>0.5</v>
      </c>
      <c r="I124" s="14">
        <f>((E124)^2 / (F124 + B13))</f>
        <v>1</v>
      </c>
      <c r="J124" s="14">
        <f>((G124)^2 / (H124 + B13))</f>
        <v>2</v>
      </c>
      <c r="K124" s="28">
        <f>(0.5) * ((I124+J124) - B34) - B12</f>
        <v>0.5</v>
      </c>
    </row>
    <row r="125">
      <c r="A125" s="2">
        <v>3.0</v>
      </c>
      <c r="B125" s="14">
        <v>0.5</v>
      </c>
      <c r="C125" s="2">
        <v>0.25</v>
      </c>
      <c r="D125" s="2"/>
      <c r="E125" s="14"/>
      <c r="F125" s="14"/>
      <c r="G125" s="14"/>
      <c r="H125" s="14"/>
      <c r="I125" s="14"/>
      <c r="J125" s="14"/>
      <c r="K125" s="14"/>
    </row>
    <row r="126">
      <c r="A126" s="11"/>
      <c r="B126" s="25"/>
      <c r="C126" s="25"/>
      <c r="D126" s="25"/>
      <c r="E126" s="25"/>
      <c r="F126" s="25"/>
      <c r="G126" s="25"/>
      <c r="H126" s="25"/>
      <c r="I126" s="25"/>
      <c r="J126" s="25"/>
      <c r="K126" s="25"/>
    </row>
    <row r="127">
      <c r="A127" s="30" t="s">
        <v>10</v>
      </c>
      <c r="B127" s="30" t="s">
        <v>54</v>
      </c>
      <c r="C127" s="30" t="s">
        <v>55</v>
      </c>
      <c r="D127" s="30" t="s">
        <v>61</v>
      </c>
      <c r="E127" s="30" t="s">
        <v>62</v>
      </c>
      <c r="F127" s="30" t="s">
        <v>63</v>
      </c>
      <c r="G127" s="30" t="s">
        <v>64</v>
      </c>
      <c r="H127" s="30" t="s">
        <v>65</v>
      </c>
      <c r="I127" s="30" t="s">
        <v>66</v>
      </c>
      <c r="J127" s="30" t="s">
        <v>67</v>
      </c>
      <c r="K127" s="30" t="s">
        <v>68</v>
      </c>
    </row>
    <row r="128">
      <c r="A128" s="33">
        <v>1.0</v>
      </c>
      <c r="B128" s="33">
        <v>0.5</v>
      </c>
      <c r="C128" s="33">
        <v>0.25</v>
      </c>
      <c r="D128" s="33"/>
      <c r="E128" s="34"/>
      <c r="F128" s="34"/>
      <c r="G128" s="34"/>
      <c r="H128" s="34"/>
      <c r="I128" s="34"/>
      <c r="J128" s="34"/>
      <c r="K128" s="34"/>
    </row>
    <row r="129">
      <c r="A129" s="33">
        <v>1.0</v>
      </c>
      <c r="B129" s="34">
        <v>0.5</v>
      </c>
      <c r="C129" s="33">
        <v>0.25</v>
      </c>
      <c r="D129" s="33"/>
      <c r="E129" s="34"/>
      <c r="F129" s="34"/>
      <c r="G129" s="34"/>
      <c r="H129" s="34"/>
      <c r="I129" s="34"/>
      <c r="J129" s="34"/>
      <c r="K129" s="34"/>
    </row>
    <row r="130">
      <c r="A130" s="33">
        <v>1.0</v>
      </c>
      <c r="B130" s="34">
        <v>0.5</v>
      </c>
      <c r="C130" s="33">
        <v>0.25</v>
      </c>
      <c r="D130" s="14"/>
      <c r="E130" s="14"/>
      <c r="F130" s="14"/>
      <c r="G130" s="14"/>
      <c r="H130" s="14"/>
      <c r="I130" s="14"/>
      <c r="J130" s="14"/>
      <c r="K130" s="14"/>
    </row>
    <row r="131">
      <c r="A131" s="33">
        <v>1.0</v>
      </c>
      <c r="B131" s="14">
        <v>-0.5</v>
      </c>
      <c r="C131" s="2">
        <v>0.25</v>
      </c>
      <c r="D131" s="14"/>
      <c r="E131" s="14"/>
      <c r="F131" s="14"/>
      <c r="G131" s="14"/>
      <c r="H131" s="14"/>
      <c r="I131" s="14"/>
      <c r="J131" s="14"/>
      <c r="K131" s="14"/>
    </row>
    <row r="132">
      <c r="A132" s="33">
        <v>2.0</v>
      </c>
      <c r="B132" s="14">
        <v>-0.5</v>
      </c>
      <c r="C132" s="2">
        <v>0.25</v>
      </c>
      <c r="D132" s="14">
        <f>(A131+A132) / 2</f>
        <v>1.5</v>
      </c>
      <c r="E132" s="14">
        <f t="shared" ref="E132:F132" si="54">SUM(B128:B131)</f>
        <v>1</v>
      </c>
      <c r="F132" s="14">
        <f t="shared" si="54"/>
        <v>1</v>
      </c>
      <c r="G132" s="14">
        <f t="shared" ref="G132:H132" si="55">SUM(B132:B133)</f>
        <v>-1</v>
      </c>
      <c r="H132" s="14">
        <f t="shared" si="55"/>
        <v>0.5</v>
      </c>
      <c r="I132" s="14">
        <f>((E132)^2 / (F132 + B13))</f>
        <v>1</v>
      </c>
      <c r="J132" s="14">
        <f>((G132)^2 / (H132 + B13))</f>
        <v>2</v>
      </c>
      <c r="K132" s="28">
        <f>(0.5) * ((I132+J132) - B34) - B12</f>
        <v>0.5</v>
      </c>
    </row>
    <row r="133">
      <c r="A133" s="33">
        <v>2.0</v>
      </c>
      <c r="B133" s="14">
        <v>-0.5</v>
      </c>
      <c r="C133" s="2">
        <v>0.25</v>
      </c>
      <c r="D133" s="34"/>
      <c r="E133" s="34"/>
      <c r="F133" s="34"/>
      <c r="G133" s="34"/>
      <c r="H133" s="34"/>
      <c r="I133" s="34"/>
      <c r="J133" s="34"/>
      <c r="K133" s="34"/>
    </row>
    <row r="135">
      <c r="A135" s="29" t="s">
        <v>8</v>
      </c>
      <c r="B135" s="30" t="s">
        <v>54</v>
      </c>
      <c r="C135" s="30" t="s">
        <v>55</v>
      </c>
      <c r="D135" s="30" t="s">
        <v>61</v>
      </c>
      <c r="E135" s="30" t="s">
        <v>62</v>
      </c>
      <c r="F135" s="30" t="s">
        <v>63</v>
      </c>
      <c r="G135" s="30" t="s">
        <v>64</v>
      </c>
      <c r="H135" s="30" t="s">
        <v>65</v>
      </c>
      <c r="I135" s="30" t="s">
        <v>66</v>
      </c>
      <c r="J135" s="30" t="s">
        <v>67</v>
      </c>
      <c r="K135" s="30" t="s">
        <v>68</v>
      </c>
    </row>
    <row r="136">
      <c r="A136" s="24">
        <v>0.0</v>
      </c>
      <c r="B136" s="2">
        <v>0.5</v>
      </c>
      <c r="C136" s="14">
        <v>0.25</v>
      </c>
      <c r="D136" s="14"/>
      <c r="E136" s="14"/>
      <c r="F136" s="14"/>
      <c r="G136" s="14"/>
      <c r="H136" s="14"/>
      <c r="I136" s="14"/>
      <c r="J136" s="14"/>
      <c r="K136" s="14"/>
    </row>
    <row r="137">
      <c r="A137" s="24">
        <v>0.0</v>
      </c>
      <c r="B137" s="14">
        <v>0.5</v>
      </c>
      <c r="C137" s="14">
        <v>0.25</v>
      </c>
      <c r="D137" s="14"/>
      <c r="E137" s="14"/>
      <c r="F137" s="14"/>
      <c r="G137" s="14"/>
      <c r="H137" s="14"/>
      <c r="I137" s="14"/>
      <c r="J137" s="14"/>
      <c r="K137" s="14"/>
    </row>
    <row r="138">
      <c r="A138" s="24">
        <v>0.0</v>
      </c>
      <c r="B138" s="14">
        <v>-0.5</v>
      </c>
      <c r="C138" s="14">
        <v>0.25</v>
      </c>
      <c r="D138" s="14"/>
      <c r="E138" s="14"/>
      <c r="F138" s="14"/>
      <c r="G138" s="14"/>
      <c r="H138" s="14"/>
      <c r="I138" s="14"/>
      <c r="J138" s="14"/>
      <c r="K138" s="14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</row>
    <row r="139">
      <c r="A139" s="24">
        <v>0.0</v>
      </c>
      <c r="B139" s="14">
        <v>-0.5</v>
      </c>
      <c r="C139" s="14">
        <v>0.25</v>
      </c>
      <c r="D139" s="14"/>
      <c r="E139" s="14"/>
      <c r="F139" s="14"/>
      <c r="G139" s="14"/>
      <c r="H139" s="14"/>
      <c r="I139" s="14"/>
      <c r="J139" s="14"/>
      <c r="K139" s="14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</row>
    <row r="140">
      <c r="A140" s="24">
        <v>0.0</v>
      </c>
      <c r="B140" s="14">
        <v>-0.5</v>
      </c>
      <c r="C140" s="14">
        <v>0.25</v>
      </c>
      <c r="D140" s="14"/>
      <c r="E140" s="14"/>
      <c r="F140" s="14"/>
      <c r="G140" s="14"/>
      <c r="H140" s="14"/>
      <c r="I140" s="14"/>
      <c r="J140" s="14"/>
      <c r="K140" s="14"/>
      <c r="L140" s="35"/>
      <c r="M140" s="36"/>
      <c r="N140" s="36"/>
      <c r="O140" s="36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</row>
    <row r="141">
      <c r="A141" s="24">
        <v>1.0</v>
      </c>
      <c r="B141" s="14">
        <v>0.5</v>
      </c>
      <c r="C141" s="14">
        <v>0.25</v>
      </c>
      <c r="D141" s="14">
        <f>AVERAGE(A140:A141)</f>
        <v>0.5</v>
      </c>
      <c r="E141" s="14">
        <f t="shared" ref="E141:F141" si="56">SUM(B136:B140)</f>
        <v>-0.5</v>
      </c>
      <c r="F141" s="14">
        <f t="shared" si="56"/>
        <v>1.25</v>
      </c>
      <c r="G141" s="14">
        <f t="shared" ref="G141:H141" si="57">SUM(B141)</f>
        <v>0.5</v>
      </c>
      <c r="H141" s="14">
        <f t="shared" si="57"/>
        <v>0.25</v>
      </c>
      <c r="I141" s="14">
        <f>((E141)^2 / (F141 + B13))</f>
        <v>0.2</v>
      </c>
      <c r="J141" s="14">
        <f>((G141)^2 / (H141 + B13))</f>
        <v>1</v>
      </c>
      <c r="K141" s="28">
        <f>(0.5) * ((I141+J141) - B34) - B12</f>
        <v>-0.4</v>
      </c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</row>
    <row r="142"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</row>
    <row r="143">
      <c r="A143" s="23" t="s">
        <v>69</v>
      </c>
      <c r="B143" s="37"/>
      <c r="C143" s="37"/>
      <c r="D143" s="9" t="s">
        <v>68</v>
      </c>
      <c r="E143" s="25">
        <v>0.6666666666666667</v>
      </c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</row>
    <row r="144">
      <c r="A144" s="9" t="s">
        <v>70</v>
      </c>
      <c r="B144" s="38"/>
      <c r="C144" s="38"/>
      <c r="D144" s="9" t="s">
        <v>71</v>
      </c>
      <c r="E144" s="25">
        <v>2.0</v>
      </c>
      <c r="F144" s="38"/>
      <c r="G144" s="38"/>
      <c r="H144" s="38"/>
      <c r="I144" s="38"/>
      <c r="J144" s="38"/>
      <c r="K144" s="38"/>
    </row>
    <row r="145">
      <c r="A145" s="38"/>
      <c r="B145" s="38"/>
      <c r="D145" s="38"/>
      <c r="E145" s="38"/>
      <c r="F145" s="38"/>
      <c r="G145" s="38"/>
      <c r="H145" s="38"/>
      <c r="I145" s="38"/>
      <c r="J145" s="38"/>
      <c r="K145" s="38"/>
    </row>
    <row r="146">
      <c r="A146" s="39" t="s">
        <v>0</v>
      </c>
      <c r="B146" s="39" t="s">
        <v>1</v>
      </c>
      <c r="C146" s="39" t="s">
        <v>2</v>
      </c>
      <c r="D146" s="39" t="s">
        <v>3</v>
      </c>
      <c r="E146" s="39" t="s">
        <v>4</v>
      </c>
      <c r="F146" s="39" t="s">
        <v>5</v>
      </c>
      <c r="G146" s="39" t="s">
        <v>6</v>
      </c>
      <c r="H146" s="39" t="s">
        <v>7</v>
      </c>
      <c r="I146" s="39" t="s">
        <v>8</v>
      </c>
      <c r="J146" s="39" t="s">
        <v>9</v>
      </c>
      <c r="K146" s="39" t="s">
        <v>10</v>
      </c>
      <c r="L146" s="39" t="s">
        <v>11</v>
      </c>
      <c r="M146" s="39" t="s">
        <v>12</v>
      </c>
      <c r="N146" s="39" t="s">
        <v>13</v>
      </c>
    </row>
    <row r="147">
      <c r="A147" s="40">
        <v>54.0</v>
      </c>
      <c r="B147" s="40">
        <v>1.0</v>
      </c>
      <c r="C147" s="40">
        <v>0.0</v>
      </c>
      <c r="D147" s="40">
        <v>120.0</v>
      </c>
      <c r="E147" s="40">
        <v>188.0</v>
      </c>
      <c r="F147" s="40">
        <v>0.0</v>
      </c>
      <c r="G147" s="40">
        <v>1.0</v>
      </c>
      <c r="H147" s="40">
        <v>113.0</v>
      </c>
      <c r="I147" s="40">
        <v>0.0</v>
      </c>
      <c r="J147" s="40">
        <v>1.4</v>
      </c>
      <c r="K147" s="40">
        <v>1.0</v>
      </c>
      <c r="L147" s="40">
        <v>1.0</v>
      </c>
      <c r="M147" s="40">
        <v>3.0</v>
      </c>
      <c r="N147" s="40">
        <v>0.0</v>
      </c>
      <c r="P147" s="17" t="s">
        <v>56</v>
      </c>
    </row>
    <row r="148">
      <c r="A148" s="40">
        <v>42.0</v>
      </c>
      <c r="B148" s="40">
        <v>1.0</v>
      </c>
      <c r="C148" s="40">
        <v>0.0</v>
      </c>
      <c r="D148" s="40">
        <v>136.0</v>
      </c>
      <c r="E148" s="40">
        <v>315.0</v>
      </c>
      <c r="F148" s="40">
        <v>0.0</v>
      </c>
      <c r="G148" s="40">
        <v>1.0</v>
      </c>
      <c r="H148" s="40">
        <v>125.0</v>
      </c>
      <c r="I148" s="40">
        <v>1.0</v>
      </c>
      <c r="J148" s="40">
        <v>1.8</v>
      </c>
      <c r="K148" s="40">
        <v>1.0</v>
      </c>
      <c r="L148" s="40">
        <v>0.0</v>
      </c>
      <c r="M148" s="40">
        <v>1.0</v>
      </c>
      <c r="N148" s="40">
        <v>0.0</v>
      </c>
      <c r="P148" s="2" t="s">
        <v>57</v>
      </c>
      <c r="Q148" s="14">
        <f>SUM(0.5, 0.5, -0.5)</f>
        <v>0.5</v>
      </c>
    </row>
    <row r="149">
      <c r="A149" s="22">
        <v>41.0</v>
      </c>
      <c r="B149" s="22">
        <v>1.0</v>
      </c>
      <c r="C149" s="22">
        <v>1.0</v>
      </c>
      <c r="D149" s="22">
        <v>135.0</v>
      </c>
      <c r="E149" s="22">
        <v>203.0</v>
      </c>
      <c r="F149" s="22">
        <v>0.0</v>
      </c>
      <c r="G149" s="22">
        <v>1.0</v>
      </c>
      <c r="H149" s="22">
        <v>132.0</v>
      </c>
      <c r="I149" s="22">
        <v>0.0</v>
      </c>
      <c r="J149" s="22">
        <v>0.0</v>
      </c>
      <c r="K149" s="22">
        <v>1.0</v>
      </c>
      <c r="L149" s="22">
        <v>0.0</v>
      </c>
      <c r="M149" s="22">
        <v>1.0</v>
      </c>
      <c r="N149" s="22">
        <v>1.0</v>
      </c>
      <c r="P149" s="2" t="s">
        <v>58</v>
      </c>
      <c r="Q149" s="14">
        <f>SUM(0.25, 0.25, 0.25)</f>
        <v>0.75</v>
      </c>
    </row>
    <row r="150">
      <c r="P150" s="2" t="s">
        <v>59</v>
      </c>
      <c r="Q150" s="14">
        <f>((Q148)^2 / (Q149 + B13))</f>
        <v>0.3333333333</v>
      </c>
    </row>
    <row r="152">
      <c r="A152" s="41" t="s">
        <v>0</v>
      </c>
      <c r="B152" s="30" t="s">
        <v>54</v>
      </c>
      <c r="C152" s="30" t="s">
        <v>55</v>
      </c>
      <c r="D152" s="30" t="s">
        <v>61</v>
      </c>
      <c r="E152" s="30" t="s">
        <v>62</v>
      </c>
      <c r="F152" s="30" t="s">
        <v>63</v>
      </c>
      <c r="G152" s="30" t="s">
        <v>64</v>
      </c>
      <c r="H152" s="30" t="s">
        <v>65</v>
      </c>
      <c r="I152" s="30" t="s">
        <v>66</v>
      </c>
      <c r="J152" s="30" t="s">
        <v>67</v>
      </c>
      <c r="K152" s="30" t="s">
        <v>68</v>
      </c>
    </row>
    <row r="153">
      <c r="A153" s="22">
        <v>41.0</v>
      </c>
      <c r="B153" s="14">
        <v>-0.5</v>
      </c>
      <c r="C153" s="14">
        <v>0.25</v>
      </c>
      <c r="D153" s="14"/>
      <c r="E153" s="14"/>
      <c r="F153" s="14"/>
      <c r="G153" s="14"/>
      <c r="H153" s="14"/>
      <c r="I153" s="14"/>
      <c r="J153" s="14"/>
      <c r="K153" s="14"/>
    </row>
    <row r="154">
      <c r="A154" s="40">
        <v>42.0</v>
      </c>
      <c r="B154" s="14">
        <v>0.5</v>
      </c>
      <c r="C154" s="14">
        <v>0.25</v>
      </c>
      <c r="D154" s="14">
        <f t="shared" ref="D154:D155" si="60">AVERAGE(A153:A154)</f>
        <v>41.5</v>
      </c>
      <c r="E154" s="14">
        <f t="shared" ref="E154:F154" si="58">SUM(B153)</f>
        <v>-0.5</v>
      </c>
      <c r="F154" s="14">
        <f t="shared" si="58"/>
        <v>0.25</v>
      </c>
      <c r="G154" s="14">
        <f t="shared" ref="G154:H154" si="59">SUM(B154:B155)</f>
        <v>1</v>
      </c>
      <c r="H154" s="14">
        <f t="shared" si="59"/>
        <v>0.5</v>
      </c>
      <c r="I154" s="14">
        <f>((E154)^2 / (F154 + B13))</f>
        <v>1</v>
      </c>
      <c r="J154" s="14">
        <f>((G154)^2 / (H154 + B13))</f>
        <v>2</v>
      </c>
      <c r="K154" s="28">
        <f>(0.5) * ((I154+J154) - Q150) - B12</f>
        <v>0.3333333333</v>
      </c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</row>
    <row r="155">
      <c r="A155" s="40">
        <v>54.0</v>
      </c>
      <c r="B155" s="2">
        <v>0.5</v>
      </c>
      <c r="C155" s="14">
        <v>0.25</v>
      </c>
      <c r="D155" s="14">
        <f t="shared" si="60"/>
        <v>48</v>
      </c>
      <c r="E155" s="14">
        <f t="shared" ref="E155:F155" si="61">SUM(B153:B154)</f>
        <v>0</v>
      </c>
      <c r="F155" s="14">
        <f t="shared" si="61"/>
        <v>0.5</v>
      </c>
      <c r="G155" s="14">
        <f t="shared" ref="G155:H155" si="62">SUM(B155)</f>
        <v>0.5</v>
      </c>
      <c r="H155" s="14">
        <f t="shared" si="62"/>
        <v>0.25</v>
      </c>
      <c r="I155" s="14">
        <f>((E155)^2 / (F155 + B13))</f>
        <v>0</v>
      </c>
      <c r="J155" s="14">
        <f>((G155)^2 / (H155 + B13))</f>
        <v>1</v>
      </c>
      <c r="K155" s="14">
        <f>(0.5) * ((I155+J155) - Q150) - B12</f>
        <v>-0.6666666667</v>
      </c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25"/>
    </row>
    <row r="156"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25"/>
    </row>
    <row r="157"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25"/>
    </row>
    <row r="158">
      <c r="A158" s="41" t="s">
        <v>1</v>
      </c>
      <c r="B158" s="30" t="s">
        <v>54</v>
      </c>
      <c r="C158" s="30" t="s">
        <v>55</v>
      </c>
      <c r="D158" s="30" t="s">
        <v>61</v>
      </c>
      <c r="E158" s="30" t="s">
        <v>62</v>
      </c>
      <c r="F158" s="30" t="s">
        <v>63</v>
      </c>
      <c r="G158" s="30" t="s">
        <v>64</v>
      </c>
      <c r="H158" s="30" t="s">
        <v>65</v>
      </c>
      <c r="I158" s="30" t="s">
        <v>66</v>
      </c>
      <c r="J158" s="30" t="s">
        <v>67</v>
      </c>
      <c r="K158" s="30" t="s">
        <v>68</v>
      </c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25"/>
    </row>
    <row r="159">
      <c r="A159" s="40">
        <v>1.0</v>
      </c>
      <c r="B159" s="2">
        <v>0.5</v>
      </c>
      <c r="C159" s="14">
        <v>0.25</v>
      </c>
      <c r="D159" s="14"/>
      <c r="E159" s="14"/>
      <c r="F159" s="14"/>
      <c r="G159" s="14"/>
      <c r="H159" s="14"/>
      <c r="I159" s="14"/>
      <c r="J159" s="14"/>
      <c r="K159" s="14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25"/>
    </row>
    <row r="160">
      <c r="A160" s="40">
        <v>1.0</v>
      </c>
      <c r="B160" s="14">
        <v>0.5</v>
      </c>
      <c r="C160" s="14">
        <v>0.25</v>
      </c>
      <c r="D160" s="2"/>
      <c r="E160" s="14"/>
      <c r="F160" s="14"/>
      <c r="G160" s="14"/>
      <c r="H160" s="14"/>
      <c r="I160" s="14"/>
      <c r="J160" s="14"/>
      <c r="K160" s="14"/>
    </row>
    <row r="161">
      <c r="A161" s="22">
        <v>1.0</v>
      </c>
      <c r="B161" s="14">
        <v>-0.5</v>
      </c>
      <c r="C161" s="14">
        <v>0.25</v>
      </c>
      <c r="D161" s="14"/>
      <c r="E161" s="14"/>
      <c r="F161" s="14"/>
      <c r="G161" s="14"/>
      <c r="H161" s="14"/>
      <c r="I161" s="14"/>
      <c r="J161" s="14"/>
      <c r="K161" s="14"/>
    </row>
    <row r="164">
      <c r="A164" s="41" t="s">
        <v>2</v>
      </c>
      <c r="B164" s="30" t="s">
        <v>54</v>
      </c>
      <c r="C164" s="30" t="s">
        <v>55</v>
      </c>
      <c r="D164" s="30" t="s">
        <v>61</v>
      </c>
      <c r="E164" s="30" t="s">
        <v>62</v>
      </c>
      <c r="F164" s="30" t="s">
        <v>63</v>
      </c>
      <c r="G164" s="30" t="s">
        <v>64</v>
      </c>
      <c r="H164" s="30" t="s">
        <v>65</v>
      </c>
      <c r="I164" s="30" t="s">
        <v>66</v>
      </c>
      <c r="J164" s="30" t="s">
        <v>67</v>
      </c>
      <c r="K164" s="30" t="s">
        <v>68</v>
      </c>
    </row>
    <row r="165">
      <c r="A165" s="40">
        <v>0.0</v>
      </c>
      <c r="B165" s="2">
        <v>0.5</v>
      </c>
      <c r="C165" s="14">
        <v>0.25</v>
      </c>
      <c r="D165" s="14"/>
      <c r="E165" s="14"/>
      <c r="F165" s="14"/>
      <c r="G165" s="14"/>
      <c r="H165" s="14"/>
      <c r="I165" s="14"/>
      <c r="J165" s="14"/>
      <c r="K165" s="14"/>
    </row>
    <row r="166">
      <c r="A166" s="40">
        <v>0.0</v>
      </c>
      <c r="B166" s="14">
        <v>0.5</v>
      </c>
      <c r="C166" s="14">
        <v>0.25</v>
      </c>
      <c r="D166" s="2"/>
      <c r="E166" s="14"/>
      <c r="F166" s="14"/>
      <c r="G166" s="14"/>
      <c r="H166" s="14"/>
      <c r="I166" s="14"/>
      <c r="J166" s="14"/>
      <c r="K166" s="14"/>
    </row>
    <row r="167">
      <c r="A167" s="22">
        <v>1.0</v>
      </c>
      <c r="B167" s="14">
        <v>-0.5</v>
      </c>
      <c r="C167" s="14">
        <v>0.25</v>
      </c>
      <c r="D167" s="2">
        <v>0.5</v>
      </c>
      <c r="E167" s="14">
        <f t="shared" ref="E167:F167" si="63">SUM(B165:B166)</f>
        <v>1</v>
      </c>
      <c r="F167" s="14">
        <f t="shared" si="63"/>
        <v>0.5</v>
      </c>
      <c r="G167" s="14">
        <f>SUM(B166:B167)</f>
        <v>0</v>
      </c>
      <c r="H167" s="14">
        <f>SUM(C167)</f>
        <v>0.25</v>
      </c>
      <c r="I167" s="14">
        <f>((E167)^2 / (F167 + B13))</f>
        <v>2</v>
      </c>
      <c r="J167" s="14">
        <f>((G167)^2 / (H167 + B13))</f>
        <v>0</v>
      </c>
      <c r="K167" s="28">
        <f>(0.5) * ((I167+J167) - Q150) - B12</f>
        <v>-0.1666666667</v>
      </c>
    </row>
    <row r="170">
      <c r="A170" s="41" t="s">
        <v>3</v>
      </c>
      <c r="B170" s="30" t="s">
        <v>54</v>
      </c>
      <c r="C170" s="30" t="s">
        <v>55</v>
      </c>
      <c r="D170" s="30" t="s">
        <v>61</v>
      </c>
      <c r="E170" s="30" t="s">
        <v>62</v>
      </c>
      <c r="F170" s="30" t="s">
        <v>63</v>
      </c>
      <c r="G170" s="30" t="s">
        <v>64</v>
      </c>
      <c r="H170" s="30" t="s">
        <v>65</v>
      </c>
      <c r="I170" s="30" t="s">
        <v>66</v>
      </c>
      <c r="J170" s="30" t="s">
        <v>67</v>
      </c>
      <c r="K170" s="30" t="s">
        <v>68</v>
      </c>
    </row>
    <row r="171">
      <c r="A171" s="40">
        <v>120.0</v>
      </c>
      <c r="B171" s="2">
        <v>0.5</v>
      </c>
      <c r="C171" s="14">
        <v>0.25</v>
      </c>
      <c r="D171" s="14"/>
      <c r="E171" s="14"/>
      <c r="F171" s="14"/>
      <c r="G171" s="14"/>
      <c r="H171" s="14"/>
      <c r="I171" s="14"/>
      <c r="J171" s="14"/>
      <c r="K171" s="14"/>
    </row>
    <row r="172">
      <c r="A172" s="22">
        <v>135.0</v>
      </c>
      <c r="B172" s="14">
        <v>-0.5</v>
      </c>
      <c r="C172" s="14">
        <v>0.25</v>
      </c>
      <c r="D172" s="14">
        <f t="shared" ref="D172:D173" si="66">AVERAGE(A171:A172)</f>
        <v>127.5</v>
      </c>
      <c r="E172" s="14">
        <f t="shared" ref="E172:F172" si="64">SUM(B171)</f>
        <v>0.5</v>
      </c>
      <c r="F172" s="14">
        <f t="shared" si="64"/>
        <v>0.25</v>
      </c>
      <c r="G172" s="14">
        <f t="shared" ref="G172:H172" si="65">SUM(B172:B173)</f>
        <v>0</v>
      </c>
      <c r="H172" s="14">
        <f t="shared" si="65"/>
        <v>0.5</v>
      </c>
      <c r="I172" s="14">
        <f>((E172)^2 / (F172 + B13))</f>
        <v>1</v>
      </c>
      <c r="J172" s="14">
        <f>((G172)^2 / (H172 + B13))</f>
        <v>0</v>
      </c>
      <c r="K172" s="28">
        <f>(0.5) * ((I172+J172) - Q150) - B12</f>
        <v>-0.6666666667</v>
      </c>
    </row>
    <row r="173">
      <c r="A173" s="40">
        <v>136.0</v>
      </c>
      <c r="B173" s="14">
        <v>0.5</v>
      </c>
      <c r="C173" s="14">
        <v>0.25</v>
      </c>
      <c r="D173" s="14">
        <f t="shared" si="66"/>
        <v>135.5</v>
      </c>
      <c r="E173" s="14">
        <f t="shared" ref="E173:F173" si="67">SUM(B171:B172)</f>
        <v>0</v>
      </c>
      <c r="F173" s="14">
        <f t="shared" si="67"/>
        <v>0.5</v>
      </c>
      <c r="G173" s="14">
        <f t="shared" ref="G173:H173" si="68">SUM(B173)</f>
        <v>0.5</v>
      </c>
      <c r="H173" s="14">
        <f t="shared" si="68"/>
        <v>0.25</v>
      </c>
      <c r="I173" s="14">
        <f>((E173)^2 / (F173 + B13))</f>
        <v>0</v>
      </c>
      <c r="J173" s="14">
        <f>((G173)^2 / (H173 + B13))</f>
        <v>1</v>
      </c>
      <c r="K173" s="28">
        <f>(0.5) * ((I173+J173) - Q150) - B12</f>
        <v>-0.6666666667</v>
      </c>
    </row>
    <row r="176">
      <c r="A176" s="41" t="s">
        <v>4</v>
      </c>
      <c r="B176" s="30" t="s">
        <v>54</v>
      </c>
      <c r="C176" s="30" t="s">
        <v>55</v>
      </c>
      <c r="D176" s="30" t="s">
        <v>61</v>
      </c>
      <c r="E176" s="30" t="s">
        <v>62</v>
      </c>
      <c r="F176" s="30" t="s">
        <v>63</v>
      </c>
      <c r="G176" s="30" t="s">
        <v>64</v>
      </c>
      <c r="H176" s="30" t="s">
        <v>65</v>
      </c>
      <c r="I176" s="30" t="s">
        <v>66</v>
      </c>
      <c r="J176" s="30" t="s">
        <v>67</v>
      </c>
      <c r="K176" s="30" t="s">
        <v>68</v>
      </c>
    </row>
    <row r="177">
      <c r="A177" s="40">
        <v>188.0</v>
      </c>
      <c r="B177" s="2">
        <v>0.5</v>
      </c>
      <c r="C177" s="14">
        <v>0.25</v>
      </c>
      <c r="D177" s="14"/>
      <c r="E177" s="14"/>
      <c r="F177" s="14"/>
      <c r="G177" s="14"/>
      <c r="H177" s="14"/>
      <c r="I177" s="14"/>
      <c r="J177" s="14"/>
      <c r="K177" s="14"/>
    </row>
    <row r="178">
      <c r="A178" s="22">
        <v>203.0</v>
      </c>
      <c r="B178" s="14">
        <v>-0.5</v>
      </c>
      <c r="C178" s="14">
        <v>0.25</v>
      </c>
      <c r="D178" s="14">
        <f t="shared" ref="D178:D179" si="71">AVERAGE(A177:A178)</f>
        <v>195.5</v>
      </c>
      <c r="E178" s="14">
        <f t="shared" ref="E178:F178" si="69">SUM(B177)</f>
        <v>0.5</v>
      </c>
      <c r="F178" s="14">
        <f t="shared" si="69"/>
        <v>0.25</v>
      </c>
      <c r="G178" s="14">
        <f t="shared" ref="G178:H178" si="70">SUM(B178:B179)</f>
        <v>0</v>
      </c>
      <c r="H178" s="14">
        <f t="shared" si="70"/>
        <v>0.5</v>
      </c>
      <c r="I178" s="14">
        <f>((E178)^2 / (F178 + B13))</f>
        <v>1</v>
      </c>
      <c r="J178" s="14">
        <f>((G178)^2 / (H178 + B13))</f>
        <v>0</v>
      </c>
      <c r="K178" s="28">
        <f>(0.5) * ((I178+J178) - Q150) - B12</f>
        <v>-0.6666666667</v>
      </c>
    </row>
    <row r="179">
      <c r="A179" s="40">
        <v>315.0</v>
      </c>
      <c r="B179" s="14">
        <v>0.5</v>
      </c>
      <c r="C179" s="14">
        <v>0.25</v>
      </c>
      <c r="D179" s="14">
        <f t="shared" si="71"/>
        <v>259</v>
      </c>
      <c r="E179" s="14">
        <f t="shared" ref="E179:F179" si="72">SUM(B177:B178)</f>
        <v>0</v>
      </c>
      <c r="F179" s="14">
        <f t="shared" si="72"/>
        <v>0.5</v>
      </c>
      <c r="G179" s="14">
        <f t="shared" ref="G179:H179" si="73">SUM(B179)</f>
        <v>0.5</v>
      </c>
      <c r="H179" s="14">
        <f t="shared" si="73"/>
        <v>0.25</v>
      </c>
      <c r="I179" s="14">
        <f>((E179)^2 / (F179 + B13))</f>
        <v>0</v>
      </c>
      <c r="J179" s="14">
        <f>((G179)^2 / (H179 + B13))</f>
        <v>1</v>
      </c>
      <c r="K179" s="28">
        <f>(0.5) * ((I179+J179) - Q150) - B12</f>
        <v>-0.6666666667</v>
      </c>
    </row>
    <row r="182">
      <c r="A182" s="41" t="s">
        <v>5</v>
      </c>
      <c r="B182" s="30" t="s">
        <v>54</v>
      </c>
      <c r="C182" s="30" t="s">
        <v>55</v>
      </c>
      <c r="D182" s="30" t="s">
        <v>61</v>
      </c>
      <c r="E182" s="30" t="s">
        <v>62</v>
      </c>
      <c r="F182" s="30" t="s">
        <v>63</v>
      </c>
      <c r="G182" s="30" t="s">
        <v>64</v>
      </c>
      <c r="H182" s="30" t="s">
        <v>65</v>
      </c>
      <c r="I182" s="30" t="s">
        <v>66</v>
      </c>
      <c r="J182" s="30" t="s">
        <v>67</v>
      </c>
      <c r="K182" s="30" t="s">
        <v>68</v>
      </c>
    </row>
    <row r="183">
      <c r="A183" s="40">
        <v>0.0</v>
      </c>
      <c r="B183" s="2">
        <v>0.5</v>
      </c>
      <c r="C183" s="14">
        <v>0.25</v>
      </c>
      <c r="D183" s="14"/>
      <c r="E183" s="14"/>
      <c r="F183" s="14"/>
      <c r="G183" s="14"/>
      <c r="H183" s="14"/>
      <c r="I183" s="14"/>
      <c r="J183" s="14"/>
      <c r="K183" s="14"/>
    </row>
    <row r="184">
      <c r="A184" s="40">
        <v>0.0</v>
      </c>
      <c r="B184" s="14">
        <v>0.5</v>
      </c>
      <c r="C184" s="14">
        <v>0.25</v>
      </c>
      <c r="D184" s="14"/>
      <c r="E184" s="14"/>
      <c r="F184" s="14"/>
      <c r="G184" s="14"/>
      <c r="H184" s="14"/>
      <c r="I184" s="14"/>
      <c r="J184" s="14"/>
      <c r="K184" s="14"/>
    </row>
    <row r="185">
      <c r="A185" s="22">
        <v>0.0</v>
      </c>
      <c r="B185" s="14">
        <v>-0.5</v>
      </c>
      <c r="C185" s="14">
        <v>0.25</v>
      </c>
      <c r="D185" s="14"/>
      <c r="E185" s="14"/>
      <c r="F185" s="14"/>
      <c r="G185" s="14"/>
      <c r="H185" s="14"/>
      <c r="I185" s="14"/>
      <c r="J185" s="14"/>
      <c r="K185" s="14"/>
    </row>
    <row r="188">
      <c r="A188" s="41" t="s">
        <v>72</v>
      </c>
      <c r="B188" s="30" t="s">
        <v>54</v>
      </c>
      <c r="C188" s="30" t="s">
        <v>55</v>
      </c>
      <c r="D188" s="30" t="s">
        <v>61</v>
      </c>
      <c r="E188" s="30" t="s">
        <v>62</v>
      </c>
      <c r="F188" s="30" t="s">
        <v>63</v>
      </c>
      <c r="G188" s="30" t="s">
        <v>64</v>
      </c>
      <c r="H188" s="30" t="s">
        <v>65</v>
      </c>
      <c r="I188" s="30" t="s">
        <v>66</v>
      </c>
      <c r="J188" s="30" t="s">
        <v>67</v>
      </c>
      <c r="K188" s="30" t="s">
        <v>68</v>
      </c>
    </row>
    <row r="189">
      <c r="A189" s="40">
        <v>0.0</v>
      </c>
      <c r="B189" s="14">
        <v>0.5</v>
      </c>
      <c r="C189" s="14">
        <v>0.25</v>
      </c>
      <c r="D189" s="14"/>
      <c r="E189" s="14"/>
      <c r="F189" s="14"/>
      <c r="G189" s="14"/>
      <c r="H189" s="14"/>
      <c r="I189" s="14"/>
      <c r="J189" s="14"/>
      <c r="K189" s="14"/>
    </row>
    <row r="190">
      <c r="A190" s="40">
        <v>1.0</v>
      </c>
      <c r="B190" s="2">
        <v>0.5</v>
      </c>
      <c r="C190" s="14">
        <v>0.25</v>
      </c>
      <c r="D190" s="14">
        <f>AVERAGE(A189:A190)</f>
        <v>0.5</v>
      </c>
      <c r="E190" s="14">
        <f t="shared" ref="E190:F190" si="74">SUM(B189)</f>
        <v>0.5</v>
      </c>
      <c r="F190" s="14">
        <f t="shared" si="74"/>
        <v>0.25</v>
      </c>
      <c r="G190" s="14">
        <f t="shared" ref="G190:H190" si="75">SUM(B190:B191)</f>
        <v>0</v>
      </c>
      <c r="H190" s="14">
        <f t="shared" si="75"/>
        <v>0.5</v>
      </c>
      <c r="I190" s="14">
        <f>((E190)^2 / (F190 + B13))</f>
        <v>1</v>
      </c>
      <c r="J190" s="14">
        <f>((G190)^2 / (H190 + B13))</f>
        <v>0</v>
      </c>
      <c r="K190" s="28">
        <f>(0.5) * ((I190+J190) - Q150) - B12</f>
        <v>-0.6666666667</v>
      </c>
    </row>
    <row r="191">
      <c r="A191" s="22">
        <v>1.0</v>
      </c>
      <c r="B191" s="14">
        <v>-0.5</v>
      </c>
      <c r="C191" s="14">
        <v>0.25</v>
      </c>
      <c r="D191" s="14"/>
      <c r="E191" s="14"/>
      <c r="F191" s="14"/>
      <c r="G191" s="14"/>
      <c r="H191" s="14"/>
      <c r="I191" s="14"/>
      <c r="J191" s="14"/>
      <c r="K191" s="14"/>
    </row>
    <row r="194">
      <c r="A194" s="41" t="s">
        <v>7</v>
      </c>
      <c r="B194" s="30" t="s">
        <v>54</v>
      </c>
      <c r="C194" s="30" t="s">
        <v>55</v>
      </c>
      <c r="D194" s="30" t="s">
        <v>61</v>
      </c>
      <c r="E194" s="30" t="s">
        <v>62</v>
      </c>
      <c r="F194" s="30" t="s">
        <v>63</v>
      </c>
      <c r="G194" s="30" t="s">
        <v>64</v>
      </c>
      <c r="H194" s="30" t="s">
        <v>65</v>
      </c>
      <c r="I194" s="30" t="s">
        <v>66</v>
      </c>
      <c r="J194" s="30" t="s">
        <v>67</v>
      </c>
      <c r="K194" s="30" t="s">
        <v>68</v>
      </c>
    </row>
    <row r="195">
      <c r="A195" s="40">
        <v>113.0</v>
      </c>
      <c r="B195" s="2">
        <v>0.5</v>
      </c>
      <c r="C195" s="14">
        <v>0.25</v>
      </c>
      <c r="D195" s="14"/>
      <c r="E195" s="14"/>
      <c r="F195" s="14"/>
      <c r="G195" s="14"/>
      <c r="H195" s="14"/>
      <c r="I195" s="14"/>
      <c r="J195" s="14"/>
      <c r="K195" s="14"/>
    </row>
    <row r="196">
      <c r="A196" s="40">
        <v>125.0</v>
      </c>
      <c r="B196" s="14">
        <v>0.5</v>
      </c>
      <c r="C196" s="14">
        <v>0.25</v>
      </c>
      <c r="D196" s="14">
        <f t="shared" ref="D196:D197" si="78">AVERAGE(A195:A196)</f>
        <v>119</v>
      </c>
      <c r="E196" s="14">
        <f t="shared" ref="E196:F196" si="76">SUM(B195)</f>
        <v>0.5</v>
      </c>
      <c r="F196" s="14">
        <f t="shared" si="76"/>
        <v>0.25</v>
      </c>
      <c r="G196" s="14">
        <f t="shared" ref="G196:H196" si="77">SUM(B196:B197)</f>
        <v>0</v>
      </c>
      <c r="H196" s="14">
        <f t="shared" si="77"/>
        <v>0.5</v>
      </c>
      <c r="I196" s="14">
        <f>((E196)^2 / (F196 + B13))</f>
        <v>1</v>
      </c>
      <c r="J196" s="14">
        <f>((G196)^2 / (H196 + B13))</f>
        <v>0</v>
      </c>
      <c r="K196" s="14">
        <f>(0.5) * ((I196+J196) - Q150) - B12</f>
        <v>-0.6666666667</v>
      </c>
    </row>
    <row r="197">
      <c r="A197" s="22">
        <v>132.0</v>
      </c>
      <c r="B197" s="14">
        <v>-0.5</v>
      </c>
      <c r="C197" s="14">
        <v>0.25</v>
      </c>
      <c r="D197" s="14">
        <f t="shared" si="78"/>
        <v>128.5</v>
      </c>
      <c r="E197" s="14">
        <f t="shared" ref="E197:F197" si="79">SUM(B195:B196)</f>
        <v>1</v>
      </c>
      <c r="F197" s="14">
        <f t="shared" si="79"/>
        <v>0.5</v>
      </c>
      <c r="G197" s="14">
        <f>SUM(B197:B278)</f>
        <v>0</v>
      </c>
      <c r="H197" s="14">
        <f>SUM(C197)</f>
        <v>0.25</v>
      </c>
      <c r="I197" s="14">
        <f>((E197)^2 / (F197 + B13))</f>
        <v>2</v>
      </c>
      <c r="J197" s="14">
        <f>((G197)^2 / (H197 + B13))</f>
        <v>0</v>
      </c>
      <c r="K197" s="28">
        <f>(0.5) * ((I197+J197) - Q150) - B12</f>
        <v>-0.1666666667</v>
      </c>
    </row>
    <row r="200">
      <c r="A200" s="41" t="s">
        <v>8</v>
      </c>
      <c r="B200" s="30" t="s">
        <v>54</v>
      </c>
      <c r="C200" s="30" t="s">
        <v>55</v>
      </c>
      <c r="D200" s="30" t="s">
        <v>61</v>
      </c>
      <c r="E200" s="30" t="s">
        <v>62</v>
      </c>
      <c r="F200" s="30" t="s">
        <v>63</v>
      </c>
      <c r="G200" s="30" t="s">
        <v>64</v>
      </c>
      <c r="H200" s="30" t="s">
        <v>65</v>
      </c>
      <c r="I200" s="30" t="s">
        <v>66</v>
      </c>
      <c r="J200" s="30" t="s">
        <v>67</v>
      </c>
      <c r="K200" s="30" t="s">
        <v>68</v>
      </c>
    </row>
    <row r="201">
      <c r="A201" s="40">
        <v>0.0</v>
      </c>
      <c r="B201" s="2">
        <v>0.5</v>
      </c>
      <c r="C201" s="14">
        <v>0.25</v>
      </c>
      <c r="D201" s="14"/>
      <c r="E201" s="14"/>
      <c r="F201" s="14"/>
      <c r="G201" s="14"/>
      <c r="H201" s="14"/>
      <c r="I201" s="14"/>
      <c r="J201" s="14"/>
      <c r="K201" s="14"/>
    </row>
    <row r="202">
      <c r="A202" s="22">
        <v>0.0</v>
      </c>
      <c r="B202" s="14">
        <v>-0.5</v>
      </c>
      <c r="C202" s="14">
        <v>0.25</v>
      </c>
      <c r="D202" s="14"/>
      <c r="E202" s="14"/>
      <c r="F202" s="14"/>
      <c r="G202" s="14"/>
      <c r="H202" s="14"/>
      <c r="I202" s="14"/>
      <c r="J202" s="14"/>
      <c r="K202" s="14"/>
    </row>
    <row r="203">
      <c r="A203" s="40">
        <v>1.0</v>
      </c>
      <c r="B203" s="14">
        <v>0.5</v>
      </c>
      <c r="C203" s="14">
        <v>0.25</v>
      </c>
      <c r="D203" s="14">
        <f>AVERAGE(A202:A203)</f>
        <v>0.5</v>
      </c>
      <c r="E203" s="14">
        <f t="shared" ref="E203:F203" si="80">SUM(B201:B202)</f>
        <v>0</v>
      </c>
      <c r="F203" s="14">
        <f t="shared" si="80"/>
        <v>0.5</v>
      </c>
      <c r="G203" s="14">
        <f t="shared" ref="G203:H203" si="81">SUM(B203)</f>
        <v>0.5</v>
      </c>
      <c r="H203" s="14">
        <f t="shared" si="81"/>
        <v>0.25</v>
      </c>
      <c r="I203" s="14">
        <f>((E203)^2 / (F203 + B14))</f>
        <v>0</v>
      </c>
      <c r="J203" s="14">
        <f>((G203)^2 / (H203 + B14))</f>
        <v>1</v>
      </c>
      <c r="K203" s="28">
        <f>(0.5) * ((I203+J203) - Q150) - B12</f>
        <v>-0.6666666667</v>
      </c>
    </row>
    <row r="206">
      <c r="A206" s="41" t="s">
        <v>9</v>
      </c>
      <c r="B206" s="30" t="s">
        <v>54</v>
      </c>
      <c r="C206" s="30" t="s">
        <v>55</v>
      </c>
      <c r="D206" s="30" t="s">
        <v>61</v>
      </c>
      <c r="E206" s="30" t="s">
        <v>62</v>
      </c>
      <c r="F206" s="30" t="s">
        <v>63</v>
      </c>
      <c r="G206" s="30" t="s">
        <v>64</v>
      </c>
      <c r="H206" s="30" t="s">
        <v>65</v>
      </c>
      <c r="I206" s="30" t="s">
        <v>66</v>
      </c>
      <c r="J206" s="30" t="s">
        <v>67</v>
      </c>
      <c r="K206" s="30" t="s">
        <v>68</v>
      </c>
    </row>
    <row r="207">
      <c r="A207" s="22">
        <v>0.0</v>
      </c>
      <c r="B207" s="14">
        <v>-0.5</v>
      </c>
      <c r="C207" s="14">
        <v>0.25</v>
      </c>
      <c r="D207" s="14"/>
      <c r="E207" s="14"/>
      <c r="F207" s="14"/>
      <c r="G207" s="14"/>
      <c r="H207" s="14"/>
      <c r="I207" s="14"/>
      <c r="J207" s="14"/>
      <c r="K207" s="14"/>
    </row>
    <row r="208">
      <c r="A208" s="40">
        <v>1.4</v>
      </c>
      <c r="B208" s="2">
        <v>0.5</v>
      </c>
      <c r="C208" s="14">
        <v>0.25</v>
      </c>
      <c r="D208" s="14">
        <f t="shared" ref="D208:D209" si="84">AVERAGE(A207:A208)</f>
        <v>0.7</v>
      </c>
      <c r="E208" s="14">
        <f t="shared" ref="E208:F208" si="82">SUM(B207)</f>
        <v>-0.5</v>
      </c>
      <c r="F208" s="14">
        <f t="shared" si="82"/>
        <v>0.25</v>
      </c>
      <c r="G208" s="14">
        <f t="shared" ref="G208:H208" si="83">SUM(B208:B209)</f>
        <v>1</v>
      </c>
      <c r="H208" s="14">
        <f t="shared" si="83"/>
        <v>0.5</v>
      </c>
      <c r="I208" s="14">
        <f>((E208)^2 / (F208 + B13))</f>
        <v>1</v>
      </c>
      <c r="J208" s="14">
        <f>((G208)^2 / (H208 + B13))</f>
        <v>2</v>
      </c>
      <c r="K208" s="28">
        <f>(0.5) * ((I208+J208) - Q150) - B12</f>
        <v>0.3333333333</v>
      </c>
    </row>
    <row r="209">
      <c r="A209" s="40">
        <v>1.8</v>
      </c>
      <c r="B209" s="14">
        <v>0.5</v>
      </c>
      <c r="C209" s="14">
        <v>0.25</v>
      </c>
      <c r="D209" s="14">
        <f t="shared" si="84"/>
        <v>1.6</v>
      </c>
      <c r="E209" s="14">
        <f t="shared" ref="E209:F209" si="85">SUM(B207:B208)</f>
        <v>0</v>
      </c>
      <c r="F209" s="14">
        <f t="shared" si="85"/>
        <v>0.5</v>
      </c>
      <c r="G209" s="14">
        <f t="shared" ref="G209:H209" si="86">SUM(B209)</f>
        <v>0.5</v>
      </c>
      <c r="H209" s="14">
        <f t="shared" si="86"/>
        <v>0.25</v>
      </c>
      <c r="I209" s="14">
        <f>((E209)^2 / (F209 + B13))</f>
        <v>0</v>
      </c>
      <c r="J209" s="14">
        <f>((G209)^2 / (H209 + B13))</f>
        <v>1</v>
      </c>
      <c r="K209" s="14">
        <f>(0.5) * ((I209+J209) - Q150) - B12</f>
        <v>-0.6666666667</v>
      </c>
    </row>
    <row r="212">
      <c r="A212" s="41" t="s">
        <v>10</v>
      </c>
      <c r="B212" s="30" t="s">
        <v>54</v>
      </c>
      <c r="C212" s="30" t="s">
        <v>55</v>
      </c>
      <c r="D212" s="30" t="s">
        <v>61</v>
      </c>
      <c r="E212" s="30" t="s">
        <v>62</v>
      </c>
      <c r="F212" s="30" t="s">
        <v>63</v>
      </c>
      <c r="G212" s="30" t="s">
        <v>64</v>
      </c>
      <c r="H212" s="30" t="s">
        <v>65</v>
      </c>
      <c r="I212" s="30" t="s">
        <v>66</v>
      </c>
      <c r="J212" s="30" t="s">
        <v>67</v>
      </c>
      <c r="K212" s="30" t="s">
        <v>68</v>
      </c>
    </row>
    <row r="213">
      <c r="A213" s="40">
        <v>1.0</v>
      </c>
      <c r="B213" s="2">
        <v>0.5</v>
      </c>
      <c r="C213" s="14">
        <v>0.25</v>
      </c>
      <c r="D213" s="14"/>
      <c r="E213" s="14"/>
      <c r="F213" s="14"/>
      <c r="G213" s="14"/>
      <c r="H213" s="14"/>
      <c r="I213" s="14"/>
      <c r="J213" s="14"/>
      <c r="K213" s="14"/>
    </row>
    <row r="214">
      <c r="A214" s="40">
        <v>1.0</v>
      </c>
      <c r="B214" s="14">
        <v>0.5</v>
      </c>
      <c r="C214" s="14">
        <v>0.25</v>
      </c>
      <c r="D214" s="14"/>
      <c r="E214" s="14"/>
      <c r="F214" s="14"/>
      <c r="G214" s="14"/>
      <c r="H214" s="14"/>
      <c r="I214" s="14"/>
      <c r="J214" s="14"/>
      <c r="K214" s="14"/>
    </row>
    <row r="215">
      <c r="A215" s="22">
        <v>1.0</v>
      </c>
      <c r="B215" s="14">
        <v>-0.5</v>
      </c>
      <c r="C215" s="14">
        <v>0.25</v>
      </c>
      <c r="D215" s="14"/>
      <c r="E215" s="14"/>
      <c r="F215" s="14"/>
      <c r="G215" s="14"/>
      <c r="H215" s="14"/>
      <c r="I215" s="14"/>
      <c r="J215" s="14"/>
      <c r="K215" s="14"/>
    </row>
    <row r="218">
      <c r="A218" s="41" t="s">
        <v>11</v>
      </c>
      <c r="B218" s="30" t="s">
        <v>54</v>
      </c>
      <c r="C218" s="30" t="s">
        <v>55</v>
      </c>
      <c r="D218" s="30" t="s">
        <v>61</v>
      </c>
      <c r="E218" s="30" t="s">
        <v>62</v>
      </c>
      <c r="F218" s="30" t="s">
        <v>63</v>
      </c>
      <c r="G218" s="30" t="s">
        <v>64</v>
      </c>
      <c r="H218" s="30" t="s">
        <v>65</v>
      </c>
      <c r="I218" s="30" t="s">
        <v>66</v>
      </c>
      <c r="J218" s="30" t="s">
        <v>67</v>
      </c>
      <c r="K218" s="30" t="s">
        <v>68</v>
      </c>
    </row>
    <row r="219">
      <c r="A219" s="40">
        <v>0.0</v>
      </c>
      <c r="B219" s="14">
        <v>0.5</v>
      </c>
      <c r="C219" s="14">
        <v>0.25</v>
      </c>
      <c r="D219" s="14"/>
      <c r="E219" s="14"/>
      <c r="F219" s="14"/>
      <c r="G219" s="14"/>
      <c r="H219" s="14"/>
      <c r="I219" s="14"/>
      <c r="J219" s="14"/>
      <c r="K219" s="14"/>
    </row>
    <row r="220">
      <c r="A220" s="22">
        <v>0.0</v>
      </c>
      <c r="B220" s="14">
        <v>-0.5</v>
      </c>
      <c r="C220" s="14">
        <v>0.25</v>
      </c>
      <c r="D220" s="14"/>
      <c r="E220" s="14"/>
      <c r="F220" s="14"/>
      <c r="G220" s="14"/>
      <c r="H220" s="14"/>
      <c r="I220" s="14"/>
      <c r="J220" s="14"/>
      <c r="K220" s="14"/>
    </row>
    <row r="221">
      <c r="A221" s="40">
        <v>1.0</v>
      </c>
      <c r="B221" s="2">
        <v>0.5</v>
      </c>
      <c r="C221" s="14">
        <v>0.25</v>
      </c>
      <c r="D221" s="14">
        <f>AVERAGE(A220:A221)</f>
        <v>0.5</v>
      </c>
      <c r="E221" s="14">
        <f t="shared" ref="E221:F221" si="87">SUM(B219:B220)</f>
        <v>0</v>
      </c>
      <c r="F221" s="14">
        <f t="shared" si="87"/>
        <v>0.5</v>
      </c>
      <c r="G221" s="14">
        <f t="shared" ref="G221:H221" si="88">SUM(B221)</f>
        <v>0.5</v>
      </c>
      <c r="H221" s="14">
        <f t="shared" si="88"/>
        <v>0.25</v>
      </c>
      <c r="I221" s="14">
        <f>((E221)^2 / (F221 + B13))</f>
        <v>0</v>
      </c>
      <c r="J221" s="14">
        <f>((G221)^2 / (H221 + B13))</f>
        <v>1</v>
      </c>
      <c r="K221" s="28">
        <f>(0.5) * ((I221+J221) - Q150) - B12</f>
        <v>-0.6666666667</v>
      </c>
    </row>
    <row r="224">
      <c r="A224" s="41" t="s">
        <v>12</v>
      </c>
      <c r="B224" s="30" t="s">
        <v>54</v>
      </c>
      <c r="C224" s="30" t="s">
        <v>55</v>
      </c>
      <c r="D224" s="30" t="s">
        <v>61</v>
      </c>
      <c r="E224" s="30" t="s">
        <v>62</v>
      </c>
      <c r="F224" s="30" t="s">
        <v>63</v>
      </c>
      <c r="G224" s="30" t="s">
        <v>64</v>
      </c>
      <c r="H224" s="30" t="s">
        <v>65</v>
      </c>
      <c r="I224" s="30" t="s">
        <v>66</v>
      </c>
      <c r="J224" s="30" t="s">
        <v>67</v>
      </c>
      <c r="K224" s="30" t="s">
        <v>68</v>
      </c>
    </row>
    <row r="225">
      <c r="A225" s="40">
        <v>1.0</v>
      </c>
      <c r="B225" s="14">
        <v>0.5</v>
      </c>
      <c r="C225" s="14">
        <v>0.25</v>
      </c>
      <c r="D225" s="14"/>
      <c r="E225" s="14"/>
      <c r="F225" s="14"/>
      <c r="G225" s="14"/>
      <c r="H225" s="14"/>
      <c r="I225" s="14"/>
      <c r="J225" s="14"/>
      <c r="K225" s="14"/>
    </row>
    <row r="226">
      <c r="A226" s="22">
        <v>1.0</v>
      </c>
      <c r="B226" s="14">
        <v>-0.5</v>
      </c>
      <c r="C226" s="14">
        <v>0.25</v>
      </c>
      <c r="D226" s="14"/>
      <c r="E226" s="14"/>
      <c r="F226" s="14"/>
      <c r="G226" s="14"/>
      <c r="H226" s="14"/>
      <c r="I226" s="14"/>
      <c r="J226" s="14"/>
      <c r="K226" s="14"/>
    </row>
    <row r="227">
      <c r="A227" s="40">
        <v>3.0</v>
      </c>
      <c r="B227" s="2">
        <v>0.5</v>
      </c>
      <c r="C227" s="14">
        <v>0.25</v>
      </c>
      <c r="D227" s="14">
        <f>AVERAGE(A226:A227)</f>
        <v>2</v>
      </c>
      <c r="E227" s="14">
        <f t="shared" ref="E227:F227" si="89">SUM(B225:B226)</f>
        <v>0</v>
      </c>
      <c r="F227" s="14">
        <f t="shared" si="89"/>
        <v>0.5</v>
      </c>
      <c r="G227" s="14">
        <f t="shared" ref="G227:H227" si="90">SUM(B227)</f>
        <v>0.5</v>
      </c>
      <c r="H227" s="14">
        <f t="shared" si="90"/>
        <v>0.25</v>
      </c>
      <c r="I227" s="14">
        <f>((E227)^2 / (F227 + B31))</f>
        <v>0</v>
      </c>
      <c r="J227" s="14">
        <f>((G227)^2 / (H227 + B31))</f>
        <v>1</v>
      </c>
      <c r="K227" s="28">
        <f>(0.5) * ((I227+J227) - Q150) - B12</f>
        <v>-0.6666666667</v>
      </c>
    </row>
    <row r="230">
      <c r="A230" s="23" t="s">
        <v>73</v>
      </c>
      <c r="F230" s="25">
        <v>0.33333333333333326</v>
      </c>
      <c r="G230" s="9" t="s">
        <v>74</v>
      </c>
    </row>
    <row r="231">
      <c r="E231" s="9" t="s">
        <v>61</v>
      </c>
      <c r="F231" s="25">
        <v>0.7</v>
      </c>
    </row>
    <row r="232">
      <c r="C232" s="38"/>
      <c r="D232" s="38"/>
    </row>
    <row r="234">
      <c r="A234" s="39" t="s">
        <v>0</v>
      </c>
      <c r="B234" s="39" t="s">
        <v>1</v>
      </c>
      <c r="C234" s="39" t="s">
        <v>2</v>
      </c>
      <c r="D234" s="39" t="s">
        <v>3</v>
      </c>
      <c r="E234" s="39" t="s">
        <v>4</v>
      </c>
      <c r="F234" s="39" t="s">
        <v>5</v>
      </c>
      <c r="G234" s="39" t="s">
        <v>6</v>
      </c>
      <c r="H234" s="39" t="s">
        <v>7</v>
      </c>
      <c r="I234" s="39" t="s">
        <v>8</v>
      </c>
      <c r="J234" s="39" t="s">
        <v>9</v>
      </c>
      <c r="K234" s="39" t="s">
        <v>10</v>
      </c>
      <c r="L234" s="39" t="s">
        <v>11</v>
      </c>
      <c r="M234" s="39" t="s">
        <v>12</v>
      </c>
      <c r="N234" s="39" t="s">
        <v>13</v>
      </c>
      <c r="P234" s="17" t="s">
        <v>56</v>
      </c>
    </row>
    <row r="235">
      <c r="A235" s="40">
        <v>60.0</v>
      </c>
      <c r="B235" s="40">
        <v>0.0</v>
      </c>
      <c r="C235" s="40">
        <v>3.0</v>
      </c>
      <c r="D235" s="40">
        <v>150.0</v>
      </c>
      <c r="E235" s="40">
        <v>240.0</v>
      </c>
      <c r="F235" s="40">
        <v>0.0</v>
      </c>
      <c r="G235" s="40">
        <v>1.0</v>
      </c>
      <c r="H235" s="40">
        <v>171.0</v>
      </c>
      <c r="I235" s="40">
        <v>0.0</v>
      </c>
      <c r="J235" s="40">
        <v>0.9</v>
      </c>
      <c r="K235" s="40">
        <v>2.0</v>
      </c>
      <c r="L235" s="40">
        <v>0.0</v>
      </c>
      <c r="M235" s="40">
        <v>2.0</v>
      </c>
      <c r="N235" s="40">
        <v>1.0</v>
      </c>
      <c r="P235" s="2" t="s">
        <v>57</v>
      </c>
      <c r="Q235" s="14">
        <f>SUM(-0.5, -0.5, 0.5)</f>
        <v>-0.5</v>
      </c>
    </row>
    <row r="236">
      <c r="A236" s="40">
        <v>34.0</v>
      </c>
      <c r="B236" s="40">
        <v>1.0</v>
      </c>
      <c r="C236" s="40">
        <v>3.0</v>
      </c>
      <c r="D236" s="40">
        <v>118.0</v>
      </c>
      <c r="E236" s="40">
        <v>182.0</v>
      </c>
      <c r="F236" s="40">
        <v>0.0</v>
      </c>
      <c r="G236" s="40">
        <v>0.0</v>
      </c>
      <c r="H236" s="40">
        <v>174.0</v>
      </c>
      <c r="I236" s="40">
        <v>0.0</v>
      </c>
      <c r="J236" s="40">
        <v>0.0</v>
      </c>
      <c r="K236" s="40">
        <v>2.0</v>
      </c>
      <c r="L236" s="40">
        <v>0.0</v>
      </c>
      <c r="M236" s="40">
        <v>2.0</v>
      </c>
      <c r="N236" s="40">
        <v>1.0</v>
      </c>
      <c r="P236" s="2" t="s">
        <v>58</v>
      </c>
      <c r="Q236" s="14">
        <f>SUM(0.25, 0.25, 0.25)</f>
        <v>0.75</v>
      </c>
    </row>
    <row r="237">
      <c r="A237" s="40">
        <v>59.0</v>
      </c>
      <c r="B237" s="40">
        <v>1.0</v>
      </c>
      <c r="C237" s="40">
        <v>3.0</v>
      </c>
      <c r="D237" s="40">
        <v>170.0</v>
      </c>
      <c r="E237" s="40">
        <v>288.0</v>
      </c>
      <c r="F237" s="40">
        <v>0.0</v>
      </c>
      <c r="G237" s="40">
        <v>0.0</v>
      </c>
      <c r="H237" s="40">
        <v>159.0</v>
      </c>
      <c r="I237" s="40">
        <v>0.0</v>
      </c>
      <c r="J237" s="40">
        <v>0.2</v>
      </c>
      <c r="K237" s="40">
        <v>1.0</v>
      </c>
      <c r="L237" s="40">
        <v>0.0</v>
      </c>
      <c r="M237" s="40">
        <v>3.0</v>
      </c>
      <c r="N237" s="40">
        <v>0.0</v>
      </c>
      <c r="P237" s="2" t="s">
        <v>59</v>
      </c>
      <c r="Q237" s="14">
        <f>((Q235)^2 / (Q236 + B13))</f>
        <v>0.3333333333</v>
      </c>
    </row>
    <row r="240">
      <c r="A240" s="41" t="s">
        <v>0</v>
      </c>
      <c r="B240" s="30" t="s">
        <v>54</v>
      </c>
      <c r="C240" s="30" t="s">
        <v>55</v>
      </c>
      <c r="D240" s="30" t="s">
        <v>61</v>
      </c>
      <c r="E240" s="30" t="s">
        <v>62</v>
      </c>
      <c r="F240" s="30" t="s">
        <v>63</v>
      </c>
      <c r="G240" s="30" t="s">
        <v>64</v>
      </c>
      <c r="H240" s="30" t="s">
        <v>65</v>
      </c>
      <c r="I240" s="30" t="s">
        <v>66</v>
      </c>
      <c r="J240" s="30" t="s">
        <v>67</v>
      </c>
      <c r="K240" s="30" t="s">
        <v>68</v>
      </c>
    </row>
    <row r="241">
      <c r="A241" s="40">
        <v>60.0</v>
      </c>
      <c r="B241" s="2">
        <v>-0.5</v>
      </c>
      <c r="C241" s="14">
        <v>0.25</v>
      </c>
      <c r="D241" s="14"/>
      <c r="E241" s="14"/>
      <c r="F241" s="14"/>
      <c r="G241" s="14"/>
      <c r="H241" s="14"/>
      <c r="I241" s="14"/>
      <c r="J241" s="14"/>
      <c r="K241" s="14"/>
    </row>
    <row r="242">
      <c r="A242" s="40">
        <v>34.0</v>
      </c>
      <c r="B242" s="2">
        <f>-0.5</f>
        <v>-0.5</v>
      </c>
      <c r="C242" s="14">
        <v>0.25</v>
      </c>
      <c r="D242" s="14">
        <f t="shared" ref="D242:D243" si="92">AVERAGE(A241:A242)</f>
        <v>47</v>
      </c>
      <c r="E242" s="14">
        <f t="shared" ref="E242:F242" si="91">SUM(B241)</f>
        <v>-0.5</v>
      </c>
      <c r="F242" s="14">
        <f t="shared" si="91"/>
        <v>0.25</v>
      </c>
      <c r="G242" s="14">
        <f>SUM(B242:B243)</f>
        <v>0</v>
      </c>
      <c r="H242" s="14">
        <f>SUM(C242)</f>
        <v>0.25</v>
      </c>
      <c r="I242" s="14">
        <f>((E242)^2 / (F242 + B13))</f>
        <v>1</v>
      </c>
      <c r="J242" s="14">
        <f>((G242)^2 / (H242 + B13))</f>
        <v>0</v>
      </c>
      <c r="K242" s="14">
        <f>(0.5) * ((I242+J242) - Q237) - B12</f>
        <v>-0.6666666667</v>
      </c>
    </row>
    <row r="243">
      <c r="A243" s="40">
        <v>59.0</v>
      </c>
      <c r="B243" s="14">
        <v>0.5</v>
      </c>
      <c r="C243" s="14">
        <v>0.25</v>
      </c>
      <c r="D243" s="14">
        <f t="shared" si="92"/>
        <v>46.5</v>
      </c>
      <c r="E243" s="14">
        <f t="shared" ref="E243:F243" si="93">SUM(B241:B242)</f>
        <v>-1</v>
      </c>
      <c r="F243" s="14">
        <f t="shared" si="93"/>
        <v>0.5</v>
      </c>
      <c r="G243" s="14">
        <f t="shared" ref="G243:H243" si="94">SUM(B243)</f>
        <v>0.5</v>
      </c>
      <c r="H243" s="14">
        <f t="shared" si="94"/>
        <v>0.25</v>
      </c>
      <c r="I243" s="14">
        <f>((E243)^2 / (F243 + B13))</f>
        <v>2</v>
      </c>
      <c r="J243" s="14">
        <f>((G243)^2 / (H243 + B13))</f>
        <v>1</v>
      </c>
      <c r="K243" s="28">
        <f>(0.5) * ((I243+J243) - Q237) - B12</f>
        <v>0.3333333333</v>
      </c>
    </row>
    <row r="245">
      <c r="A245" s="41" t="s">
        <v>1</v>
      </c>
      <c r="B245" s="30" t="s">
        <v>54</v>
      </c>
      <c r="C245" s="30" t="s">
        <v>55</v>
      </c>
      <c r="D245" s="30" t="s">
        <v>61</v>
      </c>
      <c r="E245" s="30" t="s">
        <v>62</v>
      </c>
      <c r="F245" s="30" t="s">
        <v>63</v>
      </c>
      <c r="G245" s="30" t="s">
        <v>64</v>
      </c>
      <c r="H245" s="30" t="s">
        <v>65</v>
      </c>
      <c r="I245" s="30" t="s">
        <v>66</v>
      </c>
      <c r="J245" s="30" t="s">
        <v>67</v>
      </c>
      <c r="K245" s="30" t="s">
        <v>68</v>
      </c>
    </row>
    <row r="246">
      <c r="A246" s="40">
        <v>0.0</v>
      </c>
      <c r="B246" s="2">
        <v>-0.5</v>
      </c>
      <c r="C246" s="14">
        <v>0.25</v>
      </c>
      <c r="D246" s="14"/>
      <c r="E246" s="14"/>
      <c r="F246" s="14"/>
      <c r="G246" s="14"/>
      <c r="H246" s="14"/>
      <c r="I246" s="14"/>
      <c r="J246" s="14"/>
      <c r="K246" s="14"/>
    </row>
    <row r="247">
      <c r="A247" s="40">
        <v>1.0</v>
      </c>
      <c r="B247" s="2">
        <f>-0.5</f>
        <v>-0.5</v>
      </c>
      <c r="C247" s="14">
        <v>0.25</v>
      </c>
      <c r="D247" s="14">
        <f>AVERAGE(A246:A247)</f>
        <v>0.5</v>
      </c>
      <c r="E247" s="14">
        <f t="shared" ref="E247:F247" si="95">SUM(B246)</f>
        <v>-0.5</v>
      </c>
      <c r="F247" s="14">
        <f t="shared" si="95"/>
        <v>0.25</v>
      </c>
      <c r="G247" s="14">
        <f t="shared" ref="G247:H247" si="96">SUM(B247:B248)</f>
        <v>0</v>
      </c>
      <c r="H247" s="14">
        <f t="shared" si="96"/>
        <v>0.5</v>
      </c>
      <c r="I247" s="14">
        <f>((E247)^2 / (F247 + B13))</f>
        <v>1</v>
      </c>
      <c r="J247" s="14">
        <f>((G247)^2 / (H247 + B13))</f>
        <v>0</v>
      </c>
      <c r="K247" s="28">
        <f>(0.5) * ((I247+J247) - Q237) - B12</f>
        <v>-0.6666666667</v>
      </c>
    </row>
    <row r="248">
      <c r="A248" s="40">
        <v>1.0</v>
      </c>
      <c r="B248" s="14">
        <v>0.5</v>
      </c>
      <c r="C248" s="14">
        <v>0.25</v>
      </c>
      <c r="D248" s="14"/>
      <c r="E248" s="14"/>
      <c r="F248" s="14"/>
      <c r="G248" s="14"/>
      <c r="H248" s="14"/>
      <c r="I248" s="14"/>
      <c r="J248" s="14"/>
      <c r="K248" s="14"/>
    </row>
    <row r="249">
      <c r="K249" s="9"/>
    </row>
    <row r="250">
      <c r="A250" s="41" t="s">
        <v>2</v>
      </c>
      <c r="B250" s="30" t="s">
        <v>54</v>
      </c>
      <c r="C250" s="30" t="s">
        <v>55</v>
      </c>
      <c r="D250" s="30" t="s">
        <v>61</v>
      </c>
      <c r="E250" s="30" t="s">
        <v>62</v>
      </c>
      <c r="F250" s="30" t="s">
        <v>63</v>
      </c>
      <c r="G250" s="30" t="s">
        <v>64</v>
      </c>
      <c r="H250" s="30" t="s">
        <v>65</v>
      </c>
      <c r="I250" s="30" t="s">
        <v>66</v>
      </c>
      <c r="J250" s="30" t="s">
        <v>67</v>
      </c>
      <c r="K250" s="30" t="s">
        <v>68</v>
      </c>
    </row>
    <row r="251">
      <c r="A251" s="40">
        <v>3.0</v>
      </c>
      <c r="B251" s="2">
        <v>-0.5</v>
      </c>
      <c r="C251" s="14">
        <v>0.25</v>
      </c>
      <c r="D251" s="14"/>
      <c r="E251" s="14"/>
      <c r="F251" s="14"/>
      <c r="G251" s="14"/>
      <c r="H251" s="14"/>
      <c r="I251" s="14"/>
      <c r="J251" s="14"/>
      <c r="K251" s="14"/>
    </row>
    <row r="252">
      <c r="A252" s="40">
        <v>3.0</v>
      </c>
      <c r="B252" s="2">
        <f>-0.5</f>
        <v>-0.5</v>
      </c>
      <c r="C252" s="14">
        <v>0.25</v>
      </c>
      <c r="D252" s="14"/>
      <c r="E252" s="14"/>
      <c r="F252" s="14"/>
      <c r="G252" s="14"/>
      <c r="H252" s="14"/>
      <c r="I252" s="14"/>
      <c r="J252" s="14"/>
      <c r="K252" s="14"/>
    </row>
    <row r="253">
      <c r="A253" s="40">
        <v>3.0</v>
      </c>
      <c r="B253" s="14">
        <v>0.5</v>
      </c>
      <c r="C253" s="14">
        <v>0.25</v>
      </c>
      <c r="D253" s="14"/>
      <c r="E253" s="14"/>
      <c r="F253" s="14"/>
      <c r="G253" s="14"/>
      <c r="H253" s="14"/>
      <c r="I253" s="14"/>
      <c r="J253" s="14"/>
      <c r="K253" s="14"/>
    </row>
    <row r="255">
      <c r="A255" s="41" t="s">
        <v>3</v>
      </c>
      <c r="B255" s="30" t="s">
        <v>54</v>
      </c>
      <c r="C255" s="30" t="s">
        <v>55</v>
      </c>
      <c r="D255" s="30" t="s">
        <v>61</v>
      </c>
      <c r="E255" s="30" t="s">
        <v>62</v>
      </c>
      <c r="F255" s="30" t="s">
        <v>63</v>
      </c>
      <c r="G255" s="30" t="s">
        <v>64</v>
      </c>
      <c r="H255" s="30" t="s">
        <v>65</v>
      </c>
      <c r="I255" s="30" t="s">
        <v>66</v>
      </c>
      <c r="J255" s="30" t="s">
        <v>67</v>
      </c>
      <c r="K255" s="30" t="s">
        <v>68</v>
      </c>
    </row>
    <row r="256">
      <c r="A256" s="40">
        <v>118.0</v>
      </c>
      <c r="B256" s="2">
        <f>-0.5</f>
        <v>-0.5</v>
      </c>
      <c r="C256" s="14">
        <v>0.25</v>
      </c>
      <c r="D256" s="14"/>
      <c r="E256" s="14"/>
      <c r="F256" s="14"/>
      <c r="G256" s="14"/>
      <c r="H256" s="14"/>
      <c r="I256" s="14"/>
      <c r="J256" s="14"/>
      <c r="K256" s="14"/>
    </row>
    <row r="257">
      <c r="A257" s="40">
        <v>150.0</v>
      </c>
      <c r="B257" s="2">
        <v>-0.5</v>
      </c>
      <c r="C257" s="14">
        <v>0.25</v>
      </c>
      <c r="D257" s="14">
        <f t="shared" ref="D257:D258" si="99">AVERAGE(A256:A257)</f>
        <v>134</v>
      </c>
      <c r="E257" s="14">
        <f t="shared" ref="E257:F257" si="97">SUM(B256)</f>
        <v>-0.5</v>
      </c>
      <c r="F257" s="14">
        <f t="shared" si="97"/>
        <v>0.25</v>
      </c>
      <c r="G257" s="14">
        <f t="shared" ref="G257:H257" si="98">SUM(B257:B258)</f>
        <v>0</v>
      </c>
      <c r="H257" s="14">
        <f t="shared" si="98"/>
        <v>0.5</v>
      </c>
      <c r="I257" s="14">
        <f>((E257)^2 / (F257 + B13))</f>
        <v>1</v>
      </c>
      <c r="J257" s="14">
        <f>((G257)^2 / (H257 + B13))</f>
        <v>0</v>
      </c>
      <c r="K257" s="34">
        <f>(0.5) * ((I257+J257) - Q237) - B12</f>
        <v>-0.6666666667</v>
      </c>
    </row>
    <row r="258">
      <c r="A258" s="40">
        <v>170.0</v>
      </c>
      <c r="B258" s="14">
        <v>0.5</v>
      </c>
      <c r="C258" s="14">
        <v>0.25</v>
      </c>
      <c r="D258" s="14">
        <f t="shared" si="99"/>
        <v>160</v>
      </c>
      <c r="E258" s="14">
        <f t="shared" ref="E258:F258" si="100">SUM(B256:B257)</f>
        <v>-1</v>
      </c>
      <c r="F258" s="14">
        <f t="shared" si="100"/>
        <v>0.5</v>
      </c>
      <c r="G258" s="14">
        <f t="shared" ref="G258:H258" si="101">SUM(B258)</f>
        <v>0.5</v>
      </c>
      <c r="H258" s="14">
        <f t="shared" si="101"/>
        <v>0.25</v>
      </c>
      <c r="I258" s="14">
        <f>((E258)^2 / (F258 + B13))</f>
        <v>2</v>
      </c>
      <c r="J258" s="14">
        <f>((G258)^2 / (H258 + B13))</f>
        <v>1</v>
      </c>
      <c r="K258" s="28">
        <f>(0.5) * ((I258+J258) - Q237) - B12</f>
        <v>0.3333333333</v>
      </c>
    </row>
    <row r="260">
      <c r="A260" s="41" t="s">
        <v>4</v>
      </c>
      <c r="B260" s="30" t="s">
        <v>54</v>
      </c>
      <c r="C260" s="30" t="s">
        <v>55</v>
      </c>
      <c r="D260" s="30" t="s">
        <v>61</v>
      </c>
      <c r="E260" s="30" t="s">
        <v>62</v>
      </c>
      <c r="F260" s="30" t="s">
        <v>63</v>
      </c>
      <c r="G260" s="30" t="s">
        <v>64</v>
      </c>
      <c r="H260" s="30" t="s">
        <v>65</v>
      </c>
      <c r="I260" s="30" t="s">
        <v>66</v>
      </c>
      <c r="J260" s="30" t="s">
        <v>67</v>
      </c>
      <c r="K260" s="30" t="s">
        <v>68</v>
      </c>
    </row>
    <row r="261">
      <c r="A261" s="40">
        <v>182.0</v>
      </c>
      <c r="B261" s="2">
        <f>-0.5</f>
        <v>-0.5</v>
      </c>
      <c r="C261" s="14">
        <v>0.25</v>
      </c>
      <c r="D261" s="14"/>
      <c r="E261" s="14"/>
      <c r="F261" s="14"/>
      <c r="G261" s="14"/>
      <c r="H261" s="14"/>
      <c r="I261" s="14"/>
      <c r="J261" s="14"/>
      <c r="K261" s="14"/>
    </row>
    <row r="262">
      <c r="A262" s="40">
        <v>240.0</v>
      </c>
      <c r="B262" s="2">
        <v>-0.5</v>
      </c>
      <c r="C262" s="14">
        <v>0.25</v>
      </c>
      <c r="D262" s="14">
        <f t="shared" ref="D262:D263" si="104">AVERAGE(A261:A262)</f>
        <v>211</v>
      </c>
      <c r="E262" s="14">
        <f t="shared" ref="E262:F262" si="102">SUM(B261)</f>
        <v>-0.5</v>
      </c>
      <c r="F262" s="14">
        <f t="shared" si="102"/>
        <v>0.25</v>
      </c>
      <c r="G262" s="14">
        <f t="shared" ref="G262:H262" si="103">SUM(B262:B263)</f>
        <v>0</v>
      </c>
      <c r="H262" s="14">
        <f t="shared" si="103"/>
        <v>0.5</v>
      </c>
      <c r="I262" s="14">
        <f>((E262)^2 / (F262 + B13))</f>
        <v>1</v>
      </c>
      <c r="J262" s="14">
        <f>((G262)^2 / (H262 + B13))</f>
        <v>0</v>
      </c>
      <c r="K262" s="34">
        <f>(0.5) * ((I262+J262) - Q237) - B12</f>
        <v>-0.6666666667</v>
      </c>
    </row>
    <row r="263">
      <c r="A263" s="40">
        <v>288.0</v>
      </c>
      <c r="B263" s="14">
        <v>0.5</v>
      </c>
      <c r="C263" s="14">
        <v>0.25</v>
      </c>
      <c r="D263" s="14">
        <f t="shared" si="104"/>
        <v>264</v>
      </c>
      <c r="E263" s="14">
        <f t="shared" ref="E263:F263" si="105">SUM(B261:B262)</f>
        <v>-1</v>
      </c>
      <c r="F263" s="14">
        <f t="shared" si="105"/>
        <v>0.5</v>
      </c>
      <c r="G263" s="14">
        <f t="shared" ref="G263:H263" si="106">SUM(B263)</f>
        <v>0.5</v>
      </c>
      <c r="H263" s="14">
        <f t="shared" si="106"/>
        <v>0.25</v>
      </c>
      <c r="I263" s="14">
        <f>((E263)^2 / (F263 + B13))</f>
        <v>2</v>
      </c>
      <c r="J263" s="14">
        <f>((G263)^2 / (H263 + B13))</f>
        <v>1</v>
      </c>
      <c r="K263" s="28">
        <f>(0.5) * ((I263+J263) - Q237) - B12</f>
        <v>0.3333333333</v>
      </c>
    </row>
    <row r="265">
      <c r="A265" s="42" t="s">
        <v>5</v>
      </c>
      <c r="B265" s="43" t="s">
        <v>54</v>
      </c>
      <c r="C265" s="43" t="s">
        <v>55</v>
      </c>
      <c r="D265" s="43" t="s">
        <v>61</v>
      </c>
      <c r="E265" s="43" t="s">
        <v>62</v>
      </c>
      <c r="F265" s="43" t="s">
        <v>63</v>
      </c>
      <c r="G265" s="43" t="s">
        <v>64</v>
      </c>
      <c r="H265" s="43" t="s">
        <v>65</v>
      </c>
      <c r="I265" s="43" t="s">
        <v>66</v>
      </c>
      <c r="J265" s="43" t="s">
        <v>67</v>
      </c>
      <c r="K265" s="43" t="s">
        <v>68</v>
      </c>
    </row>
    <row r="266">
      <c r="A266" s="40">
        <v>0.0</v>
      </c>
      <c r="B266" s="2">
        <v>-0.5</v>
      </c>
      <c r="C266" s="34">
        <v>0.25</v>
      </c>
      <c r="D266" s="44"/>
      <c r="E266" s="44"/>
      <c r="F266" s="44"/>
      <c r="G266" s="44"/>
      <c r="H266" s="44"/>
      <c r="I266" s="44"/>
      <c r="J266" s="44"/>
      <c r="K266" s="44"/>
    </row>
    <row r="267">
      <c r="A267" s="40">
        <v>0.0</v>
      </c>
      <c r="B267" s="2">
        <f>-0.5</f>
        <v>-0.5</v>
      </c>
      <c r="C267" s="34">
        <v>0.25</v>
      </c>
      <c r="D267" s="34"/>
      <c r="E267" s="34"/>
      <c r="F267" s="34"/>
      <c r="G267" s="34"/>
      <c r="H267" s="34"/>
      <c r="I267" s="34"/>
      <c r="J267" s="34"/>
      <c r="K267" s="44"/>
    </row>
    <row r="268">
      <c r="A268" s="40">
        <v>0.0</v>
      </c>
      <c r="B268" s="14">
        <v>0.5</v>
      </c>
      <c r="C268" s="14">
        <v>0.25</v>
      </c>
      <c r="D268" s="14"/>
      <c r="E268" s="14"/>
      <c r="F268" s="14"/>
      <c r="G268" s="14"/>
      <c r="H268" s="14"/>
      <c r="I268" s="14"/>
      <c r="J268" s="14"/>
      <c r="K268" s="14"/>
    </row>
    <row r="270">
      <c r="A270" s="41" t="s">
        <v>6</v>
      </c>
      <c r="B270" s="30" t="s">
        <v>54</v>
      </c>
      <c r="C270" s="30" t="s">
        <v>55</v>
      </c>
      <c r="D270" s="30" t="s">
        <v>61</v>
      </c>
      <c r="E270" s="30" t="s">
        <v>62</v>
      </c>
      <c r="F270" s="30" t="s">
        <v>63</v>
      </c>
      <c r="G270" s="30" t="s">
        <v>64</v>
      </c>
      <c r="H270" s="30" t="s">
        <v>65</v>
      </c>
      <c r="I270" s="30" t="s">
        <v>66</v>
      </c>
      <c r="J270" s="30" t="s">
        <v>67</v>
      </c>
      <c r="K270" s="30" t="s">
        <v>68</v>
      </c>
    </row>
    <row r="271">
      <c r="A271" s="40">
        <v>0.0</v>
      </c>
      <c r="B271" s="2">
        <f>-0.5</f>
        <v>-0.5</v>
      </c>
      <c r="C271" s="14">
        <v>0.25</v>
      </c>
      <c r="D271" s="14"/>
      <c r="E271" s="14"/>
      <c r="F271" s="14"/>
      <c r="G271" s="14"/>
      <c r="H271" s="14"/>
      <c r="I271" s="14"/>
      <c r="J271" s="14"/>
      <c r="K271" s="14"/>
    </row>
    <row r="272">
      <c r="A272" s="40">
        <v>1.0</v>
      </c>
      <c r="B272" s="2">
        <v>-0.5</v>
      </c>
      <c r="C272" s="14">
        <v>0.25</v>
      </c>
      <c r="D272" s="14">
        <f>AVERAGE(A271:A272)</f>
        <v>0.5</v>
      </c>
      <c r="E272" s="14">
        <f t="shared" ref="E272:F272" si="107">SUM(B271)</f>
        <v>-0.5</v>
      </c>
      <c r="F272" s="14">
        <f t="shared" si="107"/>
        <v>0.25</v>
      </c>
      <c r="G272" s="14">
        <f t="shared" ref="G272:H272" si="108">SUM(B272:B273)</f>
        <v>0</v>
      </c>
      <c r="H272" s="14">
        <f t="shared" si="108"/>
        <v>0.5</v>
      </c>
      <c r="I272" s="14">
        <f>((E272)^2 / (F272 + B13))</f>
        <v>1</v>
      </c>
      <c r="J272" s="14">
        <f>((G272)^2 / (H272 + B13))</f>
        <v>0</v>
      </c>
      <c r="K272" s="45">
        <f>(0.5) * ((I272+J272) - Q237) - B12</f>
        <v>-0.6666666667</v>
      </c>
    </row>
    <row r="273">
      <c r="A273" s="40">
        <v>1.0</v>
      </c>
      <c r="B273" s="14">
        <v>0.5</v>
      </c>
      <c r="C273" s="14">
        <v>0.25</v>
      </c>
      <c r="D273" s="14"/>
      <c r="E273" s="14"/>
      <c r="F273" s="14"/>
      <c r="G273" s="14"/>
      <c r="H273" s="14"/>
      <c r="I273" s="14"/>
      <c r="J273" s="14"/>
      <c r="K273" s="14"/>
    </row>
    <row r="275">
      <c r="A275" s="41" t="s">
        <v>7</v>
      </c>
      <c r="B275" s="30" t="s">
        <v>54</v>
      </c>
      <c r="C275" s="30" t="s">
        <v>55</v>
      </c>
      <c r="D275" s="30" t="s">
        <v>61</v>
      </c>
      <c r="E275" s="30" t="s">
        <v>62</v>
      </c>
      <c r="F275" s="30" t="s">
        <v>63</v>
      </c>
      <c r="G275" s="30" t="s">
        <v>64</v>
      </c>
      <c r="H275" s="30" t="s">
        <v>65</v>
      </c>
      <c r="I275" s="30" t="s">
        <v>66</v>
      </c>
      <c r="J275" s="30" t="s">
        <v>67</v>
      </c>
      <c r="K275" s="30" t="s">
        <v>68</v>
      </c>
    </row>
    <row r="276">
      <c r="A276" s="40">
        <v>159.0</v>
      </c>
      <c r="B276" s="14">
        <v>0.5</v>
      </c>
      <c r="C276" s="14">
        <v>0.25</v>
      </c>
      <c r="D276" s="14"/>
      <c r="E276" s="14"/>
      <c r="F276" s="14"/>
      <c r="G276" s="14"/>
      <c r="H276" s="14"/>
      <c r="I276" s="14"/>
      <c r="J276" s="14"/>
      <c r="K276" s="14"/>
    </row>
    <row r="277">
      <c r="A277" s="40">
        <v>171.0</v>
      </c>
      <c r="B277" s="2">
        <v>-0.5</v>
      </c>
      <c r="C277" s="14">
        <v>0.25</v>
      </c>
      <c r="D277" s="14">
        <f t="shared" ref="D277:D278" si="111">AVERAGE(A276:A277)</f>
        <v>165</v>
      </c>
      <c r="E277" s="14">
        <f t="shared" ref="E277:F277" si="109">SUM(B276)</f>
        <v>0.5</v>
      </c>
      <c r="F277" s="14">
        <f t="shared" si="109"/>
        <v>0.25</v>
      </c>
      <c r="G277" s="14">
        <f t="shared" ref="G277:H277" si="110">SUM(B277:B278)</f>
        <v>-1</v>
      </c>
      <c r="H277" s="14">
        <f t="shared" si="110"/>
        <v>0.5</v>
      </c>
      <c r="I277" s="14">
        <f t="shared" ref="I277:I278" si="113">((E277)^2 / (F277 + B12))</f>
        <v>0.2</v>
      </c>
      <c r="J277" s="14">
        <f>((G277)^2 / (H277 + B13))</f>
        <v>2</v>
      </c>
      <c r="K277" s="45">
        <f>(0.5) * ((I277+J277) - Q237) - B12</f>
        <v>-0.06666666667</v>
      </c>
    </row>
    <row r="278">
      <c r="A278" s="40">
        <v>174.0</v>
      </c>
      <c r="B278" s="2">
        <f>-0.5</f>
        <v>-0.5</v>
      </c>
      <c r="C278" s="14">
        <v>0.25</v>
      </c>
      <c r="D278" s="14">
        <f t="shared" si="111"/>
        <v>172.5</v>
      </c>
      <c r="E278" s="14">
        <f>SUM(B276:B277)</f>
        <v>0</v>
      </c>
      <c r="F278" s="14">
        <f>SUM(C277,C276)</f>
        <v>0.5</v>
      </c>
      <c r="G278" s="14">
        <f t="shared" ref="G278:H278" si="112">SUM(B278)</f>
        <v>-0.5</v>
      </c>
      <c r="H278" s="14">
        <f t="shared" si="112"/>
        <v>0.25</v>
      </c>
      <c r="I278" s="14">
        <f t="shared" si="113"/>
        <v>0</v>
      </c>
      <c r="J278" s="14">
        <f>((G278)^2 / (H278 + B13))</f>
        <v>1</v>
      </c>
      <c r="K278" s="14">
        <f>(0.5) * ((I278+J278) - Q237) - B12</f>
        <v>-0.6666666667</v>
      </c>
    </row>
    <row r="280">
      <c r="A280" s="41" t="s">
        <v>8</v>
      </c>
      <c r="B280" s="30" t="s">
        <v>54</v>
      </c>
      <c r="C280" s="30" t="s">
        <v>55</v>
      </c>
      <c r="D280" s="30" t="s">
        <v>61</v>
      </c>
      <c r="E280" s="30" t="s">
        <v>62</v>
      </c>
      <c r="F280" s="30" t="s">
        <v>63</v>
      </c>
      <c r="G280" s="30" t="s">
        <v>64</v>
      </c>
      <c r="H280" s="30" t="s">
        <v>65</v>
      </c>
      <c r="I280" s="30" t="s">
        <v>66</v>
      </c>
      <c r="J280" s="30" t="s">
        <v>67</v>
      </c>
      <c r="K280" s="30" t="s">
        <v>68</v>
      </c>
    </row>
    <row r="281">
      <c r="A281" s="40">
        <v>0.0</v>
      </c>
      <c r="B281" s="2">
        <v>-0.5</v>
      </c>
      <c r="C281" s="14">
        <v>0.25</v>
      </c>
      <c r="D281" s="14"/>
      <c r="E281" s="14"/>
      <c r="F281" s="14"/>
      <c r="G281" s="14"/>
      <c r="H281" s="14"/>
      <c r="I281" s="14"/>
      <c r="J281" s="14"/>
      <c r="K281" s="14"/>
    </row>
    <row r="282">
      <c r="A282" s="40">
        <v>0.0</v>
      </c>
      <c r="B282" s="2">
        <f>-0.5</f>
        <v>-0.5</v>
      </c>
      <c r="C282" s="14">
        <v>0.25</v>
      </c>
      <c r="D282" s="14"/>
      <c r="E282" s="14"/>
      <c r="F282" s="14"/>
      <c r="G282" s="14"/>
      <c r="H282" s="14"/>
      <c r="I282" s="14"/>
      <c r="J282" s="14"/>
      <c r="K282" s="34"/>
    </row>
    <row r="283">
      <c r="A283" s="40">
        <v>0.0</v>
      </c>
      <c r="B283" s="14">
        <v>0.5</v>
      </c>
      <c r="C283" s="14">
        <v>0.25</v>
      </c>
      <c r="D283" s="14"/>
      <c r="E283" s="14"/>
      <c r="F283" s="14"/>
      <c r="G283" s="14"/>
      <c r="H283" s="14"/>
      <c r="I283" s="14"/>
      <c r="J283" s="14"/>
      <c r="K283" s="14"/>
    </row>
    <row r="285">
      <c r="A285" s="42" t="s">
        <v>75</v>
      </c>
      <c r="B285" s="43" t="s">
        <v>54</v>
      </c>
      <c r="C285" s="43" t="s">
        <v>55</v>
      </c>
      <c r="D285" s="43" t="s">
        <v>61</v>
      </c>
      <c r="E285" s="43" t="s">
        <v>62</v>
      </c>
      <c r="F285" s="43" t="s">
        <v>63</v>
      </c>
      <c r="G285" s="43" t="s">
        <v>64</v>
      </c>
      <c r="H285" s="43" t="s">
        <v>65</v>
      </c>
      <c r="I285" s="43" t="s">
        <v>66</v>
      </c>
      <c r="J285" s="43" t="s">
        <v>67</v>
      </c>
      <c r="K285" s="43" t="s">
        <v>68</v>
      </c>
    </row>
    <row r="286">
      <c r="A286" s="40">
        <v>0.0</v>
      </c>
      <c r="B286" s="2">
        <f>-0.5</f>
        <v>-0.5</v>
      </c>
      <c r="C286" s="34">
        <v>0.25</v>
      </c>
      <c r="D286" s="44"/>
      <c r="E286" s="44"/>
      <c r="F286" s="44"/>
      <c r="G286" s="44"/>
      <c r="H286" s="44"/>
      <c r="I286" s="44"/>
      <c r="J286" s="44"/>
      <c r="K286" s="44"/>
    </row>
    <row r="287">
      <c r="A287" s="40">
        <v>0.2</v>
      </c>
      <c r="B287" s="14">
        <v>0.5</v>
      </c>
      <c r="C287" s="34">
        <v>0.25</v>
      </c>
      <c r="D287" s="14">
        <f t="shared" ref="D287:D288" si="116">AVERAGE(A286:A287)</f>
        <v>0.1</v>
      </c>
      <c r="E287" s="14">
        <f t="shared" ref="E287:F287" si="114">SUM(B286)</f>
        <v>-0.5</v>
      </c>
      <c r="F287" s="14">
        <f t="shared" si="114"/>
        <v>0.25</v>
      </c>
      <c r="G287" s="14">
        <f t="shared" ref="G287:H287" si="115">SUM(B287:B288)</f>
        <v>0</v>
      </c>
      <c r="H287" s="14">
        <f t="shared" si="115"/>
        <v>0.5</v>
      </c>
      <c r="I287" s="14">
        <f>((E287)^2 / (F287 + B13))</f>
        <v>1</v>
      </c>
      <c r="J287" s="14">
        <f>((G287)^2 / (H287 + B13))</f>
        <v>0</v>
      </c>
      <c r="K287" s="34">
        <f>(0.5) * ((I287+J287) - Q237) - B12</f>
        <v>-0.6666666667</v>
      </c>
    </row>
    <row r="288">
      <c r="A288" s="40">
        <v>0.9</v>
      </c>
      <c r="B288" s="2">
        <v>-0.5</v>
      </c>
      <c r="C288" s="14">
        <v>0.25</v>
      </c>
      <c r="D288" s="14">
        <f t="shared" si="116"/>
        <v>0.55</v>
      </c>
      <c r="E288" s="14">
        <f t="shared" ref="E288:F288" si="117">SUM(B286:B287)</f>
        <v>0</v>
      </c>
      <c r="F288" s="14">
        <f t="shared" si="117"/>
        <v>0.5</v>
      </c>
      <c r="G288" s="14">
        <f t="shared" ref="G288:H288" si="118">SUM(B288)</f>
        <v>-0.5</v>
      </c>
      <c r="H288" s="14">
        <f t="shared" si="118"/>
        <v>0.25</v>
      </c>
      <c r="I288" s="14">
        <f>((E288)^2 / (F288 + B13))</f>
        <v>0</v>
      </c>
      <c r="J288" s="14">
        <f>((G288)^2 / (H288 + B13))</f>
        <v>1</v>
      </c>
      <c r="K288" s="28">
        <f>(0.5) * ((I288+J288) - Q237) - B12</f>
        <v>-0.6666666667</v>
      </c>
    </row>
    <row r="290">
      <c r="A290" s="41" t="s">
        <v>10</v>
      </c>
      <c r="B290" s="30" t="s">
        <v>54</v>
      </c>
      <c r="C290" s="30" t="s">
        <v>55</v>
      </c>
      <c r="D290" s="30" t="s">
        <v>61</v>
      </c>
      <c r="E290" s="30" t="s">
        <v>62</v>
      </c>
      <c r="F290" s="30" t="s">
        <v>63</v>
      </c>
      <c r="G290" s="30" t="s">
        <v>64</v>
      </c>
      <c r="H290" s="30" t="s">
        <v>65</v>
      </c>
      <c r="I290" s="30" t="s">
        <v>66</v>
      </c>
      <c r="J290" s="30" t="s">
        <v>67</v>
      </c>
      <c r="K290" s="30" t="s">
        <v>68</v>
      </c>
    </row>
    <row r="291">
      <c r="A291" s="40">
        <v>1.0</v>
      </c>
      <c r="B291" s="14">
        <v>0.5</v>
      </c>
      <c r="C291" s="14">
        <v>0.25</v>
      </c>
      <c r="D291" s="14"/>
      <c r="E291" s="14"/>
      <c r="F291" s="14"/>
      <c r="G291" s="14"/>
      <c r="H291" s="14"/>
      <c r="I291" s="14"/>
      <c r="J291" s="14"/>
      <c r="K291" s="14"/>
    </row>
    <row r="292">
      <c r="A292" s="40">
        <v>2.0</v>
      </c>
      <c r="B292" s="2">
        <v>-0.5</v>
      </c>
      <c r="C292" s="14">
        <v>0.25</v>
      </c>
      <c r="D292" s="14">
        <f>AVERAGE(A291:A292)</f>
        <v>1.5</v>
      </c>
      <c r="E292" s="14">
        <f t="shared" ref="E292:F292" si="119">SUM(B291)</f>
        <v>0.5</v>
      </c>
      <c r="F292" s="14">
        <f t="shared" si="119"/>
        <v>0.25</v>
      </c>
      <c r="G292" s="14">
        <f t="shared" ref="G292:H292" si="120">SUM(B292:B293)</f>
        <v>-1</v>
      </c>
      <c r="H292" s="14">
        <f t="shared" si="120"/>
        <v>0.5</v>
      </c>
      <c r="I292" s="14">
        <f>((E292)^2 / (F292 + B13))</f>
        <v>1</v>
      </c>
      <c r="J292" s="14">
        <f>((G292)^2 / (H292 + B13))</f>
        <v>2</v>
      </c>
      <c r="K292" s="45">
        <f>(0.5) * ((I292+J292) - Q237) - B12</f>
        <v>0.3333333333</v>
      </c>
    </row>
    <row r="293">
      <c r="A293" s="40">
        <v>2.0</v>
      </c>
      <c r="B293" s="2">
        <f>-0.5</f>
        <v>-0.5</v>
      </c>
      <c r="C293" s="14">
        <v>0.25</v>
      </c>
      <c r="D293" s="14"/>
      <c r="E293" s="14"/>
      <c r="F293" s="14"/>
      <c r="G293" s="14"/>
      <c r="H293" s="14"/>
      <c r="I293" s="14"/>
      <c r="J293" s="14"/>
      <c r="K293" s="14"/>
    </row>
    <row r="295">
      <c r="A295" s="42" t="s">
        <v>11</v>
      </c>
      <c r="B295" s="43" t="s">
        <v>54</v>
      </c>
      <c r="C295" s="43" t="s">
        <v>55</v>
      </c>
      <c r="D295" s="43" t="s">
        <v>61</v>
      </c>
      <c r="E295" s="43" t="s">
        <v>62</v>
      </c>
      <c r="F295" s="43" t="s">
        <v>63</v>
      </c>
      <c r="G295" s="43" t="s">
        <v>64</v>
      </c>
      <c r="H295" s="43" t="s">
        <v>65</v>
      </c>
      <c r="I295" s="43" t="s">
        <v>66</v>
      </c>
      <c r="J295" s="43" t="s">
        <v>67</v>
      </c>
      <c r="K295" s="43" t="s">
        <v>68</v>
      </c>
    </row>
    <row r="296">
      <c r="A296" s="40">
        <v>0.0</v>
      </c>
      <c r="B296" s="2">
        <v>-0.5</v>
      </c>
      <c r="C296" s="34">
        <v>0.25</v>
      </c>
      <c r="D296" s="44"/>
      <c r="E296" s="44"/>
      <c r="F296" s="44"/>
      <c r="G296" s="44"/>
      <c r="H296" s="44"/>
      <c r="I296" s="44"/>
      <c r="J296" s="44"/>
      <c r="K296" s="44"/>
    </row>
    <row r="297">
      <c r="A297" s="40">
        <v>0.0</v>
      </c>
      <c r="B297" s="2">
        <f>-0.5</f>
        <v>-0.5</v>
      </c>
      <c r="C297" s="34">
        <v>0.25</v>
      </c>
      <c r="D297" s="14"/>
      <c r="E297" s="14"/>
      <c r="F297" s="14"/>
      <c r="G297" s="14"/>
      <c r="H297" s="14"/>
      <c r="I297" s="14"/>
      <c r="J297" s="14"/>
      <c r="K297" s="34"/>
    </row>
    <row r="298">
      <c r="A298" s="40">
        <v>0.0</v>
      </c>
      <c r="B298" s="14">
        <v>0.5</v>
      </c>
      <c r="C298" s="14">
        <v>0.25</v>
      </c>
      <c r="D298" s="14"/>
      <c r="E298" s="14"/>
      <c r="F298" s="14"/>
      <c r="G298" s="14"/>
      <c r="H298" s="14"/>
      <c r="I298" s="14"/>
      <c r="J298" s="14"/>
      <c r="K298" s="14"/>
    </row>
    <row r="300">
      <c r="A300" s="42" t="s">
        <v>12</v>
      </c>
      <c r="B300" s="43" t="s">
        <v>54</v>
      </c>
      <c r="C300" s="43" t="s">
        <v>55</v>
      </c>
      <c r="D300" s="43" t="s">
        <v>61</v>
      </c>
      <c r="E300" s="43" t="s">
        <v>62</v>
      </c>
      <c r="F300" s="43" t="s">
        <v>63</v>
      </c>
      <c r="G300" s="43" t="s">
        <v>64</v>
      </c>
      <c r="H300" s="43" t="s">
        <v>65</v>
      </c>
      <c r="I300" s="43" t="s">
        <v>66</v>
      </c>
      <c r="J300" s="43" t="s">
        <v>67</v>
      </c>
      <c r="K300" s="43" t="s">
        <v>68</v>
      </c>
    </row>
    <row r="301">
      <c r="A301" s="40">
        <v>2.0</v>
      </c>
      <c r="B301" s="2">
        <v>-0.5</v>
      </c>
      <c r="C301" s="34">
        <v>0.25</v>
      </c>
      <c r="D301" s="44"/>
      <c r="E301" s="44"/>
      <c r="F301" s="44"/>
      <c r="G301" s="44"/>
      <c r="H301" s="44"/>
      <c r="I301" s="44"/>
      <c r="J301" s="44"/>
      <c r="K301" s="44"/>
    </row>
    <row r="302">
      <c r="A302" s="40">
        <v>2.0</v>
      </c>
      <c r="B302" s="2">
        <f>-0.5</f>
        <v>-0.5</v>
      </c>
      <c r="C302" s="34">
        <v>0.25</v>
      </c>
      <c r="D302" s="14"/>
      <c r="E302" s="14"/>
      <c r="F302" s="14"/>
      <c r="G302" s="14"/>
      <c r="H302" s="14"/>
      <c r="I302" s="14"/>
      <c r="J302" s="14"/>
      <c r="K302" s="34"/>
    </row>
    <row r="303">
      <c r="A303" s="40">
        <v>3.0</v>
      </c>
      <c r="B303" s="14">
        <v>0.5</v>
      </c>
      <c r="C303" s="14">
        <v>0.25</v>
      </c>
      <c r="D303" s="14">
        <f>AVERAGE(A302:A303)</f>
        <v>2.5</v>
      </c>
      <c r="E303" s="14">
        <f t="shared" ref="E303:F303" si="121">SUM(B301:B302)</f>
        <v>-1</v>
      </c>
      <c r="F303" s="14">
        <f t="shared" si="121"/>
        <v>0.5</v>
      </c>
      <c r="G303" s="14">
        <f t="shared" ref="G303:H303" si="122">SUM(B302:B303)</f>
        <v>0</v>
      </c>
      <c r="H303" s="14">
        <f t="shared" si="122"/>
        <v>0.5</v>
      </c>
      <c r="I303" s="14">
        <f>((E303)^2 / (F303 + B13))</f>
        <v>2</v>
      </c>
      <c r="J303" s="14">
        <f>((G303)^2 / (H303 + B13))</f>
        <v>0</v>
      </c>
      <c r="K303" s="45">
        <f>(0.5) * ((I303+J303) - Q237) - B12</f>
        <v>-0.1666666667</v>
      </c>
    </row>
    <row r="305">
      <c r="A305" s="23" t="s">
        <v>76</v>
      </c>
      <c r="F305" s="13">
        <v>0.33333333333333326</v>
      </c>
      <c r="G305" s="9" t="s">
        <v>77</v>
      </c>
    </row>
    <row r="306">
      <c r="E306" s="9" t="s">
        <v>61</v>
      </c>
      <c r="F306" s="13">
        <v>1.5</v>
      </c>
    </row>
    <row r="308">
      <c r="A308" s="23" t="s">
        <v>78</v>
      </c>
    </row>
    <row r="309">
      <c r="A309" s="9"/>
    </row>
    <row r="310">
      <c r="A310" s="39" t="s">
        <v>0</v>
      </c>
      <c r="B310" s="39" t="s">
        <v>1</v>
      </c>
      <c r="C310" s="39" t="s">
        <v>2</v>
      </c>
      <c r="D310" s="39" t="s">
        <v>3</v>
      </c>
      <c r="E310" s="39" t="s">
        <v>4</v>
      </c>
      <c r="F310" s="39" t="s">
        <v>5</v>
      </c>
      <c r="G310" s="39" t="s">
        <v>6</v>
      </c>
      <c r="H310" s="39" t="s">
        <v>7</v>
      </c>
      <c r="I310" s="39" t="s">
        <v>8</v>
      </c>
      <c r="J310" s="39" t="s">
        <v>9</v>
      </c>
      <c r="K310" s="39" t="s">
        <v>10</v>
      </c>
      <c r="L310" s="39" t="s">
        <v>11</v>
      </c>
      <c r="M310" s="39" t="s">
        <v>12</v>
      </c>
      <c r="N310" s="39" t="s">
        <v>13</v>
      </c>
    </row>
    <row r="311">
      <c r="A311" s="22">
        <v>41.0</v>
      </c>
      <c r="B311" s="22">
        <v>1.0</v>
      </c>
      <c r="C311" s="22">
        <v>1.0</v>
      </c>
      <c r="D311" s="22">
        <v>135.0</v>
      </c>
      <c r="E311" s="22">
        <v>203.0</v>
      </c>
      <c r="F311" s="22">
        <v>0.0</v>
      </c>
      <c r="G311" s="22">
        <v>1.0</v>
      </c>
      <c r="H311" s="22">
        <v>132.0</v>
      </c>
      <c r="I311" s="22">
        <v>0.0</v>
      </c>
      <c r="J311" s="22">
        <v>0.0</v>
      </c>
      <c r="K311" s="22">
        <v>1.0</v>
      </c>
      <c r="L311" s="22">
        <v>0.0</v>
      </c>
      <c r="M311" s="22">
        <v>1.0</v>
      </c>
      <c r="N311" s="22">
        <v>1.0</v>
      </c>
    </row>
    <row r="313">
      <c r="A313" s="39" t="s">
        <v>0</v>
      </c>
      <c r="B313" s="39" t="s">
        <v>1</v>
      </c>
      <c r="C313" s="39" t="s">
        <v>2</v>
      </c>
      <c r="D313" s="39" t="s">
        <v>3</v>
      </c>
      <c r="E313" s="39" t="s">
        <v>4</v>
      </c>
      <c r="F313" s="39" t="s">
        <v>5</v>
      </c>
      <c r="G313" s="39" t="s">
        <v>6</v>
      </c>
      <c r="H313" s="39" t="s">
        <v>7</v>
      </c>
      <c r="I313" s="39" t="s">
        <v>8</v>
      </c>
      <c r="J313" s="39" t="s">
        <v>9</v>
      </c>
      <c r="K313" s="39" t="s">
        <v>10</v>
      </c>
      <c r="L313" s="39" t="s">
        <v>11</v>
      </c>
      <c r="M313" s="39" t="s">
        <v>12</v>
      </c>
      <c r="N313" s="39" t="s">
        <v>13</v>
      </c>
    </row>
    <row r="314">
      <c r="A314" s="40">
        <v>54.0</v>
      </c>
      <c r="B314" s="40">
        <v>1.0</v>
      </c>
      <c r="C314" s="40">
        <v>0.0</v>
      </c>
      <c r="D314" s="40">
        <v>120.0</v>
      </c>
      <c r="E314" s="40">
        <v>188.0</v>
      </c>
      <c r="F314" s="40">
        <v>0.0</v>
      </c>
      <c r="G314" s="40">
        <v>1.0</v>
      </c>
      <c r="H314" s="40">
        <v>113.0</v>
      </c>
      <c r="I314" s="40">
        <v>0.0</v>
      </c>
      <c r="J314" s="40">
        <v>1.4</v>
      </c>
      <c r="K314" s="40">
        <v>1.0</v>
      </c>
      <c r="L314" s="40">
        <v>1.0</v>
      </c>
      <c r="M314" s="40">
        <v>3.0</v>
      </c>
      <c r="N314" s="40">
        <v>0.0</v>
      </c>
    </row>
    <row r="315">
      <c r="A315" s="40">
        <v>42.0</v>
      </c>
      <c r="B315" s="40">
        <v>1.0</v>
      </c>
      <c r="C315" s="40">
        <v>0.0</v>
      </c>
      <c r="D315" s="40">
        <v>136.0</v>
      </c>
      <c r="E315" s="40">
        <v>315.0</v>
      </c>
      <c r="F315" s="40">
        <v>0.0</v>
      </c>
      <c r="G315" s="40">
        <v>1.0</v>
      </c>
      <c r="H315" s="40">
        <v>125.0</v>
      </c>
      <c r="I315" s="40">
        <v>1.0</v>
      </c>
      <c r="J315" s="40">
        <v>1.8</v>
      </c>
      <c r="K315" s="40">
        <v>1.0</v>
      </c>
      <c r="L315" s="40">
        <v>0.0</v>
      </c>
      <c r="M315" s="40">
        <v>1.0</v>
      </c>
      <c r="N315" s="40">
        <v>0.0</v>
      </c>
    </row>
    <row r="316">
      <c r="A316" s="46"/>
      <c r="B316" s="46"/>
      <c r="C316" s="46"/>
      <c r="D316" s="46"/>
      <c r="E316" s="46"/>
      <c r="F316" s="46"/>
      <c r="G316" s="46"/>
      <c r="H316" s="46"/>
      <c r="I316" s="46"/>
    </row>
    <row r="317">
      <c r="A317" s="23" t="s">
        <v>79</v>
      </c>
    </row>
    <row r="318">
      <c r="A318" s="9"/>
    </row>
    <row r="319">
      <c r="A319" s="39" t="s">
        <v>0</v>
      </c>
      <c r="B319" s="39" t="s">
        <v>1</v>
      </c>
      <c r="C319" s="39" t="s">
        <v>2</v>
      </c>
      <c r="D319" s="39" t="s">
        <v>3</v>
      </c>
      <c r="E319" s="39" t="s">
        <v>4</v>
      </c>
      <c r="F319" s="39" t="s">
        <v>5</v>
      </c>
      <c r="G319" s="39" t="s">
        <v>6</v>
      </c>
      <c r="H319" s="39" t="s">
        <v>7</v>
      </c>
      <c r="I319" s="39" t="s">
        <v>8</v>
      </c>
      <c r="J319" s="39" t="s">
        <v>9</v>
      </c>
      <c r="K319" s="39" t="s">
        <v>10</v>
      </c>
      <c r="L319" s="39" t="s">
        <v>11</v>
      </c>
      <c r="M319" s="39" t="s">
        <v>12</v>
      </c>
      <c r="N319" s="39" t="s">
        <v>13</v>
      </c>
    </row>
    <row r="320">
      <c r="A320" s="40">
        <v>59.0</v>
      </c>
      <c r="B320" s="40">
        <v>1.0</v>
      </c>
      <c r="C320" s="40">
        <v>3.0</v>
      </c>
      <c r="D320" s="40">
        <v>170.0</v>
      </c>
      <c r="E320" s="40">
        <v>288.0</v>
      </c>
      <c r="F320" s="40">
        <v>0.0</v>
      </c>
      <c r="G320" s="40">
        <v>0.0</v>
      </c>
      <c r="H320" s="40">
        <v>159.0</v>
      </c>
      <c r="I320" s="40">
        <v>0.0</v>
      </c>
      <c r="J320" s="40">
        <v>0.2</v>
      </c>
      <c r="K320" s="40">
        <v>1.0</v>
      </c>
      <c r="L320" s="40">
        <v>0.0</v>
      </c>
      <c r="M320" s="40">
        <v>3.0</v>
      </c>
      <c r="N320" s="40">
        <v>0.0</v>
      </c>
    </row>
    <row r="322">
      <c r="A322" s="39" t="s">
        <v>0</v>
      </c>
      <c r="B322" s="39" t="s">
        <v>1</v>
      </c>
      <c r="C322" s="39" t="s">
        <v>2</v>
      </c>
      <c r="D322" s="39" t="s">
        <v>3</v>
      </c>
      <c r="E322" s="39" t="s">
        <v>4</v>
      </c>
      <c r="F322" s="39" t="s">
        <v>5</v>
      </c>
      <c r="G322" s="39" t="s">
        <v>6</v>
      </c>
      <c r="H322" s="39" t="s">
        <v>7</v>
      </c>
      <c r="I322" s="39" t="s">
        <v>8</v>
      </c>
      <c r="J322" s="39" t="s">
        <v>9</v>
      </c>
      <c r="K322" s="39" t="s">
        <v>10</v>
      </c>
      <c r="L322" s="39" t="s">
        <v>11</v>
      </c>
      <c r="M322" s="39" t="s">
        <v>12</v>
      </c>
      <c r="N322" s="39" t="s">
        <v>13</v>
      </c>
    </row>
    <row r="323">
      <c r="A323" s="40">
        <v>60.0</v>
      </c>
      <c r="B323" s="40">
        <v>0.0</v>
      </c>
      <c r="C323" s="40">
        <v>3.0</v>
      </c>
      <c r="D323" s="40">
        <v>150.0</v>
      </c>
      <c r="E323" s="40">
        <v>240.0</v>
      </c>
      <c r="F323" s="40">
        <v>0.0</v>
      </c>
      <c r="G323" s="40">
        <v>1.0</v>
      </c>
      <c r="H323" s="40">
        <v>171.0</v>
      </c>
      <c r="I323" s="40">
        <v>0.0</v>
      </c>
      <c r="J323" s="40">
        <v>0.9</v>
      </c>
      <c r="K323" s="40">
        <v>2.0</v>
      </c>
      <c r="L323" s="40">
        <v>0.0</v>
      </c>
      <c r="M323" s="40">
        <v>2.0</v>
      </c>
      <c r="N323" s="40">
        <v>1.0</v>
      </c>
      <c r="P323" s="47"/>
      <c r="Q323" s="47"/>
      <c r="R323" s="47"/>
      <c r="S323" s="47"/>
      <c r="T323" s="47"/>
      <c r="U323" s="47"/>
      <c r="V323" s="47"/>
      <c r="W323" s="47"/>
      <c r="X323" s="47"/>
      <c r="Y323" s="47"/>
      <c r="Z323" s="47"/>
      <c r="AA323" s="47"/>
      <c r="AB323" s="47"/>
      <c r="AC323" s="47"/>
    </row>
    <row r="324">
      <c r="A324" s="40">
        <v>34.0</v>
      </c>
      <c r="B324" s="40">
        <v>1.0</v>
      </c>
      <c r="C324" s="40">
        <v>3.0</v>
      </c>
      <c r="D324" s="40">
        <v>118.0</v>
      </c>
      <c r="E324" s="40">
        <v>182.0</v>
      </c>
      <c r="F324" s="40">
        <v>0.0</v>
      </c>
      <c r="G324" s="40">
        <v>0.0</v>
      </c>
      <c r="H324" s="40">
        <v>174.0</v>
      </c>
      <c r="I324" s="40">
        <v>0.0</v>
      </c>
      <c r="J324" s="40">
        <v>0.0</v>
      </c>
      <c r="K324" s="40">
        <v>2.0</v>
      </c>
      <c r="L324" s="40">
        <v>0.0</v>
      </c>
      <c r="M324" s="40">
        <v>2.0</v>
      </c>
      <c r="N324" s="40">
        <v>1.0</v>
      </c>
    </row>
    <row r="326">
      <c r="A326" s="9"/>
    </row>
    <row r="327">
      <c r="A327" s="23" t="s">
        <v>80</v>
      </c>
    </row>
    <row r="328">
      <c r="A328" s="9"/>
    </row>
    <row r="329">
      <c r="A329" s="23" t="s">
        <v>81</v>
      </c>
    </row>
    <row r="330">
      <c r="A330" s="9"/>
    </row>
    <row r="331">
      <c r="A331" s="9"/>
    </row>
    <row r="332">
      <c r="A332" s="9"/>
    </row>
    <row r="333">
      <c r="A333" s="9"/>
    </row>
    <row r="334">
      <c r="A334" s="9"/>
      <c r="G334" s="23" t="s">
        <v>82</v>
      </c>
    </row>
    <row r="335">
      <c r="A335" s="9"/>
    </row>
    <row r="336">
      <c r="A336" s="9"/>
    </row>
    <row r="337">
      <c r="A337" s="9"/>
    </row>
    <row r="338">
      <c r="A338" s="9"/>
    </row>
    <row r="339">
      <c r="A339" s="9"/>
    </row>
    <row r="340">
      <c r="A340" s="9"/>
    </row>
    <row r="341">
      <c r="A341" s="9"/>
    </row>
    <row r="342">
      <c r="A342" s="9"/>
    </row>
    <row r="343">
      <c r="A343" s="9"/>
    </row>
    <row r="344">
      <c r="A344" s="9"/>
    </row>
    <row r="345">
      <c r="A345" s="9"/>
    </row>
    <row r="346">
      <c r="A346" s="9"/>
    </row>
    <row r="347">
      <c r="A347" s="9"/>
    </row>
    <row r="348">
      <c r="A348" s="9"/>
    </row>
    <row r="349">
      <c r="A349" s="9"/>
    </row>
    <row r="350">
      <c r="A350" s="9"/>
    </row>
    <row r="351">
      <c r="A351" s="9"/>
    </row>
    <row r="352">
      <c r="A352" s="9"/>
    </row>
    <row r="353">
      <c r="A353" s="9"/>
    </row>
    <row r="354">
      <c r="A354" s="9"/>
    </row>
    <row r="355">
      <c r="A355" s="9"/>
    </row>
    <row r="356">
      <c r="A356" s="9"/>
    </row>
    <row r="357">
      <c r="A357" s="23" t="s">
        <v>83</v>
      </c>
    </row>
    <row r="359">
      <c r="A359" s="17" t="s">
        <v>84</v>
      </c>
      <c r="C359" s="48"/>
      <c r="D359" s="17" t="s">
        <v>85</v>
      </c>
      <c r="F359" s="9"/>
    </row>
    <row r="360">
      <c r="A360" s="2" t="s">
        <v>57</v>
      </c>
      <c r="B360" s="14">
        <f>SUM(-0.5)</f>
        <v>-0.5</v>
      </c>
      <c r="D360" s="2" t="s">
        <v>57</v>
      </c>
      <c r="E360" s="14">
        <f>SUM(0.5, 0.5,)</f>
        <v>1</v>
      </c>
    </row>
    <row r="361">
      <c r="A361" s="2" t="s">
        <v>58</v>
      </c>
      <c r="B361" s="14">
        <f>SUM(0.25)</f>
        <v>0.25</v>
      </c>
      <c r="D361" s="2" t="s">
        <v>58</v>
      </c>
      <c r="E361" s="14">
        <f>SUM(0.25, 0.25, 0.25)</f>
        <v>0.75</v>
      </c>
    </row>
    <row r="362">
      <c r="A362" s="2" t="s">
        <v>86</v>
      </c>
      <c r="B362" s="14">
        <f>-1 * ((B360) / (B361 + B13))</f>
        <v>2</v>
      </c>
      <c r="D362" s="2" t="s">
        <v>86</v>
      </c>
      <c r="E362" s="14">
        <f>-1 * ((E360) / (E361 + B13))</f>
        <v>-1.333333333</v>
      </c>
    </row>
    <row r="364">
      <c r="A364" s="17" t="s">
        <v>87</v>
      </c>
      <c r="D364" s="17" t="s">
        <v>88</v>
      </c>
    </row>
    <row r="365">
      <c r="A365" s="2" t="s">
        <v>57</v>
      </c>
      <c r="B365" s="14">
        <f>SUM(0.5)</f>
        <v>0.5</v>
      </c>
      <c r="D365" s="2" t="s">
        <v>57</v>
      </c>
      <c r="E365" s="14">
        <f>SUM(-0.5, -0.5,)</f>
        <v>-1</v>
      </c>
    </row>
    <row r="366">
      <c r="A366" s="2" t="s">
        <v>58</v>
      </c>
      <c r="B366" s="14">
        <f>SUM(0.25)</f>
        <v>0.25</v>
      </c>
      <c r="D366" s="2" t="s">
        <v>58</v>
      </c>
      <c r="E366" s="14">
        <f>SUM(0.25, 0.25, 0.25)</f>
        <v>0.75</v>
      </c>
    </row>
    <row r="367">
      <c r="A367" s="2" t="s">
        <v>86</v>
      </c>
      <c r="B367" s="14">
        <f>-1 * ((B365) / (B366 + B13))</f>
        <v>-2</v>
      </c>
      <c r="D367" s="2" t="s">
        <v>86</v>
      </c>
      <c r="E367" s="14">
        <f>-1 * ((E365) / (E366 + B13))</f>
        <v>1.333333333</v>
      </c>
    </row>
    <row r="368">
      <c r="A368" s="9"/>
    </row>
    <row r="373">
      <c r="A373" s="23" t="s">
        <v>89</v>
      </c>
    </row>
    <row r="375">
      <c r="A375" s="49" t="s">
        <v>90</v>
      </c>
      <c r="B375" s="49" t="s">
        <v>91</v>
      </c>
      <c r="C375" s="49" t="s">
        <v>92</v>
      </c>
      <c r="D375" s="50" t="s">
        <v>93</v>
      </c>
      <c r="E375" s="49" t="s">
        <v>94</v>
      </c>
      <c r="F375" s="49" t="s">
        <v>95</v>
      </c>
      <c r="G375" s="49" t="s">
        <v>96</v>
      </c>
    </row>
    <row r="376">
      <c r="A376" s="34">
        <v>0.0</v>
      </c>
      <c r="B376" s="34">
        <v>0.0</v>
      </c>
      <c r="C376" s="34">
        <f>(B376  + B11 * E362)</f>
        <v>-0.4</v>
      </c>
      <c r="D376" s="14">
        <f t="shared" ref="D376:D381" si="123">(B376 + C376)</f>
        <v>-0.4</v>
      </c>
      <c r="E376" s="51">
        <f t="shared" ref="E376:E381" si="124">sigmoid(D376)</f>
        <v>0.4013123399</v>
      </c>
      <c r="F376" s="2">
        <f>(E376-A376)</f>
        <v>0.4013123399</v>
      </c>
      <c r="G376" s="14">
        <f t="shared" ref="G376:G381" si="125">(E376 * (1 - E376))</f>
        <v>0.2402607457</v>
      </c>
      <c r="I376" s="52" t="s">
        <v>97</v>
      </c>
    </row>
    <row r="377">
      <c r="A377" s="34">
        <v>0.0</v>
      </c>
      <c r="B377" s="34">
        <v>0.0</v>
      </c>
      <c r="C377" s="34">
        <f>( B377 + B11 * B367)</f>
        <v>-0.6</v>
      </c>
      <c r="D377" s="14">
        <f t="shared" si="123"/>
        <v>-0.6</v>
      </c>
      <c r="E377" s="51">
        <f t="shared" si="124"/>
        <v>0.3543436938</v>
      </c>
      <c r="F377" s="14">
        <f t="shared" ref="F377:F381" si="126">E377-A377</f>
        <v>0.3543436938</v>
      </c>
      <c r="G377" s="14">
        <f t="shared" si="125"/>
        <v>0.2287842405</v>
      </c>
    </row>
    <row r="378">
      <c r="A378" s="34">
        <v>0.0</v>
      </c>
      <c r="B378" s="34">
        <v>0.0</v>
      </c>
      <c r="C378" s="34">
        <f>( B378+ B11 * E362)</f>
        <v>-0.4</v>
      </c>
      <c r="D378" s="14">
        <f t="shared" si="123"/>
        <v>-0.4</v>
      </c>
      <c r="E378" s="51">
        <f t="shared" si="124"/>
        <v>0.4013123399</v>
      </c>
      <c r="F378" s="14">
        <f t="shared" si="126"/>
        <v>0.4013123399</v>
      </c>
      <c r="G378" s="14">
        <f t="shared" si="125"/>
        <v>0.2402607457</v>
      </c>
    </row>
    <row r="379">
      <c r="A379" s="34">
        <v>1.0</v>
      </c>
      <c r="B379" s="34">
        <v>0.0</v>
      </c>
      <c r="C379" s="34">
        <f>(B379  + B11 * E367)</f>
        <v>0.4</v>
      </c>
      <c r="D379" s="14">
        <f t="shared" si="123"/>
        <v>0.4</v>
      </c>
      <c r="E379" s="51">
        <f t="shared" si="124"/>
        <v>0.5986876601</v>
      </c>
      <c r="F379" s="14">
        <f t="shared" si="126"/>
        <v>-0.4013123399</v>
      </c>
      <c r="G379" s="14">
        <f t="shared" si="125"/>
        <v>0.2402607457</v>
      </c>
    </row>
    <row r="380">
      <c r="A380" s="34">
        <v>1.0</v>
      </c>
      <c r="B380" s="34">
        <v>0.0</v>
      </c>
      <c r="C380" s="34">
        <f>( B380+ B11 * B362)</f>
        <v>0.6</v>
      </c>
      <c r="D380" s="14">
        <f t="shared" si="123"/>
        <v>0.6</v>
      </c>
      <c r="E380" s="51">
        <f t="shared" si="124"/>
        <v>0.6456563062</v>
      </c>
      <c r="F380" s="14">
        <f t="shared" si="126"/>
        <v>-0.3543436938</v>
      </c>
      <c r="G380" s="14">
        <f t="shared" si="125"/>
        <v>0.2287842405</v>
      </c>
    </row>
    <row r="381">
      <c r="A381" s="34">
        <v>1.0</v>
      </c>
      <c r="B381" s="34">
        <v>0.0</v>
      </c>
      <c r="C381" s="34">
        <f>( B381+ B11* E367)</f>
        <v>0.4</v>
      </c>
      <c r="D381" s="14">
        <f t="shared" si="123"/>
        <v>0.4</v>
      </c>
      <c r="E381" s="51">
        <f t="shared" si="124"/>
        <v>0.5986876601</v>
      </c>
      <c r="F381" s="14">
        <f t="shared" si="126"/>
        <v>-0.4013123399</v>
      </c>
      <c r="G381" s="14">
        <f t="shared" si="125"/>
        <v>0.2402607457</v>
      </c>
    </row>
    <row r="384">
      <c r="A384" s="23" t="s">
        <v>98</v>
      </c>
    </row>
    <row r="387">
      <c r="A387" s="53"/>
      <c r="B387" s="54"/>
      <c r="C387" s="53"/>
      <c r="D387" s="54"/>
      <c r="E387" s="54"/>
      <c r="F387" s="54"/>
      <c r="G387" s="54"/>
      <c r="H387" s="54"/>
      <c r="I387" s="54"/>
      <c r="J387" s="54"/>
      <c r="K387" s="54"/>
    </row>
    <row r="388">
      <c r="A388" s="55"/>
      <c r="B388" s="56"/>
      <c r="C388" s="57"/>
      <c r="D388" s="58"/>
      <c r="E388" s="58"/>
      <c r="F388" s="58"/>
      <c r="G388" s="58"/>
      <c r="H388" s="58"/>
      <c r="I388" s="58"/>
      <c r="J388" s="58"/>
      <c r="K388" s="58"/>
    </row>
    <row r="389">
      <c r="A389" s="59"/>
      <c r="B389" s="56"/>
      <c r="C389" s="57"/>
      <c r="D389" s="57"/>
      <c r="E389" s="57"/>
      <c r="F389" s="57"/>
      <c r="G389" s="57"/>
      <c r="H389" s="57"/>
      <c r="I389" s="57"/>
      <c r="J389" s="57"/>
      <c r="K389" s="57"/>
    </row>
    <row r="390">
      <c r="A390" s="55"/>
      <c r="B390" s="56"/>
      <c r="C390" s="57"/>
      <c r="D390" s="57"/>
      <c r="E390" s="57"/>
      <c r="F390" s="57"/>
      <c r="G390" s="57"/>
      <c r="H390" s="57"/>
      <c r="I390" s="57"/>
      <c r="J390" s="57"/>
      <c r="K390" s="57"/>
    </row>
    <row r="391">
      <c r="A391" s="59"/>
      <c r="B391" s="56"/>
      <c r="C391" s="57"/>
      <c r="D391" s="57"/>
      <c r="E391" s="57"/>
      <c r="F391" s="57"/>
      <c r="G391" s="57"/>
      <c r="H391" s="57"/>
      <c r="I391" s="57"/>
      <c r="J391" s="57"/>
      <c r="K391" s="57"/>
    </row>
    <row r="392">
      <c r="A392" s="55"/>
      <c r="B392" s="56"/>
      <c r="C392" s="57"/>
      <c r="D392" s="57"/>
      <c r="E392" s="57"/>
      <c r="F392" s="57"/>
      <c r="G392" s="57"/>
      <c r="H392" s="57"/>
      <c r="I392" s="57"/>
      <c r="J392" s="57"/>
      <c r="K392" s="57"/>
    </row>
    <row r="393">
      <c r="A393" s="59"/>
      <c r="B393" s="56"/>
      <c r="C393" s="57"/>
      <c r="D393" s="57"/>
      <c r="E393" s="57"/>
      <c r="F393" s="57"/>
      <c r="G393" s="57"/>
      <c r="H393" s="57"/>
      <c r="I393" s="57"/>
      <c r="J393" s="57"/>
      <c r="K393" s="57"/>
    </row>
    <row r="395">
      <c r="A395" s="60"/>
      <c r="B395" s="54"/>
      <c r="C395" s="54"/>
      <c r="D395" s="54"/>
      <c r="E395" s="54"/>
      <c r="F395" s="54"/>
      <c r="G395" s="54"/>
      <c r="H395" s="54"/>
      <c r="I395" s="54"/>
      <c r="J395" s="54"/>
      <c r="K395" s="54"/>
    </row>
    <row r="396">
      <c r="A396" s="56"/>
      <c r="B396" s="57"/>
      <c r="C396" s="57"/>
      <c r="D396" s="58"/>
      <c r="E396" s="58"/>
      <c r="F396" s="58"/>
      <c r="G396" s="58"/>
      <c r="H396" s="58"/>
      <c r="I396" s="58"/>
      <c r="J396" s="58"/>
      <c r="K396" s="58"/>
    </row>
    <row r="397">
      <c r="A397" s="61"/>
      <c r="B397" s="57"/>
      <c r="C397" s="57"/>
      <c r="D397" s="57"/>
      <c r="E397" s="57"/>
      <c r="F397" s="57"/>
      <c r="G397" s="57"/>
      <c r="H397" s="57"/>
      <c r="I397" s="57"/>
      <c r="J397" s="57"/>
      <c r="K397" s="57"/>
    </row>
    <row r="398">
      <c r="A398" s="61"/>
      <c r="B398" s="57"/>
      <c r="C398" s="57"/>
      <c r="D398" s="58"/>
      <c r="E398" s="58"/>
      <c r="F398" s="58"/>
      <c r="G398" s="58"/>
      <c r="H398" s="58"/>
      <c r="I398" s="58"/>
      <c r="J398" s="58"/>
      <c r="K398" s="58"/>
    </row>
    <row r="399">
      <c r="A399" s="61"/>
      <c r="B399" s="57"/>
      <c r="C399" s="57"/>
      <c r="D399" s="58"/>
      <c r="E399" s="58"/>
      <c r="F399" s="58"/>
      <c r="G399" s="58"/>
      <c r="H399" s="58"/>
      <c r="I399" s="58"/>
      <c r="J399" s="58"/>
      <c r="K399" s="58"/>
    </row>
    <row r="400">
      <c r="A400" s="56"/>
      <c r="B400" s="57"/>
      <c r="C400" s="57"/>
      <c r="D400" s="58"/>
      <c r="E400" s="58"/>
      <c r="F400" s="58"/>
      <c r="G400" s="58"/>
      <c r="H400" s="58"/>
      <c r="I400" s="58"/>
      <c r="J400" s="58"/>
      <c r="K400" s="58"/>
    </row>
    <row r="401">
      <c r="A401" s="56"/>
      <c r="B401" s="57"/>
      <c r="C401" s="57"/>
      <c r="D401" s="58"/>
      <c r="E401" s="58"/>
      <c r="F401" s="58"/>
      <c r="G401" s="58"/>
      <c r="H401" s="58"/>
      <c r="I401" s="58"/>
      <c r="J401" s="58"/>
      <c r="K401" s="58"/>
    </row>
    <row r="402">
      <c r="A402" s="58"/>
      <c r="B402" s="58"/>
      <c r="C402" s="58"/>
      <c r="D402" s="58"/>
      <c r="E402" s="58"/>
      <c r="F402" s="58"/>
      <c r="G402" s="58"/>
      <c r="H402" s="58"/>
      <c r="I402" s="58"/>
      <c r="J402" s="58"/>
      <c r="K402" s="58"/>
    </row>
    <row r="403">
      <c r="A403" s="60"/>
      <c r="B403" s="54"/>
      <c r="C403" s="54"/>
      <c r="D403" s="54"/>
      <c r="E403" s="54"/>
      <c r="F403" s="54"/>
      <c r="G403" s="54"/>
      <c r="H403" s="54"/>
      <c r="I403" s="54"/>
      <c r="J403" s="54"/>
      <c r="K403" s="54"/>
    </row>
    <row r="404">
      <c r="A404" s="61"/>
      <c r="B404" s="57"/>
      <c r="C404" s="57"/>
      <c r="D404" s="58"/>
      <c r="E404" s="58"/>
      <c r="F404" s="58"/>
      <c r="G404" s="58"/>
      <c r="H404" s="58"/>
      <c r="I404" s="58"/>
      <c r="J404" s="58"/>
      <c r="K404" s="58"/>
    </row>
    <row r="405">
      <c r="A405" s="61"/>
      <c r="B405" s="57"/>
      <c r="C405" s="57"/>
      <c r="D405" s="58"/>
      <c r="E405" s="58"/>
      <c r="F405" s="58"/>
      <c r="G405" s="58"/>
      <c r="H405" s="58"/>
      <c r="I405" s="58"/>
      <c r="J405" s="58"/>
      <c r="K405" s="58"/>
    </row>
    <row r="406">
      <c r="A406" s="61"/>
      <c r="B406" s="57"/>
      <c r="C406" s="57"/>
      <c r="D406" s="58"/>
      <c r="E406" s="58"/>
      <c r="F406" s="58"/>
      <c r="G406" s="58"/>
      <c r="H406" s="58"/>
      <c r="I406" s="58"/>
      <c r="J406" s="58"/>
      <c r="K406" s="58"/>
    </row>
    <row r="407">
      <c r="A407" s="56"/>
      <c r="B407" s="57"/>
      <c r="C407" s="57"/>
      <c r="D407" s="58"/>
      <c r="E407" s="58"/>
      <c r="F407" s="58"/>
      <c r="G407" s="58"/>
      <c r="H407" s="58"/>
      <c r="I407" s="58"/>
      <c r="J407" s="58"/>
      <c r="K407" s="58"/>
    </row>
    <row r="408">
      <c r="A408" s="56"/>
      <c r="B408" s="57"/>
      <c r="C408" s="57"/>
      <c r="D408" s="57"/>
      <c r="E408" s="57"/>
      <c r="F408" s="57"/>
      <c r="G408" s="57"/>
      <c r="H408" s="57"/>
      <c r="I408" s="57"/>
      <c r="J408" s="57"/>
      <c r="K408" s="57"/>
    </row>
    <row r="409">
      <c r="A409" s="56"/>
      <c r="B409" s="57"/>
      <c r="C409" s="57"/>
      <c r="D409" s="57"/>
      <c r="E409" s="57"/>
      <c r="F409" s="57"/>
      <c r="G409" s="57"/>
      <c r="H409" s="57"/>
      <c r="I409" s="57"/>
      <c r="J409" s="57"/>
      <c r="K409" s="57"/>
    </row>
    <row r="410">
      <c r="A410" s="58"/>
      <c r="B410" s="58"/>
      <c r="C410" s="58"/>
      <c r="D410" s="58"/>
      <c r="E410" s="58"/>
      <c r="F410" s="58"/>
      <c r="G410" s="58"/>
      <c r="H410" s="58"/>
      <c r="I410" s="58"/>
      <c r="J410" s="58"/>
      <c r="K410" s="58"/>
    </row>
    <row r="411">
      <c r="A411" s="60"/>
      <c r="B411" s="54"/>
      <c r="C411" s="54"/>
      <c r="D411" s="54"/>
      <c r="E411" s="54"/>
      <c r="F411" s="54"/>
      <c r="G411" s="54"/>
      <c r="H411" s="54"/>
      <c r="I411" s="54"/>
      <c r="J411" s="54"/>
      <c r="K411" s="54"/>
    </row>
    <row r="412">
      <c r="A412" s="56"/>
      <c r="B412" s="57"/>
      <c r="C412" s="57"/>
      <c r="D412" s="58"/>
      <c r="E412" s="58"/>
      <c r="F412" s="58"/>
      <c r="G412" s="58"/>
      <c r="H412" s="58"/>
      <c r="I412" s="58"/>
      <c r="J412" s="58"/>
      <c r="K412" s="58"/>
    </row>
    <row r="413">
      <c r="A413" s="62"/>
      <c r="B413" s="57"/>
      <c r="C413" s="57"/>
      <c r="D413" s="57"/>
      <c r="E413" s="57"/>
      <c r="F413" s="57"/>
      <c r="G413" s="57"/>
      <c r="H413" s="57"/>
      <c r="I413" s="57"/>
      <c r="J413" s="57"/>
      <c r="K413" s="57"/>
    </row>
    <row r="414">
      <c r="A414" s="56"/>
      <c r="B414" s="57"/>
      <c r="C414" s="57"/>
      <c r="D414" s="57"/>
      <c r="E414" s="57"/>
      <c r="F414" s="57"/>
      <c r="G414" s="57"/>
      <c r="H414" s="57"/>
      <c r="I414" s="57"/>
      <c r="J414" s="57"/>
      <c r="K414" s="57"/>
    </row>
    <row r="415">
      <c r="A415" s="56"/>
      <c r="B415" s="57"/>
      <c r="C415" s="57"/>
      <c r="D415" s="57"/>
      <c r="E415" s="57"/>
      <c r="F415" s="57"/>
      <c r="G415" s="57"/>
      <c r="H415" s="57"/>
      <c r="I415" s="57"/>
      <c r="J415" s="57"/>
      <c r="K415" s="57"/>
    </row>
    <row r="416">
      <c r="A416" s="62"/>
      <c r="B416" s="57"/>
      <c r="C416" s="57"/>
      <c r="D416" s="57"/>
      <c r="E416" s="57"/>
      <c r="F416" s="57"/>
      <c r="G416" s="57"/>
      <c r="H416" s="57"/>
      <c r="I416" s="57"/>
      <c r="J416" s="57"/>
      <c r="K416" s="57"/>
    </row>
    <row r="417">
      <c r="A417" s="62"/>
      <c r="B417" s="57"/>
      <c r="C417" s="57"/>
      <c r="D417" s="57"/>
      <c r="E417" s="57"/>
      <c r="F417" s="57"/>
      <c r="G417" s="57"/>
      <c r="H417" s="57"/>
      <c r="I417" s="57"/>
      <c r="J417" s="57"/>
      <c r="K417" s="57"/>
    </row>
    <row r="418">
      <c r="A418" s="58"/>
      <c r="B418" s="58"/>
      <c r="C418" s="58"/>
      <c r="D418" s="58"/>
      <c r="E418" s="58"/>
      <c r="F418" s="58"/>
      <c r="G418" s="58"/>
      <c r="H418" s="58"/>
      <c r="I418" s="58"/>
      <c r="J418" s="58"/>
      <c r="K418" s="58"/>
    </row>
    <row r="419">
      <c r="A419" s="60"/>
      <c r="B419" s="54"/>
      <c r="C419" s="54"/>
      <c r="D419" s="54"/>
      <c r="E419" s="54"/>
      <c r="F419" s="54"/>
      <c r="G419" s="54"/>
      <c r="H419" s="54"/>
      <c r="I419" s="54"/>
      <c r="J419" s="54"/>
      <c r="K419" s="54"/>
    </row>
    <row r="420">
      <c r="A420" s="62"/>
      <c r="B420" s="57"/>
      <c r="C420" s="57"/>
      <c r="D420" s="58"/>
      <c r="E420" s="58"/>
      <c r="F420" s="58"/>
      <c r="G420" s="58"/>
      <c r="H420" s="58"/>
      <c r="I420" s="58"/>
      <c r="J420" s="58"/>
      <c r="K420" s="58"/>
    </row>
    <row r="421">
      <c r="A421" s="62"/>
      <c r="B421" s="57"/>
      <c r="C421" s="57"/>
      <c r="D421" s="57"/>
      <c r="E421" s="57"/>
      <c r="F421" s="57"/>
      <c r="G421" s="57"/>
      <c r="H421" s="57"/>
      <c r="I421" s="57"/>
      <c r="J421" s="57"/>
      <c r="K421" s="57"/>
    </row>
    <row r="422">
      <c r="A422" s="62"/>
      <c r="B422" s="57"/>
      <c r="C422" s="57"/>
      <c r="D422" s="57"/>
      <c r="E422" s="57"/>
      <c r="F422" s="57"/>
      <c r="G422" s="57"/>
      <c r="H422" s="57"/>
      <c r="I422" s="57"/>
      <c r="J422" s="57"/>
      <c r="K422" s="57"/>
    </row>
    <row r="423">
      <c r="A423" s="56"/>
      <c r="B423" s="57"/>
      <c r="C423" s="57"/>
      <c r="D423" s="57"/>
      <c r="E423" s="57"/>
      <c r="F423" s="57"/>
      <c r="G423" s="57"/>
      <c r="H423" s="57"/>
      <c r="I423" s="57"/>
      <c r="J423" s="57"/>
      <c r="K423" s="57"/>
    </row>
    <row r="424">
      <c r="A424" s="56"/>
      <c r="B424" s="57"/>
      <c r="C424" s="57"/>
      <c r="D424" s="57"/>
      <c r="E424" s="57"/>
      <c r="F424" s="57"/>
      <c r="G424" s="57"/>
      <c r="H424" s="57"/>
      <c r="I424" s="57"/>
      <c r="J424" s="57"/>
      <c r="K424" s="57"/>
    </row>
    <row r="425">
      <c r="A425" s="56"/>
      <c r="B425" s="57"/>
      <c r="C425" s="57"/>
      <c r="D425" s="57"/>
      <c r="E425" s="57"/>
      <c r="F425" s="57"/>
      <c r="G425" s="57"/>
      <c r="H425" s="57"/>
      <c r="I425" s="57"/>
      <c r="J425" s="57"/>
      <c r="K425" s="57"/>
    </row>
    <row r="426">
      <c r="A426" s="58"/>
      <c r="B426" s="58"/>
      <c r="C426" s="58"/>
      <c r="D426" s="58"/>
      <c r="E426" s="58"/>
      <c r="F426" s="58"/>
      <c r="G426" s="58"/>
      <c r="H426" s="58"/>
      <c r="I426" s="58"/>
      <c r="J426" s="58"/>
      <c r="K426" s="58"/>
    </row>
    <row r="427">
      <c r="A427" s="60"/>
      <c r="B427" s="54"/>
      <c r="C427" s="54"/>
      <c r="D427" s="54"/>
      <c r="E427" s="54"/>
      <c r="F427" s="54"/>
      <c r="G427" s="54"/>
      <c r="H427" s="54"/>
      <c r="I427" s="54"/>
      <c r="J427" s="54"/>
      <c r="K427" s="54"/>
    </row>
    <row r="428">
      <c r="A428" s="62"/>
      <c r="B428" s="57"/>
      <c r="C428" s="57"/>
      <c r="D428" s="58"/>
      <c r="E428" s="58"/>
      <c r="F428" s="58"/>
      <c r="G428" s="58"/>
      <c r="H428" s="58"/>
      <c r="I428" s="58"/>
      <c r="J428" s="58"/>
      <c r="K428" s="58"/>
    </row>
    <row r="429">
      <c r="A429" s="62"/>
      <c r="B429" s="57"/>
      <c r="C429" s="57"/>
      <c r="D429" s="58"/>
      <c r="E429" s="58"/>
      <c r="F429" s="58"/>
      <c r="G429" s="58"/>
      <c r="H429" s="58"/>
      <c r="I429" s="58"/>
      <c r="J429" s="58"/>
      <c r="K429" s="58"/>
    </row>
    <row r="430">
      <c r="A430" s="56"/>
      <c r="B430" s="57"/>
      <c r="C430" s="57"/>
      <c r="D430" s="58"/>
      <c r="E430" s="58"/>
      <c r="F430" s="58"/>
      <c r="G430" s="58"/>
      <c r="H430" s="58"/>
      <c r="I430" s="58"/>
      <c r="J430" s="58"/>
      <c r="K430" s="58"/>
    </row>
    <row r="431">
      <c r="A431" s="56"/>
      <c r="B431" s="57"/>
      <c r="C431" s="57"/>
      <c r="D431" s="58"/>
      <c r="E431" s="58"/>
      <c r="F431" s="58"/>
      <c r="G431" s="58"/>
      <c r="H431" s="58"/>
      <c r="I431" s="58"/>
      <c r="J431" s="58"/>
      <c r="K431" s="58"/>
    </row>
    <row r="432">
      <c r="A432" s="56"/>
      <c r="B432" s="57"/>
      <c r="C432" s="57"/>
      <c r="D432" s="58"/>
      <c r="E432" s="58"/>
      <c r="F432" s="58"/>
      <c r="G432" s="58"/>
      <c r="H432" s="58"/>
      <c r="I432" s="58"/>
      <c r="J432" s="58"/>
      <c r="K432" s="58"/>
    </row>
    <row r="433">
      <c r="A433" s="62"/>
      <c r="B433" s="57"/>
      <c r="C433" s="57"/>
      <c r="D433" s="57"/>
      <c r="E433" s="57"/>
      <c r="F433" s="57"/>
      <c r="G433" s="57"/>
      <c r="H433" s="57"/>
      <c r="I433" s="57"/>
      <c r="J433" s="57"/>
      <c r="K433" s="57"/>
    </row>
    <row r="434">
      <c r="A434" s="58"/>
      <c r="B434" s="58"/>
      <c r="C434" s="58"/>
      <c r="D434" s="58"/>
      <c r="E434" s="58"/>
      <c r="F434" s="58"/>
      <c r="G434" s="58"/>
      <c r="H434" s="58"/>
      <c r="I434" s="58"/>
      <c r="J434" s="58"/>
      <c r="K434" s="58"/>
    </row>
    <row r="435">
      <c r="A435" s="60"/>
      <c r="B435" s="54"/>
      <c r="C435" s="54"/>
      <c r="D435" s="54"/>
      <c r="E435" s="54"/>
      <c r="F435" s="54"/>
      <c r="G435" s="54"/>
      <c r="H435" s="54"/>
      <c r="I435" s="54"/>
      <c r="J435" s="54"/>
      <c r="K435" s="54"/>
    </row>
    <row r="436">
      <c r="A436" s="62"/>
      <c r="B436" s="57"/>
      <c r="C436" s="57"/>
      <c r="D436" s="58"/>
      <c r="E436" s="58"/>
      <c r="F436" s="58"/>
      <c r="G436" s="58"/>
      <c r="H436" s="58"/>
      <c r="I436" s="58"/>
      <c r="J436" s="58"/>
      <c r="K436" s="58"/>
    </row>
    <row r="437">
      <c r="A437" s="56"/>
      <c r="B437" s="57"/>
      <c r="C437" s="57"/>
      <c r="D437" s="58"/>
      <c r="E437" s="58"/>
      <c r="F437" s="58"/>
      <c r="G437" s="58"/>
      <c r="H437" s="58"/>
      <c r="I437" s="58"/>
      <c r="J437" s="58"/>
      <c r="K437" s="58"/>
    </row>
    <row r="438">
      <c r="A438" s="56"/>
      <c r="B438" s="57"/>
      <c r="C438" s="57"/>
      <c r="D438" s="58"/>
      <c r="E438" s="58"/>
      <c r="F438" s="58"/>
      <c r="G438" s="58"/>
      <c r="H438" s="58"/>
      <c r="I438" s="58"/>
      <c r="J438" s="58"/>
      <c r="K438" s="58"/>
    </row>
    <row r="439">
      <c r="A439" s="56"/>
      <c r="B439" s="57"/>
      <c r="C439" s="57"/>
      <c r="D439" s="58"/>
      <c r="E439" s="58"/>
      <c r="F439" s="58"/>
      <c r="G439" s="58"/>
      <c r="H439" s="58"/>
      <c r="I439" s="58"/>
      <c r="J439" s="58"/>
      <c r="K439" s="58"/>
    </row>
    <row r="440">
      <c r="A440" s="62"/>
      <c r="B440" s="57"/>
      <c r="C440" s="57"/>
      <c r="D440" s="57"/>
      <c r="E440" s="57"/>
      <c r="F440" s="57"/>
      <c r="G440" s="57"/>
      <c r="H440" s="57"/>
      <c r="I440" s="57"/>
      <c r="J440" s="57"/>
      <c r="K440" s="57"/>
    </row>
    <row r="441">
      <c r="A441" s="62"/>
      <c r="B441" s="57"/>
      <c r="C441" s="57"/>
      <c r="D441" s="58"/>
      <c r="E441" s="58"/>
      <c r="F441" s="58"/>
      <c r="G441" s="58"/>
      <c r="H441" s="58"/>
      <c r="I441" s="58"/>
      <c r="J441" s="58"/>
      <c r="K441" s="58"/>
    </row>
    <row r="442">
      <c r="A442" s="58"/>
      <c r="B442" s="58"/>
      <c r="C442" s="58"/>
      <c r="D442" s="58"/>
      <c r="E442" s="58"/>
      <c r="F442" s="58"/>
      <c r="G442" s="58"/>
      <c r="H442" s="58"/>
      <c r="I442" s="58"/>
      <c r="J442" s="58"/>
      <c r="K442" s="58"/>
    </row>
    <row r="443">
      <c r="A443" s="60"/>
      <c r="B443" s="54"/>
      <c r="C443" s="54"/>
      <c r="D443" s="54"/>
      <c r="E443" s="54"/>
      <c r="F443" s="54"/>
      <c r="G443" s="54"/>
      <c r="H443" s="54"/>
      <c r="I443" s="54"/>
      <c r="J443" s="54"/>
      <c r="K443" s="54"/>
    </row>
    <row r="444">
      <c r="A444" s="62"/>
      <c r="B444" s="57"/>
      <c r="C444" s="57"/>
      <c r="D444" s="58"/>
      <c r="E444" s="58"/>
      <c r="F444" s="58"/>
      <c r="G444" s="58"/>
      <c r="H444" s="58"/>
      <c r="I444" s="58"/>
      <c r="J444" s="58"/>
      <c r="K444" s="58"/>
    </row>
    <row r="445">
      <c r="A445" s="62"/>
      <c r="B445" s="57"/>
      <c r="C445" s="57"/>
      <c r="D445" s="57"/>
      <c r="E445" s="57"/>
      <c r="F445" s="57"/>
      <c r="G445" s="57"/>
      <c r="H445" s="57"/>
      <c r="I445" s="57"/>
      <c r="J445" s="57"/>
      <c r="K445" s="57"/>
    </row>
    <row r="446">
      <c r="A446" s="56"/>
      <c r="B446" s="57"/>
      <c r="C446" s="57"/>
      <c r="D446" s="57"/>
      <c r="E446" s="57"/>
      <c r="F446" s="57"/>
      <c r="G446" s="57"/>
      <c r="H446" s="57"/>
      <c r="I446" s="57"/>
      <c r="J446" s="57"/>
      <c r="K446" s="57"/>
    </row>
    <row r="447">
      <c r="A447" s="62"/>
      <c r="B447" s="57"/>
      <c r="C447" s="57"/>
      <c r="D447" s="57"/>
      <c r="E447" s="57"/>
      <c r="F447" s="57"/>
      <c r="G447" s="57"/>
      <c r="H447" s="57"/>
      <c r="I447" s="57"/>
      <c r="J447" s="57"/>
      <c r="K447" s="57"/>
    </row>
    <row r="448">
      <c r="A448" s="56"/>
      <c r="B448" s="57"/>
      <c r="C448" s="57"/>
      <c r="D448" s="57"/>
      <c r="E448" s="57"/>
      <c r="F448" s="57"/>
      <c r="G448" s="57"/>
      <c r="H448" s="57"/>
      <c r="I448" s="57"/>
      <c r="J448" s="57"/>
      <c r="K448" s="57"/>
    </row>
    <row r="449">
      <c r="A449" s="56"/>
      <c r="B449" s="57"/>
      <c r="C449" s="57"/>
      <c r="D449" s="57"/>
      <c r="E449" s="57"/>
      <c r="F449" s="57"/>
      <c r="G449" s="57"/>
      <c r="H449" s="57"/>
      <c r="I449" s="57"/>
      <c r="J449" s="57"/>
      <c r="K449" s="57"/>
    </row>
    <row r="450">
      <c r="A450" s="58"/>
      <c r="B450" s="58"/>
      <c r="C450" s="58"/>
      <c r="D450" s="58"/>
      <c r="E450" s="58"/>
      <c r="F450" s="58"/>
      <c r="G450" s="58"/>
      <c r="H450" s="58"/>
      <c r="I450" s="58"/>
      <c r="J450" s="58"/>
      <c r="K450" s="58"/>
    </row>
    <row r="451">
      <c r="A451" s="54"/>
      <c r="B451" s="54"/>
      <c r="C451" s="54"/>
      <c r="D451" s="54"/>
      <c r="E451" s="54"/>
      <c r="F451" s="54"/>
      <c r="G451" s="54"/>
      <c r="H451" s="54"/>
      <c r="I451" s="54"/>
      <c r="J451" s="54"/>
      <c r="K451" s="54"/>
    </row>
    <row r="452">
      <c r="A452" s="57"/>
      <c r="B452" s="57"/>
      <c r="C452" s="57"/>
      <c r="D452" s="58"/>
      <c r="E452" s="58"/>
      <c r="F452" s="58"/>
      <c r="G452" s="58"/>
      <c r="H452" s="58"/>
      <c r="I452" s="58"/>
      <c r="J452" s="58"/>
      <c r="K452" s="58"/>
    </row>
    <row r="453">
      <c r="A453" s="57"/>
      <c r="B453" s="57"/>
      <c r="C453" s="57"/>
      <c r="D453" s="57"/>
      <c r="E453" s="57"/>
      <c r="F453" s="57"/>
      <c r="G453" s="57"/>
      <c r="H453" s="57"/>
      <c r="I453" s="57"/>
      <c r="J453" s="57"/>
      <c r="K453" s="57"/>
    </row>
    <row r="454">
      <c r="A454" s="57"/>
      <c r="B454" s="57"/>
      <c r="C454" s="57"/>
      <c r="D454" s="57"/>
      <c r="E454" s="57"/>
      <c r="F454" s="57"/>
      <c r="G454" s="57"/>
      <c r="H454" s="57"/>
      <c r="I454" s="57"/>
      <c r="J454" s="57"/>
      <c r="K454" s="57"/>
    </row>
    <row r="455">
      <c r="A455" s="57"/>
      <c r="B455" s="57"/>
      <c r="C455" s="57"/>
      <c r="D455" s="57"/>
      <c r="E455" s="57"/>
      <c r="F455" s="57"/>
      <c r="G455" s="57"/>
      <c r="H455" s="57"/>
      <c r="I455" s="57"/>
      <c r="J455" s="57"/>
      <c r="K455" s="57"/>
    </row>
    <row r="456">
      <c r="A456" s="57"/>
      <c r="B456" s="57"/>
      <c r="C456" s="57"/>
      <c r="D456" s="57"/>
      <c r="E456" s="57"/>
      <c r="F456" s="57"/>
      <c r="G456" s="57"/>
      <c r="H456" s="57"/>
      <c r="I456" s="57"/>
      <c r="J456" s="57"/>
      <c r="K456" s="57"/>
    </row>
    <row r="457">
      <c r="A457" s="57"/>
      <c r="B457" s="57"/>
      <c r="C457" s="57"/>
      <c r="D457" s="58"/>
      <c r="E457" s="58"/>
      <c r="F457" s="58"/>
      <c r="G457" s="58"/>
      <c r="H457" s="58"/>
      <c r="I457" s="58"/>
      <c r="J457" s="58"/>
      <c r="K457" s="58"/>
    </row>
    <row r="458">
      <c r="A458" s="58"/>
      <c r="B458" s="58"/>
      <c r="C458" s="58"/>
      <c r="D458" s="58"/>
      <c r="E458" s="58"/>
      <c r="F458" s="58"/>
      <c r="G458" s="58"/>
      <c r="H458" s="58"/>
      <c r="I458" s="58"/>
      <c r="J458" s="58"/>
      <c r="K458" s="58"/>
    </row>
    <row r="459">
      <c r="A459" s="54"/>
      <c r="B459" s="54"/>
      <c r="C459" s="54"/>
      <c r="D459" s="54"/>
      <c r="E459" s="54"/>
      <c r="F459" s="54"/>
      <c r="G459" s="54"/>
      <c r="H459" s="54"/>
      <c r="I459" s="54"/>
      <c r="J459" s="54"/>
      <c r="K459" s="54"/>
    </row>
    <row r="460">
      <c r="A460" s="57"/>
      <c r="B460" s="57"/>
      <c r="C460" s="57"/>
      <c r="D460" s="57"/>
      <c r="E460" s="58"/>
      <c r="F460" s="58"/>
      <c r="G460" s="58"/>
      <c r="H460" s="58"/>
      <c r="I460" s="58"/>
      <c r="J460" s="58"/>
      <c r="K460" s="58"/>
    </row>
    <row r="461">
      <c r="A461" s="57"/>
      <c r="B461" s="57"/>
      <c r="C461" s="57"/>
      <c r="D461" s="57"/>
      <c r="E461" s="58"/>
      <c r="F461" s="58"/>
      <c r="G461" s="58"/>
      <c r="H461" s="58"/>
      <c r="I461" s="58"/>
      <c r="J461" s="58"/>
      <c r="K461" s="58"/>
    </row>
    <row r="462">
      <c r="A462" s="57"/>
      <c r="B462" s="57"/>
      <c r="C462" s="57"/>
      <c r="D462" s="57"/>
      <c r="E462" s="58"/>
      <c r="F462" s="58"/>
      <c r="G462" s="58"/>
      <c r="H462" s="58"/>
      <c r="I462" s="58"/>
      <c r="J462" s="58"/>
      <c r="K462" s="58"/>
    </row>
    <row r="463">
      <c r="A463" s="57"/>
      <c r="B463" s="57"/>
      <c r="C463" s="57"/>
      <c r="D463" s="57"/>
      <c r="E463" s="58"/>
      <c r="F463" s="58"/>
      <c r="G463" s="58"/>
      <c r="H463" s="58"/>
      <c r="I463" s="58"/>
      <c r="J463" s="58"/>
      <c r="K463" s="58"/>
    </row>
    <row r="464">
      <c r="A464" s="57"/>
      <c r="B464" s="57"/>
      <c r="C464" s="57"/>
      <c r="D464" s="57"/>
      <c r="E464" s="58"/>
      <c r="F464" s="58"/>
      <c r="G464" s="58"/>
      <c r="H464" s="58"/>
      <c r="I464" s="58"/>
      <c r="J464" s="58"/>
      <c r="K464" s="58"/>
    </row>
    <row r="465">
      <c r="A465" s="57"/>
      <c r="B465" s="57"/>
      <c r="C465" s="57"/>
      <c r="D465" s="57"/>
      <c r="E465" s="58"/>
      <c r="F465" s="58"/>
      <c r="G465" s="58"/>
      <c r="H465" s="58"/>
      <c r="I465" s="58"/>
      <c r="J465" s="58"/>
      <c r="K465" s="58"/>
    </row>
    <row r="466">
      <c r="A466" s="58"/>
      <c r="B466" s="58"/>
      <c r="C466" s="58"/>
      <c r="D466" s="58"/>
      <c r="E466" s="58"/>
      <c r="F466" s="58"/>
      <c r="G466" s="58"/>
      <c r="H466" s="58"/>
      <c r="I466" s="58"/>
      <c r="J466" s="58"/>
      <c r="K466" s="58"/>
    </row>
    <row r="467">
      <c r="A467" s="54"/>
      <c r="B467" s="54"/>
      <c r="C467" s="54"/>
      <c r="D467" s="54"/>
      <c r="E467" s="54"/>
      <c r="F467" s="54"/>
      <c r="G467" s="54"/>
      <c r="H467" s="54"/>
      <c r="I467" s="54"/>
      <c r="J467" s="54"/>
      <c r="K467" s="54"/>
    </row>
    <row r="468">
      <c r="A468" s="57"/>
      <c r="B468" s="57"/>
      <c r="C468" s="57"/>
      <c r="D468" s="57"/>
      <c r="E468" s="57"/>
      <c r="F468" s="57"/>
      <c r="G468" s="57"/>
      <c r="H468" s="57"/>
      <c r="I468" s="57"/>
      <c r="J468" s="57"/>
      <c r="K468" s="57"/>
    </row>
    <row r="469">
      <c r="A469" s="57"/>
      <c r="B469" s="57"/>
      <c r="C469" s="57"/>
      <c r="D469" s="58"/>
      <c r="E469" s="58"/>
      <c r="F469" s="58"/>
      <c r="G469" s="58"/>
      <c r="H469" s="58"/>
      <c r="I469" s="58"/>
      <c r="J469" s="58"/>
      <c r="K469" s="58"/>
    </row>
    <row r="470">
      <c r="A470" s="57"/>
      <c r="B470" s="57"/>
      <c r="C470" s="57"/>
      <c r="D470" s="58"/>
      <c r="E470" s="58"/>
      <c r="F470" s="58"/>
      <c r="G470" s="58"/>
      <c r="H470" s="58"/>
      <c r="I470" s="58"/>
      <c r="J470" s="58"/>
      <c r="K470" s="58"/>
    </row>
    <row r="471">
      <c r="A471" s="57"/>
      <c r="B471" s="57"/>
      <c r="C471" s="57"/>
      <c r="D471" s="58"/>
      <c r="E471" s="58"/>
      <c r="F471" s="58"/>
      <c r="G471" s="58"/>
      <c r="H471" s="58"/>
      <c r="I471" s="58"/>
      <c r="J471" s="58"/>
      <c r="K471" s="58"/>
    </row>
    <row r="472">
      <c r="A472" s="57"/>
      <c r="B472" s="57"/>
      <c r="C472" s="57"/>
      <c r="D472" s="58"/>
      <c r="E472" s="58"/>
      <c r="F472" s="58"/>
      <c r="G472" s="58"/>
      <c r="H472" s="58"/>
      <c r="I472" s="58"/>
      <c r="J472" s="58"/>
      <c r="K472" s="58"/>
    </row>
    <row r="473">
      <c r="A473" s="57"/>
      <c r="B473" s="57"/>
      <c r="C473" s="57"/>
      <c r="D473" s="58"/>
      <c r="E473" s="58"/>
      <c r="F473" s="58"/>
      <c r="G473" s="58"/>
      <c r="H473" s="58"/>
      <c r="I473" s="58"/>
      <c r="J473" s="58"/>
      <c r="K473" s="58"/>
    </row>
    <row r="474">
      <c r="A474" s="58"/>
      <c r="B474" s="58"/>
      <c r="C474" s="58"/>
      <c r="D474" s="58"/>
      <c r="E474" s="58"/>
      <c r="F474" s="58"/>
      <c r="G474" s="58"/>
      <c r="H474" s="58"/>
      <c r="I474" s="58"/>
      <c r="J474" s="58"/>
      <c r="K474" s="58"/>
    </row>
    <row r="475">
      <c r="A475" s="54"/>
      <c r="B475" s="54"/>
      <c r="C475" s="54"/>
      <c r="D475" s="54"/>
      <c r="E475" s="54"/>
      <c r="F475" s="54"/>
      <c r="G475" s="54"/>
      <c r="H475" s="54"/>
      <c r="I475" s="54"/>
      <c r="J475" s="54"/>
      <c r="K475" s="54"/>
    </row>
    <row r="476">
      <c r="A476" s="57"/>
      <c r="B476" s="57"/>
      <c r="C476" s="57"/>
      <c r="D476" s="58"/>
      <c r="E476" s="58"/>
      <c r="F476" s="58"/>
      <c r="G476" s="58"/>
      <c r="H476" s="58"/>
      <c r="I476" s="58"/>
      <c r="J476" s="58"/>
      <c r="K476" s="58"/>
    </row>
    <row r="477">
      <c r="A477" s="57"/>
      <c r="B477" s="57"/>
      <c r="C477" s="57"/>
      <c r="D477" s="57"/>
      <c r="E477" s="57"/>
      <c r="F477" s="57"/>
      <c r="G477" s="57"/>
      <c r="H477" s="57"/>
      <c r="I477" s="57"/>
      <c r="J477" s="57"/>
      <c r="K477" s="57"/>
    </row>
    <row r="478">
      <c r="A478" s="57"/>
      <c r="B478" s="57"/>
      <c r="C478" s="57"/>
      <c r="D478" s="58"/>
      <c r="E478" s="58"/>
      <c r="F478" s="58"/>
      <c r="G478" s="58"/>
      <c r="H478" s="58"/>
      <c r="I478" s="58"/>
      <c r="J478" s="58"/>
      <c r="K478" s="58"/>
    </row>
    <row r="479">
      <c r="A479" s="57"/>
      <c r="B479" s="57"/>
      <c r="C479" s="57"/>
      <c r="D479" s="57"/>
      <c r="E479" s="57"/>
      <c r="F479" s="57"/>
      <c r="G479" s="57"/>
      <c r="H479" s="57"/>
      <c r="I479" s="57"/>
      <c r="J479" s="57"/>
      <c r="K479" s="57"/>
    </row>
    <row r="480">
      <c r="A480" s="57"/>
      <c r="B480" s="57"/>
      <c r="C480" s="57"/>
      <c r="D480" s="58"/>
      <c r="E480" s="58"/>
      <c r="F480" s="58"/>
      <c r="G480" s="58"/>
      <c r="H480" s="58"/>
      <c r="I480" s="58"/>
      <c r="J480" s="58"/>
      <c r="K480" s="58"/>
    </row>
    <row r="481">
      <c r="A481" s="57"/>
      <c r="B481" s="57"/>
      <c r="C481" s="57"/>
      <c r="D481" s="58"/>
      <c r="E481" s="58"/>
      <c r="F481" s="58"/>
      <c r="G481" s="58"/>
      <c r="H481" s="58"/>
      <c r="I481" s="58"/>
      <c r="J481" s="58"/>
      <c r="K481" s="58"/>
    </row>
    <row r="482">
      <c r="A482" s="58"/>
      <c r="B482" s="58"/>
      <c r="C482" s="58"/>
      <c r="D482" s="58"/>
      <c r="E482" s="58"/>
      <c r="F482" s="58"/>
      <c r="G482" s="58"/>
      <c r="H482" s="58"/>
      <c r="I482" s="58"/>
      <c r="J482" s="58"/>
      <c r="K482" s="58"/>
    </row>
    <row r="483">
      <c r="A483" s="60"/>
      <c r="B483" s="54"/>
      <c r="C483" s="54"/>
      <c r="D483" s="54"/>
      <c r="E483" s="54"/>
      <c r="F483" s="54"/>
      <c r="G483" s="54"/>
      <c r="H483" s="54"/>
      <c r="I483" s="54"/>
      <c r="J483" s="54"/>
      <c r="K483" s="54"/>
    </row>
    <row r="484">
      <c r="A484" s="56"/>
      <c r="B484" s="57"/>
      <c r="C484" s="57"/>
      <c r="D484" s="58"/>
      <c r="E484" s="58"/>
      <c r="F484" s="58"/>
      <c r="G484" s="58"/>
      <c r="H484" s="58"/>
      <c r="I484" s="58"/>
      <c r="J484" s="58"/>
      <c r="K484" s="58"/>
    </row>
    <row r="485">
      <c r="A485" s="56"/>
      <c r="B485" s="57"/>
      <c r="C485" s="57"/>
      <c r="D485" s="58"/>
      <c r="E485" s="58"/>
      <c r="F485" s="58"/>
      <c r="G485" s="58"/>
      <c r="H485" s="58"/>
      <c r="I485" s="58"/>
      <c r="J485" s="58"/>
      <c r="K485" s="58"/>
    </row>
    <row r="486">
      <c r="A486" s="56"/>
      <c r="B486" s="57"/>
      <c r="C486" s="57"/>
      <c r="D486" s="57"/>
      <c r="E486" s="57"/>
      <c r="F486" s="57"/>
      <c r="G486" s="57"/>
      <c r="H486" s="57"/>
      <c r="I486" s="57"/>
      <c r="J486" s="57"/>
      <c r="K486" s="57"/>
    </row>
    <row r="487">
      <c r="A487" s="56"/>
      <c r="B487" s="57"/>
      <c r="C487" s="57"/>
      <c r="D487" s="58"/>
      <c r="E487" s="58"/>
      <c r="F487" s="58"/>
      <c r="G487" s="58"/>
      <c r="H487" s="58"/>
      <c r="I487" s="58"/>
      <c r="J487" s="58"/>
      <c r="K487" s="58"/>
    </row>
    <row r="488">
      <c r="A488" s="56"/>
      <c r="B488" s="57"/>
      <c r="C488" s="57"/>
      <c r="D488" s="58"/>
      <c r="E488" s="58"/>
      <c r="F488" s="58"/>
      <c r="G488" s="58"/>
      <c r="H488" s="58"/>
      <c r="I488" s="58"/>
      <c r="J488" s="58"/>
      <c r="K488" s="58"/>
    </row>
    <row r="489">
      <c r="A489" s="56"/>
      <c r="B489" s="57"/>
      <c r="C489" s="57"/>
      <c r="D489" s="58"/>
      <c r="E489" s="58"/>
      <c r="F489" s="58"/>
      <c r="G489" s="58"/>
      <c r="H489" s="58"/>
      <c r="I489" s="58"/>
      <c r="J489" s="58"/>
      <c r="K489" s="58"/>
    </row>
    <row r="492">
      <c r="A492" s="38"/>
      <c r="B492" s="38"/>
      <c r="C492" s="38"/>
      <c r="D492" s="38"/>
      <c r="E492" s="38"/>
    </row>
  </sheetData>
  <mergeCells count="20">
    <mergeCell ref="A21:B21"/>
    <mergeCell ref="A31:B31"/>
    <mergeCell ref="A36:B36"/>
    <mergeCell ref="P147:Q147"/>
    <mergeCell ref="A230:E230"/>
    <mergeCell ref="P234:Q234"/>
    <mergeCell ref="A305:E305"/>
    <mergeCell ref="A359:B359"/>
    <mergeCell ref="A364:B364"/>
    <mergeCell ref="D364:E364"/>
    <mergeCell ref="A373:E373"/>
    <mergeCell ref="I376:J380"/>
    <mergeCell ref="A384:J384"/>
    <mergeCell ref="A308:I308"/>
    <mergeCell ref="A317:I317"/>
    <mergeCell ref="A327:I327"/>
    <mergeCell ref="A329:I329"/>
    <mergeCell ref="G334:Q334"/>
    <mergeCell ref="A357:E357"/>
    <mergeCell ref="D359:E359"/>
  </mergeCells>
  <drawing r:id="rId1"/>
</worksheet>
</file>