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ocuments\"/>
    </mc:Choice>
  </mc:AlternateContent>
  <xr:revisionPtr revIDLastSave="0" documentId="13_ncr:1_{97669256-D28F-402F-B80C-1DE9E3F4633B}" xr6:coauthVersionLast="47" xr6:coauthVersionMax="47" xr10:uidLastSave="{00000000-0000-0000-0000-000000000000}"/>
  <bookViews>
    <workbookView xWindow="-108" yWindow="-108" windowWidth="23256" windowHeight="12456" activeTab="3" xr2:uid="{8D585177-9FE5-4306-9524-49831BFD0C6B}"/>
  </bookViews>
  <sheets>
    <sheet name="Cuadrados de Medios" sheetId="1" r:id="rId1"/>
    <sheet name="Productos de Medios" sheetId="2" r:id="rId2"/>
    <sheet name="Producto por Factor Constante" sheetId="3" r:id="rId3"/>
    <sheet name="Ejercic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B35" i="4"/>
  <c r="G41" i="4"/>
  <c r="B37" i="4"/>
  <c r="B36" i="4"/>
  <c r="E35" i="4"/>
  <c r="E36" i="4"/>
  <c r="E34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H17" i="3"/>
  <c r="H22" i="3" s="1"/>
  <c r="G21" i="3"/>
  <c r="G20" i="3"/>
  <c r="I20" i="3" s="1"/>
  <c r="G19" i="3"/>
  <c r="I19" i="3" s="1"/>
  <c r="G18" i="3"/>
  <c r="I18" i="3" s="1"/>
  <c r="G17" i="3"/>
  <c r="G14" i="3"/>
  <c r="G13" i="3"/>
  <c r="H21" i="3"/>
  <c r="H20" i="3"/>
  <c r="H19" i="3"/>
  <c r="H18" i="3"/>
  <c r="G9" i="3"/>
  <c r="G8" i="3"/>
  <c r="M35" i="2"/>
  <c r="M34" i="2"/>
  <c r="N35" i="2"/>
  <c r="J36" i="2"/>
  <c r="M36" i="2"/>
  <c r="B37" i="2"/>
  <c r="B35" i="2"/>
  <c r="E36" i="2" s="1"/>
  <c r="E35" i="1"/>
  <c r="B27" i="2"/>
  <c r="B25" i="2"/>
  <c r="B24" i="2"/>
  <c r="B19" i="2"/>
  <c r="B18" i="2"/>
  <c r="B17" i="2"/>
  <c r="B16" i="2"/>
  <c r="B11" i="2"/>
  <c r="B9" i="2"/>
  <c r="B8" i="2"/>
  <c r="B3" i="2"/>
  <c r="G43" i="2"/>
  <c r="G42" i="2"/>
  <c r="G41" i="2"/>
  <c r="N36" i="2"/>
  <c r="E35" i="2"/>
  <c r="E34" i="2"/>
  <c r="J31" i="2"/>
  <c r="B31" i="2"/>
  <c r="J30" i="2"/>
  <c r="B30" i="2"/>
  <c r="J29" i="2"/>
  <c r="B29" i="2"/>
  <c r="J28" i="2"/>
  <c r="B28" i="2"/>
  <c r="J27" i="2"/>
  <c r="J26" i="2"/>
  <c r="J25" i="2"/>
  <c r="J24" i="2"/>
  <c r="J23" i="2"/>
  <c r="B23" i="2"/>
  <c r="J22" i="2"/>
  <c r="B22" i="2"/>
  <c r="J21" i="2"/>
  <c r="B21" i="2"/>
  <c r="J20" i="2"/>
  <c r="B20" i="2"/>
  <c r="J19" i="2"/>
  <c r="J18" i="2"/>
  <c r="J17" i="2"/>
  <c r="J16" i="2"/>
  <c r="J15" i="2"/>
  <c r="B15" i="2"/>
  <c r="J14" i="2"/>
  <c r="B14" i="2"/>
  <c r="J13" i="2"/>
  <c r="B13" i="2"/>
  <c r="J12" i="2"/>
  <c r="B12" i="2"/>
  <c r="J11" i="2"/>
  <c r="J10" i="2"/>
  <c r="J9" i="2"/>
  <c r="J8" i="2"/>
  <c r="J7" i="2"/>
  <c r="J34" i="2" s="1"/>
  <c r="B7" i="2"/>
  <c r="J6" i="2"/>
  <c r="B6" i="2"/>
  <c r="J5" i="2"/>
  <c r="B5" i="2"/>
  <c r="J4" i="2"/>
  <c r="B4" i="2"/>
  <c r="J3" i="2"/>
  <c r="J2" i="2"/>
  <c r="G22" i="3" l="1"/>
  <c r="I17" i="3"/>
  <c r="I23" i="3" s="1"/>
  <c r="B36" i="2"/>
  <c r="B10" i="2"/>
  <c r="B26" i="2"/>
  <c r="J35" i="2"/>
  <c r="E36" i="1" l="1"/>
  <c r="G42" i="1"/>
  <c r="G43" i="1"/>
  <c r="G41" i="1"/>
  <c r="J34" i="1"/>
  <c r="J35" i="1"/>
  <c r="J36" i="1"/>
  <c r="N36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4" i="1"/>
  <c r="B37" i="1"/>
  <c r="B36" i="1"/>
  <c r="B35" i="1"/>
  <c r="B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M34" i="1" l="1"/>
  <c r="M35" i="1"/>
  <c r="N35" i="1" s="1"/>
  <c r="M36" i="1" l="1"/>
</calcChain>
</file>

<file path=xl/sharedStrings.xml><?xml version="1.0" encoding="utf-8"?>
<sst xmlns="http://schemas.openxmlformats.org/spreadsheetml/2006/main" count="89" uniqueCount="28">
  <si>
    <t>Ri</t>
  </si>
  <si>
    <t>Niv. Acepta</t>
  </si>
  <si>
    <t>n:</t>
  </si>
  <si>
    <t>C0:</t>
  </si>
  <si>
    <t>Media</t>
  </si>
  <si>
    <t>Varianza:</t>
  </si>
  <si>
    <t>muco:</t>
  </si>
  <si>
    <t>sigmaCo</t>
  </si>
  <si>
    <t>Zo</t>
  </si>
  <si>
    <t>n0</t>
  </si>
  <si>
    <t>n1</t>
  </si>
  <si>
    <t>Co</t>
  </si>
  <si>
    <t>muCo</t>
  </si>
  <si>
    <t>Zo(tabla)</t>
  </si>
  <si>
    <t>TD</t>
  </si>
  <si>
    <t>2P</t>
  </si>
  <si>
    <t>1P</t>
  </si>
  <si>
    <t>Nivel de Aceptación</t>
  </si>
  <si>
    <t>Chi^2(tabla)</t>
  </si>
  <si>
    <t>Varianza</t>
  </si>
  <si>
    <t>Oi</t>
  </si>
  <si>
    <t>Ei</t>
  </si>
  <si>
    <t>(Qi-Ei)^2/Ei</t>
  </si>
  <si>
    <t>P</t>
  </si>
  <si>
    <t>T</t>
  </si>
  <si>
    <t>POKER</t>
  </si>
  <si>
    <t>Suma</t>
  </si>
  <si>
    <t>Chi^2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</si>
</sst>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9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1" fillId="0" borderId="0" xfId="0" applyNumberFormat="1" applyFont="1" applyBorder="1" applyAlignment="1">
      <alignment vertical="center"/>
    </xf>
    <xf numFmtId="0" fontId="0" fillId="0" borderId="0" xfId="0" applyBorder="1"/>
    <xf numFmtId="9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9" fontId="0" fillId="11" borderId="0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3" borderId="0" xfId="0" applyFill="1"/>
    <xf numFmtId="167" fontId="0" fillId="14" borderId="0" xfId="0" applyNumberFormat="1" applyFill="1"/>
    <xf numFmtId="0" fontId="0" fillId="15" borderId="0" xfId="0" applyFill="1"/>
    <xf numFmtId="0" fontId="0" fillId="0" borderId="0" xfId="0" applyFont="1" applyFill="1" applyBorder="1"/>
    <xf numFmtId="0" fontId="0" fillId="13" borderId="0" xfId="0" applyFont="1" applyFill="1" applyBorder="1" applyAlignment="1">
      <alignment horizontal="center" vertical="center"/>
    </xf>
    <xf numFmtId="167" fontId="0" fillId="15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167" fontId="0" fillId="14" borderId="0" xfId="0" applyNumberFormat="1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 wrapText="1"/>
    </xf>
    <xf numFmtId="167" fontId="0" fillId="16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785090</xdr:colOff>
      <xdr:row>38</xdr:row>
      <xdr:rowOff>177031</xdr:rowOff>
    </xdr:from>
    <xdr:to>
      <xdr:col>4</xdr:col>
      <xdr:colOff>123151</xdr:colOff>
      <xdr:row>45</xdr:row>
      <xdr:rowOff>84667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BCA9147-6930-E077-DEF3-56932B7F9DA5}"/>
            </a:ext>
          </a:extLst>
        </xdr:cNvPr>
        <xdr:cNvSpPr txBox="1"/>
      </xdr:nvSpPr>
      <xdr:spPr>
        <a:xfrm>
          <a:off x="785090" y="7196667"/>
          <a:ext cx="2509213" cy="12007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corridas Arriba y Abajo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acepta la independencia en todos los niveles de aceptación, ya que como se puede observar la Zo esta por arriba y por abajo de los valores de nivel de acpetación.</a:t>
          </a:r>
          <a:endParaRPr lang="es-MX" sz="1100"/>
        </a:p>
      </xdr:txBody>
    </xdr:sp>
    <xdr:clientData/>
  </xdr:twoCellAnchor>
  <xdr:twoCellAnchor>
    <xdr:from>
      <xdr:col>9</xdr:col>
      <xdr:colOff>7697</xdr:colOff>
      <xdr:row>38</xdr:row>
      <xdr:rowOff>0</xdr:rowOff>
    </xdr:from>
    <xdr:to>
      <xdr:col>12</xdr:col>
      <xdr:colOff>138546</xdr:colOff>
      <xdr:row>44</xdr:row>
      <xdr:rowOff>92363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23A9435-FEC7-4BD9-A29B-77AADD309723}"/>
            </a:ext>
          </a:extLst>
        </xdr:cNvPr>
        <xdr:cNvSpPr txBox="1"/>
      </xdr:nvSpPr>
      <xdr:spPr>
        <a:xfrm>
          <a:off x="7142788" y="7019636"/>
          <a:ext cx="2509213" cy="120072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corridas Encima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Debajo de media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acepta la independecia, ya que se puede observar que el valor de Zo esta por encima y por debajo de cada nivel de aceptación.</a:t>
          </a:r>
          <a:endParaRPr lang="es-MX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4</xdr:col>
      <xdr:colOff>131773</xdr:colOff>
      <xdr:row>45</xdr:row>
      <xdr:rowOff>103447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FC12EE0-4BA7-4DD1-92D6-5C0DB64B89EE}"/>
            </a:ext>
          </a:extLst>
        </xdr:cNvPr>
        <xdr:cNvSpPr txBox="1"/>
      </xdr:nvSpPr>
      <xdr:spPr>
        <a:xfrm>
          <a:off x="792480" y="7132320"/>
          <a:ext cx="2509213" cy="12007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corridas Arriba y Abajo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acepta la independencia en todos los niveles de aceptación, ya que como se puede observar la Zo esta por arriba y por abajo de los valores de nivel de acpetación.</a:t>
          </a:r>
          <a:endParaRPr lang="es-MX" sz="1100"/>
        </a:p>
      </xdr:txBody>
    </xdr:sp>
    <xdr:clientData/>
  </xdr:twoCellAnchor>
  <xdr:twoCellAnchor>
    <xdr:from>
      <xdr:col>10</xdr:col>
      <xdr:colOff>0</xdr:colOff>
      <xdr:row>39</xdr:row>
      <xdr:rowOff>0</xdr:rowOff>
    </xdr:from>
    <xdr:to>
      <xdr:col>13</xdr:col>
      <xdr:colOff>131773</xdr:colOff>
      <xdr:row>45</xdr:row>
      <xdr:rowOff>103447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882CF2E-663F-43CE-90F5-B24640377C74}"/>
            </a:ext>
          </a:extLst>
        </xdr:cNvPr>
        <xdr:cNvSpPr txBox="1"/>
      </xdr:nvSpPr>
      <xdr:spPr>
        <a:xfrm>
          <a:off x="7924800" y="7132320"/>
          <a:ext cx="2509213" cy="120072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corridas Encima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Debajo de media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acepta la independecia, ya que se puede observar que el valor de Zo esta por encima y por debajo de cada nivel de aceptación.</a:t>
          </a:r>
          <a:endParaRPr lang="es-MX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12</xdr:col>
      <xdr:colOff>131773</xdr:colOff>
      <xdr:row>11</xdr:row>
      <xdr:rowOff>103447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346C68-E280-433B-9187-3FCE58294156}"/>
            </a:ext>
          </a:extLst>
        </xdr:cNvPr>
        <xdr:cNvSpPr txBox="1"/>
      </xdr:nvSpPr>
      <xdr:spPr>
        <a:xfrm>
          <a:off x="7688580" y="914400"/>
          <a:ext cx="2509213" cy="120072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>
              <a:effectLst/>
            </a:rPr>
            <a:t>Para</a:t>
          </a:r>
          <a:r>
            <a:rPr lang="es-MX" baseline="0">
              <a:effectLst/>
            </a:rPr>
            <a:t> la prueba de Poker se puede apreciar que para todos los niveles de aceptación se cumple el valor de la muestra quedando por debajo.</a:t>
          </a:r>
          <a:endParaRPr lang="es-MX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11</xdr:col>
      <xdr:colOff>131773</xdr:colOff>
      <xdr:row>42</xdr:row>
      <xdr:rowOff>103447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FA3A670-69E1-4D34-9580-2E0E23A0E5AB}"/>
            </a:ext>
          </a:extLst>
        </xdr:cNvPr>
        <xdr:cNvSpPr txBox="1"/>
      </xdr:nvSpPr>
      <xdr:spPr>
        <a:xfrm>
          <a:off x="6339840" y="6583680"/>
          <a:ext cx="2509213" cy="12007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corridas Arriba y Abajo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acepta la independencia el nivel de aceptación, ya que como se puede observar la Zo esta por arriba y por abajo del valor de nivel de acpetación.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E897-AA8B-4C94-B925-107E35AF8B1F}">
  <dimension ref="A1:N43"/>
  <sheetViews>
    <sheetView topLeftCell="A22" zoomScale="99" workbookViewId="0">
      <selection activeCell="M42" sqref="M42"/>
    </sheetView>
  </sheetViews>
  <sheetFormatPr baseColWidth="10" defaultRowHeight="14.4" x14ac:dyDescent="0.3"/>
  <sheetData>
    <row r="1" spans="1:11" x14ac:dyDescent="0.3">
      <c r="A1" s="7" t="s">
        <v>0</v>
      </c>
      <c r="I1" s="3" t="s">
        <v>0</v>
      </c>
    </row>
    <row r="2" spans="1:11" x14ac:dyDescent="0.3">
      <c r="A2" s="8">
        <v>0.52270000000000005</v>
      </c>
      <c r="I2" s="4">
        <v>0.52270000000000005</v>
      </c>
      <c r="J2" s="5">
        <f>IF(I2&lt;=I$31,0,1)</f>
        <v>1</v>
      </c>
      <c r="K2" s="6">
        <v>1</v>
      </c>
    </row>
    <row r="3" spans="1:11" x14ac:dyDescent="0.3">
      <c r="A3" s="8">
        <v>0.32150000000000001</v>
      </c>
      <c r="B3" s="9">
        <f>IF(A3&lt;=A2,0,1)</f>
        <v>0</v>
      </c>
      <c r="C3" s="10">
        <v>1</v>
      </c>
      <c r="I3" s="4">
        <v>0.32150000000000001</v>
      </c>
      <c r="J3" s="5">
        <f>IF(I3&lt;=I$31,0,1)</f>
        <v>1</v>
      </c>
      <c r="K3" s="6"/>
    </row>
    <row r="4" spans="1:11" x14ac:dyDescent="0.3">
      <c r="A4" s="8">
        <v>0.3362</v>
      </c>
      <c r="B4" s="9">
        <f t="shared" ref="B4:B31" si="0">IF(A4&lt;=A3,0,1)</f>
        <v>1</v>
      </c>
      <c r="C4" s="10">
        <v>2</v>
      </c>
      <c r="I4" s="4">
        <v>0.3362</v>
      </c>
      <c r="J4" s="5">
        <f t="shared" ref="J4:J31" si="1">IF(I4&lt;=I$31,0,1)</f>
        <v>1</v>
      </c>
      <c r="K4" s="6"/>
    </row>
    <row r="5" spans="1:11" x14ac:dyDescent="0.3">
      <c r="A5" s="8">
        <v>0.30299999999999999</v>
      </c>
      <c r="B5" s="9">
        <f t="shared" si="0"/>
        <v>0</v>
      </c>
      <c r="C5" s="10">
        <v>3</v>
      </c>
      <c r="I5" s="4">
        <v>0.30299999999999999</v>
      </c>
      <c r="J5" s="5">
        <f t="shared" si="1"/>
        <v>1</v>
      </c>
      <c r="K5" s="6"/>
    </row>
    <row r="6" spans="1:11" x14ac:dyDescent="0.3">
      <c r="A6" s="8">
        <v>0.18090000000000001</v>
      </c>
      <c r="B6" s="9">
        <f t="shared" si="0"/>
        <v>0</v>
      </c>
      <c r="C6" s="10"/>
      <c r="I6" s="4">
        <v>0.18090000000000001</v>
      </c>
      <c r="J6" s="5">
        <f t="shared" si="1"/>
        <v>0</v>
      </c>
      <c r="K6" s="6">
        <v>2</v>
      </c>
    </row>
    <row r="7" spans="1:11" x14ac:dyDescent="0.3">
      <c r="A7" s="8">
        <v>0.27239999999999998</v>
      </c>
      <c r="B7" s="9">
        <f t="shared" si="0"/>
        <v>1</v>
      </c>
      <c r="C7" s="10">
        <v>4</v>
      </c>
      <c r="I7" s="4">
        <v>0.27239999999999998</v>
      </c>
      <c r="J7" s="5">
        <f t="shared" si="1"/>
        <v>1</v>
      </c>
      <c r="K7" s="6">
        <v>3</v>
      </c>
    </row>
    <row r="8" spans="1:11" x14ac:dyDescent="0.3">
      <c r="A8" s="8">
        <v>0.42009999999999997</v>
      </c>
      <c r="B8" s="9">
        <f t="shared" si="0"/>
        <v>1</v>
      </c>
      <c r="C8" s="10"/>
      <c r="I8" s="4">
        <v>0.42009999999999997</v>
      </c>
      <c r="J8" s="5">
        <f t="shared" si="1"/>
        <v>1</v>
      </c>
      <c r="K8" s="6"/>
    </row>
    <row r="9" spans="1:11" x14ac:dyDescent="0.3">
      <c r="A9" s="8">
        <v>0.64839999999999998</v>
      </c>
      <c r="B9" s="9">
        <f t="shared" si="0"/>
        <v>1</v>
      </c>
      <c r="C9" s="10"/>
      <c r="I9" s="4">
        <v>0.64839999999999998</v>
      </c>
      <c r="J9" s="5">
        <f t="shared" si="1"/>
        <v>1</v>
      </c>
      <c r="K9" s="6"/>
    </row>
    <row r="10" spans="1:11" x14ac:dyDescent="0.3">
      <c r="A10" s="8">
        <v>4.2200000000000001E-2</v>
      </c>
      <c r="B10" s="9">
        <f t="shared" si="0"/>
        <v>0</v>
      </c>
      <c r="C10" s="10">
        <v>5</v>
      </c>
      <c r="I10" s="4">
        <v>4.2200000000000001E-2</v>
      </c>
      <c r="J10" s="5">
        <f t="shared" si="1"/>
        <v>0</v>
      </c>
      <c r="K10" s="6">
        <v>4</v>
      </c>
    </row>
    <row r="11" spans="1:11" x14ac:dyDescent="0.3">
      <c r="A11" s="8">
        <v>0.17799999999999999</v>
      </c>
      <c r="B11" s="9">
        <f t="shared" si="0"/>
        <v>1</v>
      </c>
      <c r="C11" s="10">
        <v>6</v>
      </c>
      <c r="I11" s="4">
        <v>0.17799999999999999</v>
      </c>
      <c r="J11" s="5">
        <f t="shared" si="1"/>
        <v>0</v>
      </c>
      <c r="K11" s="6"/>
    </row>
    <row r="12" spans="1:11" x14ac:dyDescent="0.3">
      <c r="A12" s="8">
        <v>0.16839999999999999</v>
      </c>
      <c r="B12" s="9">
        <f t="shared" si="0"/>
        <v>0</v>
      </c>
      <c r="C12" s="10">
        <v>7</v>
      </c>
      <c r="I12" s="4">
        <v>0.16839999999999999</v>
      </c>
      <c r="J12" s="5">
        <f t="shared" si="1"/>
        <v>0</v>
      </c>
      <c r="K12" s="6"/>
    </row>
    <row r="13" spans="1:11" x14ac:dyDescent="0.3">
      <c r="A13" s="8">
        <v>0.83579999999999999</v>
      </c>
      <c r="B13" s="9">
        <f t="shared" si="0"/>
        <v>1</v>
      </c>
      <c r="C13" s="10">
        <v>8</v>
      </c>
      <c r="I13" s="4">
        <v>0.83579999999999999</v>
      </c>
      <c r="J13" s="5">
        <f t="shared" si="1"/>
        <v>1</v>
      </c>
      <c r="K13" s="6">
        <v>5</v>
      </c>
    </row>
    <row r="14" spans="1:11" x14ac:dyDescent="0.3">
      <c r="A14" s="8">
        <v>0.85609999999999997</v>
      </c>
      <c r="B14" s="9">
        <f t="shared" si="0"/>
        <v>1</v>
      </c>
      <c r="C14" s="10"/>
      <c r="I14" s="4">
        <v>0.85609999999999997</v>
      </c>
      <c r="J14" s="5">
        <f t="shared" si="1"/>
        <v>1</v>
      </c>
      <c r="K14" s="6"/>
    </row>
    <row r="15" spans="1:11" x14ac:dyDescent="0.3">
      <c r="A15" s="8">
        <v>0.29070000000000001</v>
      </c>
      <c r="B15" s="9">
        <f t="shared" si="0"/>
        <v>0</v>
      </c>
      <c r="C15" s="10">
        <v>9</v>
      </c>
      <c r="I15" s="4">
        <v>0.29070000000000001</v>
      </c>
      <c r="J15" s="5">
        <f t="shared" si="1"/>
        <v>1</v>
      </c>
      <c r="K15" s="6"/>
    </row>
    <row r="16" spans="1:11" x14ac:dyDescent="0.3">
      <c r="A16" s="8">
        <v>0.4506</v>
      </c>
      <c r="B16" s="9">
        <f t="shared" si="0"/>
        <v>1</v>
      </c>
      <c r="C16" s="10">
        <v>10</v>
      </c>
      <c r="I16" s="4">
        <v>0.4506</v>
      </c>
      <c r="J16" s="5">
        <f t="shared" si="1"/>
        <v>1</v>
      </c>
      <c r="K16" s="6"/>
    </row>
    <row r="17" spans="1:11" x14ac:dyDescent="0.3">
      <c r="A17" s="8">
        <v>0.30399999999999999</v>
      </c>
      <c r="B17" s="9">
        <f t="shared" si="0"/>
        <v>0</v>
      </c>
      <c r="C17" s="10">
        <v>11</v>
      </c>
      <c r="I17" s="4">
        <v>0.30399999999999999</v>
      </c>
      <c r="J17" s="5">
        <f t="shared" si="1"/>
        <v>1</v>
      </c>
      <c r="K17" s="6"/>
    </row>
    <row r="18" spans="1:11" x14ac:dyDescent="0.3">
      <c r="A18" s="8">
        <v>0.24160000000000001</v>
      </c>
      <c r="B18" s="9">
        <f t="shared" si="0"/>
        <v>0</v>
      </c>
      <c r="C18" s="10"/>
      <c r="I18" s="4">
        <v>0.24160000000000001</v>
      </c>
      <c r="J18" s="5">
        <f t="shared" si="1"/>
        <v>1</v>
      </c>
      <c r="K18" s="6"/>
    </row>
    <row r="19" spans="1:11" x14ac:dyDescent="0.3">
      <c r="A19" s="8">
        <v>0.83699999999999997</v>
      </c>
      <c r="B19" s="9">
        <f t="shared" si="0"/>
        <v>1</v>
      </c>
      <c r="C19" s="10">
        <v>12</v>
      </c>
      <c r="E19" s="1"/>
      <c r="F19" s="1"/>
      <c r="I19" s="4">
        <v>0.83699999999999997</v>
      </c>
      <c r="J19" s="5">
        <f t="shared" si="1"/>
        <v>1</v>
      </c>
      <c r="K19" s="6"/>
    </row>
    <row r="20" spans="1:11" x14ac:dyDescent="0.3">
      <c r="A20" s="8">
        <v>5.6899999999999999E-2</v>
      </c>
      <c r="B20" s="9">
        <f t="shared" si="0"/>
        <v>0</v>
      </c>
      <c r="C20" s="10">
        <v>13</v>
      </c>
      <c r="E20" s="2"/>
      <c r="F20" s="1"/>
      <c r="I20" s="4">
        <v>5.6899999999999999E-2</v>
      </c>
      <c r="J20" s="5">
        <f t="shared" si="1"/>
        <v>0</v>
      </c>
      <c r="K20" s="6">
        <v>6</v>
      </c>
    </row>
    <row r="21" spans="1:11" x14ac:dyDescent="0.3">
      <c r="A21" s="8">
        <v>0.32369999999999999</v>
      </c>
      <c r="B21" s="9">
        <f t="shared" si="0"/>
        <v>1</v>
      </c>
      <c r="C21" s="10">
        <v>14</v>
      </c>
      <c r="E21" s="1"/>
      <c r="F21" s="1"/>
      <c r="I21" s="4">
        <v>0.32369999999999999</v>
      </c>
      <c r="J21" s="5">
        <f t="shared" si="1"/>
        <v>1</v>
      </c>
      <c r="K21" s="6">
        <v>7</v>
      </c>
    </row>
    <row r="22" spans="1:11" x14ac:dyDescent="0.3">
      <c r="A22" s="8">
        <v>0.47810000000000002</v>
      </c>
      <c r="B22" s="9">
        <f t="shared" si="0"/>
        <v>1</v>
      </c>
      <c r="C22" s="10"/>
      <c r="E22" s="1"/>
      <c r="F22" s="1"/>
      <c r="I22" s="4">
        <v>0.47810000000000002</v>
      </c>
      <c r="J22" s="5">
        <f t="shared" si="1"/>
        <v>1</v>
      </c>
      <c r="K22" s="6"/>
    </row>
    <row r="23" spans="1:11" x14ac:dyDescent="0.3">
      <c r="A23" s="8">
        <v>0.8579</v>
      </c>
      <c r="B23" s="9">
        <f t="shared" si="0"/>
        <v>1</v>
      </c>
      <c r="C23" s="10"/>
      <c r="I23" s="4">
        <v>0.8579</v>
      </c>
      <c r="J23" s="5">
        <f t="shared" si="1"/>
        <v>1</v>
      </c>
      <c r="K23" s="6"/>
    </row>
    <row r="24" spans="1:11" x14ac:dyDescent="0.3">
      <c r="A24" s="8">
        <v>0.59919999999999995</v>
      </c>
      <c r="B24" s="9">
        <f t="shared" si="0"/>
        <v>0</v>
      </c>
      <c r="C24" s="10">
        <v>15</v>
      </c>
      <c r="I24" s="4">
        <v>0.59919999999999995</v>
      </c>
      <c r="J24" s="5">
        <f t="shared" si="1"/>
        <v>1</v>
      </c>
      <c r="K24" s="6"/>
    </row>
    <row r="25" spans="1:11" x14ac:dyDescent="0.3">
      <c r="A25" s="8">
        <v>0.90400000000000003</v>
      </c>
      <c r="B25" s="9">
        <f t="shared" si="0"/>
        <v>1</v>
      </c>
      <c r="C25" s="10">
        <v>16</v>
      </c>
      <c r="I25" s="4">
        <v>0.90400000000000003</v>
      </c>
      <c r="J25" s="5">
        <f t="shared" si="1"/>
        <v>1</v>
      </c>
      <c r="K25" s="6"/>
    </row>
    <row r="26" spans="1:11" x14ac:dyDescent="0.3">
      <c r="A26" s="8">
        <v>0.72160000000000002</v>
      </c>
      <c r="B26" s="9">
        <f t="shared" si="0"/>
        <v>0</v>
      </c>
      <c r="C26" s="10">
        <v>17</v>
      </c>
      <c r="I26" s="4">
        <v>0.72160000000000002</v>
      </c>
      <c r="J26" s="5">
        <f t="shared" si="1"/>
        <v>1</v>
      </c>
      <c r="K26" s="6"/>
    </row>
    <row r="27" spans="1:11" x14ac:dyDescent="0.3">
      <c r="A27" s="8">
        <v>7.0599999999999996E-2</v>
      </c>
      <c r="B27" s="9">
        <f t="shared" si="0"/>
        <v>0</v>
      </c>
      <c r="C27" s="10"/>
      <c r="I27" s="4">
        <v>7.0599999999999996E-2</v>
      </c>
      <c r="J27" s="5">
        <f t="shared" si="1"/>
        <v>0</v>
      </c>
      <c r="K27" s="6">
        <v>8</v>
      </c>
    </row>
    <row r="28" spans="1:11" x14ac:dyDescent="0.3">
      <c r="A28" s="8">
        <v>0.49840000000000001</v>
      </c>
      <c r="B28" s="9">
        <f t="shared" si="0"/>
        <v>1</v>
      </c>
      <c r="C28" s="10">
        <v>18</v>
      </c>
      <c r="I28" s="4">
        <v>0.49840000000000001</v>
      </c>
      <c r="J28" s="5">
        <f t="shared" si="1"/>
        <v>1</v>
      </c>
      <c r="K28" s="6">
        <v>9</v>
      </c>
    </row>
    <row r="29" spans="1:11" x14ac:dyDescent="0.3">
      <c r="A29" s="8">
        <v>0.84019999999999995</v>
      </c>
      <c r="B29" s="9">
        <f t="shared" si="0"/>
        <v>1</v>
      </c>
      <c r="C29" s="10"/>
      <c r="I29" s="4">
        <v>0.84019999999999995</v>
      </c>
      <c r="J29" s="5">
        <f t="shared" si="1"/>
        <v>1</v>
      </c>
      <c r="K29" s="6"/>
    </row>
    <row r="30" spans="1:11" x14ac:dyDescent="0.3">
      <c r="A30" s="8">
        <v>0.59360000000000002</v>
      </c>
      <c r="B30" s="9">
        <f t="shared" si="0"/>
        <v>0</v>
      </c>
      <c r="C30" s="10">
        <v>19</v>
      </c>
      <c r="I30" s="4">
        <v>0.59360000000000002</v>
      </c>
      <c r="J30" s="5">
        <f t="shared" si="1"/>
        <v>1</v>
      </c>
      <c r="K30" s="6"/>
    </row>
    <row r="31" spans="1:11" x14ac:dyDescent="0.3">
      <c r="A31" s="8">
        <v>0.23599999999999999</v>
      </c>
      <c r="B31" s="9">
        <f t="shared" si="0"/>
        <v>0</v>
      </c>
      <c r="C31" s="10"/>
      <c r="I31" s="4">
        <v>0.23599999999999999</v>
      </c>
      <c r="J31" s="5">
        <f t="shared" si="1"/>
        <v>0</v>
      </c>
      <c r="K31" s="6">
        <v>10</v>
      </c>
    </row>
    <row r="34" spans="1:14" x14ac:dyDescent="0.3">
      <c r="A34" s="14" t="s">
        <v>2</v>
      </c>
      <c r="B34" s="9">
        <v>30</v>
      </c>
      <c r="D34" s="14" t="s">
        <v>6</v>
      </c>
      <c r="E34" s="9">
        <f>(2*B34-1)/3</f>
        <v>19.666666666666668</v>
      </c>
      <c r="I34" s="3" t="s">
        <v>9</v>
      </c>
      <c r="J34" s="15">
        <f>COUNTIF(J2:J31,"=0")</f>
        <v>7</v>
      </c>
      <c r="L34" s="3" t="s">
        <v>12</v>
      </c>
      <c r="M34" s="15">
        <f>ROUND((2*J34*J35)/30+0.5,0)</f>
        <v>11</v>
      </c>
    </row>
    <row r="35" spans="1:14" x14ac:dyDescent="0.3">
      <c r="A35" s="14" t="s">
        <v>3</v>
      </c>
      <c r="B35" s="9">
        <f>C30</f>
        <v>19</v>
      </c>
      <c r="D35" s="14" t="s">
        <v>7</v>
      </c>
      <c r="E35" s="9">
        <f>(16*B34-29)/90</f>
        <v>5.0111111111111111</v>
      </c>
      <c r="I35" s="3" t="s">
        <v>10</v>
      </c>
      <c r="J35" s="15">
        <f>COUNTIF(J2:J31,"=1")</f>
        <v>23</v>
      </c>
      <c r="L35" s="3" t="s">
        <v>7</v>
      </c>
      <c r="M35" s="15">
        <f>2*J34*J35*(2*J34*J35-30)/(30^2*(30-1))</f>
        <v>3.6024521072796936</v>
      </c>
      <c r="N35" s="15">
        <f>SQRT(M35)</f>
        <v>1.8980126731082945</v>
      </c>
    </row>
    <row r="36" spans="1:14" x14ac:dyDescent="0.3">
      <c r="A36" s="14" t="s">
        <v>4</v>
      </c>
      <c r="B36" s="9">
        <f>AVERAGE(A2:A31)</f>
        <v>0.4463266666666667</v>
      </c>
      <c r="D36" s="14" t="s">
        <v>8</v>
      </c>
      <c r="E36" s="16">
        <f>ABS(B35-E34)/SQRT(E35)</f>
        <v>0.29781167876507042</v>
      </c>
      <c r="I36" s="3" t="s">
        <v>11</v>
      </c>
      <c r="J36" s="15">
        <f>MAX(K2:K31)</f>
        <v>10</v>
      </c>
      <c r="L36" s="3" t="s">
        <v>8</v>
      </c>
      <c r="M36" s="6">
        <f>ABS(J36-M34)/SQRT(M35)</f>
        <v>0.52686687194893311</v>
      </c>
      <c r="N36" s="15">
        <f>NORMINV(1-(1-N31)/2,0,1)</f>
        <v>0</v>
      </c>
    </row>
    <row r="37" spans="1:14" x14ac:dyDescent="0.3">
      <c r="A37" s="14" t="s">
        <v>5</v>
      </c>
      <c r="B37" s="9">
        <f>VARA(A2:A31)</f>
        <v>7.1660497195402253E-2</v>
      </c>
    </row>
    <row r="40" spans="1:14" x14ac:dyDescent="0.3">
      <c r="F40" s="11" t="s">
        <v>1</v>
      </c>
      <c r="G40" s="11" t="s">
        <v>13</v>
      </c>
    </row>
    <row r="41" spans="1:14" x14ac:dyDescent="0.3">
      <c r="F41" s="12">
        <v>0.95</v>
      </c>
      <c r="G41" s="13">
        <f>NORMINV(1-(1-F41)/2,0,1)</f>
        <v>1.9599639845400536</v>
      </c>
    </row>
    <row r="42" spans="1:14" x14ac:dyDescent="0.3">
      <c r="F42" s="12">
        <v>0.92</v>
      </c>
      <c r="G42" s="13">
        <f t="shared" ref="G42:G43" si="2">NORMINV(1-(1-F42)/2,0,1)</f>
        <v>1.7506860712521695</v>
      </c>
    </row>
    <row r="43" spans="1:14" x14ac:dyDescent="0.3">
      <c r="F43" s="12">
        <v>0.9</v>
      </c>
      <c r="G43" s="13">
        <f t="shared" si="2"/>
        <v>1.6448536269514715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2C3D-A31A-4C4E-AEA7-20EAA3625D69}">
  <dimension ref="A1:N43"/>
  <sheetViews>
    <sheetView topLeftCell="A25" workbookViewId="0">
      <selection activeCell="N42" sqref="N42"/>
    </sheetView>
  </sheetViews>
  <sheetFormatPr baseColWidth="10" defaultRowHeight="14.4" x14ac:dyDescent="0.3"/>
  <sheetData>
    <row r="1" spans="1:11" x14ac:dyDescent="0.3">
      <c r="A1" s="7" t="s">
        <v>0</v>
      </c>
      <c r="I1" s="3" t="s">
        <v>0</v>
      </c>
    </row>
    <row r="2" spans="1:11" x14ac:dyDescent="0.3">
      <c r="A2" s="8">
        <v>0.59089999999999998</v>
      </c>
      <c r="I2" s="4">
        <v>0.59089999999999998</v>
      </c>
      <c r="J2" s="5">
        <f>IF(I2&lt;=I$31,0,1)</f>
        <v>0</v>
      </c>
      <c r="K2" s="6">
        <v>1</v>
      </c>
    </row>
    <row r="3" spans="1:11" x14ac:dyDescent="0.3">
      <c r="A3" s="8">
        <v>0.64910000000000001</v>
      </c>
      <c r="B3" s="9">
        <f>IF(A3&lt;=A2,0,1)</f>
        <v>1</v>
      </c>
      <c r="C3" s="10">
        <v>1</v>
      </c>
      <c r="I3" s="4">
        <v>0.64910000000000001</v>
      </c>
      <c r="J3" s="5">
        <f>IF(I3&lt;=I$31,0,1)</f>
        <v>0</v>
      </c>
      <c r="K3" s="6"/>
    </row>
    <row r="4" spans="1:11" x14ac:dyDescent="0.3">
      <c r="A4" s="8">
        <v>0.3553</v>
      </c>
      <c r="B4" s="9">
        <f t="shared" ref="B4:B31" si="0">IF(A4&lt;=A3,0,1)</f>
        <v>0</v>
      </c>
      <c r="C4" s="10">
        <v>2</v>
      </c>
      <c r="I4" s="4">
        <v>0.3553</v>
      </c>
      <c r="J4" s="5">
        <f t="shared" ref="J4:J31" si="1">IF(I4&lt;=I$31,0,1)</f>
        <v>0</v>
      </c>
      <c r="K4" s="6"/>
    </row>
    <row r="5" spans="1:11" x14ac:dyDescent="0.3">
      <c r="A5" s="8">
        <v>6.25E-2</v>
      </c>
      <c r="B5" s="9">
        <f t="shared" si="0"/>
        <v>0</v>
      </c>
      <c r="C5" s="10"/>
      <c r="I5" s="4">
        <v>6.25E-2</v>
      </c>
      <c r="J5" s="5">
        <f t="shared" si="1"/>
        <v>0</v>
      </c>
      <c r="K5" s="6"/>
    </row>
    <row r="6" spans="1:11" x14ac:dyDescent="0.3">
      <c r="A6" s="8">
        <v>0.22059999999999999</v>
      </c>
      <c r="B6" s="9">
        <f t="shared" si="0"/>
        <v>1</v>
      </c>
      <c r="C6" s="10">
        <v>3</v>
      </c>
      <c r="I6" s="4">
        <v>0.22059999999999999</v>
      </c>
      <c r="J6" s="5">
        <f t="shared" si="1"/>
        <v>0</v>
      </c>
      <c r="K6" s="6"/>
    </row>
    <row r="7" spans="1:11" x14ac:dyDescent="0.3">
      <c r="A7" s="8">
        <v>0.37869999999999998</v>
      </c>
      <c r="B7" s="9">
        <f t="shared" si="0"/>
        <v>1</v>
      </c>
      <c r="C7" s="10"/>
      <c r="I7" s="4">
        <v>0.37869999999999998</v>
      </c>
      <c r="J7" s="5">
        <f t="shared" si="1"/>
        <v>0</v>
      </c>
      <c r="K7" s="6"/>
    </row>
    <row r="8" spans="1:11" x14ac:dyDescent="0.3">
      <c r="A8" s="8">
        <v>0.35410000000000003</v>
      </c>
      <c r="B8" s="9">
        <f t="shared" si="0"/>
        <v>0</v>
      </c>
      <c r="C8" s="10">
        <v>4</v>
      </c>
      <c r="I8" s="4">
        <v>0.35410000000000003</v>
      </c>
      <c r="J8" s="5">
        <f t="shared" si="1"/>
        <v>0</v>
      </c>
      <c r="K8" s="6"/>
    </row>
    <row r="9" spans="1:11" x14ac:dyDescent="0.3">
      <c r="A9" s="8">
        <v>0.40970000000000001</v>
      </c>
      <c r="B9" s="9">
        <f t="shared" si="0"/>
        <v>1</v>
      </c>
      <c r="C9" s="10">
        <v>5</v>
      </c>
      <c r="I9" s="4">
        <v>0.40970000000000001</v>
      </c>
      <c r="J9" s="5">
        <f t="shared" si="1"/>
        <v>0</v>
      </c>
      <c r="K9" s="6"/>
    </row>
    <row r="10" spans="1:11" x14ac:dyDescent="0.3">
      <c r="A10" s="8">
        <v>0.50739999999999996</v>
      </c>
      <c r="B10" s="9">
        <f t="shared" si="0"/>
        <v>1</v>
      </c>
      <c r="C10" s="10"/>
      <c r="I10" s="4">
        <v>0.50739999999999996</v>
      </c>
      <c r="J10" s="5">
        <f t="shared" si="1"/>
        <v>0</v>
      </c>
      <c r="K10" s="6"/>
    </row>
    <row r="11" spans="1:11" x14ac:dyDescent="0.3">
      <c r="A11" s="8">
        <v>0.78810000000000002</v>
      </c>
      <c r="B11" s="9">
        <f t="shared" si="0"/>
        <v>1</v>
      </c>
      <c r="C11" s="10"/>
      <c r="I11" s="4">
        <v>0.78810000000000002</v>
      </c>
      <c r="J11" s="5">
        <f t="shared" si="1"/>
        <v>1</v>
      </c>
      <c r="K11" s="6">
        <v>2</v>
      </c>
    </row>
    <row r="12" spans="1:11" x14ac:dyDescent="0.3">
      <c r="A12" s="8">
        <v>0.98809999999999998</v>
      </c>
      <c r="B12" s="9">
        <f t="shared" si="0"/>
        <v>1</v>
      </c>
      <c r="C12" s="10"/>
      <c r="I12" s="4">
        <v>0.98809999999999998</v>
      </c>
      <c r="J12" s="5">
        <f t="shared" si="1"/>
        <v>1</v>
      </c>
      <c r="K12" s="6"/>
    </row>
    <row r="13" spans="1:11" x14ac:dyDescent="0.3">
      <c r="A13" s="8">
        <v>0.87209999999999999</v>
      </c>
      <c r="B13" s="9">
        <f t="shared" si="0"/>
        <v>0</v>
      </c>
      <c r="C13" s="10">
        <v>6</v>
      </c>
      <c r="I13" s="4">
        <v>0.87209999999999999</v>
      </c>
      <c r="J13" s="5">
        <f t="shared" si="1"/>
        <v>1</v>
      </c>
      <c r="K13" s="6"/>
    </row>
    <row r="14" spans="1:11" x14ac:dyDescent="0.3">
      <c r="A14" s="8">
        <v>0.17219999999999999</v>
      </c>
      <c r="B14" s="9">
        <f t="shared" si="0"/>
        <v>0</v>
      </c>
      <c r="C14" s="10"/>
      <c r="I14" s="4">
        <v>0.17219999999999999</v>
      </c>
      <c r="J14" s="5">
        <f t="shared" si="1"/>
        <v>0</v>
      </c>
      <c r="K14" s="6">
        <v>3</v>
      </c>
    </row>
    <row r="15" spans="1:11" x14ac:dyDescent="0.3">
      <c r="A15" s="8">
        <v>1.7500000000000002E-2</v>
      </c>
      <c r="B15" s="9">
        <f t="shared" si="0"/>
        <v>0</v>
      </c>
      <c r="C15" s="10"/>
      <c r="I15" s="4">
        <v>1.7500000000000002E-2</v>
      </c>
      <c r="J15" s="5">
        <f t="shared" si="1"/>
        <v>0</v>
      </c>
      <c r="K15" s="6"/>
    </row>
    <row r="16" spans="1:11" x14ac:dyDescent="0.3">
      <c r="A16" s="8">
        <v>0.30130000000000001</v>
      </c>
      <c r="B16" s="9">
        <f t="shared" si="0"/>
        <v>1</v>
      </c>
      <c r="C16" s="10">
        <v>7</v>
      </c>
      <c r="I16" s="4">
        <v>0.30130000000000001</v>
      </c>
      <c r="J16" s="5">
        <f t="shared" si="1"/>
        <v>0</v>
      </c>
      <c r="K16" s="6"/>
    </row>
    <row r="17" spans="1:11" x14ac:dyDescent="0.3">
      <c r="A17" s="8">
        <v>0.5272</v>
      </c>
      <c r="B17" s="9">
        <f t="shared" si="0"/>
        <v>1</v>
      </c>
      <c r="C17" s="10"/>
      <c r="I17" s="4">
        <v>0.5272</v>
      </c>
      <c r="J17" s="5">
        <f t="shared" si="1"/>
        <v>0</v>
      </c>
      <c r="K17" s="6"/>
    </row>
    <row r="18" spans="1:11" x14ac:dyDescent="0.3">
      <c r="A18" s="8">
        <v>0.88449999999999995</v>
      </c>
      <c r="B18" s="9">
        <f t="shared" si="0"/>
        <v>1</v>
      </c>
      <c r="C18" s="10"/>
      <c r="I18" s="4">
        <v>0.88449999999999995</v>
      </c>
      <c r="J18" s="5">
        <f t="shared" si="1"/>
        <v>1</v>
      </c>
      <c r="K18" s="6">
        <v>4</v>
      </c>
    </row>
    <row r="19" spans="1:11" x14ac:dyDescent="0.3">
      <c r="A19" s="8">
        <v>0.63080000000000003</v>
      </c>
      <c r="B19" s="9">
        <f t="shared" si="0"/>
        <v>0</v>
      </c>
      <c r="C19" s="10">
        <v>8</v>
      </c>
      <c r="E19" s="1"/>
      <c r="F19" s="1"/>
      <c r="I19" s="4">
        <v>0.63080000000000003</v>
      </c>
      <c r="J19" s="5">
        <f t="shared" si="1"/>
        <v>0</v>
      </c>
      <c r="K19" s="6">
        <v>5</v>
      </c>
    </row>
    <row r="20" spans="1:11" x14ac:dyDescent="0.3">
      <c r="A20" s="8">
        <v>0.79420000000000002</v>
      </c>
      <c r="B20" s="9">
        <f t="shared" si="0"/>
        <v>1</v>
      </c>
      <c r="C20" s="10">
        <v>9</v>
      </c>
      <c r="E20" s="2"/>
      <c r="F20" s="1"/>
      <c r="I20" s="4">
        <v>0.79420000000000002</v>
      </c>
      <c r="J20" s="5">
        <f t="shared" si="1"/>
        <v>1</v>
      </c>
      <c r="K20" s="6">
        <v>6</v>
      </c>
    </row>
    <row r="21" spans="1:11" x14ac:dyDescent="0.3">
      <c r="A21" s="8">
        <v>9.8100000000000007E-2</v>
      </c>
      <c r="B21" s="9">
        <f t="shared" si="0"/>
        <v>0</v>
      </c>
      <c r="C21" s="10">
        <v>10</v>
      </c>
      <c r="E21" s="1"/>
      <c r="F21" s="1"/>
      <c r="I21" s="4">
        <v>9.8100000000000007E-2</v>
      </c>
      <c r="J21" s="5">
        <f t="shared" si="1"/>
        <v>0</v>
      </c>
      <c r="K21" s="6">
        <v>7</v>
      </c>
    </row>
    <row r="22" spans="1:11" x14ac:dyDescent="0.3">
      <c r="A22" s="8">
        <v>0.79110000000000003</v>
      </c>
      <c r="B22" s="9">
        <f t="shared" si="0"/>
        <v>1</v>
      </c>
      <c r="C22" s="10">
        <v>11</v>
      </c>
      <c r="E22" s="1"/>
      <c r="F22" s="1"/>
      <c r="I22" s="4">
        <v>0.79110000000000003</v>
      </c>
      <c r="J22" s="5">
        <f t="shared" si="1"/>
        <v>1</v>
      </c>
      <c r="K22" s="6">
        <v>8</v>
      </c>
    </row>
    <row r="23" spans="1:11" x14ac:dyDescent="0.3">
      <c r="A23" s="8">
        <v>0.76060000000000005</v>
      </c>
      <c r="B23" s="9">
        <f t="shared" si="0"/>
        <v>0</v>
      </c>
      <c r="C23" s="10">
        <v>12</v>
      </c>
      <c r="I23" s="4">
        <v>0.76060000000000005</v>
      </c>
      <c r="J23" s="5">
        <f t="shared" si="1"/>
        <v>1</v>
      </c>
      <c r="K23" s="6"/>
    </row>
    <row r="24" spans="1:11" x14ac:dyDescent="0.3">
      <c r="A24" s="8">
        <v>0.17100000000000001</v>
      </c>
      <c r="B24" s="9">
        <f t="shared" si="0"/>
        <v>0</v>
      </c>
      <c r="C24" s="10"/>
      <c r="I24" s="4">
        <v>0.17100000000000001</v>
      </c>
      <c r="J24" s="5">
        <f t="shared" si="1"/>
        <v>0</v>
      </c>
      <c r="K24" s="6">
        <v>9</v>
      </c>
    </row>
    <row r="25" spans="1:11" x14ac:dyDescent="0.3">
      <c r="A25" s="8">
        <v>6.1999999999999998E-3</v>
      </c>
      <c r="B25" s="9">
        <f t="shared" si="0"/>
        <v>0</v>
      </c>
      <c r="C25" s="10"/>
      <c r="I25" s="4">
        <v>6.1999999999999998E-3</v>
      </c>
      <c r="J25" s="5">
        <f t="shared" si="1"/>
        <v>0</v>
      </c>
      <c r="K25" s="6"/>
    </row>
    <row r="26" spans="1:11" x14ac:dyDescent="0.3">
      <c r="A26" s="8">
        <v>0.106</v>
      </c>
      <c r="B26" s="9">
        <f t="shared" si="0"/>
        <v>1</v>
      </c>
      <c r="C26" s="10">
        <v>13</v>
      </c>
      <c r="I26" s="4">
        <v>0.106</v>
      </c>
      <c r="J26" s="5">
        <f t="shared" si="1"/>
        <v>0</v>
      </c>
      <c r="K26" s="6"/>
    </row>
    <row r="27" spans="1:11" x14ac:dyDescent="0.3">
      <c r="A27" s="8">
        <v>6.5699999999999995E-2</v>
      </c>
      <c r="B27" s="9">
        <f t="shared" si="0"/>
        <v>0</v>
      </c>
      <c r="C27" s="10">
        <v>14</v>
      </c>
      <c r="I27" s="4">
        <v>6.5699999999999995E-2</v>
      </c>
      <c r="J27" s="5">
        <f t="shared" si="1"/>
        <v>0</v>
      </c>
      <c r="K27" s="6"/>
    </row>
    <row r="28" spans="1:11" x14ac:dyDescent="0.3">
      <c r="A28" s="8">
        <v>0.69640000000000002</v>
      </c>
      <c r="B28" s="9">
        <f t="shared" si="0"/>
        <v>1</v>
      </c>
      <c r="C28" s="10">
        <v>15</v>
      </c>
      <c r="I28" s="4">
        <v>0.69640000000000002</v>
      </c>
      <c r="J28" s="5">
        <f t="shared" si="1"/>
        <v>1</v>
      </c>
      <c r="K28" s="6">
        <v>10</v>
      </c>
    </row>
    <row r="29" spans="1:11" x14ac:dyDescent="0.3">
      <c r="A29" s="8">
        <v>0.57530000000000003</v>
      </c>
      <c r="B29" s="9">
        <f t="shared" si="0"/>
        <v>0</v>
      </c>
      <c r="C29" s="10">
        <v>16</v>
      </c>
      <c r="I29" s="4">
        <v>0.57530000000000003</v>
      </c>
      <c r="J29" s="5">
        <f t="shared" si="1"/>
        <v>0</v>
      </c>
      <c r="K29" s="6">
        <v>11</v>
      </c>
    </row>
    <row r="30" spans="1:11" x14ac:dyDescent="0.3">
      <c r="A30" s="8">
        <v>6.3799999999999996E-2</v>
      </c>
      <c r="B30" s="9">
        <f t="shared" si="0"/>
        <v>0</v>
      </c>
      <c r="C30" s="10"/>
      <c r="I30" s="4">
        <v>6.3799999999999996E-2</v>
      </c>
      <c r="J30" s="5">
        <f t="shared" si="1"/>
        <v>0</v>
      </c>
      <c r="K30" s="6"/>
    </row>
    <row r="31" spans="1:11" x14ac:dyDescent="0.3">
      <c r="A31" s="8">
        <v>0.6704</v>
      </c>
      <c r="B31" s="9">
        <f t="shared" si="0"/>
        <v>1</v>
      </c>
      <c r="C31" s="10">
        <v>17</v>
      </c>
      <c r="I31" s="4">
        <v>0.6704</v>
      </c>
      <c r="J31" s="5">
        <f t="shared" si="1"/>
        <v>0</v>
      </c>
      <c r="K31" s="6"/>
    </row>
    <row r="34" spans="1:14" x14ac:dyDescent="0.3">
      <c r="A34" s="14" t="s">
        <v>2</v>
      </c>
      <c r="B34" s="9">
        <v>30</v>
      </c>
      <c r="D34" s="14" t="s">
        <v>6</v>
      </c>
      <c r="E34" s="9">
        <f>(2*B34-1)/3</f>
        <v>19.666666666666668</v>
      </c>
      <c r="I34" s="3" t="s">
        <v>9</v>
      </c>
      <c r="J34" s="15">
        <f>COUNTIF(J2:J31,"=0")</f>
        <v>22</v>
      </c>
      <c r="L34" s="3" t="s">
        <v>12</v>
      </c>
      <c r="M34" s="15">
        <f>ROUND((2*J34*J35)/30+0.5,0)</f>
        <v>12</v>
      </c>
    </row>
    <row r="35" spans="1:14" x14ac:dyDescent="0.3">
      <c r="A35" s="14" t="s">
        <v>3</v>
      </c>
      <c r="B35" s="9">
        <f>C31</f>
        <v>17</v>
      </c>
      <c r="D35" s="14" t="s">
        <v>7</v>
      </c>
      <c r="E35" s="9">
        <f>(16*B34-29)/90</f>
        <v>5.0111111111111111</v>
      </c>
      <c r="I35" s="3" t="s">
        <v>10</v>
      </c>
      <c r="J35" s="15">
        <f>COUNTIF(J2:J31,"=1")</f>
        <v>8</v>
      </c>
      <c r="L35" s="3" t="s">
        <v>7</v>
      </c>
      <c r="M35" s="15">
        <f>2*J34*J35*(2*J34*J35-30)/(30^2*(30-1))</f>
        <v>4.3426819923371651</v>
      </c>
      <c r="N35" s="15">
        <f>SQRT(M35)</f>
        <v>2.0839102649435666</v>
      </c>
    </row>
    <row r="36" spans="1:14" x14ac:dyDescent="0.3">
      <c r="A36" s="14" t="s">
        <v>4</v>
      </c>
      <c r="B36" s="9">
        <f>AVERAGE(A2:A31)</f>
        <v>0.45029666666666673</v>
      </c>
      <c r="D36" s="14" t="s">
        <v>8</v>
      </c>
      <c r="E36" s="16">
        <f>ABS(B35-E34)/SQRT(E35)</f>
        <v>1.1912467150602801</v>
      </c>
      <c r="I36" s="3" t="s">
        <v>11</v>
      </c>
      <c r="J36" s="15">
        <f>MAX(K2:K31)</f>
        <v>11</v>
      </c>
      <c r="L36" s="3" t="s">
        <v>8</v>
      </c>
      <c r="M36" s="6">
        <f>ABS(J36-M34)/SQRT(M35)</f>
        <v>0.47986711175736763</v>
      </c>
      <c r="N36" s="15">
        <f>NORMINV(1-(1-N31)/2,0,1)</f>
        <v>0</v>
      </c>
    </row>
    <row r="37" spans="1:14" x14ac:dyDescent="0.3">
      <c r="A37" s="14" t="s">
        <v>5</v>
      </c>
      <c r="B37" s="9">
        <f>VARA(A2:A31)</f>
        <v>9.1597950678160803E-2</v>
      </c>
    </row>
    <row r="40" spans="1:14" x14ac:dyDescent="0.3">
      <c r="F40" s="11" t="s">
        <v>1</v>
      </c>
      <c r="G40" s="11" t="s">
        <v>13</v>
      </c>
    </row>
    <row r="41" spans="1:14" x14ac:dyDescent="0.3">
      <c r="F41" s="12">
        <v>0.95</v>
      </c>
      <c r="G41" s="13">
        <f>NORMINV(1-(1-F41)/2,0,1)</f>
        <v>1.9599639845400536</v>
      </c>
    </row>
    <row r="42" spans="1:14" x14ac:dyDescent="0.3">
      <c r="F42" s="12">
        <v>0.92</v>
      </c>
      <c r="G42" s="13">
        <f t="shared" ref="G42:G43" si="2">NORMINV(1-(1-F42)/2,0,1)</f>
        <v>1.7506860712521695</v>
      </c>
    </row>
    <row r="43" spans="1:14" x14ac:dyDescent="0.3">
      <c r="F43" s="12">
        <v>0.9</v>
      </c>
      <c r="G43" s="13">
        <f t="shared" si="2"/>
        <v>1.6448536269514715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42DA-6F4B-4517-948C-EF1926B3B010}">
  <dimension ref="A1:I31"/>
  <sheetViews>
    <sheetView workbookViewId="0">
      <selection activeCell="J6" sqref="J6"/>
    </sheetView>
  </sheetViews>
  <sheetFormatPr baseColWidth="10" defaultRowHeight="14.4" x14ac:dyDescent="0.3"/>
  <cols>
    <col min="6" max="6" width="19.6640625" customWidth="1"/>
  </cols>
  <sheetData>
    <row r="1" spans="1:9" x14ac:dyDescent="0.3">
      <c r="A1" s="27" t="s">
        <v>0</v>
      </c>
    </row>
    <row r="2" spans="1:9" x14ac:dyDescent="0.3">
      <c r="A2" s="28">
        <v>0.27589999999999998</v>
      </c>
      <c r="B2" s="29" t="s">
        <v>14</v>
      </c>
    </row>
    <row r="3" spans="1:9" x14ac:dyDescent="0.3">
      <c r="A3" s="28">
        <v>0.22989999999999999</v>
      </c>
      <c r="B3" s="29" t="s">
        <v>15</v>
      </c>
    </row>
    <row r="4" spans="1:9" x14ac:dyDescent="0.3">
      <c r="A4" s="28">
        <v>0.35720000000000002</v>
      </c>
      <c r="B4" s="29" t="s">
        <v>14</v>
      </c>
    </row>
    <row r="5" spans="1:9" x14ac:dyDescent="0.3">
      <c r="A5" s="28">
        <v>0.30709999999999998</v>
      </c>
      <c r="B5" s="29" t="s">
        <v>14</v>
      </c>
    </row>
    <row r="6" spans="1:9" x14ac:dyDescent="0.3">
      <c r="A6" s="28">
        <v>0.17829999999999999</v>
      </c>
      <c r="B6" s="29" t="s">
        <v>14</v>
      </c>
      <c r="F6" s="24" t="s">
        <v>17</v>
      </c>
      <c r="G6" s="24" t="s">
        <v>18</v>
      </c>
    </row>
    <row r="7" spans="1:9" x14ac:dyDescent="0.3">
      <c r="A7" s="28">
        <v>0.1348</v>
      </c>
      <c r="B7" s="29" t="s">
        <v>14</v>
      </c>
      <c r="F7" s="25">
        <v>0.95</v>
      </c>
      <c r="G7" s="26">
        <f>_xlfn.CHISQ.INV((1-F7)/2,29)</f>
        <v>16.047071695364885</v>
      </c>
    </row>
    <row r="8" spans="1:9" x14ac:dyDescent="0.3">
      <c r="A8" s="28">
        <v>0.41820000000000002</v>
      </c>
      <c r="B8" s="29" t="s">
        <v>14</v>
      </c>
      <c r="F8" s="25">
        <v>0.92</v>
      </c>
      <c r="G8" s="26">
        <f>_xlfn.CHISQ.INV((1-F8)/2,29)</f>
        <v>17.13765700012847</v>
      </c>
    </row>
    <row r="9" spans="1:9" x14ac:dyDescent="0.3">
      <c r="A9" s="28">
        <v>0.11650000000000001</v>
      </c>
      <c r="B9" s="29" t="s">
        <v>16</v>
      </c>
      <c r="F9" s="25">
        <v>0.9</v>
      </c>
      <c r="G9" s="26">
        <f>_xlfn.CHISQ.INV((1-F9)/2,29)</f>
        <v>17.70836618282458</v>
      </c>
    </row>
    <row r="10" spans="1:9" x14ac:dyDescent="0.3">
      <c r="A10" s="28">
        <v>0.27539999999999998</v>
      </c>
      <c r="B10" s="29" t="s">
        <v>14</v>
      </c>
    </row>
    <row r="11" spans="1:9" x14ac:dyDescent="0.3">
      <c r="A11" s="28">
        <v>0.19869999999999999</v>
      </c>
      <c r="B11" s="29" t="s">
        <v>14</v>
      </c>
    </row>
    <row r="12" spans="1:9" x14ac:dyDescent="0.3">
      <c r="A12" s="28">
        <v>0.4088</v>
      </c>
      <c r="B12" s="29" t="s">
        <v>16</v>
      </c>
    </row>
    <row r="13" spans="1:9" x14ac:dyDescent="0.3">
      <c r="A13" s="28">
        <v>0.52949999999999997</v>
      </c>
      <c r="B13" s="29" t="s">
        <v>16</v>
      </c>
      <c r="F13" s="31" t="s">
        <v>4</v>
      </c>
      <c r="G13" s="32">
        <f>AVERAGE(A2:A31)</f>
        <v>0.35465000000000002</v>
      </c>
      <c r="H13" s="30"/>
      <c r="I13" s="30"/>
    </row>
    <row r="14" spans="1:9" x14ac:dyDescent="0.3">
      <c r="A14" s="28">
        <v>6.7199999999999996E-2</v>
      </c>
      <c r="B14" s="29" t="s">
        <v>14</v>
      </c>
      <c r="F14" s="31" t="s">
        <v>19</v>
      </c>
      <c r="G14" s="33">
        <f>VARA(A2:A31)</f>
        <v>7.0661101896551712E-2</v>
      </c>
      <c r="H14" s="30"/>
      <c r="I14" s="30"/>
    </row>
    <row r="15" spans="1:9" x14ac:dyDescent="0.3">
      <c r="A15" s="28">
        <v>0.1966</v>
      </c>
      <c r="B15" s="29" t="s">
        <v>16</v>
      </c>
      <c r="F15" s="23"/>
      <c r="G15" s="23"/>
      <c r="H15" s="23"/>
      <c r="I15" s="23"/>
    </row>
    <row r="16" spans="1:9" x14ac:dyDescent="0.3">
      <c r="A16" s="28">
        <v>0.27760000000000001</v>
      </c>
      <c r="B16" s="29" t="s">
        <v>16</v>
      </c>
      <c r="F16" s="23"/>
      <c r="G16" s="31" t="s">
        <v>20</v>
      </c>
      <c r="H16" s="31" t="s">
        <v>21</v>
      </c>
      <c r="I16" s="31" t="s">
        <v>22</v>
      </c>
    </row>
    <row r="17" spans="1:9" x14ac:dyDescent="0.3">
      <c r="A17" s="28">
        <v>0.33610000000000001</v>
      </c>
      <c r="B17" s="29" t="s">
        <v>16</v>
      </c>
      <c r="F17" s="34" t="s">
        <v>14</v>
      </c>
      <c r="G17" s="35">
        <f>COUNTIF(B2:B31,"TD")</f>
        <v>15</v>
      </c>
      <c r="H17" s="35">
        <f>ROUND(0.504*30,0)</f>
        <v>15</v>
      </c>
      <c r="I17" s="36">
        <f>(G17-H17)^2/H17</f>
        <v>0</v>
      </c>
    </row>
    <row r="18" spans="1:9" x14ac:dyDescent="0.3">
      <c r="A18" s="28">
        <v>0.98939999999999995</v>
      </c>
      <c r="B18" s="29" t="s">
        <v>16</v>
      </c>
      <c r="F18" s="34" t="s">
        <v>23</v>
      </c>
      <c r="G18" s="35">
        <f>COUNTIF(B2:B31,"1P")</f>
        <v>14</v>
      </c>
      <c r="H18" s="35">
        <f>ROUND(0.432*30,0)</f>
        <v>13</v>
      </c>
      <c r="I18" s="36">
        <f t="shared" ref="I18:I20" si="0">(G18-H18)^2/H18</f>
        <v>7.6923076923076927E-2</v>
      </c>
    </row>
    <row r="19" spans="1:9" x14ac:dyDescent="0.3">
      <c r="A19" s="28">
        <v>0.78800000000000003</v>
      </c>
      <c r="B19" s="29" t="s">
        <v>16</v>
      </c>
      <c r="F19" s="34" t="s">
        <v>15</v>
      </c>
      <c r="G19" s="35">
        <f>COUNTIF(B2:B31,"2P")</f>
        <v>1</v>
      </c>
      <c r="H19" s="35">
        <f>ROUND(0.027*30,0)</f>
        <v>1</v>
      </c>
      <c r="I19" s="36">
        <f t="shared" si="0"/>
        <v>0</v>
      </c>
    </row>
    <row r="20" spans="1:9" x14ac:dyDescent="0.3">
      <c r="A20" s="28">
        <v>0.21060000000000001</v>
      </c>
      <c r="B20" s="29" t="s">
        <v>14</v>
      </c>
      <c r="F20" s="34" t="s">
        <v>24</v>
      </c>
      <c r="G20" s="35">
        <f>COUNTIF(B2:B31,"T")</f>
        <v>0</v>
      </c>
      <c r="H20" s="35">
        <f>ROUND(0.036*30,0)</f>
        <v>1</v>
      </c>
      <c r="I20" s="36">
        <f t="shared" si="0"/>
        <v>1</v>
      </c>
    </row>
    <row r="21" spans="1:9" x14ac:dyDescent="0.3">
      <c r="A21" s="28">
        <v>0.15190000000000001</v>
      </c>
      <c r="B21" s="29" t="s">
        <v>16</v>
      </c>
      <c r="F21" s="34" t="s">
        <v>25</v>
      </c>
      <c r="G21" s="35">
        <f>COUNTIF(B2:B31,"POKER")</f>
        <v>0</v>
      </c>
      <c r="H21" s="35">
        <f>ROUND(0.001*30,0)</f>
        <v>0</v>
      </c>
      <c r="I21" s="36">
        <v>0</v>
      </c>
    </row>
    <row r="22" spans="1:9" x14ac:dyDescent="0.3">
      <c r="A22" s="28">
        <v>0.48609999999999998</v>
      </c>
      <c r="B22" s="29" t="s">
        <v>14</v>
      </c>
      <c r="F22" s="34" t="s">
        <v>26</v>
      </c>
      <c r="G22" s="35">
        <f>SUM(G17:G21)</f>
        <v>30</v>
      </c>
      <c r="H22" s="35">
        <f>SUM(H17:H21)</f>
        <v>30</v>
      </c>
      <c r="I22" s="35"/>
    </row>
    <row r="23" spans="1:9" ht="28.8" x14ac:dyDescent="0.3">
      <c r="A23" s="28">
        <v>0.3569</v>
      </c>
      <c r="B23" s="29" t="s">
        <v>14</v>
      </c>
      <c r="F23" s="23"/>
      <c r="G23" s="23"/>
      <c r="H23" s="37" t="s">
        <v>27</v>
      </c>
      <c r="I23" s="38">
        <f>SUM(I17:I21)</f>
        <v>1.0769230769230769</v>
      </c>
    </row>
    <row r="24" spans="1:9" x14ac:dyDescent="0.3">
      <c r="A24" s="28">
        <v>0.28839999999999999</v>
      </c>
      <c r="B24" s="29" t="s">
        <v>16</v>
      </c>
    </row>
    <row r="25" spans="1:9" x14ac:dyDescent="0.3">
      <c r="A25" s="28">
        <v>1.0500000000000001E-2</v>
      </c>
      <c r="B25" s="29" t="s">
        <v>16</v>
      </c>
    </row>
    <row r="26" spans="1:9" x14ac:dyDescent="0.3">
      <c r="A26" s="28">
        <v>0.65569999999999995</v>
      </c>
      <c r="B26" s="29" t="s">
        <v>16</v>
      </c>
    </row>
    <row r="27" spans="1:9" x14ac:dyDescent="0.3">
      <c r="A27" s="28">
        <v>0.94840000000000002</v>
      </c>
      <c r="B27" s="29" t="s">
        <v>16</v>
      </c>
    </row>
    <row r="28" spans="1:9" x14ac:dyDescent="0.3">
      <c r="A28" s="28">
        <v>0.22750000000000001</v>
      </c>
      <c r="B28" s="29" t="s">
        <v>16</v>
      </c>
    </row>
    <row r="29" spans="1:9" x14ac:dyDescent="0.3">
      <c r="A29" s="28">
        <v>0.20730000000000001</v>
      </c>
      <c r="B29" s="29" t="s">
        <v>14</v>
      </c>
    </row>
    <row r="30" spans="1:9" x14ac:dyDescent="0.3">
      <c r="A30" s="28">
        <v>0.94579999999999997</v>
      </c>
      <c r="B30" s="29" t="s">
        <v>14</v>
      </c>
    </row>
    <row r="31" spans="1:9" x14ac:dyDescent="0.3">
      <c r="A31" s="28">
        <v>6.5199999999999994E-2</v>
      </c>
      <c r="B31" s="29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5A0-1F1C-4756-A4D4-0486B214C8B4}">
  <dimension ref="A1:N42"/>
  <sheetViews>
    <sheetView tabSelected="1" topLeftCell="A22" workbookViewId="0">
      <selection activeCell="I37" sqref="I37"/>
    </sheetView>
  </sheetViews>
  <sheetFormatPr baseColWidth="10" defaultRowHeight="14.4" x14ac:dyDescent="0.3"/>
  <sheetData>
    <row r="1" spans="1:14" x14ac:dyDescent="0.3">
      <c r="A1" s="7" t="s">
        <v>0</v>
      </c>
      <c r="I1" s="17"/>
      <c r="J1" s="17"/>
      <c r="K1" s="17"/>
      <c r="L1" s="17"/>
      <c r="M1" s="17"/>
      <c r="N1" s="17"/>
    </row>
    <row r="2" spans="1:14" x14ac:dyDescent="0.3">
      <c r="A2" s="8">
        <v>0.71272000000000002</v>
      </c>
      <c r="I2" s="17"/>
      <c r="J2" s="18"/>
      <c r="K2" s="17"/>
      <c r="L2" s="17"/>
      <c r="M2" s="17"/>
      <c r="N2" s="17"/>
    </row>
    <row r="3" spans="1:14" x14ac:dyDescent="0.3">
      <c r="A3" s="8">
        <v>0.75917999999999997</v>
      </c>
      <c r="B3" s="9">
        <f>IF(A3&lt;=A2,0,1)</f>
        <v>1</v>
      </c>
      <c r="C3" s="10">
        <v>1</v>
      </c>
      <c r="F3" s="19"/>
      <c r="G3" s="19"/>
      <c r="M3" s="17"/>
      <c r="N3" s="17"/>
    </row>
    <row r="4" spans="1:14" x14ac:dyDescent="0.3">
      <c r="A4" s="8">
        <v>0.18262</v>
      </c>
      <c r="B4" s="9">
        <f t="shared" ref="B4:B31" si="0">IF(A4&lt;=A3,0,1)</f>
        <v>0</v>
      </c>
      <c r="C4" s="10">
        <v>2</v>
      </c>
      <c r="F4" s="19"/>
      <c r="G4" s="19"/>
      <c r="M4" s="17"/>
      <c r="N4" s="17"/>
    </row>
    <row r="5" spans="1:14" x14ac:dyDescent="0.3">
      <c r="A5" s="8">
        <v>0.29194999999999999</v>
      </c>
      <c r="B5" s="9">
        <f t="shared" si="0"/>
        <v>1</v>
      </c>
      <c r="C5" s="10">
        <v>3</v>
      </c>
      <c r="F5" s="19"/>
      <c r="G5" s="19"/>
      <c r="M5" s="17"/>
      <c r="N5" s="17"/>
    </row>
    <row r="6" spans="1:14" x14ac:dyDescent="0.3">
      <c r="A6" s="8">
        <v>0.91574999999999995</v>
      </c>
      <c r="B6" s="9">
        <f t="shared" si="0"/>
        <v>1</v>
      </c>
      <c r="C6" s="10"/>
      <c r="F6" s="19"/>
      <c r="G6" s="19"/>
      <c r="M6" s="17"/>
      <c r="N6" s="17"/>
    </row>
    <row r="7" spans="1:14" x14ac:dyDescent="0.3">
      <c r="A7" s="8">
        <v>0.88785999999999998</v>
      </c>
      <c r="B7" s="9">
        <f t="shared" si="0"/>
        <v>0</v>
      </c>
      <c r="C7" s="10">
        <v>4</v>
      </c>
      <c r="F7" s="19"/>
      <c r="G7" s="19"/>
      <c r="M7" s="17"/>
      <c r="N7" s="17"/>
    </row>
    <row r="8" spans="1:14" x14ac:dyDescent="0.3">
      <c r="A8" s="8">
        <v>0.34683999999999998</v>
      </c>
      <c r="B8" s="9">
        <f t="shared" si="0"/>
        <v>0</v>
      </c>
      <c r="C8" s="10"/>
      <c r="F8" s="19"/>
      <c r="G8" s="19"/>
      <c r="I8" s="17"/>
      <c r="J8" s="18"/>
      <c r="K8" s="17"/>
      <c r="L8" s="17"/>
      <c r="M8" s="17"/>
      <c r="N8" s="17"/>
    </row>
    <row r="9" spans="1:14" x14ac:dyDescent="0.3">
      <c r="A9" s="8">
        <v>0.1691</v>
      </c>
      <c r="B9" s="9">
        <f t="shared" si="0"/>
        <v>0</v>
      </c>
      <c r="C9" s="10"/>
      <c r="F9" s="19"/>
      <c r="G9" s="19"/>
      <c r="I9" s="17"/>
      <c r="J9" s="18"/>
      <c r="K9" s="17"/>
      <c r="L9" s="17"/>
      <c r="M9" s="17"/>
      <c r="N9" s="17"/>
    </row>
    <row r="10" spans="1:14" x14ac:dyDescent="0.3">
      <c r="A10" s="8">
        <v>0.31507000000000002</v>
      </c>
      <c r="B10" s="9">
        <f t="shared" si="0"/>
        <v>1</v>
      </c>
      <c r="C10" s="10">
        <v>5</v>
      </c>
      <c r="F10" s="19"/>
      <c r="G10" s="19"/>
      <c r="I10" s="17"/>
      <c r="J10" s="18"/>
      <c r="K10" s="17"/>
      <c r="L10" s="17"/>
      <c r="M10" s="17"/>
      <c r="N10" s="17"/>
    </row>
    <row r="11" spans="1:14" x14ac:dyDescent="0.3">
      <c r="A11" s="8">
        <v>0.85948000000000002</v>
      </c>
      <c r="B11" s="9">
        <f t="shared" si="0"/>
        <v>1</v>
      </c>
      <c r="C11" s="10"/>
      <c r="F11" s="19"/>
      <c r="G11" s="19"/>
      <c r="I11" s="17"/>
      <c r="J11" s="18"/>
      <c r="K11" s="17"/>
      <c r="L11" s="17"/>
      <c r="M11" s="17"/>
      <c r="N11" s="17"/>
    </row>
    <row r="12" spans="1:14" x14ac:dyDescent="0.3">
      <c r="A12" s="8">
        <v>2.9440000000000001E-2</v>
      </c>
      <c r="B12" s="9">
        <f t="shared" si="0"/>
        <v>0</v>
      </c>
      <c r="C12" s="10">
        <v>6</v>
      </c>
      <c r="F12" s="19"/>
      <c r="G12" s="19"/>
      <c r="I12" s="17"/>
      <c r="J12" s="18"/>
      <c r="K12" s="17"/>
      <c r="L12" s="17"/>
      <c r="M12" s="17"/>
      <c r="N12" s="17"/>
    </row>
    <row r="13" spans="1:14" x14ac:dyDescent="0.3">
      <c r="A13" s="8">
        <v>0.94823000000000002</v>
      </c>
      <c r="B13" s="9">
        <f t="shared" si="0"/>
        <v>1</v>
      </c>
      <c r="C13" s="10">
        <v>7</v>
      </c>
      <c r="F13" s="19"/>
      <c r="G13" s="19"/>
      <c r="I13" s="17"/>
      <c r="J13" s="18"/>
      <c r="K13" s="17"/>
      <c r="L13" s="17"/>
      <c r="M13" s="17"/>
      <c r="N13" s="17"/>
    </row>
    <row r="14" spans="1:14" x14ac:dyDescent="0.3">
      <c r="A14" s="8">
        <v>0.10381</v>
      </c>
      <c r="B14" s="9">
        <f t="shared" si="0"/>
        <v>0</v>
      </c>
      <c r="C14" s="10">
        <v>8</v>
      </c>
      <c r="F14" s="19"/>
      <c r="G14" s="19"/>
      <c r="I14" s="17"/>
      <c r="J14" s="18"/>
      <c r="K14" s="17"/>
      <c r="L14" s="17"/>
      <c r="M14" s="17"/>
      <c r="N14" s="17"/>
    </row>
    <row r="15" spans="1:14" x14ac:dyDescent="0.3">
      <c r="A15" s="8">
        <v>0.40536</v>
      </c>
      <c r="B15" s="9">
        <f t="shared" si="0"/>
        <v>1</v>
      </c>
      <c r="C15" s="10">
        <v>9</v>
      </c>
      <c r="F15" s="19"/>
      <c r="G15" s="19"/>
      <c r="I15" s="17"/>
      <c r="J15" s="18"/>
      <c r="K15" s="17"/>
      <c r="L15" s="17"/>
      <c r="M15" s="17"/>
      <c r="N15" s="17"/>
    </row>
    <row r="16" spans="1:14" x14ac:dyDescent="0.3">
      <c r="A16" s="8">
        <v>0.77225999999999995</v>
      </c>
      <c r="B16" s="9">
        <f t="shared" si="0"/>
        <v>1</v>
      </c>
      <c r="C16" s="10"/>
      <c r="F16" s="19"/>
      <c r="G16" s="19"/>
      <c r="I16" s="17"/>
      <c r="J16" s="18"/>
      <c r="K16" s="17"/>
      <c r="L16" s="17"/>
      <c r="M16" s="17"/>
      <c r="N16" s="17"/>
    </row>
    <row r="17" spans="1:14" x14ac:dyDescent="0.3">
      <c r="A17" s="8">
        <v>0.52154</v>
      </c>
      <c r="B17" s="9">
        <f t="shared" si="0"/>
        <v>0</v>
      </c>
      <c r="C17" s="10">
        <v>10</v>
      </c>
      <c r="F17" s="19"/>
      <c r="G17" s="19"/>
      <c r="I17" s="17"/>
      <c r="J17" s="18"/>
      <c r="K17" s="17"/>
      <c r="L17" s="17"/>
      <c r="M17" s="17"/>
      <c r="N17" s="17"/>
    </row>
    <row r="18" spans="1:14" x14ac:dyDescent="0.3">
      <c r="A18" s="8">
        <v>0.41203000000000001</v>
      </c>
      <c r="B18" s="9">
        <f t="shared" si="0"/>
        <v>0</v>
      </c>
      <c r="C18" s="10"/>
      <c r="F18" s="19"/>
      <c r="G18" s="19"/>
      <c r="I18" s="17"/>
      <c r="J18" s="18"/>
      <c r="K18" s="17"/>
      <c r="L18" s="17"/>
      <c r="M18" s="17"/>
      <c r="N18" s="17"/>
    </row>
    <row r="19" spans="1:14" x14ac:dyDescent="0.3">
      <c r="A19" s="8">
        <v>0.85580999999999996</v>
      </c>
      <c r="B19" s="9">
        <f t="shared" si="0"/>
        <v>1</v>
      </c>
      <c r="C19" s="10">
        <v>11</v>
      </c>
      <c r="E19" s="1"/>
      <c r="F19" s="19"/>
      <c r="G19" s="19"/>
      <c r="I19" s="17"/>
      <c r="J19" s="18"/>
      <c r="K19" s="17"/>
      <c r="L19" s="17"/>
      <c r="M19" s="17"/>
      <c r="N19" s="17"/>
    </row>
    <row r="20" spans="1:14" x14ac:dyDescent="0.3">
      <c r="A20" s="8">
        <v>0.28713</v>
      </c>
      <c r="B20" s="9">
        <f t="shared" si="0"/>
        <v>0</v>
      </c>
      <c r="C20" s="10">
        <v>12</v>
      </c>
      <c r="E20" s="2"/>
      <c r="F20" s="19"/>
      <c r="G20" s="19"/>
      <c r="I20" s="17"/>
      <c r="J20" s="18"/>
      <c r="K20" s="17"/>
      <c r="L20" s="17"/>
      <c r="M20" s="17"/>
      <c r="N20" s="17"/>
    </row>
    <row r="21" spans="1:14" x14ac:dyDescent="0.3">
      <c r="A21" s="8">
        <v>0.73675999999999997</v>
      </c>
      <c r="B21" s="9">
        <f t="shared" si="0"/>
        <v>1</v>
      </c>
      <c r="C21" s="10">
        <v>13</v>
      </c>
      <c r="E21" s="1"/>
      <c r="F21" s="19"/>
      <c r="G21" s="19"/>
      <c r="I21" s="17"/>
      <c r="J21" s="18"/>
      <c r="K21" s="17"/>
      <c r="L21" s="17"/>
      <c r="M21" s="17"/>
      <c r="N21" s="17"/>
    </row>
    <row r="22" spans="1:14" x14ac:dyDescent="0.3">
      <c r="A22" s="8">
        <v>0.42648000000000003</v>
      </c>
      <c r="B22" s="9">
        <f t="shared" si="0"/>
        <v>0</v>
      </c>
      <c r="C22" s="10">
        <v>14</v>
      </c>
      <c r="E22" s="1"/>
      <c r="F22" s="19"/>
      <c r="G22" s="19"/>
      <c r="I22" s="17"/>
      <c r="J22" s="18"/>
      <c r="K22" s="17"/>
      <c r="L22" s="17"/>
      <c r="M22" s="17"/>
      <c r="N22" s="17"/>
    </row>
    <row r="23" spans="1:14" x14ac:dyDescent="0.3">
      <c r="A23" s="8">
        <v>0.77558000000000005</v>
      </c>
      <c r="B23" s="9">
        <f t="shared" si="0"/>
        <v>1</v>
      </c>
      <c r="C23" s="10">
        <v>15</v>
      </c>
      <c r="F23" s="20"/>
      <c r="G23" s="19"/>
      <c r="I23" s="17"/>
      <c r="J23" s="18"/>
      <c r="K23" s="17"/>
      <c r="L23" s="17"/>
      <c r="M23" s="17"/>
      <c r="N23" s="17"/>
    </row>
    <row r="24" spans="1:14" x14ac:dyDescent="0.3">
      <c r="A24" s="8">
        <v>0.90056000000000003</v>
      </c>
      <c r="B24" s="9">
        <f t="shared" si="0"/>
        <v>1</v>
      </c>
      <c r="C24" s="10"/>
      <c r="F24" s="20"/>
      <c r="G24" s="19"/>
      <c r="I24" s="17"/>
      <c r="J24" s="18"/>
      <c r="K24" s="17"/>
      <c r="L24" s="17"/>
      <c r="M24" s="17"/>
      <c r="N24" s="17"/>
    </row>
    <row r="25" spans="1:14" x14ac:dyDescent="0.3">
      <c r="A25" s="8">
        <v>0.40011000000000002</v>
      </c>
      <c r="B25" s="9">
        <f t="shared" si="0"/>
        <v>0</v>
      </c>
      <c r="C25" s="10">
        <v>16</v>
      </c>
      <c r="F25" s="20"/>
      <c r="G25" s="19"/>
      <c r="I25" s="17"/>
      <c r="J25" s="18"/>
      <c r="K25" s="17"/>
      <c r="L25" s="17"/>
      <c r="M25" s="17"/>
      <c r="N25" s="17"/>
    </row>
    <row r="26" spans="1:14" x14ac:dyDescent="0.3">
      <c r="A26" s="8">
        <v>0.94006999999999996</v>
      </c>
      <c r="B26" s="9">
        <f t="shared" si="0"/>
        <v>1</v>
      </c>
      <c r="C26" s="10">
        <v>17</v>
      </c>
      <c r="F26" s="20"/>
      <c r="G26" s="19"/>
      <c r="I26" s="17"/>
      <c r="J26" s="18"/>
      <c r="K26" s="17"/>
      <c r="L26" s="17"/>
      <c r="M26" s="17"/>
      <c r="N26" s="17"/>
    </row>
    <row r="27" spans="1:14" x14ac:dyDescent="0.3">
      <c r="A27" s="8">
        <v>0.17297000000000001</v>
      </c>
      <c r="B27" s="9">
        <f t="shared" si="0"/>
        <v>0</v>
      </c>
      <c r="C27" s="10">
        <v>18</v>
      </c>
      <c r="F27" s="20"/>
      <c r="G27" s="19"/>
      <c r="I27" s="17"/>
      <c r="J27" s="18"/>
      <c r="K27" s="17"/>
      <c r="L27" s="17"/>
      <c r="M27" s="17"/>
      <c r="N27" s="17"/>
    </row>
    <row r="28" spans="1:14" x14ac:dyDescent="0.3">
      <c r="A28" s="8">
        <v>0.72765000000000002</v>
      </c>
      <c r="B28" s="9">
        <f t="shared" si="0"/>
        <v>1</v>
      </c>
      <c r="C28" s="10">
        <v>19</v>
      </c>
      <c r="F28" s="20"/>
      <c r="G28" s="19"/>
      <c r="I28" s="17"/>
      <c r="J28" s="18"/>
      <c r="K28" s="17"/>
      <c r="L28" s="17"/>
      <c r="M28" s="17"/>
      <c r="N28" s="17"/>
    </row>
    <row r="29" spans="1:14" x14ac:dyDescent="0.3">
      <c r="A29" s="8">
        <v>0.82738999999999996</v>
      </c>
      <c r="B29" s="9">
        <f t="shared" si="0"/>
        <v>1</v>
      </c>
      <c r="C29" s="10"/>
      <c r="F29" s="20"/>
      <c r="G29" s="19"/>
      <c r="I29" s="17"/>
      <c r="J29" s="18"/>
      <c r="K29" s="17"/>
      <c r="L29" s="17"/>
      <c r="M29" s="17"/>
      <c r="N29" s="17"/>
    </row>
    <row r="30" spans="1:14" x14ac:dyDescent="0.3">
      <c r="A30" s="8">
        <v>0.55300000000000005</v>
      </c>
      <c r="B30" s="9">
        <f t="shared" si="0"/>
        <v>0</v>
      </c>
      <c r="C30" s="10">
        <v>20</v>
      </c>
      <c r="F30" s="20"/>
      <c r="G30" s="19"/>
      <c r="I30" s="17"/>
      <c r="J30" s="18"/>
      <c r="K30" s="17"/>
      <c r="L30" s="17"/>
      <c r="M30" s="17"/>
      <c r="N30" s="17"/>
    </row>
    <row r="31" spans="1:14" x14ac:dyDescent="0.3">
      <c r="A31" s="8">
        <v>0.17868000000000001</v>
      </c>
      <c r="B31" s="9">
        <f t="shared" si="0"/>
        <v>0</v>
      </c>
      <c r="C31" s="10"/>
      <c r="F31" s="20"/>
      <c r="G31" s="19"/>
      <c r="I31" s="17"/>
      <c r="J31" s="18"/>
      <c r="K31" s="17"/>
      <c r="L31" s="17"/>
      <c r="M31" s="17"/>
      <c r="N31" s="17"/>
    </row>
    <row r="32" spans="1:14" x14ac:dyDescent="0.3">
      <c r="F32" s="20"/>
      <c r="G32" s="19"/>
      <c r="I32" s="17"/>
      <c r="J32" s="17"/>
      <c r="K32" s="17"/>
      <c r="L32" s="17"/>
      <c r="M32" s="17"/>
      <c r="N32" s="17"/>
    </row>
    <row r="33" spans="1:14" x14ac:dyDescent="0.3">
      <c r="I33" s="17"/>
      <c r="J33" s="17"/>
      <c r="K33" s="17"/>
      <c r="L33" s="17"/>
      <c r="M33" s="17"/>
      <c r="N33" s="17"/>
    </row>
    <row r="34" spans="1:14" x14ac:dyDescent="0.3">
      <c r="A34" s="14" t="s">
        <v>2</v>
      </c>
      <c r="B34" s="9">
        <v>30</v>
      </c>
      <c r="D34" s="14" t="s">
        <v>6</v>
      </c>
      <c r="E34" s="9">
        <f>(2*B34-1)/3</f>
        <v>19.666666666666668</v>
      </c>
      <c r="I34" s="17"/>
      <c r="J34" s="17"/>
      <c r="K34" s="17"/>
      <c r="L34" s="17"/>
      <c r="M34" s="17"/>
      <c r="N34" s="17"/>
    </row>
    <row r="35" spans="1:14" x14ac:dyDescent="0.3">
      <c r="A35" s="14" t="s">
        <v>3</v>
      </c>
      <c r="B35" s="9">
        <f>C30</f>
        <v>20</v>
      </c>
      <c r="D35" s="14" t="s">
        <v>7</v>
      </c>
      <c r="E35" s="9">
        <f>(16*B34-29)/90</f>
        <v>5.0111111111111111</v>
      </c>
      <c r="I35" s="17"/>
      <c r="J35" s="17"/>
      <c r="K35" s="17"/>
      <c r="L35" s="17"/>
      <c r="M35" s="17"/>
      <c r="N35" s="17"/>
    </row>
    <row r="36" spans="1:14" x14ac:dyDescent="0.3">
      <c r="A36" s="14" t="s">
        <v>4</v>
      </c>
      <c r="B36" s="9">
        <f>AVERAGE(A2:A31)</f>
        <v>0.54718100000000003</v>
      </c>
      <c r="D36" s="14" t="s">
        <v>8</v>
      </c>
      <c r="E36" s="16">
        <f>ABS(B35-E34)/SQRT(E35)</f>
        <v>0.14890583938253443</v>
      </c>
      <c r="I36" s="17"/>
      <c r="J36" s="17"/>
      <c r="K36" s="17"/>
      <c r="L36" s="17"/>
      <c r="M36" s="17"/>
      <c r="N36" s="17"/>
    </row>
    <row r="37" spans="1:14" x14ac:dyDescent="0.3">
      <c r="A37" s="14" t="s">
        <v>5</v>
      </c>
      <c r="B37" s="9">
        <f>VARA(A2:A31)</f>
        <v>8.708024434724132E-2</v>
      </c>
    </row>
    <row r="40" spans="1:14" x14ac:dyDescent="0.3">
      <c r="F40" s="11" t="s">
        <v>1</v>
      </c>
      <c r="G40" s="11" t="s">
        <v>13</v>
      </c>
    </row>
    <row r="41" spans="1:14" x14ac:dyDescent="0.3">
      <c r="F41" s="12">
        <v>0.9</v>
      </c>
      <c r="G41" s="13">
        <f>NORMINV(1-(1-F41)/2,0,1)</f>
        <v>1.6448536269514715</v>
      </c>
    </row>
    <row r="42" spans="1:14" x14ac:dyDescent="0.3">
      <c r="F42" s="21"/>
      <c r="G42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Cuadrados de Medios</vt:lpstr>
      <vt:lpstr>Productos de Medios</vt:lpstr>
      <vt:lpstr>Producto por Factor Constante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Cortes Resendiz</dc:creator>
  <cp:lastModifiedBy>Edgar Cortes Resendiz</cp:lastModifiedBy>
  <dcterms:created xsi:type="dcterms:W3CDTF">2024-03-23T02:07:38Z</dcterms:created>
  <dcterms:modified xsi:type="dcterms:W3CDTF">2024-03-23T03:55:51Z</dcterms:modified>
</cp:coreProperties>
</file>