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610" windowHeight="9975"/>
  </bookViews>
  <sheets>
    <sheet name="RHR" sheetId="1" r:id="rId1"/>
    <sheet name="VBI" sheetId="2" r:id="rId2"/>
    <sheet name="VITB" sheetId="3" r:id="rId3"/>
  </sheets>
  <definedNames>
    <definedName name="_xlnm._FilterDatabase" localSheetId="0" hidden="1">RHR!$A$3:$CJ$73</definedName>
    <definedName name="_xlnm._FilterDatabase" localSheetId="1" hidden="1">VBI!$A$5:$AN$22</definedName>
    <definedName name="_xlnm._FilterDatabase" localSheetId="2" hidden="1">VITB!$A$5:$BN$22</definedName>
    <definedName name="_xlnm.Print_Area" localSheetId="0">RHR!$A$1:$CL$74</definedName>
    <definedName name="_xlnm.Print_Area" localSheetId="1">VBI!$A$1:$AP$23</definedName>
    <definedName name="_xlnm.Print_Area" localSheetId="2">VITB!$A$1:$BP$23</definedName>
  </definedNames>
  <calcPr calcId="125725"/>
</workbook>
</file>

<file path=xl/calcChain.xml><?xml version="1.0" encoding="utf-8"?>
<calcChain xmlns="http://schemas.openxmlformats.org/spreadsheetml/2006/main">
  <c r="E73" i="1"/>
  <c r="E22" i="2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8" i="2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Y55" i="1" l="1"/>
  <c r="BY6"/>
  <c r="BY7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Y45"/>
  <c r="BY46"/>
  <c r="BY47"/>
  <c r="BY48"/>
  <c r="BY49"/>
  <c r="BY50"/>
  <c r="BY51"/>
  <c r="BY52"/>
  <c r="BY53"/>
  <c r="BY54"/>
  <c r="BY56"/>
  <c r="BY57"/>
  <c r="BY58"/>
  <c r="BY59"/>
  <c r="BY60"/>
  <c r="BY61"/>
  <c r="BY62"/>
  <c r="BY63"/>
  <c r="BY65"/>
  <c r="BY66"/>
  <c r="BY67"/>
  <c r="BY68"/>
  <c r="BY69"/>
  <c r="BY5"/>
  <c r="K55"/>
  <c r="BI21" i="3" l="1"/>
  <c r="AV21"/>
  <c r="W21"/>
  <c r="V21"/>
  <c r="BI20"/>
  <c r="AV20"/>
  <c r="W20"/>
  <c r="V20"/>
  <c r="BI19"/>
  <c r="AV19"/>
  <c r="W19"/>
  <c r="V19"/>
  <c r="BI18"/>
  <c r="AV18"/>
  <c r="W18"/>
  <c r="V18"/>
  <c r="BI17"/>
  <c r="AV17"/>
  <c r="W17"/>
  <c r="V17"/>
  <c r="BI16"/>
  <c r="AV16"/>
  <c r="Y16"/>
  <c r="W16" s="1"/>
  <c r="V16"/>
  <c r="BI15"/>
  <c r="AV15"/>
  <c r="W15"/>
  <c r="V15"/>
  <c r="BI14"/>
  <c r="AV14"/>
  <c r="W14"/>
  <c r="V14"/>
  <c r="BI13"/>
  <c r="AV13"/>
  <c r="W13"/>
  <c r="V13"/>
  <c r="BI12"/>
  <c r="AV12"/>
  <c r="W12"/>
  <c r="V12"/>
  <c r="BI11"/>
  <c r="AV11"/>
  <c r="W11"/>
  <c r="V11"/>
  <c r="BI10"/>
  <c r="AV10"/>
  <c r="W10"/>
  <c r="V10"/>
  <c r="BI9"/>
  <c r="AV9"/>
  <c r="W9"/>
  <c r="V9"/>
  <c r="BI8"/>
  <c r="AV8"/>
  <c r="W8"/>
  <c r="V8"/>
  <c r="BI7"/>
  <c r="AV7"/>
  <c r="Y7"/>
  <c r="W7" s="1"/>
  <c r="V7"/>
  <c r="AK19" i="2"/>
  <c r="X19"/>
  <c r="K19"/>
  <c r="AK18"/>
  <c r="X18"/>
  <c r="K18"/>
  <c r="AK16"/>
  <c r="X16"/>
  <c r="K16"/>
  <c r="AK15"/>
  <c r="X15"/>
  <c r="K15"/>
  <c r="AK14"/>
  <c r="X14"/>
  <c r="K14"/>
  <c r="AK13"/>
  <c r="X13"/>
  <c r="K13"/>
  <c r="AK12"/>
  <c r="X12"/>
  <c r="K12"/>
  <c r="AK11"/>
  <c r="X11"/>
  <c r="K11"/>
  <c r="AK10"/>
  <c r="X10"/>
  <c r="K10"/>
  <c r="AK9"/>
  <c r="X9"/>
  <c r="K9"/>
  <c r="AK8"/>
  <c r="X8"/>
  <c r="K8"/>
  <c r="AK7"/>
  <c r="X7"/>
  <c r="K7"/>
  <c r="CE75" i="1"/>
  <c r="CD73"/>
  <c r="CC73"/>
  <c r="CB73"/>
  <c r="BL69"/>
  <c r="AY69"/>
  <c r="AL69"/>
  <c r="Y69"/>
  <c r="K69"/>
  <c r="BL68"/>
  <c r="AY68"/>
  <c r="AL68"/>
  <c r="Y68"/>
  <c r="K68"/>
  <c r="BL67"/>
  <c r="AY67"/>
  <c r="AL67"/>
  <c r="Y67"/>
  <c r="K67"/>
  <c r="BL66"/>
  <c r="AY66"/>
  <c r="AL66"/>
  <c r="Y66"/>
  <c r="K66"/>
  <c r="BL65"/>
  <c r="AY65"/>
  <c r="AL65"/>
  <c r="Y65"/>
  <c r="K65"/>
  <c r="BL63"/>
  <c r="AY63"/>
  <c r="AL63"/>
  <c r="Y63"/>
  <c r="K63"/>
  <c r="BL62"/>
  <c r="AY62"/>
  <c r="AL62"/>
  <c r="Y62"/>
  <c r="K62"/>
  <c r="BL61"/>
  <c r="AY61"/>
  <c r="AL61"/>
  <c r="Y61"/>
  <c r="K61"/>
  <c r="BL60"/>
  <c r="AY60"/>
  <c r="AL60"/>
  <c r="Y60"/>
  <c r="K60"/>
  <c r="BL59"/>
  <c r="AY59"/>
  <c r="AK59"/>
  <c r="Y59"/>
  <c r="K59"/>
  <c r="BL58"/>
  <c r="AY58"/>
  <c r="AL58"/>
  <c r="Y58"/>
  <c r="K58"/>
  <c r="BL57"/>
  <c r="AY57"/>
  <c r="AL57"/>
  <c r="Y57"/>
  <c r="K57"/>
  <c r="BL56"/>
  <c r="AY56"/>
  <c r="AL56"/>
  <c r="Y56"/>
  <c r="K56"/>
  <c r="BL54"/>
  <c r="AY54"/>
  <c r="Z54"/>
  <c r="AL54" s="1"/>
  <c r="W54"/>
  <c r="Y54" s="1"/>
  <c r="K54"/>
  <c r="BL53"/>
  <c r="AY53"/>
  <c r="AL53"/>
  <c r="Y53"/>
  <c r="K53"/>
  <c r="BL52"/>
  <c r="AY52"/>
  <c r="AL52"/>
  <c r="Y52"/>
  <c r="K52"/>
  <c r="BL51"/>
  <c r="AY51"/>
  <c r="AL51"/>
  <c r="Y51"/>
  <c r="K51"/>
  <c r="BL50"/>
  <c r="AY50"/>
  <c r="AL50"/>
  <c r="Y50"/>
  <c r="H50"/>
  <c r="K50" s="1"/>
  <c r="BL49"/>
  <c r="AY49"/>
  <c r="AL49"/>
  <c r="Y49"/>
  <c r="L49"/>
  <c r="K49"/>
  <c r="BL48"/>
  <c r="AY48"/>
  <c r="AL48"/>
  <c r="Y48"/>
  <c r="L48"/>
  <c r="I48"/>
  <c r="K48" s="1"/>
  <c r="BL47"/>
  <c r="AY47"/>
  <c r="AL47"/>
  <c r="Y47"/>
  <c r="I47"/>
  <c r="H47"/>
  <c r="BL46"/>
  <c r="AY46"/>
  <c r="AL46"/>
  <c r="Y46"/>
  <c r="K46"/>
  <c r="BL45"/>
  <c r="AY45"/>
  <c r="AL45"/>
  <c r="Y45"/>
  <c r="K45"/>
  <c r="BL44"/>
  <c r="AY44"/>
  <c r="AL44"/>
  <c r="Y44"/>
  <c r="L44"/>
  <c r="K44"/>
  <c r="BL43"/>
  <c r="AY43"/>
  <c r="AL43"/>
  <c r="Y43"/>
  <c r="L43"/>
  <c r="K43"/>
  <c r="BL42"/>
  <c r="AY42"/>
  <c r="AG42"/>
  <c r="AL42" s="1"/>
  <c r="X42"/>
  <c r="Y42" s="1"/>
  <c r="K42"/>
  <c r="BL41"/>
  <c r="AY41"/>
  <c r="AL41"/>
  <c r="Y41"/>
  <c r="K41"/>
  <c r="BL40"/>
  <c r="AY40"/>
  <c r="AL40"/>
  <c r="Y40"/>
  <c r="K40"/>
  <c r="BL39"/>
  <c r="AY39"/>
  <c r="AL39"/>
  <c r="Y39"/>
  <c r="K39"/>
  <c r="BL38"/>
  <c r="AY38"/>
  <c r="AL38"/>
  <c r="Y38"/>
  <c r="L38"/>
  <c r="K38"/>
  <c r="BL37"/>
  <c r="AY37"/>
  <c r="AL37"/>
  <c r="Y37"/>
  <c r="L37"/>
  <c r="K37"/>
  <c r="BL36"/>
  <c r="AY36"/>
  <c r="AL36"/>
  <c r="Y36"/>
  <c r="K36"/>
  <c r="BL35"/>
  <c r="AY35"/>
  <c r="AL35"/>
  <c r="Y35"/>
  <c r="K35"/>
  <c r="BL34"/>
  <c r="AY34"/>
  <c r="AA34"/>
  <c r="Y34"/>
  <c r="K34"/>
  <c r="BL33"/>
  <c r="AY33"/>
  <c r="AG33"/>
  <c r="AL33" s="1"/>
  <c r="Y33"/>
  <c r="K33"/>
  <c r="BL32"/>
  <c r="AY32"/>
  <c r="AL32"/>
  <c r="Y32"/>
  <c r="K32"/>
  <c r="BL31"/>
  <c r="AY31"/>
  <c r="AI31"/>
  <c r="Y31"/>
  <c r="K31"/>
  <c r="BL30"/>
  <c r="AY30"/>
  <c r="Z30"/>
  <c r="V30"/>
  <c r="T30"/>
  <c r="K30"/>
  <c r="BL29"/>
  <c r="AY29"/>
  <c r="AL29"/>
  <c r="Y29"/>
  <c r="L29"/>
  <c r="K29"/>
  <c r="BL28"/>
  <c r="AY28"/>
  <c r="AL28"/>
  <c r="V28"/>
  <c r="M28"/>
  <c r="K28"/>
  <c r="BL27"/>
  <c r="AY27"/>
  <c r="AL27"/>
  <c r="O27"/>
  <c r="M27"/>
  <c r="K27"/>
  <c r="BL26"/>
  <c r="AY26"/>
  <c r="AL26"/>
  <c r="Y26"/>
  <c r="H26"/>
  <c r="K26" s="1"/>
  <c r="BL25"/>
  <c r="AY25"/>
  <c r="AL25"/>
  <c r="Y25"/>
  <c r="K25"/>
  <c r="BL24"/>
  <c r="AY24"/>
  <c r="AL24"/>
  <c r="N24"/>
  <c r="K24"/>
  <c r="BL23"/>
  <c r="AY23"/>
  <c r="AL23"/>
  <c r="Y23"/>
  <c r="L23"/>
  <c r="K23"/>
  <c r="BL22"/>
  <c r="AY22"/>
  <c r="AL22"/>
  <c r="Y22"/>
  <c r="K22"/>
  <c r="BL21"/>
  <c r="AY21"/>
  <c r="AL21"/>
  <c r="Y21"/>
  <c r="K21"/>
  <c r="BL20"/>
  <c r="AY20"/>
  <c r="AL20"/>
  <c r="Y20"/>
  <c r="L20"/>
  <c r="K20"/>
  <c r="BL19"/>
  <c r="AY19"/>
  <c r="AL19"/>
  <c r="R19"/>
  <c r="Y19" s="1"/>
  <c r="L19"/>
  <c r="K19"/>
  <c r="BL18"/>
  <c r="AY18"/>
  <c r="AL18"/>
  <c r="R18"/>
  <c r="L18"/>
  <c r="K18"/>
  <c r="BL17"/>
  <c r="AY17"/>
  <c r="AL17"/>
  <c r="Y17"/>
  <c r="L17"/>
  <c r="K17"/>
  <c r="BL16"/>
  <c r="AY16"/>
  <c r="AL16"/>
  <c r="Y16"/>
  <c r="L16"/>
  <c r="K16"/>
  <c r="BL15"/>
  <c r="AY15"/>
  <c r="AL15"/>
  <c r="Y15"/>
  <c r="K15"/>
  <c r="BL14"/>
  <c r="AY14"/>
  <c r="AL14"/>
  <c r="Y14"/>
  <c r="L14"/>
  <c r="K14"/>
  <c r="BL13"/>
  <c r="AY13"/>
  <c r="AL13"/>
  <c r="Y13"/>
  <c r="L13"/>
  <c r="K13"/>
  <c r="BL12"/>
  <c r="AY12"/>
  <c r="AL12"/>
  <c r="Y12"/>
  <c r="K12"/>
  <c r="BL11"/>
  <c r="AY11"/>
  <c r="AL11"/>
  <c r="Y11"/>
  <c r="K11"/>
  <c r="BL10"/>
  <c r="AY10"/>
  <c r="AL10"/>
  <c r="Y10"/>
  <c r="L10"/>
  <c r="K10"/>
  <c r="BL9"/>
  <c r="AY9"/>
  <c r="AL9"/>
  <c r="Y9"/>
  <c r="K9"/>
  <c r="BL8"/>
  <c r="AY8"/>
  <c r="AL8"/>
  <c r="Y8"/>
  <c r="K8"/>
  <c r="BL7"/>
  <c r="AY7"/>
  <c r="AL7"/>
  <c r="Y7"/>
  <c r="K7"/>
  <c r="BL6"/>
  <c r="AY6"/>
  <c r="AL6"/>
  <c r="X6"/>
  <c r="Y6" s="1"/>
  <c r="L6"/>
  <c r="K6"/>
  <c r="BL5"/>
  <c r="AY5"/>
  <c r="AH5"/>
  <c r="Y5"/>
  <c r="K5"/>
  <c r="BL20" i="3" l="1"/>
  <c r="BL21"/>
  <c r="BL17"/>
  <c r="BL7"/>
  <c r="BL9"/>
  <c r="BL12"/>
  <c r="BL13"/>
  <c r="BL16"/>
  <c r="AL19" i="2"/>
  <c r="AL12"/>
  <c r="AL8"/>
  <c r="AL9"/>
  <c r="AL13"/>
  <c r="AL14"/>
  <c r="AL7"/>
  <c r="AL10"/>
  <c r="AL18"/>
  <c r="Y30" i="1"/>
  <c r="Y28"/>
  <c r="BZ28" s="1"/>
  <c r="K47"/>
  <c r="BZ8"/>
  <c r="BZ12"/>
  <c r="AL59"/>
  <c r="BZ58"/>
  <c r="Y24"/>
  <c r="BZ24" s="1"/>
  <c r="BZ43"/>
  <c r="BZ48"/>
  <c r="AL5"/>
  <c r="AL34"/>
  <c r="BZ34" s="1"/>
  <c r="BZ53"/>
  <c r="BZ16"/>
  <c r="Y27"/>
  <c r="BZ50"/>
  <c r="BZ20"/>
  <c r="BZ26"/>
  <c r="AL31"/>
  <c r="BZ31" s="1"/>
  <c r="BZ21"/>
  <c r="BZ37"/>
  <c r="BZ46"/>
  <c r="BZ10"/>
  <c r="BZ14"/>
  <c r="BZ33"/>
  <c r="BZ36"/>
  <c r="BZ42"/>
  <c r="BZ49"/>
  <c r="BZ61"/>
  <c r="BZ63"/>
  <c r="BZ67"/>
  <c r="BZ29"/>
  <c r="BZ32"/>
  <c r="BZ35"/>
  <c r="BZ41"/>
  <c r="BZ44"/>
  <c r="BZ51"/>
  <c r="BZ57"/>
  <c r="BZ60"/>
  <c r="BZ66"/>
  <c r="BZ7"/>
  <c r="BZ11"/>
  <c r="BZ13"/>
  <c r="BZ15"/>
  <c r="Y18"/>
  <c r="BZ19"/>
  <c r="BZ23"/>
  <c r="AL30"/>
  <c r="BZ38"/>
  <c r="BZ45"/>
  <c r="BZ54"/>
  <c r="BZ56"/>
  <c r="BZ65"/>
  <c r="BZ69"/>
  <c r="C22" i="3" l="1"/>
  <c r="AL75" i="1"/>
  <c r="BZ47"/>
  <c r="BZ30"/>
  <c r="BZ18"/>
</calcChain>
</file>

<file path=xl/sharedStrings.xml><?xml version="1.0" encoding="utf-8"?>
<sst xmlns="http://schemas.openxmlformats.org/spreadsheetml/2006/main" count="1000" uniqueCount="492">
  <si>
    <t>No</t>
  </si>
  <si>
    <t>Kavling</t>
  </si>
  <si>
    <t>Tipe</t>
  </si>
  <si>
    <t>Tanggal</t>
  </si>
  <si>
    <t>Nama</t>
  </si>
  <si>
    <t>Marketing</t>
  </si>
  <si>
    <t>Pembayaran</t>
  </si>
  <si>
    <t>Harga Setelah Disc.</t>
  </si>
  <si>
    <t>Kelebihan Tanah/</t>
  </si>
  <si>
    <t>Fix KPR</t>
  </si>
  <si>
    <t>Total Tagihan Uang Muka</t>
  </si>
  <si>
    <t>Angsuran</t>
  </si>
  <si>
    <t>Jan 2017</t>
  </si>
  <si>
    <t>Feb 2017</t>
  </si>
  <si>
    <t>Mar 2017</t>
  </si>
  <si>
    <t>Apr 2017</t>
  </si>
  <si>
    <t>Mei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</si>
  <si>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</si>
  <si>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</si>
  <si>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</si>
  <si>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</si>
  <si>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</si>
  <si>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</si>
  <si>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</si>
  <si>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2017</t>
  </si>
  <si>
    <t>Januari 2018</t>
  </si>
  <si>
    <t>Februari 2018</t>
  </si>
  <si>
    <t>Maret 2018</t>
  </si>
  <si>
    <t>April 2018</t>
  </si>
  <si>
    <t>Mei 2018</t>
  </si>
  <si>
    <t>Juni 2018</t>
  </si>
  <si>
    <t>Juli 2018</t>
  </si>
  <si>
    <t>Agustus 2018</t>
  </si>
  <si>
    <t>September 2018</t>
  </si>
  <si>
    <t>Oktober 2018</t>
  </si>
  <si>
    <t>November 2018</t>
  </si>
  <si>
    <t>Desember 2018</t>
  </si>
  <si>
    <t>2018</t>
  </si>
  <si>
    <t>2019</t>
  </si>
  <si>
    <t>Tagihan Belum Terbayar</t>
  </si>
  <si>
    <t>JATUH TEMPO</t>
  </si>
  <si>
    <t>SBUM</t>
  </si>
  <si>
    <t>Fee</t>
  </si>
  <si>
    <t>Ket</t>
  </si>
  <si>
    <t>Bangunan</t>
  </si>
  <si>
    <t>Jan</t>
  </si>
  <si>
    <t>Feb</t>
  </si>
  <si>
    <t>Mar</t>
  </si>
  <si>
    <t>Apr</t>
  </si>
  <si>
    <t>Mei</t>
  </si>
  <si>
    <t>Juni</t>
  </si>
  <si>
    <t>Juli</t>
  </si>
  <si>
    <t>Ags</t>
  </si>
  <si>
    <t>Sep</t>
  </si>
  <si>
    <t>Okt</t>
  </si>
  <si>
    <t>Nov</t>
  </si>
  <si>
    <t>Des</t>
  </si>
  <si>
    <t xml:space="preserve">Januari </t>
  </si>
  <si>
    <t>Februari</t>
  </si>
  <si>
    <t>Maret</t>
  </si>
  <si>
    <t>April</t>
  </si>
  <si>
    <t>Agustus</t>
  </si>
  <si>
    <t>September</t>
  </si>
  <si>
    <t>Oktober</t>
  </si>
  <si>
    <t>Nopember</t>
  </si>
  <si>
    <t>Desember</t>
  </si>
  <si>
    <t>B01</t>
  </si>
  <si>
    <t>Rahmawati</t>
  </si>
  <si>
    <t>LITA</t>
  </si>
  <si>
    <t>CASH</t>
  </si>
  <si>
    <t>KPR</t>
  </si>
  <si>
    <t>BRIS</t>
  </si>
  <si>
    <t>B03</t>
  </si>
  <si>
    <t>Wildan</t>
  </si>
  <si>
    <t>PEDRO</t>
  </si>
  <si>
    <t>F01</t>
  </si>
  <si>
    <t>F09</t>
  </si>
  <si>
    <t>NOVI</t>
  </si>
  <si>
    <t>F15</t>
  </si>
  <si>
    <t>Eko Prasetyo</t>
  </si>
  <si>
    <t xml:space="preserve">NANANG </t>
  </si>
  <si>
    <t>F20</t>
  </si>
  <si>
    <t>Tri Oktavia Fajaryanti</t>
  </si>
  <si>
    <t>HAFI</t>
  </si>
  <si>
    <t>F34</t>
  </si>
  <si>
    <t>Riza Cipta Anugrah</t>
  </si>
  <si>
    <t>DIKA</t>
  </si>
  <si>
    <t>G03</t>
  </si>
  <si>
    <t>Ahmad Zainuddin</t>
  </si>
  <si>
    <t>G08</t>
  </si>
  <si>
    <t>G15</t>
  </si>
  <si>
    <t>Budi Sutrisno</t>
  </si>
  <si>
    <t>H01</t>
  </si>
  <si>
    <t>Antika Sari</t>
  </si>
  <si>
    <t>H03</t>
  </si>
  <si>
    <t>Joeris Indrayana/ Habiebie</t>
  </si>
  <si>
    <t>H12</t>
  </si>
  <si>
    <t>M. Ikhfan</t>
  </si>
  <si>
    <t>H15</t>
  </si>
  <si>
    <t>H16</t>
  </si>
  <si>
    <t>Ani Fitriana</t>
  </si>
  <si>
    <t>H19</t>
  </si>
  <si>
    <t>Syaiful Hadi</t>
  </si>
  <si>
    <t>H20</t>
  </si>
  <si>
    <t>H24</t>
  </si>
  <si>
    <t>Dedy Wijanarko</t>
  </si>
  <si>
    <t>I06</t>
  </si>
  <si>
    <t>Indra Cahya Purnama/ Devi Purnamasari</t>
  </si>
  <si>
    <t>I07</t>
  </si>
  <si>
    <t>Devi Purnama/ Indra Cahya Purnama</t>
  </si>
  <si>
    <t>I13</t>
  </si>
  <si>
    <t>Agus Rachmad Hadi</t>
  </si>
  <si>
    <t>I15</t>
  </si>
  <si>
    <t>Nurul Hisyam Ash Shiddieq</t>
  </si>
  <si>
    <t>I18</t>
  </si>
  <si>
    <t>Resya Desi Wulandari</t>
  </si>
  <si>
    <t>I23</t>
  </si>
  <si>
    <t>Kustini</t>
  </si>
  <si>
    <t>I24</t>
  </si>
  <si>
    <t>Ansori Hudori (UM I23 Masuk ke I24)</t>
  </si>
  <si>
    <t>J05</t>
  </si>
  <si>
    <t>Munawi</t>
  </si>
  <si>
    <t>J14</t>
  </si>
  <si>
    <t>Andy Fidiyanto</t>
  </si>
  <si>
    <t>J21</t>
  </si>
  <si>
    <t>Lissa Nur Hidayati</t>
  </si>
  <si>
    <t>J22</t>
  </si>
  <si>
    <t>Rajab Hunusalela</t>
  </si>
  <si>
    <t>7/12/17 BRIS</t>
  </si>
  <si>
    <t>6/11/17 BRIS</t>
  </si>
  <si>
    <t>K04</t>
  </si>
  <si>
    <t>Agus Irawan</t>
  </si>
  <si>
    <t>K12</t>
  </si>
  <si>
    <t>Elmiya/ Wahyu Hidayat</t>
  </si>
  <si>
    <t>K13</t>
  </si>
  <si>
    <t>Andrik Hakim Pindahan Kav.Z39</t>
  </si>
  <si>
    <t>K23</t>
  </si>
  <si>
    <t>Endi Yulian</t>
  </si>
  <si>
    <t>L14</t>
  </si>
  <si>
    <t>Novi Irawan</t>
  </si>
  <si>
    <t>HENGKI</t>
  </si>
  <si>
    <t>N01</t>
  </si>
  <si>
    <t>Lud Dwi Arifin/ Dwi Retnani</t>
  </si>
  <si>
    <t>N02</t>
  </si>
  <si>
    <t>Rahmatullah</t>
  </si>
  <si>
    <t>N04</t>
  </si>
  <si>
    <t>Wahyu Hadi Pradana</t>
  </si>
  <si>
    <t>N07</t>
  </si>
  <si>
    <t>Andriyas Kurniawan</t>
  </si>
  <si>
    <t>N09</t>
  </si>
  <si>
    <t>Susi Ernawati</t>
  </si>
  <si>
    <t>N11</t>
  </si>
  <si>
    <t>Komang Yudha Widiartha</t>
  </si>
  <si>
    <t>O02</t>
  </si>
  <si>
    <t>Yuditiya Alif Widya Krisna</t>
  </si>
  <si>
    <t>O32</t>
  </si>
  <si>
    <t>Riyanti Elminingtyas/ Dimas</t>
  </si>
  <si>
    <t>O34</t>
  </si>
  <si>
    <t>Sri Indah Sejati</t>
  </si>
  <si>
    <t>O39</t>
  </si>
  <si>
    <t>Ansori/ Nur Fitria</t>
  </si>
  <si>
    <t>um</t>
  </si>
  <si>
    <t>P01</t>
  </si>
  <si>
    <t>Deta Hendra Wicaksono</t>
  </si>
  <si>
    <t>P02</t>
  </si>
  <si>
    <t>Gigih Bachrian Y./ Dhita Bachrian Y.</t>
  </si>
  <si>
    <t>P23</t>
  </si>
  <si>
    <t>Rindang Sari Rahmawati</t>
  </si>
  <si>
    <t>Q43</t>
  </si>
  <si>
    <t>Fathahuddin Achmad T.</t>
  </si>
  <si>
    <t>Q46</t>
  </si>
  <si>
    <t>Eko Firman Prasetyo</t>
  </si>
  <si>
    <t>36+</t>
  </si>
  <si>
    <t>S16</t>
  </si>
  <si>
    <t>Febri Iskandar Mahfud</t>
  </si>
  <si>
    <t>S19</t>
  </si>
  <si>
    <t>Firda Luthfiatul Fitria</t>
  </si>
  <si>
    <t>S20-21</t>
  </si>
  <si>
    <t>Robertus Ardha Chandra</t>
  </si>
  <si>
    <t>19/1/17 BNIS</t>
  </si>
  <si>
    <t>S25</t>
  </si>
  <si>
    <t>Dedy Rosandy</t>
  </si>
  <si>
    <t>S61</t>
  </si>
  <si>
    <t>Wininda Puspita</t>
  </si>
  <si>
    <t>S73</t>
  </si>
  <si>
    <t>Buniyati</t>
  </si>
  <si>
    <t>Y19</t>
  </si>
  <si>
    <t>Rohima</t>
  </si>
  <si>
    <t>v</t>
  </si>
  <si>
    <t>Y20</t>
  </si>
  <si>
    <t>Khusnul Khotimah</t>
  </si>
  <si>
    <t>Y28</t>
  </si>
  <si>
    <t>Dewayana</t>
  </si>
  <si>
    <t>Y47</t>
  </si>
  <si>
    <t>Kiki Erly Wiranty/Muhammad Hamdan A. (Pindahan AB01)</t>
  </si>
  <si>
    <t>Z35</t>
  </si>
  <si>
    <t>Dewi Aisyah</t>
  </si>
  <si>
    <t>Z61</t>
  </si>
  <si>
    <t>Septa Kukuh Efendi</t>
  </si>
  <si>
    <t>Z64</t>
  </si>
  <si>
    <t>Kristrizeni</t>
  </si>
  <si>
    <t>Z68</t>
  </si>
  <si>
    <t>Sri Martini</t>
  </si>
  <si>
    <t>Z67</t>
  </si>
  <si>
    <t>Anang Junaedi</t>
  </si>
  <si>
    <t>ZA07</t>
  </si>
  <si>
    <t>Ivan Dany</t>
  </si>
  <si>
    <t>Pembyaran</t>
  </si>
  <si>
    <t xml:space="preserve">Harga </t>
  </si>
  <si>
    <t>Jatuh Tempo</t>
  </si>
  <si>
    <t>Jun</t>
  </si>
  <si>
    <t>Jul</t>
  </si>
  <si>
    <t>Agust</t>
  </si>
  <si>
    <t>Nop</t>
  </si>
  <si>
    <t>Nita</t>
  </si>
  <si>
    <t>Hafi</t>
  </si>
  <si>
    <t>Novi</t>
  </si>
  <si>
    <t>A08</t>
  </si>
  <si>
    <t>Novita Wulansari</t>
  </si>
  <si>
    <t>A21</t>
  </si>
  <si>
    <t>Arif Tristanto</t>
  </si>
  <si>
    <t>Dika</t>
  </si>
  <si>
    <t>A25</t>
  </si>
  <si>
    <t>Sony Desta Widya Candra</t>
  </si>
  <si>
    <t>A34</t>
  </si>
  <si>
    <t>Rendra Hadi Kusuma</t>
  </si>
  <si>
    <t>A38</t>
  </si>
  <si>
    <t>Sri Sukanti</t>
  </si>
  <si>
    <t>Arief</t>
  </si>
  <si>
    <t>A43</t>
  </si>
  <si>
    <t>Tifani Ikasari</t>
  </si>
  <si>
    <t>AA01</t>
  </si>
  <si>
    <t>Oktarina Yushinta</t>
  </si>
  <si>
    <t>AA03</t>
  </si>
  <si>
    <t>Hanief Ardiansyah</t>
  </si>
  <si>
    <t>AA06</t>
  </si>
  <si>
    <t>Mochamad Irwan Nari, ST. MT</t>
  </si>
  <si>
    <t>AA07</t>
  </si>
  <si>
    <t>Drh. Aan Awaludin</t>
  </si>
  <si>
    <t>B15</t>
  </si>
  <si>
    <t>B19</t>
  </si>
  <si>
    <t>B21</t>
  </si>
  <si>
    <t>B30</t>
  </si>
  <si>
    <t>Leni Erawati</t>
  </si>
  <si>
    <t>B43</t>
  </si>
  <si>
    <t>Ahmad Robiul A</t>
  </si>
  <si>
    <t xml:space="preserve">No. </t>
  </si>
  <si>
    <t xml:space="preserve">Nama </t>
  </si>
  <si>
    <t xml:space="preserve">Kav </t>
  </si>
  <si>
    <t>Kelebihan Tanah</t>
  </si>
  <si>
    <t>Tambahan Bangunan</t>
  </si>
  <si>
    <t xml:space="preserve">Tanggal Tanda Jadi </t>
  </si>
  <si>
    <t>Tanda Jadi (Des 2015)</t>
  </si>
  <si>
    <t>Angsuran 2016</t>
  </si>
  <si>
    <t xml:space="preserve">Total Pembayaran </t>
  </si>
  <si>
    <t>Pemabayaran</t>
  </si>
  <si>
    <t xml:space="preserve">Pembayaran </t>
  </si>
  <si>
    <t>Total Pembayaran</t>
  </si>
  <si>
    <t>Total</t>
  </si>
  <si>
    <t xml:space="preserve">Marketing </t>
  </si>
  <si>
    <t xml:space="preserve">Sisa Tagihan </t>
  </si>
  <si>
    <t xml:space="preserve">Februari </t>
  </si>
  <si>
    <t xml:space="preserve">Maret </t>
  </si>
  <si>
    <t xml:space="preserve">Mei </t>
  </si>
  <si>
    <t xml:space="preserve">Agustus </t>
  </si>
  <si>
    <t>November</t>
  </si>
  <si>
    <t>Januari</t>
  </si>
  <si>
    <t xml:space="preserve">Juni </t>
  </si>
  <si>
    <t xml:space="preserve">Juli </t>
  </si>
  <si>
    <t xml:space="preserve"> September</t>
  </si>
  <si>
    <t>Pembayaran 2019</t>
  </si>
  <si>
    <t>-</t>
  </si>
  <si>
    <t>Eky Madyaning Nastiti</t>
  </si>
  <si>
    <t>B2</t>
  </si>
  <si>
    <t>Belum diurus</t>
  </si>
  <si>
    <t>Aulia Gusta Arifana</t>
  </si>
  <si>
    <t>B9</t>
  </si>
  <si>
    <t>Andi Setiawan</t>
  </si>
  <si>
    <t>26 Des 2015</t>
  </si>
  <si>
    <t>Belum Diurus</t>
  </si>
  <si>
    <t>Saprawi</t>
  </si>
  <si>
    <t>23 Des 2015</t>
  </si>
  <si>
    <t>Proses Pengajuan</t>
  </si>
  <si>
    <t>Sri Wahyuni</t>
  </si>
  <si>
    <t>Fahmi Mansyur</t>
  </si>
  <si>
    <t>C2</t>
  </si>
  <si>
    <t>Rudi Setiawan</t>
  </si>
  <si>
    <t>C24</t>
  </si>
  <si>
    <t xml:space="preserve">Riko Zulkarnaen Ula </t>
  </si>
  <si>
    <t>C25</t>
  </si>
  <si>
    <t>C26</t>
  </si>
  <si>
    <t xml:space="preserve">18 Des 2015 </t>
  </si>
  <si>
    <t xml:space="preserve">Fenny Fitriani </t>
  </si>
  <si>
    <t>C27</t>
  </si>
  <si>
    <t>17 Des 15</t>
  </si>
  <si>
    <t>Ubaidillah Afif</t>
  </si>
  <si>
    <t>D33</t>
  </si>
  <si>
    <t xml:space="preserve">Octo Herdian </t>
  </si>
  <si>
    <t>E33</t>
  </si>
  <si>
    <t>19 Des 2015</t>
  </si>
  <si>
    <t>Sofi Ronald</t>
  </si>
  <si>
    <t>E37</t>
  </si>
  <si>
    <t>Suharno</t>
  </si>
  <si>
    <t>Angga Budi Prayoga</t>
  </si>
  <si>
    <t>Lita</t>
  </si>
  <si>
    <r>
      <t xml:space="preserve">Eny Hadifah/ </t>
    </r>
    <r>
      <rPr>
        <sz val="12"/>
        <color indexed="60"/>
        <rFont val="Times New Roman"/>
        <family val="1"/>
      </rPr>
      <t>Chandra Shaakti Ilyas</t>
    </r>
  </si>
  <si>
    <r>
      <t xml:space="preserve">Ana/ </t>
    </r>
    <r>
      <rPr>
        <sz val="12"/>
        <color indexed="60"/>
        <rFont val="Times New Roman"/>
        <family val="1"/>
      </rPr>
      <t>Wiwin Siti Farida</t>
    </r>
  </si>
  <si>
    <t>TLP</t>
  </si>
  <si>
    <t>083847307276</t>
  </si>
  <si>
    <t>081392487281</t>
  </si>
  <si>
    <t>085236603668</t>
  </si>
  <si>
    <t>081230069394</t>
  </si>
  <si>
    <t>081336570450</t>
  </si>
  <si>
    <t>085608602200</t>
  </si>
  <si>
    <t>081234606441</t>
  </si>
  <si>
    <t>081233842842</t>
  </si>
  <si>
    <t>081234961151</t>
  </si>
  <si>
    <t>087712509606</t>
  </si>
  <si>
    <t>085236159610</t>
  </si>
  <si>
    <t>082132368586</t>
  </si>
  <si>
    <t>082302023327</t>
  </si>
  <si>
    <t>082244998224</t>
  </si>
  <si>
    <t>085233484265</t>
  </si>
  <si>
    <t>082234705514</t>
  </si>
  <si>
    <t>085228911894</t>
  </si>
  <si>
    <t>08813271348</t>
  </si>
  <si>
    <t>081249546904</t>
  </si>
  <si>
    <t>085233030812</t>
  </si>
  <si>
    <t>081333113330</t>
  </si>
  <si>
    <t>081234670222</t>
  </si>
  <si>
    <t>082301843962</t>
  </si>
  <si>
    <t>081336670657</t>
  </si>
  <si>
    <t>085233057460</t>
  </si>
  <si>
    <t>085645065216</t>
  </si>
  <si>
    <t>085257799242</t>
  </si>
  <si>
    <t>082336809986</t>
  </si>
  <si>
    <t>085232781945</t>
  </si>
  <si>
    <t>085379200960</t>
  </si>
  <si>
    <t>083847557022</t>
  </si>
  <si>
    <t>085749949575</t>
  </si>
  <si>
    <t>082144969554</t>
  </si>
  <si>
    <t>08525727153</t>
  </si>
  <si>
    <t>082334636545</t>
  </si>
  <si>
    <t>081336794500</t>
  </si>
  <si>
    <t>085259605960</t>
  </si>
  <si>
    <t>08125205215</t>
  </si>
  <si>
    <t>085334534911</t>
  </si>
  <si>
    <t>08564680767</t>
  </si>
  <si>
    <t>085336148494</t>
  </si>
  <si>
    <t>085704702025</t>
  </si>
  <si>
    <t>085258364810</t>
  </si>
  <si>
    <t>082338869222</t>
  </si>
  <si>
    <t>081249880807</t>
  </si>
  <si>
    <t>085236165068</t>
  </si>
  <si>
    <t>081333527294</t>
  </si>
  <si>
    <t>081357192686</t>
  </si>
  <si>
    <t>081336361338</t>
  </si>
  <si>
    <t>081233016507</t>
  </si>
  <si>
    <t>081933315121</t>
  </si>
  <si>
    <t>081336778555</t>
  </si>
  <si>
    <t>085258803088</t>
  </si>
  <si>
    <t>085259519554</t>
  </si>
  <si>
    <t>085294441743</t>
  </si>
  <si>
    <t>082143448477</t>
  </si>
  <si>
    <t>085745880222</t>
  </si>
  <si>
    <t>083852105608</t>
  </si>
  <si>
    <t>085334234444</t>
  </si>
  <si>
    <t>087712813773</t>
  </si>
  <si>
    <t>081216566176</t>
  </si>
  <si>
    <t>081234949080</t>
  </si>
  <si>
    <t>085258591007</t>
  </si>
  <si>
    <t>081249305305</t>
  </si>
  <si>
    <t>081217777333</t>
  </si>
  <si>
    <t>085203280230</t>
  </si>
  <si>
    <t>082331000291</t>
  </si>
  <si>
    <t>082231938880</t>
  </si>
  <si>
    <t>085331848707</t>
  </si>
  <si>
    <t>081330361996</t>
  </si>
  <si>
    <t>081330576994</t>
  </si>
  <si>
    <t>082257846526</t>
  </si>
  <si>
    <t>082330728186</t>
  </si>
  <si>
    <t>081334035045</t>
  </si>
  <si>
    <t>082234043644</t>
  </si>
  <si>
    <t>082232573624</t>
  </si>
  <si>
    <t>082139057486</t>
  </si>
  <si>
    <t>085330228724</t>
  </si>
  <si>
    <t>08224573717</t>
  </si>
  <si>
    <t>081331484546</t>
  </si>
  <si>
    <t>085230362256</t>
  </si>
  <si>
    <t>082336757452</t>
  </si>
  <si>
    <t>S24</t>
  </si>
  <si>
    <t>Sony Firmansyah Putra </t>
  </si>
  <si>
    <t>KANTOR</t>
  </si>
  <si>
    <t>2020</t>
  </si>
  <si>
    <t xml:space="preserve">Wahyi Sholehah </t>
  </si>
  <si>
    <t>Z37</t>
  </si>
  <si>
    <t>Fahri Ulul Azmi</t>
  </si>
  <si>
    <t>B45</t>
  </si>
  <si>
    <t>Anni Nuraisyah</t>
  </si>
  <si>
    <t>B09</t>
  </si>
  <si>
    <t>Afan Rodis</t>
  </si>
  <si>
    <t>081259927424</t>
  </si>
  <si>
    <t>081358648080</t>
  </si>
  <si>
    <t>087759651874</t>
  </si>
  <si>
    <t>FEE</t>
  </si>
  <si>
    <t>KETERANGAN</t>
  </si>
  <si>
    <t>SBUM belum cair</t>
  </si>
  <si>
    <t>Uang Muka</t>
  </si>
  <si>
    <t>B17</t>
  </si>
  <si>
    <t>Eko Mintarso</t>
  </si>
  <si>
    <t>uang muka (turun plafon)</t>
  </si>
  <si>
    <t>kelebihan tanah</t>
  </si>
  <si>
    <t>uang muka dan kelebihan tanah</t>
  </si>
  <si>
    <t>SBUM belum cair dan kelebihan tanah</t>
  </si>
  <si>
    <t>TOTAL</t>
  </si>
  <si>
    <t>Uang muka dan kelebihan tanah</t>
  </si>
  <si>
    <t>uang muka</t>
  </si>
  <si>
    <t>Arief/Pedro</t>
  </si>
  <si>
    <t>Kelebihan tanah</t>
  </si>
  <si>
    <t xml:space="preserve"> SBUM belum cair, kelebihan tanah</t>
  </si>
  <si>
    <t>no data</t>
  </si>
  <si>
    <t>HAFI / NITA</t>
  </si>
  <si>
    <t>F32</t>
  </si>
  <si>
    <t>Y51</t>
  </si>
  <si>
    <t>kelebihan tanah, uang muka</t>
  </si>
  <si>
    <t>tambahan mutu bangunan</t>
  </si>
  <si>
    <t>uang muka, sbum?</t>
  </si>
  <si>
    <t>tambahan bangunan, utang bunga, uang muka</t>
  </si>
  <si>
    <t>angsuran rumah</t>
  </si>
  <si>
    <t>kelebuhan tanah, uang muka</t>
  </si>
  <si>
    <t>Dyah Purnamasari</t>
  </si>
  <si>
    <t>Waryo</t>
  </si>
  <si>
    <t>F31</t>
  </si>
  <si>
    <t>uang muka, tambahan bangunan</t>
  </si>
  <si>
    <t xml:space="preserve">uang muka </t>
  </si>
  <si>
    <t>uang muka, kelebihan tanah</t>
  </si>
  <si>
    <t>tambahan bangunan</t>
  </si>
  <si>
    <t>angsuran rumah, tambahan bangunan</t>
  </si>
  <si>
    <t>KETERANGAN DARI NOTULEN</t>
  </si>
  <si>
    <t>DIBERI SURAT KEPUTUSAN DIREKTUR, JIKA BULAN DEPAN (JUNI) BELUM LUNAS, MAKA MULAI BULAN JUNI POTONG GAJI</t>
  </si>
  <si>
    <t>JIKA KONSUMEN LUNAS, BERI PENAGIH SISA FEE + TAMBAHAN 10% DARI SISA TAGIHAN</t>
  </si>
  <si>
    <t>PERATURAN :</t>
  </si>
  <si>
    <t>2. SISA FEE DIBERIKAN KEPADA PENAGIH + UANG TRANSPORT 10% DARI SISA TAGIHAN</t>
  </si>
  <si>
    <t>3. JIKA SISA TAGIHAN RP.500.000,- DAN FEE BELUM KELUAR MAKA LUNASI DARI FEE, JIKA FEE SUDAH KELUAR = UANG TRANSPORT 50% DARI SISA TAGIHAN</t>
  </si>
  <si>
    <t>4. JIKA MARKETING AWAL DARI TBL, DITANYAKAN DULU SANGGUP/TIDAK. JIKA SANGGUP BERI WAKTU 1 BULAN, JIKA LEWAT 1 BULAN LANGSUNG HANDLE SBL</t>
  </si>
  <si>
    <t>TIDAK SANGGUP (TAGIH KOLEKTOR)</t>
  </si>
  <si>
    <t>MARKETING SANGGUP + PERATURAN SAMA</t>
  </si>
  <si>
    <t>CEK SISTEM, TAGIHAN SEHARUSNYA 7.800.000 BUKAN 11.800.000 &amp; CEK FEE</t>
  </si>
  <si>
    <t>CEK FEE APA SUDAH KELUAR? JIKA SUDAH KELUAR DAPAT 50% DARI SISA TAGIHAN.</t>
  </si>
  <si>
    <t>1. JANGKA WAKTU PENAGIHAN 1 BULAN DARI 14/05/2020</t>
  </si>
  <si>
    <t>TELAH NEGOISASI, HARGA TANAH JADI 1 JUTA/M2. SOLUSI = POTONG FEE</t>
  </si>
  <si>
    <t>UM KURANG 4 JUTA (KONSUMEN MINTA MENUNGGU SBUM). CEK FEE DAN TETAP TAGIH</t>
  </si>
  <si>
    <t>POTONG FEE</t>
  </si>
  <si>
    <t>DIBERI JANGKA WAKTU, JIKA TIDAK LUNAS, BERI SURAT KEPUTUSAN GANTI PENAGIH. CEK FEE</t>
  </si>
  <si>
    <t>NEGO KELEBIHAN TANAH JADIKAN 10 JT DARI 15 JT. JIKA KONSUMEN TIDAK MAU MEMBAYAR KELEBIHAN TANAH MAKA JADIKAN FASUM.</t>
  </si>
  <si>
    <t>TANYA MAS ARDI, SANGGUP/TIDAK. JIKA SANGGUP BERI WAKTU 1 BULAN UNTUK MENAGIH. JIKA LEBIH 1 BULAN, HANDLE SBL</t>
  </si>
  <si>
    <t>TANYA MASRIO, SANGGUP/TIDAK. JIKA SANGGUP BERI WAKTU 1 BULAN UNTUK MENAGIH. JIKA LEBIH 1 BULAN, HANDLE SBL  &amp; UPDATE SISA TAGIHAN 21 JT</t>
  </si>
  <si>
    <t>NEGO PER M2 JADIKAN 1JUT, JIKA TIDAK MAU JADIKAN FASUM (JADI 24JUTA) UPDATE TAGIHAN, KURANGI SBUM 4JUTA</t>
  </si>
  <si>
    <t>SBUM BELUM KELUAR, TAGIH! DAPAT 10% DARI SISA TAGIHAN. KONFIRMASI DULU KE NITA SANGGUP/TIDAK</t>
  </si>
  <si>
    <t>DITAMBAH JANGKA WAKTU, KONFIRMASI DULU KE KONSUMENNYA SANGGUP BERAPA LAMA?</t>
  </si>
  <si>
    <t>CEK FEE DAN PINDAH KE DIKA</t>
  </si>
  <si>
    <t>CEK FEE DAN CEK TAGIHAN APA BENAR SEGITU</t>
  </si>
  <si>
    <t>CEK FEE, JIKA ADA, POTONG FEE</t>
  </si>
  <si>
    <t>CEK FEE</t>
  </si>
  <si>
    <t>CEK FEE, JIKA ADA, POTONG FEE DAN TETAP TAGIH PEDRO</t>
  </si>
  <si>
    <t>CEK MOU DULU + CEK TAGIHAN APA BENAR SEGITU</t>
  </si>
  <si>
    <t>CEK FEE DAN TERUS DITINDAK LANJUTI</t>
  </si>
  <si>
    <t>ALIHKAN KE MBAK LITA</t>
  </si>
  <si>
    <t>TIDAK SANGGUP (TAGIH KOLEKTOR) / TAGIH DULU OLEH PEDRO</t>
  </si>
  <si>
    <t>TIDAK SANGGUP (TAGIH KOLEKTOR) DAN CEK FEE</t>
  </si>
  <si>
    <t>KURANGI SBUM</t>
  </si>
  <si>
    <t>CEK FEE, JIKA MASIH ADA POTONG FEE</t>
  </si>
  <si>
    <t>MARKETING SANGGUP + PERATURAN SAMA DAN CEK FEE</t>
  </si>
  <si>
    <t>TAGIHAN KURANGI DARI SBUM</t>
  </si>
  <si>
    <t xml:space="preserve">BIKIN SURAT KE PENGHUNI BARU (OPER KREDIT) BAHWA NOVI IRAWAN MASIH ADA TAGIHAN KE PT </t>
  </si>
  <si>
    <t>MARKETING SANGGUP + PERATURAN SAMA (HUBUNGI HANADI DULU, APA SANGGUP)</t>
  </si>
  <si>
    <t>PINDAH KE DIKA</t>
  </si>
  <si>
    <t>MARKETING SANGGUP + PERATURAN SAMA &amp; CEK FEE</t>
  </si>
  <si>
    <t>CEK SBUM</t>
  </si>
  <si>
    <t>ALIHKAN KE PAK PEDRO</t>
  </si>
  <si>
    <t>PINDAH KHUSUS CASH</t>
  </si>
  <si>
    <t>MARKETING SANGGUP + PERATURAN SAMA (KONSUMEN JANJI BAYAR SETELAH LEBARAN)</t>
  </si>
  <si>
    <t>CEK SBUM DAN PEDRO KONFIRMASI DULU KE MAS ARDI APA SANGGUP? JIKA SANGGUP BERI WAKTU 1 BULAN. JIKA LEWAT 1 BLN BELUM LUNAS, HANDLE SBL</t>
  </si>
  <si>
    <t>MENUNGGU SBUM CAIR, 50% -50%</t>
  </si>
  <si>
    <t>PINDAH KE HAFI (NITA HUBUNGI DULU)</t>
  </si>
  <si>
    <t>POTONG FEE HANADI</t>
  </si>
  <si>
    <t>NUNGGU SBUM</t>
  </si>
  <si>
    <t>CEK TAGIHAN APA BENAR SEGITU DAN PINDAH KE MAS HAFI. BONUS = KEBIJAKAN DIREKTUR (FEE BERIKAN KE HAFI)</t>
  </si>
  <si>
    <t>DAFTAR PIUTANG REMBANGAN HILL RESIDENCE</t>
  </si>
  <si>
    <t>PENAGIHAN DILAKUKAN OLEH PIHAK KETIGA (KOLEKTOR)</t>
  </si>
  <si>
    <t>DAFTAR PIUTANG VILLA BOUGENVILLE INDAH</t>
  </si>
  <si>
    <t>DAFTAR PIUTANG VILLA INDAH TEGAL BESAR</t>
  </si>
</sst>
</file>

<file path=xl/styles.xml><?xml version="1.0" encoding="utf-8"?>
<styleSheet xmlns="http://schemas.openxmlformats.org/spreadsheetml/2006/main">
  <numFmts count="7">
    <numFmt numFmtId="42" formatCode="_(&quot;Rp&quot;* #,##0_);_(&quot;Rp&quot;* \(#,##0\);_(&quot;Rp&quot;* &quot;-&quot;_);_(@_)"/>
    <numFmt numFmtId="41" formatCode="_(* #,##0_);_(* \(#,##0\);_(* &quot;-&quot;_);_(@_)"/>
    <numFmt numFmtId="164" formatCode="_-* #,##0_-;\-* #,##0_-;_-* &quot;-&quot;_-;_-@_-"/>
    <numFmt numFmtId="165" formatCode="[$-C09]dd\-mmm\-yy;@"/>
    <numFmt numFmtId="166" formatCode="_([$Rp-421]* #,##0_);_([$Rp-421]* \(#,##0\);_([$Rp-421]* &quot;-&quot;??_);_(@_)"/>
    <numFmt numFmtId="167" formatCode="[$-409]d\-mmm\-yy;@"/>
    <numFmt numFmtId="168" formatCode="_([$Rp-421]* #,##0_);_([$Rp-421]* \(#,##0\);_([$Rp-421]* &quot;-&quot;_);_(@_)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11"/>
      <color rgb="FF7030A0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7030A0"/>
      <name val="Times New Roman"/>
      <family val="1"/>
    </font>
    <font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0" fontId="8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ill="1"/>
    <xf numFmtId="42" fontId="0" fillId="0" borderId="0" xfId="0" applyNumberFormat="1"/>
    <xf numFmtId="1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6" borderId="0" xfId="0" applyFill="1"/>
    <xf numFmtId="0" fontId="0" fillId="4" borderId="0" xfId="0" applyFill="1"/>
    <xf numFmtId="14" fontId="2" fillId="0" borderId="5" xfId="0" applyNumberFormat="1" applyFont="1" applyBorder="1" applyAlignment="1">
      <alignment horizontal="center" vertical="center"/>
    </xf>
    <xf numFmtId="14" fontId="2" fillId="6" borderId="5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0" borderId="5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166" fontId="0" fillId="0" borderId="7" xfId="0" applyNumberFormat="1" applyBorder="1"/>
    <xf numFmtId="166" fontId="0" fillId="0" borderId="0" xfId="0" applyNumberFormat="1" applyFill="1"/>
    <xf numFmtId="166" fontId="0" fillId="0" borderId="0" xfId="0" applyNumberFormat="1"/>
    <xf numFmtId="167" fontId="0" fillId="0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42" fontId="6" fillId="0" borderId="0" xfId="0" applyNumberFormat="1" applyFont="1" applyFill="1" applyBorder="1" applyAlignment="1">
      <alignment horizontal="center" vertical="center" wrapText="1"/>
    </xf>
    <xf numFmtId="42" fontId="0" fillId="0" borderId="0" xfId="0" applyNumberFormat="1" applyFill="1" applyBorder="1"/>
    <xf numFmtId="42" fontId="0" fillId="3" borderId="0" xfId="0" applyNumberFormat="1" applyFill="1" applyBorder="1"/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8" fillId="0" borderId="0" xfId="3"/>
    <xf numFmtId="0" fontId="9" fillId="0" borderId="0" xfId="3" applyFont="1" applyFill="1"/>
    <xf numFmtId="0" fontId="8" fillId="0" borderId="0" xfId="3" applyFill="1"/>
    <xf numFmtId="0" fontId="0" fillId="0" borderId="0" xfId="0" applyAlignment="1">
      <alignment wrapText="1"/>
    </xf>
    <xf numFmtId="0" fontId="10" fillId="0" borderId="0" xfId="3" applyFont="1"/>
    <xf numFmtId="0" fontId="10" fillId="0" borderId="5" xfId="3" applyFont="1" applyFill="1" applyBorder="1" applyAlignment="1">
      <alignment horizontal="center"/>
    </xf>
    <xf numFmtId="0" fontId="10" fillId="0" borderId="5" xfId="3" applyFont="1" applyFill="1" applyBorder="1"/>
    <xf numFmtId="168" fontId="10" fillId="0" borderId="5" xfId="3" applyNumberFormat="1" applyFont="1" applyFill="1" applyBorder="1" applyAlignment="1">
      <alignment horizontal="center"/>
    </xf>
    <xf numFmtId="15" fontId="10" fillId="0" borderId="5" xfId="3" applyNumberFormat="1" applyFont="1" applyFill="1" applyBorder="1" applyAlignment="1">
      <alignment horizontal="center"/>
    </xf>
    <xf numFmtId="168" fontId="13" fillId="0" borderId="5" xfId="3" applyNumberFormat="1" applyFont="1" applyFill="1" applyBorder="1" applyAlignment="1">
      <alignment horizontal="center"/>
    </xf>
    <xf numFmtId="42" fontId="10" fillId="0" borderId="5" xfId="3" applyNumberFormat="1" applyFont="1" applyFill="1" applyBorder="1" applyAlignment="1">
      <alignment horizontal="center"/>
    </xf>
    <xf numFmtId="0" fontId="10" fillId="3" borderId="5" xfId="3" applyFont="1" applyFill="1" applyBorder="1"/>
    <xf numFmtId="0" fontId="10" fillId="0" borderId="5" xfId="3" applyFont="1" applyFill="1" applyBorder="1" applyAlignment="1">
      <alignment horizontal="center" vertical="center"/>
    </xf>
    <xf numFmtId="0" fontId="12" fillId="0" borderId="5" xfId="3" applyFont="1" applyFill="1" applyBorder="1"/>
    <xf numFmtId="168" fontId="12" fillId="0" borderId="5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42" fontId="10" fillId="0" borderId="0" xfId="0" applyNumberFormat="1" applyFont="1" applyAlignment="1">
      <alignment horizontal="center" vertical="center"/>
    </xf>
    <xf numFmtId="42" fontId="10" fillId="0" borderId="0" xfId="0" applyNumberFormat="1" applyFont="1"/>
    <xf numFmtId="167" fontId="10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wrapText="1"/>
    </xf>
    <xf numFmtId="42" fontId="10" fillId="0" borderId="0" xfId="0" applyNumberFormat="1" applyFont="1" applyFill="1"/>
    <xf numFmtId="14" fontId="10" fillId="0" borderId="0" xfId="0" applyNumberFormat="1" applyFont="1" applyAlignment="1">
      <alignment horizontal="center"/>
    </xf>
    <xf numFmtId="9" fontId="16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7" fillId="3" borderId="5" xfId="2" applyFont="1" applyFill="1" applyBorder="1" applyAlignment="1">
      <alignment horizontal="center" vertical="center"/>
    </xf>
    <xf numFmtId="167" fontId="12" fillId="3" borderId="5" xfId="0" applyNumberFormat="1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wrapText="1"/>
    </xf>
    <xf numFmtId="0" fontId="17" fillId="3" borderId="5" xfId="2" applyFont="1" applyFill="1" applyBorder="1" applyAlignment="1">
      <alignment horizontal="center"/>
    </xf>
    <xf numFmtId="166" fontId="12" fillId="3" borderId="5" xfId="0" applyNumberFormat="1" applyFont="1" applyFill="1" applyBorder="1" applyAlignment="1">
      <alignment horizontal="center" vertical="center" wrapText="1"/>
    </xf>
    <xf numFmtId="164" fontId="12" fillId="3" borderId="5" xfId="0" applyNumberFormat="1" applyFont="1" applyFill="1" applyBorder="1" applyAlignment="1">
      <alignment horizontal="center" vertical="center" wrapText="1"/>
    </xf>
    <xf numFmtId="42" fontId="10" fillId="3" borderId="5" xfId="0" applyNumberFormat="1" applyFont="1" applyFill="1" applyBorder="1"/>
    <xf numFmtId="14" fontId="10" fillId="3" borderId="5" xfId="0" applyNumberFormat="1" applyFont="1" applyFill="1" applyBorder="1" applyAlignment="1">
      <alignment horizontal="center"/>
    </xf>
    <xf numFmtId="42" fontId="10" fillId="0" borderId="5" xfId="0" applyNumberFormat="1" applyFont="1" applyBorder="1"/>
    <xf numFmtId="42" fontId="10" fillId="5" borderId="5" xfId="0" applyNumberFormat="1" applyFont="1" applyFill="1" applyBorder="1"/>
    <xf numFmtId="0" fontId="10" fillId="5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7" fillId="3" borderId="5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vertical="center" wrapText="1"/>
    </xf>
    <xf numFmtId="14" fontId="10" fillId="0" borderId="5" xfId="0" applyNumberFormat="1" applyFont="1" applyBorder="1" applyAlignment="1">
      <alignment horizontal="center" vertical="center"/>
    </xf>
    <xf numFmtId="42" fontId="10" fillId="2" borderId="5" xfId="0" applyNumberFormat="1" applyFont="1" applyFill="1" applyBorder="1"/>
    <xf numFmtId="42" fontId="10" fillId="0" borderId="5" xfId="0" applyNumberFormat="1" applyFont="1" applyFill="1" applyBorder="1"/>
    <xf numFmtId="0" fontId="10" fillId="0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42" fontId="10" fillId="0" borderId="5" xfId="0" applyNumberFormat="1" applyFont="1" applyBorder="1" applyAlignment="1">
      <alignment horizontal="center"/>
    </xf>
    <xf numFmtId="42" fontId="10" fillId="0" borderId="5" xfId="0" applyNumberFormat="1" applyFont="1" applyBorder="1" applyAlignment="1">
      <alignment horizontal="center" vertical="center"/>
    </xf>
    <xf numFmtId="0" fontId="17" fillId="3" borderId="5" xfId="2" applyFont="1" applyFill="1" applyBorder="1"/>
    <xf numFmtId="42" fontId="12" fillId="3" borderId="5" xfId="0" applyNumberFormat="1" applyFont="1" applyFill="1" applyBorder="1" applyAlignment="1">
      <alignment horizontal="center" vertical="center" wrapText="1"/>
    </xf>
    <xf numFmtId="167" fontId="10" fillId="0" borderId="5" xfId="0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5" xfId="0" applyFont="1" applyFill="1" applyBorder="1" applyAlignment="1">
      <alignment horizontal="center"/>
    </xf>
    <xf numFmtId="42" fontId="10" fillId="0" borderId="5" xfId="1" applyFont="1" applyFill="1" applyBorder="1"/>
    <xf numFmtId="37" fontId="10" fillId="0" borderId="5" xfId="0" applyNumberFormat="1" applyFont="1" applyFill="1" applyBorder="1"/>
    <xf numFmtId="41" fontId="10" fillId="0" borderId="5" xfId="0" applyNumberFormat="1" applyFont="1" applyFill="1" applyBorder="1"/>
    <xf numFmtId="167" fontId="10" fillId="3" borderId="5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42" fontId="14" fillId="7" borderId="5" xfId="0" applyNumberFormat="1" applyFont="1" applyFill="1" applyBorder="1" applyAlignment="1">
      <alignment horizontal="center"/>
    </xf>
    <xf numFmtId="49" fontId="14" fillId="7" borderId="5" xfId="0" applyNumberFormat="1" applyFont="1" applyFill="1" applyBorder="1" applyAlignment="1">
      <alignment horizontal="center" vertical="center"/>
    </xf>
    <xf numFmtId="49" fontId="14" fillId="7" borderId="6" xfId="0" applyNumberFormat="1" applyFont="1" applyFill="1" applyBorder="1" applyAlignment="1">
      <alignment horizontal="center" vertical="center"/>
    </xf>
    <xf numFmtId="0" fontId="12" fillId="7" borderId="5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ill="1" applyBorder="1"/>
    <xf numFmtId="0" fontId="2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/>
    <xf numFmtId="49" fontId="10" fillId="0" borderId="0" xfId="0" applyNumberFormat="1" applyFont="1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14" fillId="7" borderId="5" xfId="0" applyNumberFormat="1" applyFont="1" applyFill="1" applyBorder="1" applyAlignment="1">
      <alignment horizontal="center" vertical="center"/>
    </xf>
    <xf numFmtId="0" fontId="17" fillId="3" borderId="11" xfId="2" applyFont="1" applyFill="1" applyBorder="1" applyAlignment="1">
      <alignment horizontal="center" vertical="center"/>
    </xf>
    <xf numFmtId="167" fontId="12" fillId="3" borderId="11" xfId="0" applyNumberFormat="1" applyFont="1" applyFill="1" applyBorder="1" applyAlignment="1">
      <alignment horizontal="center" vertical="center" wrapText="1"/>
    </xf>
    <xf numFmtId="0" fontId="17" fillId="3" borderId="11" xfId="2" applyFont="1" applyFill="1" applyBorder="1"/>
    <xf numFmtId="0" fontId="17" fillId="3" borderId="11" xfId="2" applyFont="1" applyFill="1" applyBorder="1" applyAlignment="1">
      <alignment horizontal="center"/>
    </xf>
    <xf numFmtId="166" fontId="12" fillId="3" borderId="11" xfId="0" applyNumberFormat="1" applyFont="1" applyFill="1" applyBorder="1" applyAlignment="1">
      <alignment horizontal="center" vertical="center" wrapText="1"/>
    </xf>
    <xf numFmtId="164" fontId="12" fillId="3" borderId="11" xfId="0" applyNumberFormat="1" applyFont="1" applyFill="1" applyBorder="1" applyAlignment="1">
      <alignment horizontal="center" vertical="center" wrapText="1"/>
    </xf>
    <xf numFmtId="42" fontId="12" fillId="3" borderId="11" xfId="0" applyNumberFormat="1" applyFont="1" applyFill="1" applyBorder="1" applyAlignment="1">
      <alignment horizontal="center" vertical="center" wrapText="1"/>
    </xf>
    <xf numFmtId="42" fontId="10" fillId="3" borderId="11" xfId="0" applyNumberFormat="1" applyFont="1" applyFill="1" applyBorder="1"/>
    <xf numFmtId="42" fontId="10" fillId="3" borderId="1" xfId="0" applyNumberFormat="1" applyFont="1" applyFill="1" applyBorder="1"/>
    <xf numFmtId="0" fontId="17" fillId="0" borderId="5" xfId="2" applyFont="1" applyFill="1" applyBorder="1" applyAlignment="1">
      <alignment horizontal="center" vertical="center"/>
    </xf>
    <xf numFmtId="167" fontId="12" fillId="0" borderId="5" xfId="0" applyNumberFormat="1" applyFont="1" applyFill="1" applyBorder="1" applyAlignment="1">
      <alignment horizontal="center" vertical="center" wrapText="1"/>
    </xf>
    <xf numFmtId="166" fontId="12" fillId="0" borderId="5" xfId="0" applyNumberFormat="1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vertical="center" wrapText="1"/>
    </xf>
    <xf numFmtId="42" fontId="12" fillId="0" borderId="5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7" fillId="8" borderId="5" xfId="2" applyFont="1" applyFill="1" applyBorder="1" applyAlignment="1">
      <alignment horizontal="center" vertical="center"/>
    </xf>
    <xf numFmtId="167" fontId="12" fillId="8" borderId="5" xfId="0" applyNumberFormat="1" applyFont="1" applyFill="1" applyBorder="1" applyAlignment="1">
      <alignment horizontal="center" vertical="center" wrapText="1"/>
    </xf>
    <xf numFmtId="0" fontId="17" fillId="8" borderId="5" xfId="2" applyFont="1" applyFill="1" applyBorder="1"/>
    <xf numFmtId="0" fontId="17" fillId="8" borderId="5" xfId="2" applyFont="1" applyFill="1" applyBorder="1" applyAlignment="1">
      <alignment horizontal="center"/>
    </xf>
    <xf numFmtId="166" fontId="12" fillId="8" borderId="5" xfId="0" applyNumberFormat="1" applyFont="1" applyFill="1" applyBorder="1" applyAlignment="1">
      <alignment horizontal="center" vertical="center" wrapText="1"/>
    </xf>
    <xf numFmtId="164" fontId="12" fillId="8" borderId="5" xfId="0" applyNumberFormat="1" applyFont="1" applyFill="1" applyBorder="1" applyAlignment="1">
      <alignment horizontal="center" vertical="center" wrapText="1"/>
    </xf>
    <xf numFmtId="42" fontId="12" fillId="8" borderId="5" xfId="0" applyNumberFormat="1" applyFont="1" applyFill="1" applyBorder="1" applyAlignment="1">
      <alignment horizontal="center" vertical="center" wrapText="1"/>
    </xf>
    <xf numFmtId="42" fontId="10" fillId="8" borderId="5" xfId="0" applyNumberFormat="1" applyFont="1" applyFill="1" applyBorder="1"/>
    <xf numFmtId="167" fontId="10" fillId="8" borderId="5" xfId="0" applyNumberFormat="1" applyFont="1" applyFill="1" applyBorder="1" applyAlignment="1">
      <alignment horizontal="center"/>
    </xf>
    <xf numFmtId="49" fontId="0" fillId="8" borderId="5" xfId="0" applyNumberFormat="1" applyFill="1" applyBorder="1"/>
    <xf numFmtId="0" fontId="0" fillId="8" borderId="0" xfId="0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0" fillId="8" borderId="5" xfId="3" applyFont="1" applyFill="1" applyBorder="1" applyAlignment="1">
      <alignment horizontal="center"/>
    </xf>
    <xf numFmtId="0" fontId="10" fillId="8" borderId="5" xfId="3" applyFont="1" applyFill="1" applyBorder="1"/>
    <xf numFmtId="168" fontId="10" fillId="8" borderId="5" xfId="3" applyNumberFormat="1" applyFont="1" applyFill="1" applyBorder="1" applyAlignment="1">
      <alignment horizontal="center"/>
    </xf>
    <xf numFmtId="168" fontId="13" fillId="8" borderId="5" xfId="3" applyNumberFormat="1" applyFont="1" applyFill="1" applyBorder="1" applyAlignment="1">
      <alignment horizontal="center"/>
    </xf>
    <xf numFmtId="42" fontId="10" fillId="8" borderId="5" xfId="3" applyNumberFormat="1" applyFont="1" applyFill="1" applyBorder="1" applyAlignment="1">
      <alignment horizontal="center"/>
    </xf>
    <xf numFmtId="15" fontId="10" fillId="8" borderId="5" xfId="3" applyNumberFormat="1" applyFont="1" applyFill="1" applyBorder="1" applyAlignment="1">
      <alignment horizontal="center"/>
    </xf>
    <xf numFmtId="0" fontId="8" fillId="8" borderId="0" xfId="3" applyFill="1"/>
    <xf numFmtId="0" fontId="17" fillId="0" borderId="5" xfId="2" applyFont="1" applyFill="1" applyBorder="1"/>
    <xf numFmtId="0" fontId="17" fillId="0" borderId="5" xfId="2" applyFont="1" applyFill="1" applyBorder="1" applyAlignment="1">
      <alignment wrapText="1"/>
    </xf>
    <xf numFmtId="14" fontId="10" fillId="0" borderId="5" xfId="0" applyNumberFormat="1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vertical="center" wrapText="1"/>
    </xf>
    <xf numFmtId="0" fontId="12" fillId="0" borderId="0" xfId="0" applyFont="1"/>
    <xf numFmtId="0" fontId="17" fillId="8" borderId="5" xfId="2" applyFont="1" applyFill="1" applyBorder="1" applyAlignment="1">
      <alignment wrapText="1"/>
    </xf>
    <xf numFmtId="14" fontId="10" fillId="8" borderId="5" xfId="0" applyNumberFormat="1" applyFont="1" applyFill="1" applyBorder="1" applyAlignment="1">
      <alignment horizontal="center"/>
    </xf>
    <xf numFmtId="49" fontId="0" fillId="8" borderId="5" xfId="0" applyNumberFormat="1" applyFill="1" applyBorder="1" applyAlignment="1">
      <alignment horizontal="center" vertical="center"/>
    </xf>
    <xf numFmtId="14" fontId="2" fillId="8" borderId="5" xfId="0" applyNumberFormat="1" applyFont="1" applyFill="1" applyBorder="1" applyAlignment="1">
      <alignment horizontal="center" vertical="center"/>
    </xf>
    <xf numFmtId="0" fontId="0" fillId="8" borderId="5" xfId="0" applyFill="1" applyBorder="1"/>
    <xf numFmtId="14" fontId="10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7" fillId="8" borderId="5" xfId="2" applyFont="1" applyFill="1" applyBorder="1" applyAlignment="1">
      <alignment horizontal="center" vertical="center" wrapText="1"/>
    </xf>
    <xf numFmtId="0" fontId="17" fillId="8" borderId="5" xfId="2" applyFont="1" applyFill="1" applyBorder="1" applyAlignment="1">
      <alignment vertical="center" wrapText="1"/>
    </xf>
    <xf numFmtId="42" fontId="10" fillId="0" borderId="6" xfId="0" applyNumberFormat="1" applyFont="1" applyBorder="1"/>
    <xf numFmtId="0" fontId="10" fillId="0" borderId="6" xfId="0" applyFont="1" applyBorder="1" applyAlignment="1">
      <alignment horizontal="center" vertical="center"/>
    </xf>
    <xf numFmtId="0" fontId="0" fillId="0" borderId="6" xfId="0" applyFill="1" applyBorder="1"/>
    <xf numFmtId="49" fontId="0" fillId="0" borderId="6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left"/>
    </xf>
    <xf numFmtId="42" fontId="10" fillId="3" borderId="5" xfId="0" applyNumberFormat="1" applyFont="1" applyFill="1" applyBorder="1" applyAlignment="1">
      <alignment vertical="center"/>
    </xf>
    <xf numFmtId="9" fontId="0" fillId="0" borderId="5" xfId="4" applyFont="1" applyFill="1" applyBorder="1"/>
    <xf numFmtId="9" fontId="0" fillId="8" borderId="5" xfId="4" applyFont="1" applyFill="1" applyBorder="1"/>
    <xf numFmtId="49" fontId="8" fillId="0" borderId="2" xfId="3" applyNumberFormat="1" applyFill="1" applyBorder="1"/>
    <xf numFmtId="49" fontId="8" fillId="8" borderId="2" xfId="3" applyNumberFormat="1" applyFill="1" applyBorder="1"/>
    <xf numFmtId="9" fontId="8" fillId="0" borderId="5" xfId="4" applyFont="1" applyFill="1" applyBorder="1"/>
    <xf numFmtId="0" fontId="8" fillId="0" borderId="5" xfId="3" applyFill="1" applyBorder="1"/>
    <xf numFmtId="9" fontId="8" fillId="8" borderId="5" xfId="4" applyFont="1" applyFill="1" applyBorder="1"/>
    <xf numFmtId="0" fontId="8" fillId="8" borderId="5" xfId="3" applyFill="1" applyBorder="1"/>
    <xf numFmtId="9" fontId="0" fillId="8" borderId="5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11" xfId="0" applyFill="1" applyBorder="1"/>
    <xf numFmtId="0" fontId="8" fillId="0" borderId="5" xfId="3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vertical="center" wrapText="1"/>
    </xf>
    <xf numFmtId="0" fontId="20" fillId="7" borderId="1" xfId="3" applyFont="1" applyFill="1" applyBorder="1" applyAlignment="1">
      <alignment horizontal="center" vertical="center"/>
    </xf>
    <xf numFmtId="0" fontId="20" fillId="7" borderId="6" xfId="3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/>
    </xf>
    <xf numFmtId="49" fontId="12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14" fillId="7" borderId="6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165" fontId="14" fillId="7" borderId="1" xfId="0" applyNumberFormat="1" applyFont="1" applyFill="1" applyBorder="1" applyAlignment="1">
      <alignment horizontal="center" vertical="center"/>
    </xf>
    <xf numFmtId="165" fontId="14" fillId="7" borderId="6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166" fontId="14" fillId="7" borderId="1" xfId="0" applyNumberFormat="1" applyFont="1" applyFill="1" applyBorder="1" applyAlignment="1">
      <alignment horizontal="center" vertical="center" wrapText="1"/>
    </xf>
    <xf numFmtId="166" fontId="14" fillId="7" borderId="6" xfId="0" applyNumberFormat="1" applyFont="1" applyFill="1" applyBorder="1" applyAlignment="1">
      <alignment horizontal="center" vertical="center" wrapText="1"/>
    </xf>
    <xf numFmtId="42" fontId="14" fillId="7" borderId="1" xfId="0" applyNumberFormat="1" applyFont="1" applyFill="1" applyBorder="1" applyAlignment="1">
      <alignment horizontal="center" vertical="center" wrapText="1"/>
    </xf>
    <xf numFmtId="42" fontId="14" fillId="7" borderId="6" xfId="0" applyNumberFormat="1" applyFont="1" applyFill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" fontId="14" fillId="7" borderId="6" xfId="0" applyNumberFormat="1" applyFont="1" applyFill="1" applyBorder="1" applyAlignment="1">
      <alignment horizontal="center" vertical="center" wrapText="1"/>
    </xf>
    <xf numFmtId="42" fontId="14" fillId="7" borderId="2" xfId="0" applyNumberFormat="1" applyFont="1" applyFill="1" applyBorder="1" applyAlignment="1">
      <alignment horizontal="center" vertical="center"/>
    </xf>
    <xf numFmtId="42" fontId="14" fillId="7" borderId="3" xfId="0" applyNumberFormat="1" applyFont="1" applyFill="1" applyBorder="1" applyAlignment="1">
      <alignment horizontal="center" vertical="center"/>
    </xf>
    <xf numFmtId="42" fontId="14" fillId="7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2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49" fontId="14" fillId="7" borderId="5" xfId="0" applyNumberFormat="1" applyFont="1" applyFill="1" applyBorder="1" applyAlignment="1">
      <alignment horizontal="center" vertical="center"/>
    </xf>
    <xf numFmtId="49" fontId="14" fillId="7" borderId="10" xfId="0" applyNumberFormat="1" applyFont="1" applyFill="1" applyBorder="1" applyAlignment="1">
      <alignment horizontal="center" vertical="center"/>
    </xf>
    <xf numFmtId="49" fontId="14" fillId="7" borderId="9" xfId="0" applyNumberFormat="1" applyFont="1" applyFill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center"/>
    </xf>
    <xf numFmtId="49" fontId="14" fillId="7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4" fontId="14" fillId="7" borderId="5" xfId="0" applyNumberFormat="1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49" fontId="14" fillId="7" borderId="4" xfId="0" applyNumberFormat="1" applyFont="1" applyFill="1" applyBorder="1" applyAlignment="1">
      <alignment horizontal="center" vertical="center"/>
    </xf>
    <xf numFmtId="49" fontId="20" fillId="7" borderId="5" xfId="0" applyNumberFormat="1" applyFont="1" applyFill="1" applyBorder="1" applyAlignment="1">
      <alignment horizontal="center" vertical="center"/>
    </xf>
    <xf numFmtId="167" fontId="14" fillId="7" borderId="5" xfId="0" applyNumberFormat="1" applyFont="1" applyFill="1" applyBorder="1" applyAlignment="1">
      <alignment horizontal="center" vertical="center"/>
    </xf>
    <xf numFmtId="42" fontId="14" fillId="7" borderId="1" xfId="0" applyNumberFormat="1" applyFont="1" applyFill="1" applyBorder="1" applyAlignment="1">
      <alignment horizontal="center" vertical="center"/>
    </xf>
    <xf numFmtId="42" fontId="14" fillId="7" borderId="6" xfId="0" applyNumberFormat="1" applyFont="1" applyFill="1" applyBorder="1" applyAlignment="1">
      <alignment horizontal="center" vertical="center"/>
    </xf>
    <xf numFmtId="0" fontId="20" fillId="7" borderId="5" xfId="3" applyFont="1" applyFill="1" applyBorder="1" applyAlignment="1">
      <alignment horizontal="center" vertical="center" wrapText="1"/>
    </xf>
    <xf numFmtId="49" fontId="20" fillId="7" borderId="8" xfId="3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center"/>
    </xf>
    <xf numFmtId="0" fontId="12" fillId="7" borderId="5" xfId="3" applyFont="1" applyFill="1" applyBorder="1" applyAlignment="1">
      <alignment horizontal="center" vertical="center"/>
    </xf>
    <xf numFmtId="0" fontId="12" fillId="7" borderId="5" xfId="3" applyFont="1" applyFill="1" applyBorder="1" applyAlignment="1">
      <alignment horizontal="center" vertical="center" wrapText="1"/>
    </xf>
    <xf numFmtId="0" fontId="12" fillId="7" borderId="5" xfId="3" applyFont="1" applyFill="1" applyBorder="1"/>
    <xf numFmtId="0" fontId="12" fillId="7" borderId="1" xfId="3" applyFont="1" applyFill="1" applyBorder="1" applyAlignment="1">
      <alignment horizontal="center" vertical="center"/>
    </xf>
    <xf numFmtId="0" fontId="20" fillId="7" borderId="5" xfId="3" applyFont="1" applyFill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8" fillId="0" borderId="5" xfId="3" applyFill="1" applyBorder="1" applyAlignment="1">
      <alignment vertical="center" wrapText="1"/>
    </xf>
    <xf numFmtId="0" fontId="8" fillId="8" borderId="5" xfId="3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wrapText="1"/>
    </xf>
    <xf numFmtId="42" fontId="10" fillId="3" borderId="5" xfId="0" applyNumberFormat="1" applyFont="1" applyFill="1" applyBorder="1" applyAlignment="1">
      <alignment wrapText="1"/>
    </xf>
    <xf numFmtId="167" fontId="10" fillId="3" borderId="5" xfId="0" applyNumberFormat="1" applyFont="1" applyFill="1" applyBorder="1" applyAlignment="1">
      <alignment horizontal="center" wrapText="1"/>
    </xf>
    <xf numFmtId="49" fontId="0" fillId="0" borderId="5" xfId="0" applyNumberFormat="1" applyFill="1" applyBorder="1" applyAlignment="1">
      <alignment wrapText="1"/>
    </xf>
    <xf numFmtId="9" fontId="0" fillId="0" borderId="5" xfId="4" applyFont="1" applyFill="1" applyBorder="1" applyAlignment="1">
      <alignment wrapText="1"/>
    </xf>
    <xf numFmtId="0" fontId="19" fillId="3" borderId="5" xfId="0" applyFont="1" applyFill="1" applyBorder="1" applyAlignment="1">
      <alignment wrapText="1"/>
    </xf>
    <xf numFmtId="167" fontId="10" fillId="0" borderId="5" xfId="0" applyNumberFormat="1" applyFont="1" applyFill="1" applyBorder="1" applyAlignment="1">
      <alignment horizontal="center" wrapText="1"/>
    </xf>
    <xf numFmtId="0" fontId="8" fillId="0" borderId="5" xfId="3" applyFill="1" applyBorder="1" applyAlignment="1">
      <alignment wrapText="1"/>
    </xf>
    <xf numFmtId="0" fontId="8" fillId="0" borderId="5" xfId="3" applyBorder="1" applyAlignment="1">
      <alignment wrapText="1"/>
    </xf>
    <xf numFmtId="0" fontId="10" fillId="3" borderId="5" xfId="3" applyFont="1" applyFill="1" applyBorder="1" applyAlignment="1">
      <alignment vertical="center"/>
    </xf>
    <xf numFmtId="168" fontId="10" fillId="0" borderId="5" xfId="3" applyNumberFormat="1" applyFont="1" applyFill="1" applyBorder="1" applyAlignment="1">
      <alignment horizontal="center" vertical="center"/>
    </xf>
    <xf numFmtId="15" fontId="10" fillId="0" borderId="5" xfId="3" applyNumberFormat="1" applyFont="1" applyFill="1" applyBorder="1" applyAlignment="1">
      <alignment horizontal="center" vertical="center"/>
    </xf>
    <xf numFmtId="0" fontId="10" fillId="0" borderId="5" xfId="3" applyFont="1" applyFill="1" applyBorder="1" applyAlignment="1">
      <alignment vertical="center"/>
    </xf>
    <xf numFmtId="42" fontId="10" fillId="0" borderId="5" xfId="3" applyNumberFormat="1" applyFont="1" applyFill="1" applyBorder="1" applyAlignment="1">
      <alignment horizontal="center" vertical="center"/>
    </xf>
    <xf numFmtId="49" fontId="8" fillId="0" borderId="2" xfId="3" applyNumberFormat="1" applyFill="1" applyBorder="1" applyAlignment="1">
      <alignment vertical="center"/>
    </xf>
    <xf numFmtId="9" fontId="8" fillId="0" borderId="5" xfId="4" applyFont="1" applyFill="1" applyBorder="1" applyAlignment="1">
      <alignment vertical="center"/>
    </xf>
    <xf numFmtId="0" fontId="12" fillId="0" borderId="5" xfId="3" applyFont="1" applyFill="1" applyBorder="1" applyAlignment="1">
      <alignment vertical="center"/>
    </xf>
    <xf numFmtId="168" fontId="12" fillId="0" borderId="5" xfId="3" applyNumberFormat="1" applyFont="1" applyFill="1" applyBorder="1" applyAlignment="1">
      <alignment horizontal="center" vertical="center"/>
    </xf>
    <xf numFmtId="168" fontId="13" fillId="0" borderId="5" xfId="3" applyNumberFormat="1" applyFont="1" applyFill="1" applyBorder="1" applyAlignment="1">
      <alignment horizontal="center" vertical="center"/>
    </xf>
    <xf numFmtId="0" fontId="10" fillId="8" borderId="5" xfId="3" applyFont="1" applyFill="1" applyBorder="1" applyAlignment="1">
      <alignment horizontal="center" vertical="center"/>
    </xf>
    <xf numFmtId="0" fontId="15" fillId="7" borderId="5" xfId="3" applyFont="1" applyFill="1" applyBorder="1"/>
    <xf numFmtId="49" fontId="8" fillId="7" borderId="2" xfId="3" applyNumberFormat="1" applyFill="1" applyBorder="1"/>
    <xf numFmtId="0" fontId="8" fillId="7" borderId="5" xfId="3" applyFill="1" applyBorder="1"/>
    <xf numFmtId="0" fontId="11" fillId="7" borderId="2" xfId="3" applyFont="1" applyFill="1" applyBorder="1" applyAlignment="1">
      <alignment horizontal="center"/>
    </xf>
    <xf numFmtId="0" fontId="11" fillId="7" borderId="4" xfId="3" applyFont="1" applyFill="1" applyBorder="1" applyAlignment="1">
      <alignment horizontal="center"/>
    </xf>
    <xf numFmtId="42" fontId="11" fillId="7" borderId="2" xfId="3" applyNumberFormat="1" applyFont="1" applyFill="1" applyBorder="1" applyAlignment="1">
      <alignment horizontal="center"/>
    </xf>
    <xf numFmtId="42" fontId="11" fillId="7" borderId="3" xfId="3" applyNumberFormat="1" applyFont="1" applyFill="1" applyBorder="1" applyAlignment="1">
      <alignment horizontal="center"/>
    </xf>
    <xf numFmtId="42" fontId="11" fillId="7" borderId="4" xfId="3" applyNumberFormat="1" applyFont="1" applyFill="1" applyBorder="1" applyAlignment="1">
      <alignment horizontal="center"/>
    </xf>
    <xf numFmtId="167" fontId="10" fillId="7" borderId="5" xfId="0" applyNumberFormat="1" applyFont="1" applyFill="1" applyBorder="1" applyAlignment="1">
      <alignment horizontal="center"/>
    </xf>
    <xf numFmtId="0" fontId="0" fillId="7" borderId="5" xfId="0" applyFill="1" applyBorder="1"/>
    <xf numFmtId="0" fontId="21" fillId="7" borderId="5" xfId="2" applyFont="1" applyFill="1" applyBorder="1"/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42" fontId="11" fillId="7" borderId="2" xfId="0" applyNumberFormat="1" applyFont="1" applyFill="1" applyBorder="1" applyAlignment="1">
      <alignment horizontal="center"/>
    </xf>
    <xf numFmtId="42" fontId="11" fillId="7" borderId="3" xfId="0" applyNumberFormat="1" applyFont="1" applyFill="1" applyBorder="1" applyAlignment="1">
      <alignment horizontal="center"/>
    </xf>
    <xf numFmtId="42" fontId="11" fillId="7" borderId="4" xfId="0" applyNumberFormat="1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14" fontId="10" fillId="7" borderId="6" xfId="0" applyNumberFormat="1" applyFont="1" applyFill="1" applyBorder="1" applyAlignment="1">
      <alignment horizontal="center"/>
    </xf>
    <xf numFmtId="166" fontId="10" fillId="7" borderId="6" xfId="0" applyNumberFormat="1" applyFont="1" applyFill="1" applyBorder="1"/>
    <xf numFmtId="0" fontId="2" fillId="7" borderId="6" xfId="0" applyFont="1" applyFill="1" applyBorder="1" applyAlignment="1">
      <alignment horizontal="center" vertical="center"/>
    </xf>
    <xf numFmtId="0" fontId="0" fillId="7" borderId="6" xfId="0" applyFill="1" applyBorder="1"/>
    <xf numFmtId="49" fontId="0" fillId="7" borderId="6" xfId="0" applyNumberFormat="1" applyFill="1" applyBorder="1" applyAlignment="1">
      <alignment horizontal="center" vertical="center"/>
    </xf>
    <xf numFmtId="166" fontId="11" fillId="7" borderId="12" xfId="0" applyNumberFormat="1" applyFont="1" applyFill="1" applyBorder="1" applyAlignment="1">
      <alignment horizontal="center"/>
    </xf>
    <xf numFmtId="166" fontId="11" fillId="7" borderId="13" xfId="0" applyNumberFormat="1" applyFont="1" applyFill="1" applyBorder="1" applyAlignment="1">
      <alignment horizontal="center"/>
    </xf>
    <xf numFmtId="166" fontId="11" fillId="7" borderId="14" xfId="0" applyNumberFormat="1" applyFont="1" applyFill="1" applyBorder="1" applyAlignment="1">
      <alignment horizontal="center"/>
    </xf>
    <xf numFmtId="14" fontId="10" fillId="3" borderId="5" xfId="0" applyNumberFormat="1" applyFont="1" applyFill="1" applyBorder="1" applyAlignment="1">
      <alignment horizontal="center" vertical="center"/>
    </xf>
    <xf numFmtId="42" fontId="10" fillId="0" borderId="5" xfId="0" applyNumberFormat="1" applyFont="1" applyBorder="1" applyAlignment="1">
      <alignment vertical="center"/>
    </xf>
    <xf numFmtId="9" fontId="0" fillId="0" borderId="5" xfId="0" applyNumberFormat="1" applyFill="1" applyBorder="1" applyAlignment="1">
      <alignment horizontal="center" vertical="center"/>
    </xf>
    <xf numFmtId="42" fontId="10" fillId="0" borderId="5" xfId="0" applyNumberFormat="1" applyFont="1" applyFill="1" applyBorder="1" applyAlignment="1">
      <alignment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2" fontId="10" fillId="8" borderId="5" xfId="0" applyNumberFormat="1" applyFont="1" applyFill="1" applyBorder="1" applyAlignment="1">
      <alignment vertical="center"/>
    </xf>
    <xf numFmtId="9" fontId="0" fillId="8" borderId="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2" xfId="0" applyFill="1" applyBorder="1" applyAlignment="1">
      <alignment vertical="center" wrapText="1"/>
    </xf>
    <xf numFmtId="0" fontId="8" fillId="8" borderId="5" xfId="3" applyFill="1" applyBorder="1" applyAlignment="1">
      <alignment vertical="center" wrapText="1"/>
    </xf>
  </cellXfs>
  <cellStyles count="5">
    <cellStyle name="Currency [0]" xfId="1" builtinId="7"/>
    <cellStyle name="Excel Built-in Normal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2"/>
  <sheetViews>
    <sheetView tabSelected="1" workbookViewId="0">
      <pane ySplit="6" topLeftCell="A64" activePane="bottomLeft" state="frozen"/>
      <selection pane="bottomLeft" activeCell="CM23" sqref="CM23"/>
    </sheetView>
  </sheetViews>
  <sheetFormatPr defaultRowHeight="15"/>
  <cols>
    <col min="1" max="1" width="6.28515625" customWidth="1"/>
    <col min="2" max="2" width="8.42578125" customWidth="1"/>
    <col min="3" max="3" width="7.140625" customWidth="1"/>
    <col min="4" max="4" width="12.28515625" customWidth="1"/>
    <col min="5" max="5" width="27" style="34" customWidth="1"/>
    <col min="6" max="6" width="12.5703125" customWidth="1"/>
    <col min="7" max="7" width="17.42578125" hidden="1" customWidth="1"/>
    <col min="8" max="8" width="18.42578125" hidden="1" customWidth="1"/>
    <col min="9" max="9" width="18.140625" hidden="1" customWidth="1"/>
    <col min="10" max="10" width="19.5703125" hidden="1" customWidth="1"/>
    <col min="11" max="12" width="18.42578125" hidden="1" customWidth="1"/>
    <col min="13" max="13" width="16.42578125" hidden="1" customWidth="1"/>
    <col min="14" max="14" width="17.28515625" hidden="1" customWidth="1"/>
    <col min="15" max="16" width="16.85546875" hidden="1" customWidth="1"/>
    <col min="17" max="17" width="16.42578125" hidden="1" customWidth="1"/>
    <col min="18" max="18" width="16.28515625" hidden="1" customWidth="1"/>
    <col min="19" max="19" width="16.140625" hidden="1" customWidth="1"/>
    <col min="20" max="20" width="15.5703125" hidden="1" customWidth="1"/>
    <col min="21" max="21" width="17.42578125" hidden="1" customWidth="1"/>
    <col min="22" max="22" width="16" hidden="1" customWidth="1"/>
    <col min="23" max="23" width="19.85546875" hidden="1" customWidth="1"/>
    <col min="24" max="24" width="17.5703125" hidden="1" customWidth="1"/>
    <col min="25" max="25" width="21.28515625" hidden="1" customWidth="1"/>
    <col min="26" max="26" width="19.28515625" hidden="1" customWidth="1"/>
    <col min="27" max="27" width="19.42578125" hidden="1" customWidth="1"/>
    <col min="28" max="28" width="19.7109375" hidden="1" customWidth="1"/>
    <col min="29" max="30" width="19.85546875" hidden="1" customWidth="1"/>
    <col min="31" max="32" width="19.7109375" hidden="1" customWidth="1"/>
    <col min="33" max="33" width="19.85546875" hidden="1" customWidth="1"/>
    <col min="34" max="34" width="21.28515625" hidden="1" customWidth="1"/>
    <col min="35" max="35" width="19.28515625" style="2" hidden="1" customWidth="1"/>
    <col min="36" max="36" width="18.85546875" style="2" hidden="1" customWidth="1"/>
    <col min="37" max="37" width="21.42578125" style="2" hidden="1" customWidth="1"/>
    <col min="38" max="38" width="18.140625" style="2" hidden="1" customWidth="1"/>
    <col min="39" max="44" width="16" style="2" hidden="1" customWidth="1"/>
    <col min="45" max="45" width="15.85546875" style="2" hidden="1" customWidth="1"/>
    <col min="46" max="46" width="16" style="2" hidden="1" customWidth="1"/>
    <col min="47" max="77" width="16.5703125" style="2" hidden="1" customWidth="1"/>
    <col min="78" max="78" width="20.28515625" customWidth="1"/>
    <col min="79" max="79" width="15.140625" style="4" hidden="1" customWidth="1"/>
    <col min="80" max="80" width="17.7109375" hidden="1" customWidth="1"/>
    <col min="81" max="81" width="12.85546875" hidden="1" customWidth="1"/>
    <col min="82" max="82" width="14.7109375" hidden="1" customWidth="1"/>
    <col min="83" max="83" width="15.5703125" hidden="1" customWidth="1"/>
    <col min="84" max="87" width="9.140625" style="2" hidden="1" customWidth="1"/>
    <col min="88" max="88" width="24" style="102" hidden="1" customWidth="1"/>
    <col min="89" max="89" width="9.140625" style="2" hidden="1" customWidth="1"/>
    <col min="90" max="90" width="41.140625" style="2" hidden="1" customWidth="1"/>
    <col min="91" max="91" width="51.28515625" style="2" customWidth="1"/>
    <col min="92" max="97" width="9.140625" style="2"/>
  </cols>
  <sheetData>
    <row r="1" spans="1:97" ht="15.75">
      <c r="A1" s="216" t="s">
        <v>488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6"/>
      <c r="BZ1" s="216"/>
      <c r="CA1" s="216"/>
      <c r="CB1" s="216"/>
      <c r="CC1" s="216"/>
      <c r="CD1" s="216"/>
      <c r="CE1" s="216"/>
      <c r="CF1" s="216"/>
      <c r="CG1" s="216"/>
      <c r="CH1" s="216"/>
      <c r="CI1" s="216"/>
      <c r="CJ1" s="216"/>
      <c r="CK1" s="216"/>
      <c r="CL1" s="216"/>
      <c r="CM1" s="216"/>
    </row>
    <row r="2" spans="1:97" ht="15.75">
      <c r="A2" s="46"/>
      <c r="B2" s="46"/>
      <c r="C2" s="46"/>
      <c r="D2" s="47"/>
      <c r="E2" s="55"/>
      <c r="F2" s="49"/>
      <c r="G2" s="49"/>
      <c r="H2" s="50"/>
      <c r="I2" s="46"/>
      <c r="J2" s="46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2"/>
      <c r="CA2" s="57"/>
      <c r="CB2" s="52"/>
      <c r="CC2" s="46"/>
      <c r="CD2" s="46"/>
      <c r="CE2" s="1"/>
    </row>
    <row r="3" spans="1:97" ht="15.75">
      <c r="A3" s="193" t="s">
        <v>0</v>
      </c>
      <c r="B3" s="193" t="s">
        <v>1</v>
      </c>
      <c r="C3" s="193" t="s">
        <v>2</v>
      </c>
      <c r="D3" s="195" t="s">
        <v>3</v>
      </c>
      <c r="E3" s="197" t="s">
        <v>4</v>
      </c>
      <c r="F3" s="193" t="s">
        <v>5</v>
      </c>
      <c r="G3" s="90" t="s">
        <v>6</v>
      </c>
      <c r="H3" s="199" t="s">
        <v>7</v>
      </c>
      <c r="I3" s="90" t="s">
        <v>8</v>
      </c>
      <c r="J3" s="193" t="s">
        <v>9</v>
      </c>
      <c r="K3" s="201" t="s">
        <v>10</v>
      </c>
      <c r="L3" s="203">
        <v>2015</v>
      </c>
      <c r="M3" s="205" t="s">
        <v>11</v>
      </c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7"/>
      <c r="Y3" s="191">
        <v>2016</v>
      </c>
      <c r="Z3" s="191" t="s">
        <v>12</v>
      </c>
      <c r="AA3" s="191" t="s">
        <v>13</v>
      </c>
      <c r="AB3" s="191" t="s">
        <v>14</v>
      </c>
      <c r="AC3" s="191" t="s">
        <v>15</v>
      </c>
      <c r="AD3" s="191" t="s">
        <v>16</v>
      </c>
      <c r="AE3" s="191" t="s">
        <v>17</v>
      </c>
      <c r="AF3" s="191" t="s">
        <v>18</v>
      </c>
      <c r="AG3" s="191" t="s">
        <v>19</v>
      </c>
      <c r="AH3" s="191" t="s">
        <v>20</v>
      </c>
      <c r="AI3" s="191" t="s">
        <v>21</v>
      </c>
      <c r="AJ3" s="191" t="s">
        <v>22</v>
      </c>
      <c r="AK3" s="191" t="s">
        <v>23</v>
      </c>
      <c r="AL3" s="191" t="s">
        <v>24</v>
      </c>
      <c r="AM3" s="191" t="s">
        <v>25</v>
      </c>
      <c r="AN3" s="191" t="s">
        <v>26</v>
      </c>
      <c r="AO3" s="191" t="s">
        <v>27</v>
      </c>
      <c r="AP3" s="191" t="s">
        <v>28</v>
      </c>
      <c r="AQ3" s="191" t="s">
        <v>29</v>
      </c>
      <c r="AR3" s="191" t="s">
        <v>30</v>
      </c>
      <c r="AS3" s="191" t="s">
        <v>31</v>
      </c>
      <c r="AT3" s="191" t="s">
        <v>32</v>
      </c>
      <c r="AU3" s="191" t="s">
        <v>33</v>
      </c>
      <c r="AV3" s="191" t="s">
        <v>34</v>
      </c>
      <c r="AW3" s="191" t="s">
        <v>35</v>
      </c>
      <c r="AX3" s="191" t="s">
        <v>36</v>
      </c>
      <c r="AY3" s="191" t="s">
        <v>37</v>
      </c>
      <c r="AZ3" s="211" t="s">
        <v>38</v>
      </c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191" t="s">
        <v>38</v>
      </c>
      <c r="BM3" s="214" t="s">
        <v>393</v>
      </c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2" t="s">
        <v>393</v>
      </c>
      <c r="BZ3" s="201" t="s">
        <v>39</v>
      </c>
      <c r="CA3" s="217" t="s">
        <v>40</v>
      </c>
      <c r="CB3" s="209" t="s">
        <v>41</v>
      </c>
      <c r="CC3" s="210" t="s">
        <v>42</v>
      </c>
      <c r="CD3" s="210"/>
      <c r="CE3" s="5"/>
      <c r="CF3" s="98"/>
      <c r="CG3" s="98"/>
      <c r="CH3" s="98"/>
      <c r="CI3" s="98"/>
      <c r="CJ3" s="189" t="s">
        <v>307</v>
      </c>
      <c r="CK3" s="188" t="s">
        <v>404</v>
      </c>
      <c r="CL3" s="188" t="s">
        <v>405</v>
      </c>
      <c r="CM3" s="186" t="s">
        <v>438</v>
      </c>
    </row>
    <row r="4" spans="1:97" ht="15.75">
      <c r="A4" s="194"/>
      <c r="B4" s="194"/>
      <c r="C4" s="194"/>
      <c r="D4" s="196"/>
      <c r="E4" s="198"/>
      <c r="F4" s="194"/>
      <c r="G4" s="91"/>
      <c r="H4" s="200"/>
      <c r="I4" s="91" t="s">
        <v>44</v>
      </c>
      <c r="J4" s="194"/>
      <c r="K4" s="202"/>
      <c r="L4" s="204"/>
      <c r="M4" s="92" t="s">
        <v>45</v>
      </c>
      <c r="N4" s="92" t="s">
        <v>46</v>
      </c>
      <c r="O4" s="92" t="s">
        <v>47</v>
      </c>
      <c r="P4" s="92" t="s">
        <v>48</v>
      </c>
      <c r="Q4" s="92" t="s">
        <v>49</v>
      </c>
      <c r="R4" s="92" t="s">
        <v>50</v>
      </c>
      <c r="S4" s="92" t="s">
        <v>51</v>
      </c>
      <c r="T4" s="92" t="s">
        <v>52</v>
      </c>
      <c r="U4" s="92" t="s">
        <v>53</v>
      </c>
      <c r="V4" s="92" t="s">
        <v>54</v>
      </c>
      <c r="W4" s="92" t="s">
        <v>55</v>
      </c>
      <c r="X4" s="92" t="s">
        <v>56</v>
      </c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93" t="s">
        <v>57</v>
      </c>
      <c r="BA4" s="93" t="s">
        <v>58</v>
      </c>
      <c r="BB4" s="93" t="s">
        <v>59</v>
      </c>
      <c r="BC4" s="93" t="s">
        <v>60</v>
      </c>
      <c r="BD4" s="93" t="s">
        <v>49</v>
      </c>
      <c r="BE4" s="93" t="s">
        <v>50</v>
      </c>
      <c r="BF4" s="93" t="s">
        <v>51</v>
      </c>
      <c r="BG4" s="93" t="s">
        <v>61</v>
      </c>
      <c r="BH4" s="93" t="s">
        <v>62</v>
      </c>
      <c r="BI4" s="93" t="s">
        <v>63</v>
      </c>
      <c r="BJ4" s="93" t="s">
        <v>64</v>
      </c>
      <c r="BK4" s="93" t="s">
        <v>65</v>
      </c>
      <c r="BL4" s="192"/>
      <c r="BM4" s="111" t="s">
        <v>57</v>
      </c>
      <c r="BN4" s="111" t="s">
        <v>58</v>
      </c>
      <c r="BO4" s="111" t="s">
        <v>59</v>
      </c>
      <c r="BP4" s="111" t="s">
        <v>60</v>
      </c>
      <c r="BQ4" s="111" t="s">
        <v>49</v>
      </c>
      <c r="BR4" s="111" t="s">
        <v>50</v>
      </c>
      <c r="BS4" s="111" t="s">
        <v>51</v>
      </c>
      <c r="BT4" s="111" t="s">
        <v>61</v>
      </c>
      <c r="BU4" s="111" t="s">
        <v>62</v>
      </c>
      <c r="BV4" s="111" t="s">
        <v>63</v>
      </c>
      <c r="BW4" s="111" t="s">
        <v>64</v>
      </c>
      <c r="BX4" s="111" t="s">
        <v>65</v>
      </c>
      <c r="BY4" s="213"/>
      <c r="BZ4" s="202"/>
      <c r="CA4" s="217"/>
      <c r="CB4" s="209"/>
      <c r="CC4" s="58">
        <v>0.5</v>
      </c>
      <c r="CD4" s="58">
        <v>1</v>
      </c>
      <c r="CE4" s="5"/>
      <c r="CF4" s="98"/>
      <c r="CG4" s="98"/>
      <c r="CH4" s="98"/>
      <c r="CI4" s="98"/>
      <c r="CJ4" s="189"/>
      <c r="CK4" s="188"/>
      <c r="CL4" s="188"/>
      <c r="CM4" s="187"/>
    </row>
    <row r="5" spans="1:97" s="292" customFormat="1" ht="44.25" customHeight="1">
      <c r="A5" s="127">
        <v>1</v>
      </c>
      <c r="B5" s="128" t="s">
        <v>66</v>
      </c>
      <c r="C5" s="128">
        <v>68</v>
      </c>
      <c r="D5" s="129">
        <v>42474</v>
      </c>
      <c r="E5" s="161" t="s">
        <v>67</v>
      </c>
      <c r="F5" s="128" t="s">
        <v>83</v>
      </c>
      <c r="G5" s="128" t="s">
        <v>69</v>
      </c>
      <c r="H5" s="132">
        <v>175500000</v>
      </c>
      <c r="I5" s="133"/>
      <c r="J5" s="133"/>
      <c r="K5" s="290">
        <f>H5+I5-J5</f>
        <v>175500000</v>
      </c>
      <c r="L5" s="290"/>
      <c r="M5" s="290"/>
      <c r="N5" s="290"/>
      <c r="O5" s="290"/>
      <c r="P5" s="290">
        <v>1000000</v>
      </c>
      <c r="Q5" s="290"/>
      <c r="R5" s="290"/>
      <c r="S5" s="290"/>
      <c r="T5" s="290"/>
      <c r="U5" s="290"/>
      <c r="V5" s="290"/>
      <c r="W5" s="290"/>
      <c r="X5" s="290"/>
      <c r="Y5" s="290">
        <f>SUM(M5:X5)</f>
        <v>1000000</v>
      </c>
      <c r="Z5" s="290"/>
      <c r="AA5" s="290"/>
      <c r="AB5" s="290"/>
      <c r="AC5" s="290"/>
      <c r="AD5" s="290"/>
      <c r="AE5" s="290"/>
      <c r="AF5" s="290"/>
      <c r="AG5" s="290"/>
      <c r="AH5" s="290">
        <f>5000000+10000000</f>
        <v>15000000</v>
      </c>
      <c r="AI5" s="290">
        <v>5000000</v>
      </c>
      <c r="AJ5" s="290">
        <v>5000000</v>
      </c>
      <c r="AK5" s="290">
        <v>5000000</v>
      </c>
      <c r="AL5" s="290">
        <f>SUM(Z5:AK5)</f>
        <v>30000000</v>
      </c>
      <c r="AM5" s="290">
        <v>5000000</v>
      </c>
      <c r="AN5" s="290">
        <v>10000000</v>
      </c>
      <c r="AO5" s="290">
        <v>5000000</v>
      </c>
      <c r="AP5" s="290">
        <v>5000000</v>
      </c>
      <c r="AQ5" s="290">
        <v>5000000</v>
      </c>
      <c r="AR5" s="290">
        <v>5000000</v>
      </c>
      <c r="AS5" s="290">
        <v>5000000</v>
      </c>
      <c r="AT5" s="290"/>
      <c r="AU5" s="290"/>
      <c r="AV5" s="290"/>
      <c r="AW5" s="290"/>
      <c r="AX5" s="290"/>
      <c r="AY5" s="290">
        <f>SUM(AM5:AX5)</f>
        <v>40000000</v>
      </c>
      <c r="AZ5" s="290"/>
      <c r="BA5" s="290"/>
      <c r="BB5" s="290"/>
      <c r="BC5" s="290"/>
      <c r="BD5" s="290"/>
      <c r="BE5" s="290"/>
      <c r="BF5" s="290"/>
      <c r="BG5" s="290"/>
      <c r="BH5" s="290"/>
      <c r="BI5" s="290"/>
      <c r="BJ5" s="290"/>
      <c r="BK5" s="290"/>
      <c r="BL5" s="290">
        <f>SUM(AZ5:BK5)</f>
        <v>0</v>
      </c>
      <c r="BM5" s="290"/>
      <c r="BN5" s="290"/>
      <c r="BO5" s="290"/>
      <c r="BP5" s="290"/>
      <c r="BQ5" s="290"/>
      <c r="BR5" s="290"/>
      <c r="BS5" s="290"/>
      <c r="BT5" s="290"/>
      <c r="BU5" s="290"/>
      <c r="BV5" s="290"/>
      <c r="BW5" s="290"/>
      <c r="BX5" s="290"/>
      <c r="BY5" s="290">
        <f>SUM(BM5:BX5)</f>
        <v>0</v>
      </c>
      <c r="BZ5" s="290">
        <v>95000000</v>
      </c>
      <c r="CA5" s="158">
        <v>43190</v>
      </c>
      <c r="CB5" s="285"/>
      <c r="CC5" s="59"/>
      <c r="CD5" s="59"/>
      <c r="CE5" s="208" t="s">
        <v>43</v>
      </c>
      <c r="CF5" s="183"/>
      <c r="CG5" s="183"/>
      <c r="CH5" s="183"/>
      <c r="CI5" s="183"/>
      <c r="CJ5" s="155"/>
      <c r="CK5" s="291" t="s">
        <v>420</v>
      </c>
      <c r="CL5" s="235" t="s">
        <v>428</v>
      </c>
      <c r="CM5" s="293" t="s">
        <v>487</v>
      </c>
      <c r="CN5" s="289"/>
      <c r="CO5" s="289"/>
      <c r="CP5" s="289"/>
      <c r="CQ5" s="289"/>
      <c r="CR5" s="289"/>
      <c r="CS5" s="289"/>
    </row>
    <row r="6" spans="1:97" ht="15.75">
      <c r="A6" s="59">
        <v>2</v>
      </c>
      <c r="B6" s="60" t="s">
        <v>72</v>
      </c>
      <c r="C6" s="60">
        <v>68</v>
      </c>
      <c r="D6" s="61">
        <v>42023</v>
      </c>
      <c r="E6" s="62" t="s">
        <v>73</v>
      </c>
      <c r="F6" s="63" t="s">
        <v>86</v>
      </c>
      <c r="G6" s="63" t="s">
        <v>69</v>
      </c>
      <c r="H6" s="64">
        <v>342900000</v>
      </c>
      <c r="I6" s="65">
        <v>75000000</v>
      </c>
      <c r="J6" s="65"/>
      <c r="K6" s="66">
        <f t="shared" ref="K6:K10" si="0">H6+I6-J6</f>
        <v>417900000</v>
      </c>
      <c r="L6" s="66">
        <f>1500000+45000000+25000000+65000000+10000000+75000000+80000000</f>
        <v>301500000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>
        <f>23000000+20000000</f>
        <v>43000000</v>
      </c>
      <c r="Y6" s="66">
        <f t="shared" ref="Y6:Y10" si="1">SUM(M6:X6)</f>
        <v>43000000</v>
      </c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>
        <f t="shared" ref="AL6:AL10" si="2">SUM(Z6:AK6)</f>
        <v>0</v>
      </c>
      <c r="AM6" s="66">
        <v>41500000</v>
      </c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>
        <f t="shared" ref="AY6:AY10" si="3">SUM(AM6:AX6)</f>
        <v>41500000</v>
      </c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>
        <f t="shared" ref="BL6:BL10" si="4">SUM(AZ6:BK6)</f>
        <v>0</v>
      </c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>
        <f t="shared" ref="BY6:BY41" si="5">SUM(BM6:BX6)</f>
        <v>0</v>
      </c>
      <c r="BZ6" s="66">
        <v>29000000</v>
      </c>
      <c r="CA6" s="67">
        <v>42750</v>
      </c>
      <c r="CB6" s="69"/>
      <c r="CC6" s="70"/>
      <c r="CD6" s="70"/>
      <c r="CE6" s="208"/>
      <c r="CF6" s="98"/>
      <c r="CG6" s="98"/>
      <c r="CH6" s="98"/>
      <c r="CI6" s="98"/>
      <c r="CJ6" s="104" t="s">
        <v>309</v>
      </c>
      <c r="CK6" s="178" t="s">
        <v>420</v>
      </c>
      <c r="CL6" s="98" t="s">
        <v>411</v>
      </c>
      <c r="CM6" s="181" t="s">
        <v>460</v>
      </c>
    </row>
    <row r="7" spans="1:97" ht="15.75">
      <c r="A7" s="59">
        <v>3</v>
      </c>
      <c r="B7" s="60" t="s">
        <v>78</v>
      </c>
      <c r="C7" s="63">
        <v>33</v>
      </c>
      <c r="D7" s="61">
        <v>42592</v>
      </c>
      <c r="E7" s="62" t="s">
        <v>79</v>
      </c>
      <c r="F7" s="63" t="s">
        <v>68</v>
      </c>
      <c r="G7" s="63" t="s">
        <v>70</v>
      </c>
      <c r="H7" s="64">
        <v>130000000</v>
      </c>
      <c r="I7" s="65"/>
      <c r="J7" s="65">
        <v>100500000</v>
      </c>
      <c r="K7" s="66">
        <f t="shared" si="0"/>
        <v>29500000</v>
      </c>
      <c r="L7" s="66"/>
      <c r="M7" s="66"/>
      <c r="N7" s="66"/>
      <c r="O7" s="66"/>
      <c r="P7" s="66"/>
      <c r="Q7" s="66"/>
      <c r="R7" s="66"/>
      <c r="S7" s="66"/>
      <c r="T7" s="66">
        <v>4000000</v>
      </c>
      <c r="U7" s="66"/>
      <c r="V7" s="66"/>
      <c r="W7" s="66">
        <v>4000000</v>
      </c>
      <c r="X7" s="66"/>
      <c r="Y7" s="66">
        <f t="shared" si="1"/>
        <v>8000000</v>
      </c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>
        <f t="shared" si="2"/>
        <v>0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>
        <f t="shared" si="3"/>
        <v>0</v>
      </c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>
        <f t="shared" si="4"/>
        <v>0</v>
      </c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>
        <f t="shared" si="5"/>
        <v>0</v>
      </c>
      <c r="BZ7" s="66">
        <f t="shared" ref="BZ7:BZ41" si="6">K7-L7-Y7-AL7-AY7-BL7-BY7</f>
        <v>21500000</v>
      </c>
      <c r="CA7" s="67"/>
      <c r="CB7" s="68">
        <v>4000000</v>
      </c>
      <c r="CC7" s="59"/>
      <c r="CD7" s="59"/>
      <c r="CE7" s="5"/>
      <c r="CF7" s="98"/>
      <c r="CG7" s="98"/>
      <c r="CH7" s="98"/>
      <c r="CI7" s="98"/>
      <c r="CJ7" s="104" t="s">
        <v>330</v>
      </c>
      <c r="CK7" s="178">
        <v>0.5</v>
      </c>
      <c r="CL7" s="98" t="s">
        <v>410</v>
      </c>
      <c r="CM7" s="174" t="s">
        <v>446</v>
      </c>
    </row>
    <row r="8" spans="1:97" s="6" customFormat="1" ht="15.75">
      <c r="A8" s="59">
        <v>4</v>
      </c>
      <c r="B8" s="60" t="s">
        <v>81</v>
      </c>
      <c r="C8" s="60">
        <v>33</v>
      </c>
      <c r="D8" s="61">
        <v>42471</v>
      </c>
      <c r="E8" s="62" t="s">
        <v>82</v>
      </c>
      <c r="F8" s="63" t="s">
        <v>83</v>
      </c>
      <c r="G8" s="63" t="s">
        <v>70</v>
      </c>
      <c r="H8" s="64">
        <v>130000000</v>
      </c>
      <c r="I8" s="65"/>
      <c r="J8" s="65">
        <v>104500000</v>
      </c>
      <c r="K8" s="66">
        <f t="shared" si="0"/>
        <v>25500000</v>
      </c>
      <c r="L8" s="66"/>
      <c r="M8" s="66"/>
      <c r="N8" s="66"/>
      <c r="O8" s="66"/>
      <c r="P8" s="66">
        <v>500000</v>
      </c>
      <c r="Q8" s="66"/>
      <c r="R8" s="66"/>
      <c r="S8" s="66"/>
      <c r="T8" s="66">
        <v>1000000</v>
      </c>
      <c r="U8" s="66"/>
      <c r="V8" s="66"/>
      <c r="W8" s="66">
        <v>5000000</v>
      </c>
      <c r="X8" s="66"/>
      <c r="Y8" s="66">
        <f t="shared" si="1"/>
        <v>6500000</v>
      </c>
      <c r="Z8" s="66"/>
      <c r="AA8" s="66"/>
      <c r="AB8" s="66"/>
      <c r="AC8" s="66"/>
      <c r="AD8" s="66"/>
      <c r="AE8" s="66">
        <v>5000000</v>
      </c>
      <c r="AF8" s="66"/>
      <c r="AG8" s="66"/>
      <c r="AH8" s="66"/>
      <c r="AI8" s="66"/>
      <c r="AJ8" s="66"/>
      <c r="AK8" s="66"/>
      <c r="AL8" s="66">
        <f t="shared" si="2"/>
        <v>5000000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>
        <f t="shared" si="3"/>
        <v>0</v>
      </c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>
        <f t="shared" si="4"/>
        <v>0</v>
      </c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>
        <f t="shared" si="5"/>
        <v>0</v>
      </c>
      <c r="BZ8" s="66">
        <f t="shared" si="6"/>
        <v>14000000</v>
      </c>
      <c r="CA8" s="67"/>
      <c r="CB8" s="68">
        <v>4000000</v>
      </c>
      <c r="CC8" s="59"/>
      <c r="CD8" s="59"/>
      <c r="CE8" s="8">
        <v>42620</v>
      </c>
      <c r="CF8" s="98"/>
      <c r="CG8" s="98"/>
      <c r="CH8" s="98"/>
      <c r="CI8" s="98"/>
      <c r="CJ8" s="104" t="s">
        <v>358</v>
      </c>
      <c r="CK8" s="178" t="s">
        <v>420</v>
      </c>
      <c r="CL8" s="98" t="s">
        <v>410</v>
      </c>
      <c r="CM8" s="181" t="s">
        <v>461</v>
      </c>
      <c r="CN8" s="2"/>
      <c r="CO8" s="2"/>
      <c r="CP8" s="2"/>
      <c r="CQ8" s="2"/>
      <c r="CR8" s="2"/>
      <c r="CS8" s="2"/>
    </row>
    <row r="9" spans="1:97" ht="15.75">
      <c r="A9" s="59">
        <v>5</v>
      </c>
      <c r="B9" s="72" t="s">
        <v>84</v>
      </c>
      <c r="C9" s="72">
        <v>33</v>
      </c>
      <c r="D9" s="61">
        <v>42934</v>
      </c>
      <c r="E9" s="73" t="s">
        <v>85</v>
      </c>
      <c r="F9" s="60" t="s">
        <v>86</v>
      </c>
      <c r="G9" s="60" t="s">
        <v>70</v>
      </c>
      <c r="H9" s="64">
        <v>131015500</v>
      </c>
      <c r="I9" s="65"/>
      <c r="J9" s="65">
        <v>112500000</v>
      </c>
      <c r="K9" s="66">
        <f t="shared" si="0"/>
        <v>18515500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>
        <f t="shared" si="1"/>
        <v>0</v>
      </c>
      <c r="Z9" s="66"/>
      <c r="AA9" s="66"/>
      <c r="AB9" s="66"/>
      <c r="AC9" s="66"/>
      <c r="AD9" s="66"/>
      <c r="AE9" s="66"/>
      <c r="AF9" s="66">
        <v>1000000</v>
      </c>
      <c r="AG9" s="66"/>
      <c r="AH9" s="66"/>
      <c r="AI9" s="66">
        <v>8000000</v>
      </c>
      <c r="AJ9" s="66"/>
      <c r="AK9" s="66"/>
      <c r="AL9" s="66">
        <f t="shared" si="2"/>
        <v>9000000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>
        <v>1000000</v>
      </c>
      <c r="AY9" s="66">
        <f t="shared" si="3"/>
        <v>1000000</v>
      </c>
      <c r="AZ9" s="66"/>
      <c r="BA9" s="66">
        <v>4000000</v>
      </c>
      <c r="BB9" s="66"/>
      <c r="BC9" s="66">
        <v>1000000</v>
      </c>
      <c r="BD9" s="66"/>
      <c r="BE9" s="66"/>
      <c r="BF9" s="66"/>
      <c r="BG9" s="66"/>
      <c r="BH9" s="66"/>
      <c r="BI9" s="66"/>
      <c r="BJ9" s="66"/>
      <c r="BK9" s="66"/>
      <c r="BL9" s="66">
        <f t="shared" si="4"/>
        <v>5000000</v>
      </c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>
        <f t="shared" si="5"/>
        <v>0</v>
      </c>
      <c r="BZ9" s="66">
        <v>1015500</v>
      </c>
      <c r="CA9" s="67"/>
      <c r="CB9" s="68"/>
      <c r="CC9" s="59"/>
      <c r="CD9" s="59"/>
      <c r="CE9" s="9">
        <v>42620</v>
      </c>
      <c r="CF9" s="98"/>
      <c r="CG9" s="98"/>
      <c r="CH9" s="98"/>
      <c r="CI9" s="98"/>
      <c r="CJ9" s="104" t="s">
        <v>357</v>
      </c>
      <c r="CK9" s="178">
        <v>0.5</v>
      </c>
      <c r="CL9" s="98" t="s">
        <v>436</v>
      </c>
      <c r="CM9" s="174" t="s">
        <v>446</v>
      </c>
    </row>
    <row r="10" spans="1:97" ht="15.75">
      <c r="A10" s="59">
        <v>6</v>
      </c>
      <c r="B10" s="60" t="s">
        <v>87</v>
      </c>
      <c r="C10" s="60">
        <v>36</v>
      </c>
      <c r="D10" s="61">
        <v>42051</v>
      </c>
      <c r="E10" s="62" t="s">
        <v>88</v>
      </c>
      <c r="F10" s="63" t="s">
        <v>77</v>
      </c>
      <c r="G10" s="63" t="s">
        <v>70</v>
      </c>
      <c r="H10" s="64">
        <v>125000000</v>
      </c>
      <c r="I10" s="65"/>
      <c r="J10" s="65">
        <v>99000000</v>
      </c>
      <c r="K10" s="66">
        <f t="shared" si="0"/>
        <v>26000000</v>
      </c>
      <c r="L10" s="66">
        <f>1500000+23500000</f>
        <v>25000000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>
        <f t="shared" si="1"/>
        <v>0</v>
      </c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>
        <f t="shared" si="2"/>
        <v>0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>
        <f t="shared" si="3"/>
        <v>0</v>
      </c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>
        <f t="shared" si="4"/>
        <v>0</v>
      </c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>
        <f t="shared" si="5"/>
        <v>0</v>
      </c>
      <c r="BZ10" s="66">
        <f t="shared" si="6"/>
        <v>1000000</v>
      </c>
      <c r="CA10" s="67"/>
      <c r="CB10" s="68"/>
      <c r="CC10" s="59"/>
      <c r="CD10" s="59"/>
      <c r="CE10" s="5"/>
      <c r="CF10" s="98"/>
      <c r="CG10" s="98"/>
      <c r="CH10" s="98"/>
      <c r="CI10" s="98"/>
      <c r="CJ10" s="104" t="s">
        <v>313</v>
      </c>
      <c r="CK10" s="178" t="s">
        <v>420</v>
      </c>
      <c r="CL10" s="98" t="s">
        <v>410</v>
      </c>
      <c r="CM10" s="98" t="s">
        <v>462</v>
      </c>
    </row>
    <row r="11" spans="1:97" ht="31.5">
      <c r="A11" s="59">
        <v>7</v>
      </c>
      <c r="B11" s="60" t="s">
        <v>89</v>
      </c>
      <c r="C11" s="60">
        <v>36</v>
      </c>
      <c r="D11" s="61">
        <v>42170</v>
      </c>
      <c r="E11" s="73" t="s">
        <v>305</v>
      </c>
      <c r="F11" s="60" t="s">
        <v>80</v>
      </c>
      <c r="G11" s="60" t="s">
        <v>70</v>
      </c>
      <c r="H11" s="64">
        <v>127500000</v>
      </c>
      <c r="I11" s="65"/>
      <c r="J11" s="65">
        <v>99000000</v>
      </c>
      <c r="K11" s="168">
        <f t="shared" ref="K11:K25" si="7">H11+I11-J11</f>
        <v>28500000</v>
      </c>
      <c r="L11" s="168">
        <v>23500000</v>
      </c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>
        <f t="shared" ref="Y11:Y25" si="8">SUM(M11:X11)</f>
        <v>0</v>
      </c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>
        <f t="shared" ref="AL11:AL25" si="9">SUM(Z11:AK11)</f>
        <v>0</v>
      </c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>
        <f t="shared" ref="AY11:AY25" si="10">SUM(AM11:AX11)</f>
        <v>0</v>
      </c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>
        <f t="shared" ref="BL11:BL25" si="11">SUM(AZ11:BK11)</f>
        <v>0</v>
      </c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>
        <f t="shared" si="5"/>
        <v>0</v>
      </c>
      <c r="BZ11" s="168">
        <f t="shared" si="6"/>
        <v>5000000</v>
      </c>
      <c r="CA11" s="284"/>
      <c r="CB11" s="285"/>
      <c r="CC11" s="59"/>
      <c r="CD11" s="59"/>
      <c r="CE11" s="8">
        <v>43033</v>
      </c>
      <c r="CF11" s="183" t="s">
        <v>71</v>
      </c>
      <c r="CG11" s="183"/>
      <c r="CH11" s="183"/>
      <c r="CI11" s="183"/>
      <c r="CJ11" s="104" t="s">
        <v>335</v>
      </c>
      <c r="CK11" s="286" t="s">
        <v>420</v>
      </c>
      <c r="CL11" s="183" t="s">
        <v>410</v>
      </c>
      <c r="CM11" s="182" t="s">
        <v>463</v>
      </c>
    </row>
    <row r="12" spans="1:97" ht="15.75">
      <c r="A12" s="59">
        <v>8</v>
      </c>
      <c r="B12" s="60" t="s">
        <v>90</v>
      </c>
      <c r="C12" s="60">
        <v>36</v>
      </c>
      <c r="D12" s="61">
        <v>42326</v>
      </c>
      <c r="E12" s="62" t="s">
        <v>91</v>
      </c>
      <c r="F12" s="63" t="s">
        <v>68</v>
      </c>
      <c r="G12" s="63" t="s">
        <v>70</v>
      </c>
      <c r="H12" s="64">
        <v>132500000</v>
      </c>
      <c r="I12" s="65">
        <v>37020000</v>
      </c>
      <c r="J12" s="65">
        <v>104000000</v>
      </c>
      <c r="K12" s="66">
        <f t="shared" si="7"/>
        <v>65520000</v>
      </c>
      <c r="L12" s="66">
        <v>1500000</v>
      </c>
      <c r="M12" s="66"/>
      <c r="N12" s="66"/>
      <c r="O12" s="66"/>
      <c r="P12" s="66"/>
      <c r="Q12" s="66"/>
      <c r="R12" s="66">
        <v>57520000</v>
      </c>
      <c r="S12" s="66"/>
      <c r="T12" s="66"/>
      <c r="U12" s="66"/>
      <c r="V12" s="66"/>
      <c r="W12" s="66">
        <v>4000000</v>
      </c>
      <c r="X12" s="66"/>
      <c r="Y12" s="66">
        <f t="shared" si="8"/>
        <v>61520000</v>
      </c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>
        <f t="shared" si="9"/>
        <v>0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>
        <f t="shared" si="10"/>
        <v>0</v>
      </c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>
        <f t="shared" si="11"/>
        <v>0</v>
      </c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>
        <f t="shared" si="5"/>
        <v>0</v>
      </c>
      <c r="BZ12" s="66">
        <f t="shared" si="6"/>
        <v>2500000</v>
      </c>
      <c r="CA12" s="67"/>
      <c r="CB12" s="68">
        <v>4000000</v>
      </c>
      <c r="CC12" s="59"/>
      <c r="CD12" s="59"/>
      <c r="CE12" s="5"/>
      <c r="CF12" s="98"/>
      <c r="CG12" s="98"/>
      <c r="CH12" s="98"/>
      <c r="CI12" s="98"/>
      <c r="CJ12" s="104" t="s">
        <v>331</v>
      </c>
      <c r="CK12" s="178" t="s">
        <v>420</v>
      </c>
      <c r="CL12" s="98" t="s">
        <v>411</v>
      </c>
      <c r="CM12" s="98" t="s">
        <v>463</v>
      </c>
    </row>
    <row r="13" spans="1:97" ht="15.75">
      <c r="A13" s="59">
        <v>9</v>
      </c>
      <c r="B13" s="60" t="s">
        <v>92</v>
      </c>
      <c r="C13" s="60">
        <v>33</v>
      </c>
      <c r="D13" s="61">
        <v>42011</v>
      </c>
      <c r="E13" s="62" t="s">
        <v>93</v>
      </c>
      <c r="F13" s="63" t="s">
        <v>74</v>
      </c>
      <c r="G13" s="63" t="s">
        <v>70</v>
      </c>
      <c r="H13" s="64">
        <v>110000000</v>
      </c>
      <c r="I13" s="65"/>
      <c r="J13" s="65">
        <v>99000000</v>
      </c>
      <c r="K13" s="66">
        <f t="shared" si="7"/>
        <v>11000000</v>
      </c>
      <c r="L13" s="66">
        <f>1500000+8750000</f>
        <v>10250000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>
        <f t="shared" si="8"/>
        <v>0</v>
      </c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>
        <f t="shared" si="9"/>
        <v>0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>
        <f t="shared" si="10"/>
        <v>0</v>
      </c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>
        <f t="shared" si="11"/>
        <v>0</v>
      </c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>
        <f t="shared" si="5"/>
        <v>0</v>
      </c>
      <c r="BZ13" s="66">
        <f t="shared" si="6"/>
        <v>750000</v>
      </c>
      <c r="CA13" s="67"/>
      <c r="CB13" s="68"/>
      <c r="CC13" s="59"/>
      <c r="CD13" s="59"/>
      <c r="CE13" s="5"/>
      <c r="CF13" s="98"/>
      <c r="CG13" s="98"/>
      <c r="CH13" s="98"/>
      <c r="CI13" s="98"/>
      <c r="CJ13" s="104" t="s">
        <v>353</v>
      </c>
      <c r="CK13" s="178" t="s">
        <v>420</v>
      </c>
      <c r="CL13" s="98" t="s">
        <v>416</v>
      </c>
      <c r="CM13" s="98" t="s">
        <v>464</v>
      </c>
    </row>
    <row r="14" spans="1:97" ht="31.5">
      <c r="A14" s="59">
        <v>10</v>
      </c>
      <c r="B14" s="60" t="s">
        <v>94</v>
      </c>
      <c r="C14" s="60">
        <v>33</v>
      </c>
      <c r="D14" s="61">
        <v>42066</v>
      </c>
      <c r="E14" s="73" t="s">
        <v>95</v>
      </c>
      <c r="F14" s="60" t="s">
        <v>83</v>
      </c>
      <c r="G14" s="60" t="s">
        <v>70</v>
      </c>
      <c r="H14" s="64">
        <v>125000000</v>
      </c>
      <c r="I14" s="65"/>
      <c r="J14" s="65">
        <v>99750000</v>
      </c>
      <c r="K14" s="168">
        <f t="shared" si="7"/>
        <v>25250000</v>
      </c>
      <c r="L14" s="168">
        <f>1500000+10000000</f>
        <v>11500000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>
        <v>4000000</v>
      </c>
      <c r="X14" s="168"/>
      <c r="Y14" s="168">
        <f t="shared" si="8"/>
        <v>4000000</v>
      </c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>
        <f t="shared" si="9"/>
        <v>0</v>
      </c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>
        <f t="shared" si="10"/>
        <v>0</v>
      </c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>
        <f t="shared" si="11"/>
        <v>0</v>
      </c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>
        <f t="shared" si="5"/>
        <v>0</v>
      </c>
      <c r="BZ14" s="168">
        <f t="shared" si="6"/>
        <v>9750000</v>
      </c>
      <c r="CA14" s="284"/>
      <c r="CB14" s="285">
        <v>4000000</v>
      </c>
      <c r="CC14" s="59"/>
      <c r="CD14" s="59"/>
      <c r="CE14" s="8">
        <v>42620</v>
      </c>
      <c r="CF14" s="183"/>
      <c r="CG14" s="183"/>
      <c r="CH14" s="183"/>
      <c r="CI14" s="183"/>
      <c r="CJ14" s="104" t="s">
        <v>359</v>
      </c>
      <c r="CK14" s="286" t="s">
        <v>420</v>
      </c>
      <c r="CL14" s="183" t="s">
        <v>410</v>
      </c>
      <c r="CM14" s="183" t="s">
        <v>465</v>
      </c>
    </row>
    <row r="15" spans="1:97" ht="15.75">
      <c r="A15" s="127">
        <v>11</v>
      </c>
      <c r="B15" s="128" t="s">
        <v>96</v>
      </c>
      <c r="C15" s="128">
        <v>36</v>
      </c>
      <c r="D15" s="129">
        <v>42357</v>
      </c>
      <c r="E15" s="153" t="s">
        <v>97</v>
      </c>
      <c r="F15" s="131" t="s">
        <v>80</v>
      </c>
      <c r="G15" s="131" t="s">
        <v>70</v>
      </c>
      <c r="H15" s="132">
        <v>120000000</v>
      </c>
      <c r="I15" s="133">
        <v>9000000</v>
      </c>
      <c r="J15" s="133">
        <v>110500000</v>
      </c>
      <c r="K15" s="135">
        <f t="shared" si="7"/>
        <v>18500000</v>
      </c>
      <c r="L15" s="135">
        <v>500000</v>
      </c>
      <c r="M15" s="135">
        <v>5500000</v>
      </c>
      <c r="N15" s="135"/>
      <c r="O15" s="135"/>
      <c r="P15" s="135"/>
      <c r="Q15" s="135"/>
      <c r="R15" s="135">
        <v>4000000</v>
      </c>
      <c r="S15" s="135"/>
      <c r="T15" s="135"/>
      <c r="U15" s="135"/>
      <c r="V15" s="135"/>
      <c r="W15" s="135">
        <v>1000000</v>
      </c>
      <c r="X15" s="135"/>
      <c r="Y15" s="135">
        <f t="shared" si="8"/>
        <v>10500000</v>
      </c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>
        <f t="shared" si="9"/>
        <v>0</v>
      </c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>
        <f t="shared" si="10"/>
        <v>0</v>
      </c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>
        <f t="shared" si="11"/>
        <v>0</v>
      </c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>
        <f t="shared" si="5"/>
        <v>0</v>
      </c>
      <c r="BZ15" s="135">
        <f t="shared" si="6"/>
        <v>7500000</v>
      </c>
      <c r="CA15" s="154"/>
      <c r="CB15" s="135">
        <v>0</v>
      </c>
      <c r="CC15" s="127"/>
      <c r="CD15" s="127"/>
      <c r="CE15" s="156">
        <v>42620</v>
      </c>
      <c r="CF15" s="157"/>
      <c r="CG15" s="157"/>
      <c r="CH15" s="157"/>
      <c r="CI15" s="157"/>
      <c r="CJ15" s="155" t="s">
        <v>336</v>
      </c>
      <c r="CK15" s="177">
        <v>1</v>
      </c>
      <c r="CL15" s="157" t="s">
        <v>411</v>
      </c>
      <c r="CM15" s="176" t="s">
        <v>445</v>
      </c>
    </row>
    <row r="16" spans="1:97" ht="15.75">
      <c r="A16" s="59">
        <v>12</v>
      </c>
      <c r="B16" s="60" t="s">
        <v>98</v>
      </c>
      <c r="C16" s="60">
        <v>33</v>
      </c>
      <c r="D16" s="61">
        <v>42018</v>
      </c>
      <c r="E16" s="62" t="s">
        <v>306</v>
      </c>
      <c r="F16" s="63" t="s">
        <v>77</v>
      </c>
      <c r="G16" s="63" t="s">
        <v>70</v>
      </c>
      <c r="H16" s="64">
        <v>110000000</v>
      </c>
      <c r="I16" s="65"/>
      <c r="J16" s="65">
        <v>99000000</v>
      </c>
      <c r="K16" s="66">
        <f t="shared" si="7"/>
        <v>11000000</v>
      </c>
      <c r="L16" s="66">
        <f>10000000+250000</f>
        <v>10250000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>
        <f t="shared" si="8"/>
        <v>0</v>
      </c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>
        <f t="shared" si="9"/>
        <v>0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>
        <f t="shared" si="10"/>
        <v>0</v>
      </c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>
        <f t="shared" si="11"/>
        <v>0</v>
      </c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>
        <f t="shared" si="5"/>
        <v>0</v>
      </c>
      <c r="BZ16" s="66">
        <f t="shared" si="6"/>
        <v>750000</v>
      </c>
      <c r="CA16" s="67"/>
      <c r="CB16" s="68"/>
      <c r="CC16" s="59"/>
      <c r="CD16" s="59"/>
      <c r="CE16" s="8">
        <v>42510</v>
      </c>
      <c r="CF16" s="98"/>
      <c r="CG16" s="98"/>
      <c r="CH16" s="98"/>
      <c r="CI16" s="98"/>
      <c r="CJ16" s="104" t="s">
        <v>314</v>
      </c>
      <c r="CK16" s="178" t="s">
        <v>420</v>
      </c>
      <c r="CL16" s="98" t="s">
        <v>416</v>
      </c>
      <c r="CM16" s="98" t="s">
        <v>466</v>
      </c>
    </row>
    <row r="17" spans="1:97" ht="15.75">
      <c r="A17" s="59">
        <v>13</v>
      </c>
      <c r="B17" s="60" t="s">
        <v>99</v>
      </c>
      <c r="C17" s="60">
        <v>33</v>
      </c>
      <c r="D17" s="61">
        <v>42018</v>
      </c>
      <c r="E17" s="62" t="s">
        <v>100</v>
      </c>
      <c r="F17" s="63" t="s">
        <v>77</v>
      </c>
      <c r="G17" s="63" t="s">
        <v>70</v>
      </c>
      <c r="H17" s="64">
        <v>110000000</v>
      </c>
      <c r="I17" s="65"/>
      <c r="J17" s="65">
        <v>99000000</v>
      </c>
      <c r="K17" s="66">
        <f t="shared" si="7"/>
        <v>11000000</v>
      </c>
      <c r="L17" s="66">
        <f>10000000+250000</f>
        <v>10250000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>
        <f t="shared" si="8"/>
        <v>0</v>
      </c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>
        <f t="shared" si="9"/>
        <v>0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>
        <f t="shared" si="10"/>
        <v>0</v>
      </c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>
        <f t="shared" si="11"/>
        <v>0</v>
      </c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>
        <f t="shared" si="5"/>
        <v>0</v>
      </c>
      <c r="BZ17" s="66">
        <v>17250000</v>
      </c>
      <c r="CA17" s="67"/>
      <c r="CB17" s="68"/>
      <c r="CC17" s="59"/>
      <c r="CD17" s="59"/>
      <c r="CE17" s="9">
        <v>42698</v>
      </c>
      <c r="CF17" s="98"/>
      <c r="CG17" s="98"/>
      <c r="CH17" s="98"/>
      <c r="CI17" s="98"/>
      <c r="CJ17" s="104" t="s">
        <v>315</v>
      </c>
      <c r="CK17" s="178" t="s">
        <v>420</v>
      </c>
      <c r="CL17" s="98" t="s">
        <v>424</v>
      </c>
      <c r="CM17" s="98" t="s">
        <v>466</v>
      </c>
    </row>
    <row r="18" spans="1:97" s="2" customFormat="1" ht="15.75">
      <c r="A18" s="59">
        <v>14</v>
      </c>
      <c r="B18" s="121" t="s">
        <v>101</v>
      </c>
      <c r="C18" s="121">
        <v>36</v>
      </c>
      <c r="D18" s="122">
        <v>42247</v>
      </c>
      <c r="E18" s="148" t="s">
        <v>102</v>
      </c>
      <c r="F18" s="124" t="s">
        <v>68</v>
      </c>
      <c r="G18" s="124" t="s">
        <v>69</v>
      </c>
      <c r="H18" s="123">
        <v>135000000</v>
      </c>
      <c r="I18" s="125">
        <v>2000000</v>
      </c>
      <c r="J18" s="125"/>
      <c r="K18" s="76">
        <f t="shared" si="7"/>
        <v>137000000</v>
      </c>
      <c r="L18" s="76">
        <f>1000000+12500000+5000000+6500000</f>
        <v>25000000</v>
      </c>
      <c r="M18" s="76"/>
      <c r="N18" s="76"/>
      <c r="O18" s="76"/>
      <c r="P18" s="76"/>
      <c r="Q18" s="76"/>
      <c r="R18" s="76">
        <f>12500000+12500000+50000000</f>
        <v>75000000</v>
      </c>
      <c r="S18" s="76"/>
      <c r="T18" s="76">
        <v>17500000</v>
      </c>
      <c r="U18" s="76"/>
      <c r="V18" s="76"/>
      <c r="W18" s="76"/>
      <c r="X18" s="76"/>
      <c r="Y18" s="76">
        <f t="shared" si="8"/>
        <v>92500000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>
        <f t="shared" si="9"/>
        <v>0</v>
      </c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>
        <f t="shared" si="10"/>
        <v>0</v>
      </c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>
        <f t="shared" si="11"/>
        <v>0</v>
      </c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>
        <f t="shared" si="5"/>
        <v>0</v>
      </c>
      <c r="BZ18" s="76">
        <f t="shared" si="6"/>
        <v>19500000</v>
      </c>
      <c r="CA18" s="149"/>
      <c r="CB18" s="76"/>
      <c r="CC18" s="77"/>
      <c r="CD18" s="77"/>
      <c r="CE18" s="11"/>
      <c r="CF18" s="98"/>
      <c r="CG18" s="98"/>
      <c r="CH18" s="98"/>
      <c r="CI18" s="98"/>
      <c r="CJ18" s="104"/>
      <c r="CK18" s="178" t="s">
        <v>420</v>
      </c>
      <c r="CL18" s="98" t="s">
        <v>437</v>
      </c>
      <c r="CM18" s="98" t="s">
        <v>467</v>
      </c>
    </row>
    <row r="19" spans="1:97" s="2" customFormat="1" ht="15.75">
      <c r="A19" s="59">
        <v>15</v>
      </c>
      <c r="B19" s="121" t="s">
        <v>103</v>
      </c>
      <c r="C19" s="121">
        <v>36</v>
      </c>
      <c r="D19" s="122">
        <v>42247</v>
      </c>
      <c r="E19" s="148" t="s">
        <v>102</v>
      </c>
      <c r="F19" s="124" t="s">
        <v>68</v>
      </c>
      <c r="G19" s="124" t="s">
        <v>69</v>
      </c>
      <c r="H19" s="123">
        <v>135000000</v>
      </c>
      <c r="I19" s="125"/>
      <c r="J19" s="125"/>
      <c r="K19" s="76">
        <f t="shared" si="7"/>
        <v>135000000</v>
      </c>
      <c r="L19" s="76">
        <f>1000000+12500000+5000000+6500000</f>
        <v>25000000</v>
      </c>
      <c r="M19" s="76"/>
      <c r="N19" s="76"/>
      <c r="O19" s="76"/>
      <c r="P19" s="76"/>
      <c r="Q19" s="76"/>
      <c r="R19" s="76">
        <f>12500000+12500000+50000000</f>
        <v>75000000</v>
      </c>
      <c r="S19" s="76"/>
      <c r="T19" s="76">
        <v>17500000</v>
      </c>
      <c r="U19" s="76"/>
      <c r="V19" s="76"/>
      <c r="W19" s="76"/>
      <c r="X19" s="76"/>
      <c r="Y19" s="76">
        <f t="shared" si="8"/>
        <v>92500000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>
        <f t="shared" si="9"/>
        <v>0</v>
      </c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>
        <f t="shared" si="10"/>
        <v>0</v>
      </c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>
        <f t="shared" si="11"/>
        <v>0</v>
      </c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>
        <f t="shared" si="5"/>
        <v>0</v>
      </c>
      <c r="BZ19" s="76">
        <f t="shared" si="6"/>
        <v>17500000</v>
      </c>
      <c r="CA19" s="149"/>
      <c r="CB19" s="76"/>
      <c r="CC19" s="77"/>
      <c r="CD19" s="77"/>
      <c r="CE19" s="150">
        <v>42466</v>
      </c>
      <c r="CF19" s="98"/>
      <c r="CG19" s="98"/>
      <c r="CH19" s="98"/>
      <c r="CI19" s="98"/>
      <c r="CJ19" s="104"/>
      <c r="CK19" s="178" t="s">
        <v>420</v>
      </c>
      <c r="CL19" s="98" t="s">
        <v>428</v>
      </c>
      <c r="CM19" s="98" t="s">
        <v>467</v>
      </c>
    </row>
    <row r="20" spans="1:97" s="2" customFormat="1" ht="15.75">
      <c r="A20" s="59">
        <v>16</v>
      </c>
      <c r="B20" s="121" t="s">
        <v>104</v>
      </c>
      <c r="C20" s="121">
        <v>36</v>
      </c>
      <c r="D20" s="122">
        <v>42316</v>
      </c>
      <c r="E20" s="148" t="s">
        <v>105</v>
      </c>
      <c r="F20" s="124" t="s">
        <v>80</v>
      </c>
      <c r="G20" s="124" t="s">
        <v>70</v>
      </c>
      <c r="H20" s="123">
        <v>132500000</v>
      </c>
      <c r="I20" s="125">
        <v>9000000</v>
      </c>
      <c r="J20" s="125">
        <v>104000000</v>
      </c>
      <c r="K20" s="76">
        <f t="shared" si="7"/>
        <v>37500000</v>
      </c>
      <c r="L20" s="76">
        <f>1000000+22000000+5000000</f>
        <v>28000000</v>
      </c>
      <c r="M20" s="76"/>
      <c r="N20" s="76"/>
      <c r="O20" s="76"/>
      <c r="P20" s="76"/>
      <c r="Q20" s="76">
        <v>1500000</v>
      </c>
      <c r="R20" s="76"/>
      <c r="S20" s="76"/>
      <c r="T20" s="76"/>
      <c r="U20" s="76"/>
      <c r="V20" s="76"/>
      <c r="W20" s="76"/>
      <c r="X20" s="76"/>
      <c r="Y20" s="76">
        <f t="shared" si="8"/>
        <v>1500000</v>
      </c>
      <c r="Z20" s="76"/>
      <c r="AA20" s="76"/>
      <c r="AB20" s="76">
        <v>2000000</v>
      </c>
      <c r="AC20" s="76"/>
      <c r="AD20" s="76"/>
      <c r="AE20" s="76"/>
      <c r="AF20" s="76"/>
      <c r="AG20" s="76"/>
      <c r="AH20" s="76"/>
      <c r="AI20" s="76"/>
      <c r="AJ20" s="76"/>
      <c r="AK20" s="76"/>
      <c r="AL20" s="76">
        <f t="shared" si="9"/>
        <v>2000000</v>
      </c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>
        <f t="shared" si="10"/>
        <v>0</v>
      </c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>
        <f t="shared" si="11"/>
        <v>0</v>
      </c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>
        <f t="shared" si="5"/>
        <v>0</v>
      </c>
      <c r="BZ20" s="76">
        <f t="shared" si="6"/>
        <v>6000000</v>
      </c>
      <c r="CA20" s="149"/>
      <c r="CB20" s="76">
        <v>0</v>
      </c>
      <c r="CC20" s="77"/>
      <c r="CD20" s="77"/>
      <c r="CE20" s="11"/>
      <c r="CF20" s="98"/>
      <c r="CG20" s="98"/>
      <c r="CH20" s="98"/>
      <c r="CI20" s="98"/>
      <c r="CJ20" s="104" t="s">
        <v>337</v>
      </c>
      <c r="CK20" s="178" t="s">
        <v>420</v>
      </c>
      <c r="CL20" s="98" t="s">
        <v>411</v>
      </c>
      <c r="CM20" s="174" t="s">
        <v>446</v>
      </c>
    </row>
    <row r="21" spans="1:97" s="289" customFormat="1" ht="31.5">
      <c r="A21" s="59">
        <v>17</v>
      </c>
      <c r="B21" s="121" t="s">
        <v>106</v>
      </c>
      <c r="C21" s="121">
        <v>36</v>
      </c>
      <c r="D21" s="122">
        <v>42384</v>
      </c>
      <c r="E21" s="151" t="s">
        <v>107</v>
      </c>
      <c r="F21" s="121" t="s">
        <v>80</v>
      </c>
      <c r="G21" s="121" t="s">
        <v>70</v>
      </c>
      <c r="H21" s="123">
        <v>140000000</v>
      </c>
      <c r="I21" s="125"/>
      <c r="J21" s="125">
        <v>110500000</v>
      </c>
      <c r="K21" s="287">
        <f t="shared" si="7"/>
        <v>29500000</v>
      </c>
      <c r="L21" s="287"/>
      <c r="M21" s="287">
        <v>1000000</v>
      </c>
      <c r="N21" s="287"/>
      <c r="O21" s="287"/>
      <c r="P21" s="287"/>
      <c r="Q21" s="287">
        <v>20000000</v>
      </c>
      <c r="R21" s="287"/>
      <c r="S21" s="287"/>
      <c r="T21" s="287"/>
      <c r="U21" s="287"/>
      <c r="V21" s="287"/>
      <c r="W21" s="287">
        <v>4000000</v>
      </c>
      <c r="X21" s="287"/>
      <c r="Y21" s="287">
        <f t="shared" si="8"/>
        <v>25000000</v>
      </c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>
        <f t="shared" si="9"/>
        <v>0</v>
      </c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>
        <f t="shared" si="10"/>
        <v>0</v>
      </c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>
        <f t="shared" si="11"/>
        <v>0</v>
      </c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>
        <f t="shared" si="5"/>
        <v>0</v>
      </c>
      <c r="BZ21" s="287">
        <f t="shared" si="6"/>
        <v>4500000</v>
      </c>
      <c r="CA21" s="288"/>
      <c r="CB21" s="287">
        <v>4000000</v>
      </c>
      <c r="CC21" s="77"/>
      <c r="CD21" s="77"/>
      <c r="CE21" s="150">
        <v>42453</v>
      </c>
      <c r="CF21" s="183"/>
      <c r="CG21" s="183"/>
      <c r="CH21" s="183"/>
      <c r="CI21" s="183"/>
      <c r="CJ21" s="104" t="s">
        <v>338</v>
      </c>
      <c r="CK21" s="286">
        <v>1</v>
      </c>
      <c r="CL21" s="183" t="s">
        <v>416</v>
      </c>
      <c r="CM21" s="182" t="s">
        <v>446</v>
      </c>
    </row>
    <row r="22" spans="1:97" s="289" customFormat="1" ht="31.5">
      <c r="A22" s="59">
        <v>18</v>
      </c>
      <c r="B22" s="121" t="s">
        <v>108</v>
      </c>
      <c r="C22" s="121">
        <v>36</v>
      </c>
      <c r="D22" s="122">
        <v>42384</v>
      </c>
      <c r="E22" s="151" t="s">
        <v>109</v>
      </c>
      <c r="F22" s="121" t="s">
        <v>80</v>
      </c>
      <c r="G22" s="121" t="s">
        <v>70</v>
      </c>
      <c r="H22" s="123">
        <v>140000000</v>
      </c>
      <c r="I22" s="125"/>
      <c r="J22" s="125">
        <v>110500000</v>
      </c>
      <c r="K22" s="287">
        <f t="shared" si="7"/>
        <v>29500000</v>
      </c>
      <c r="L22" s="287"/>
      <c r="M22" s="287">
        <v>1000000</v>
      </c>
      <c r="N22" s="287"/>
      <c r="O22" s="287"/>
      <c r="P22" s="287"/>
      <c r="Q22" s="287">
        <v>20000000</v>
      </c>
      <c r="R22" s="287"/>
      <c r="S22" s="287"/>
      <c r="T22" s="287"/>
      <c r="U22" s="287"/>
      <c r="V22" s="287"/>
      <c r="W22" s="287"/>
      <c r="X22" s="287"/>
      <c r="Y22" s="287">
        <f t="shared" si="8"/>
        <v>21000000</v>
      </c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>
        <f t="shared" si="9"/>
        <v>0</v>
      </c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>
        <f t="shared" si="10"/>
        <v>0</v>
      </c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>
        <f t="shared" si="11"/>
        <v>0</v>
      </c>
      <c r="BM22" s="287"/>
      <c r="BN22" s="287"/>
      <c r="BO22" s="287"/>
      <c r="BP22" s="287"/>
      <c r="BQ22" s="287"/>
      <c r="BR22" s="287"/>
      <c r="BS22" s="287"/>
      <c r="BT22" s="287"/>
      <c r="BU22" s="287"/>
      <c r="BV22" s="287"/>
      <c r="BW22" s="287"/>
      <c r="BX22" s="287"/>
      <c r="BY22" s="287">
        <f t="shared" si="5"/>
        <v>0</v>
      </c>
      <c r="BZ22" s="287">
        <v>4500000</v>
      </c>
      <c r="CA22" s="288"/>
      <c r="CB22" s="287">
        <v>4000000</v>
      </c>
      <c r="CC22" s="77"/>
      <c r="CD22" s="77"/>
      <c r="CE22" s="150">
        <v>42485</v>
      </c>
      <c r="CF22" s="183"/>
      <c r="CG22" s="183"/>
      <c r="CH22" s="183"/>
      <c r="CI22" s="183"/>
      <c r="CJ22" s="104" t="s">
        <v>339</v>
      </c>
      <c r="CK22" s="286">
        <v>1</v>
      </c>
      <c r="CL22" s="183" t="s">
        <v>434</v>
      </c>
      <c r="CM22" s="182" t="s">
        <v>446</v>
      </c>
    </row>
    <row r="23" spans="1:97" s="2" customFormat="1" ht="30">
      <c r="A23" s="127">
        <v>19</v>
      </c>
      <c r="B23" s="128" t="s">
        <v>110</v>
      </c>
      <c r="C23" s="128">
        <v>33</v>
      </c>
      <c r="D23" s="129">
        <v>42024</v>
      </c>
      <c r="E23" s="153" t="s">
        <v>111</v>
      </c>
      <c r="F23" s="131" t="s">
        <v>77</v>
      </c>
      <c r="G23" s="131" t="s">
        <v>70</v>
      </c>
      <c r="H23" s="132">
        <v>110000000</v>
      </c>
      <c r="I23" s="133"/>
      <c r="J23" s="133">
        <v>99000000</v>
      </c>
      <c r="K23" s="135">
        <f t="shared" si="7"/>
        <v>11000000</v>
      </c>
      <c r="L23" s="135">
        <f>1500000+750000+750000+500000+750000+750000+500000+500000+500000+500000</f>
        <v>7000000</v>
      </c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>
        <f t="shared" si="8"/>
        <v>0</v>
      </c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>
        <f t="shared" si="9"/>
        <v>0</v>
      </c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>
        <f t="shared" si="10"/>
        <v>0</v>
      </c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>
        <f t="shared" si="11"/>
        <v>0</v>
      </c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>
        <f t="shared" si="5"/>
        <v>0</v>
      </c>
      <c r="BZ23" s="135">
        <f t="shared" si="6"/>
        <v>4000000</v>
      </c>
      <c r="CA23" s="154"/>
      <c r="CB23" s="135"/>
      <c r="CC23" s="127"/>
      <c r="CD23" s="127"/>
      <c r="CE23" s="156">
        <v>42620</v>
      </c>
      <c r="CF23" s="157"/>
      <c r="CG23" s="157"/>
      <c r="CH23" s="157"/>
      <c r="CI23" s="157"/>
      <c r="CJ23" s="155" t="s">
        <v>316</v>
      </c>
      <c r="CK23" s="177" t="s">
        <v>420</v>
      </c>
      <c r="CL23" s="157"/>
      <c r="CM23" s="294" t="s">
        <v>468</v>
      </c>
    </row>
    <row r="24" spans="1:97" s="289" customFormat="1" ht="15.75">
      <c r="A24" s="127">
        <v>20</v>
      </c>
      <c r="B24" s="128" t="s">
        <v>112</v>
      </c>
      <c r="C24" s="128">
        <v>33</v>
      </c>
      <c r="D24" s="129">
        <v>42313</v>
      </c>
      <c r="E24" s="161" t="s">
        <v>113</v>
      </c>
      <c r="F24" s="128" t="s">
        <v>77</v>
      </c>
      <c r="G24" s="128" t="s">
        <v>70</v>
      </c>
      <c r="H24" s="132">
        <v>125000000</v>
      </c>
      <c r="I24" s="133"/>
      <c r="J24" s="133">
        <v>104500000</v>
      </c>
      <c r="K24" s="290">
        <f t="shared" si="7"/>
        <v>20500000</v>
      </c>
      <c r="L24" s="290">
        <v>1000000</v>
      </c>
      <c r="M24" s="290">
        <v>1000000</v>
      </c>
      <c r="N24" s="290">
        <f>1500000+1500000</f>
        <v>3000000</v>
      </c>
      <c r="O24" s="290">
        <v>1000000</v>
      </c>
      <c r="P24" s="290">
        <v>1500000</v>
      </c>
      <c r="Q24" s="290">
        <v>1000000</v>
      </c>
      <c r="R24" s="290">
        <v>1000000</v>
      </c>
      <c r="S24" s="290"/>
      <c r="T24" s="290"/>
      <c r="U24" s="290">
        <v>2000000</v>
      </c>
      <c r="V24" s="290">
        <v>3000000</v>
      </c>
      <c r="W24" s="290">
        <v>1000000</v>
      </c>
      <c r="X24" s="290">
        <v>1000000</v>
      </c>
      <c r="Y24" s="290">
        <f t="shared" si="8"/>
        <v>15500000</v>
      </c>
      <c r="Z24" s="290">
        <v>1000000</v>
      </c>
      <c r="AA24" s="290">
        <v>2000000</v>
      </c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>
        <f t="shared" si="9"/>
        <v>3000000</v>
      </c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0"/>
      <c r="AX24" s="290"/>
      <c r="AY24" s="290">
        <f t="shared" si="10"/>
        <v>0</v>
      </c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  <c r="BJ24" s="290"/>
      <c r="BK24" s="290"/>
      <c r="BL24" s="290">
        <f t="shared" si="11"/>
        <v>0</v>
      </c>
      <c r="BM24" s="290"/>
      <c r="BN24" s="290"/>
      <c r="BO24" s="290"/>
      <c r="BP24" s="290"/>
      <c r="BQ24" s="290"/>
      <c r="BR24" s="290"/>
      <c r="BS24" s="290"/>
      <c r="BT24" s="290"/>
      <c r="BU24" s="290"/>
      <c r="BV24" s="290"/>
      <c r="BW24" s="290"/>
      <c r="BX24" s="290"/>
      <c r="BY24" s="290">
        <f t="shared" si="5"/>
        <v>0</v>
      </c>
      <c r="BZ24" s="290">
        <f t="shared" si="6"/>
        <v>1000000</v>
      </c>
      <c r="CA24" s="158"/>
      <c r="CB24" s="290">
        <v>0</v>
      </c>
      <c r="CC24" s="127"/>
      <c r="CD24" s="158">
        <v>42884</v>
      </c>
      <c r="CE24" s="159"/>
      <c r="CF24" s="235"/>
      <c r="CG24" s="235"/>
      <c r="CH24" s="235"/>
      <c r="CI24" s="235"/>
      <c r="CJ24" s="155" t="s">
        <v>317</v>
      </c>
      <c r="CK24" s="291">
        <v>1</v>
      </c>
      <c r="CL24" s="235" t="s">
        <v>416</v>
      </c>
      <c r="CM24" s="235" t="s">
        <v>469</v>
      </c>
    </row>
    <row r="25" spans="1:97" s="2" customFormat="1" ht="15.75">
      <c r="A25" s="59">
        <v>21</v>
      </c>
      <c r="B25" s="121" t="s">
        <v>114</v>
      </c>
      <c r="C25" s="121">
        <v>36</v>
      </c>
      <c r="D25" s="122">
        <v>42402</v>
      </c>
      <c r="E25" s="148" t="s">
        <v>115</v>
      </c>
      <c r="F25" s="124" t="s">
        <v>80</v>
      </c>
      <c r="G25" s="124" t="s">
        <v>70</v>
      </c>
      <c r="H25" s="123">
        <v>138500000</v>
      </c>
      <c r="I25" s="125"/>
      <c r="J25" s="125">
        <v>106500000</v>
      </c>
      <c r="K25" s="76">
        <f t="shared" si="7"/>
        <v>32000000</v>
      </c>
      <c r="L25" s="76"/>
      <c r="M25" s="76"/>
      <c r="N25" s="76">
        <v>1500000</v>
      </c>
      <c r="O25" s="76"/>
      <c r="P25" s="76">
        <v>20000000</v>
      </c>
      <c r="Q25" s="76"/>
      <c r="R25" s="76"/>
      <c r="S25" s="76"/>
      <c r="T25" s="76"/>
      <c r="U25" s="76"/>
      <c r="V25" s="76"/>
      <c r="W25" s="76"/>
      <c r="X25" s="76"/>
      <c r="Y25" s="76">
        <f t="shared" si="8"/>
        <v>21500000</v>
      </c>
      <c r="Z25" s="76"/>
      <c r="AA25" s="76"/>
      <c r="AB25" s="76"/>
      <c r="AC25" s="76"/>
      <c r="AD25" s="76">
        <v>1850000</v>
      </c>
      <c r="AE25" s="76"/>
      <c r="AF25" s="76"/>
      <c r="AG25" s="76"/>
      <c r="AH25" s="76"/>
      <c r="AI25" s="76"/>
      <c r="AJ25" s="76"/>
      <c r="AK25" s="76"/>
      <c r="AL25" s="76">
        <f t="shared" si="9"/>
        <v>1850000</v>
      </c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>
        <f t="shared" si="10"/>
        <v>0</v>
      </c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>
        <f t="shared" si="11"/>
        <v>0</v>
      </c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>
        <f t="shared" si="5"/>
        <v>0</v>
      </c>
      <c r="BZ25" s="76">
        <v>4650000</v>
      </c>
      <c r="CA25" s="149"/>
      <c r="CB25" s="76">
        <v>4000000</v>
      </c>
      <c r="CC25" s="77"/>
      <c r="CD25" s="77"/>
      <c r="CE25" s="11"/>
      <c r="CF25" s="98"/>
      <c r="CG25" s="98"/>
      <c r="CH25" s="98"/>
      <c r="CI25" s="98"/>
      <c r="CJ25" s="104" t="s">
        <v>340</v>
      </c>
      <c r="CK25" s="178">
        <v>1</v>
      </c>
      <c r="CL25" s="98" t="s">
        <v>416</v>
      </c>
      <c r="CM25" s="183" t="s">
        <v>470</v>
      </c>
    </row>
    <row r="26" spans="1:97" s="2" customFormat="1" ht="15.75">
      <c r="A26" s="59">
        <v>22</v>
      </c>
      <c r="B26" s="124" t="s">
        <v>116</v>
      </c>
      <c r="C26" s="124">
        <v>36</v>
      </c>
      <c r="D26" s="122">
        <v>42583</v>
      </c>
      <c r="E26" s="148" t="s">
        <v>117</v>
      </c>
      <c r="F26" s="124" t="s">
        <v>77</v>
      </c>
      <c r="G26" s="124" t="s">
        <v>70</v>
      </c>
      <c r="H26" s="123">
        <f>116500000+3500000+20000000</f>
        <v>140000000</v>
      </c>
      <c r="I26" s="125">
        <v>0</v>
      </c>
      <c r="J26" s="125">
        <v>110500000</v>
      </c>
      <c r="K26" s="76">
        <f t="shared" ref="K26:K36" si="12">H26+I26-J26</f>
        <v>29500000</v>
      </c>
      <c r="L26" s="76"/>
      <c r="M26" s="76"/>
      <c r="N26" s="76"/>
      <c r="O26" s="76"/>
      <c r="P26" s="76"/>
      <c r="Q26" s="76"/>
      <c r="R26" s="76"/>
      <c r="S26" s="76"/>
      <c r="T26" s="76">
        <v>1000000</v>
      </c>
      <c r="U26" s="76"/>
      <c r="V26" s="76">
        <v>1000000</v>
      </c>
      <c r="W26" s="76">
        <v>4000000</v>
      </c>
      <c r="X26" s="76"/>
      <c r="Y26" s="76">
        <f t="shared" ref="Y26:Y36" si="13">SUM(M26:X26)</f>
        <v>6000000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>
        <f t="shared" ref="AL26:AL36" si="14">SUM(Z26:AK26)</f>
        <v>0</v>
      </c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>
        <f t="shared" ref="AY26:AY36" si="15">SUM(AM26:AX26)</f>
        <v>0</v>
      </c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>
        <f t="shared" ref="BL26:BL36" si="16">SUM(AZ26:BK26)</f>
        <v>0</v>
      </c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>
        <f t="shared" si="5"/>
        <v>0</v>
      </c>
      <c r="BZ26" s="76">
        <f t="shared" si="6"/>
        <v>23500000</v>
      </c>
      <c r="CA26" s="149"/>
      <c r="CB26" s="76">
        <v>4000000</v>
      </c>
      <c r="CC26" s="77"/>
      <c r="CD26" s="77"/>
      <c r="CE26" s="150">
        <v>42563</v>
      </c>
      <c r="CF26" s="98"/>
      <c r="CG26" s="98"/>
      <c r="CH26" s="98"/>
      <c r="CI26" s="98"/>
      <c r="CJ26" s="104" t="s">
        <v>318</v>
      </c>
      <c r="CK26" s="178">
        <v>1</v>
      </c>
      <c r="CL26" s="98" t="s">
        <v>416</v>
      </c>
      <c r="CM26" s="182" t="s">
        <v>446</v>
      </c>
    </row>
    <row r="27" spans="1:97" s="292" customFormat="1" ht="31.5">
      <c r="A27" s="127">
        <v>23</v>
      </c>
      <c r="B27" s="128" t="s">
        <v>118</v>
      </c>
      <c r="C27" s="128">
        <v>36</v>
      </c>
      <c r="D27" s="129">
        <v>42378</v>
      </c>
      <c r="E27" s="161" t="s">
        <v>119</v>
      </c>
      <c r="F27" s="128" t="s">
        <v>77</v>
      </c>
      <c r="G27" s="128" t="s">
        <v>70</v>
      </c>
      <c r="H27" s="132">
        <v>140000000</v>
      </c>
      <c r="I27" s="133">
        <v>12000000</v>
      </c>
      <c r="J27" s="133">
        <v>110500000</v>
      </c>
      <c r="K27" s="290">
        <f t="shared" si="12"/>
        <v>41500000</v>
      </c>
      <c r="L27" s="290"/>
      <c r="M27" s="290">
        <f>1000000+1000000</f>
        <v>2000000</v>
      </c>
      <c r="N27" s="290"/>
      <c r="O27" s="290">
        <f>4000000+4000000</f>
        <v>8000000</v>
      </c>
      <c r="P27" s="290"/>
      <c r="Q27" s="290"/>
      <c r="R27" s="290"/>
      <c r="S27" s="290"/>
      <c r="T27" s="290"/>
      <c r="U27" s="290"/>
      <c r="V27" s="290"/>
      <c r="W27" s="290"/>
      <c r="X27" s="290"/>
      <c r="Y27" s="290">
        <f t="shared" si="13"/>
        <v>10000000</v>
      </c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>
        <f t="shared" si="14"/>
        <v>0</v>
      </c>
      <c r="AM27" s="290">
        <v>19500000</v>
      </c>
      <c r="AN27" s="290"/>
      <c r="AO27" s="290">
        <v>1366500</v>
      </c>
      <c r="AP27" s="290"/>
      <c r="AQ27" s="290"/>
      <c r="AR27" s="290"/>
      <c r="AS27" s="290"/>
      <c r="AT27" s="290"/>
      <c r="AU27" s="290"/>
      <c r="AV27" s="290"/>
      <c r="AW27" s="290"/>
      <c r="AX27" s="290"/>
      <c r="AY27" s="290">
        <f t="shared" si="15"/>
        <v>20866500</v>
      </c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  <c r="BJ27" s="290">
        <v>4000000</v>
      </c>
      <c r="BK27" s="290"/>
      <c r="BL27" s="290">
        <f t="shared" si="16"/>
        <v>4000000</v>
      </c>
      <c r="BM27" s="290"/>
      <c r="BN27" s="290"/>
      <c r="BO27" s="290"/>
      <c r="BP27" s="290"/>
      <c r="BQ27" s="290"/>
      <c r="BR27" s="290"/>
      <c r="BS27" s="290"/>
      <c r="BT27" s="290"/>
      <c r="BU27" s="290"/>
      <c r="BV27" s="290"/>
      <c r="BW27" s="290"/>
      <c r="BX27" s="290"/>
      <c r="BY27" s="290">
        <f t="shared" si="5"/>
        <v>0</v>
      </c>
      <c r="BZ27" s="290">
        <v>5133500</v>
      </c>
      <c r="CA27" s="158"/>
      <c r="CB27" s="290"/>
      <c r="CC27" s="127"/>
      <c r="CD27" s="127"/>
      <c r="CE27" s="156">
        <v>42620</v>
      </c>
      <c r="CF27" s="235"/>
      <c r="CG27" s="235"/>
      <c r="CH27" s="235"/>
      <c r="CI27" s="235"/>
      <c r="CJ27" s="155" t="s">
        <v>319</v>
      </c>
      <c r="CK27" s="291" t="s">
        <v>420</v>
      </c>
      <c r="CL27" s="235" t="s">
        <v>411</v>
      </c>
      <c r="CM27" s="234" t="s">
        <v>445</v>
      </c>
      <c r="CN27" s="289"/>
      <c r="CO27" s="289"/>
      <c r="CP27" s="289"/>
      <c r="CQ27" s="289"/>
      <c r="CR27" s="289"/>
      <c r="CS27" s="289"/>
    </row>
    <row r="28" spans="1:97" ht="15.75">
      <c r="A28" s="127">
        <v>24</v>
      </c>
      <c r="B28" s="128" t="s">
        <v>120</v>
      </c>
      <c r="C28" s="128">
        <v>36</v>
      </c>
      <c r="D28" s="129">
        <v>42381</v>
      </c>
      <c r="E28" s="153" t="s">
        <v>121</v>
      </c>
      <c r="F28" s="131" t="s">
        <v>80</v>
      </c>
      <c r="G28" s="131" t="s">
        <v>70</v>
      </c>
      <c r="H28" s="132">
        <v>116500000</v>
      </c>
      <c r="I28" s="133">
        <v>34000000</v>
      </c>
      <c r="J28" s="133">
        <v>110500000</v>
      </c>
      <c r="K28" s="135">
        <f t="shared" si="12"/>
        <v>40000000</v>
      </c>
      <c r="L28" s="135"/>
      <c r="M28" s="135">
        <f>1000000+7500000</f>
        <v>8500000</v>
      </c>
      <c r="N28" s="135"/>
      <c r="O28" s="135">
        <v>10000000</v>
      </c>
      <c r="P28" s="135">
        <v>3500000</v>
      </c>
      <c r="Q28" s="135"/>
      <c r="R28" s="135"/>
      <c r="S28" s="135"/>
      <c r="T28" s="135"/>
      <c r="U28" s="135"/>
      <c r="V28" s="135">
        <f>1000000+1000000</f>
        <v>2000000</v>
      </c>
      <c r="W28" s="135">
        <v>5000000</v>
      </c>
      <c r="X28" s="135"/>
      <c r="Y28" s="135">
        <f t="shared" si="13"/>
        <v>29000000</v>
      </c>
      <c r="Z28" s="135">
        <v>1000000</v>
      </c>
      <c r="AA28" s="135">
        <v>1000000</v>
      </c>
      <c r="AB28" s="135"/>
      <c r="AC28" s="135">
        <v>1000000</v>
      </c>
      <c r="AD28" s="135">
        <v>1000000</v>
      </c>
      <c r="AE28" s="135"/>
      <c r="AF28" s="135"/>
      <c r="AG28" s="135"/>
      <c r="AH28" s="135"/>
      <c r="AI28" s="135"/>
      <c r="AJ28" s="135"/>
      <c r="AK28" s="135"/>
      <c r="AL28" s="135">
        <f t="shared" si="14"/>
        <v>4000000</v>
      </c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>
        <f t="shared" si="15"/>
        <v>0</v>
      </c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>
        <f t="shared" si="16"/>
        <v>0</v>
      </c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>
        <f t="shared" si="5"/>
        <v>0</v>
      </c>
      <c r="BZ28" s="135">
        <f t="shared" si="6"/>
        <v>7000000</v>
      </c>
      <c r="CA28" s="154"/>
      <c r="CB28" s="135">
        <v>4000000</v>
      </c>
      <c r="CC28" s="127"/>
      <c r="CD28" s="127"/>
      <c r="CE28" s="156">
        <v>42298</v>
      </c>
      <c r="CF28" s="157"/>
      <c r="CG28" s="157"/>
      <c r="CH28" s="157"/>
      <c r="CI28" s="157"/>
      <c r="CJ28" s="155" t="s">
        <v>341</v>
      </c>
      <c r="CK28" s="177" t="s">
        <v>420</v>
      </c>
      <c r="CL28" s="157" t="s">
        <v>411</v>
      </c>
      <c r="CM28" s="234" t="s">
        <v>445</v>
      </c>
    </row>
    <row r="29" spans="1:97" ht="15.75">
      <c r="A29" s="59">
        <v>25</v>
      </c>
      <c r="B29" s="60" t="s">
        <v>122</v>
      </c>
      <c r="C29" s="60">
        <v>33</v>
      </c>
      <c r="D29" s="61">
        <v>42263</v>
      </c>
      <c r="E29" s="62" t="s">
        <v>123</v>
      </c>
      <c r="F29" s="63" t="s">
        <v>83</v>
      </c>
      <c r="G29" s="63" t="s">
        <v>70</v>
      </c>
      <c r="H29" s="64">
        <v>125000000</v>
      </c>
      <c r="I29" s="65"/>
      <c r="J29" s="65">
        <v>99000000</v>
      </c>
      <c r="K29" s="66">
        <f t="shared" si="12"/>
        <v>26000000</v>
      </c>
      <c r="L29" s="66">
        <f>1500000+10000000+7000000+6500000</f>
        <v>25000000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>
        <f t="shared" si="13"/>
        <v>0</v>
      </c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>
        <f t="shared" si="14"/>
        <v>0</v>
      </c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>
        <f t="shared" si="15"/>
        <v>0</v>
      </c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>
        <f t="shared" si="16"/>
        <v>0</v>
      </c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>
        <f t="shared" si="5"/>
        <v>0</v>
      </c>
      <c r="BZ29" s="66">
        <f t="shared" si="6"/>
        <v>1000000</v>
      </c>
      <c r="CA29" s="67"/>
      <c r="CB29" s="68">
        <v>0</v>
      </c>
      <c r="CC29" s="59"/>
      <c r="CD29" s="59"/>
      <c r="CE29" s="8">
        <v>42620</v>
      </c>
      <c r="CF29" s="98"/>
      <c r="CG29" s="98"/>
      <c r="CH29" s="98"/>
      <c r="CI29" s="98"/>
      <c r="CJ29" s="104" t="s">
        <v>326</v>
      </c>
      <c r="CK29" s="178" t="s">
        <v>420</v>
      </c>
      <c r="CL29" s="98" t="s">
        <v>416</v>
      </c>
      <c r="CM29" s="98" t="s">
        <v>471</v>
      </c>
    </row>
    <row r="30" spans="1:97" ht="15.75">
      <c r="A30" s="59">
        <v>26</v>
      </c>
      <c r="B30" s="63" t="s">
        <v>124</v>
      </c>
      <c r="C30" s="63">
        <v>36</v>
      </c>
      <c r="D30" s="61">
        <v>42592</v>
      </c>
      <c r="E30" s="62" t="s">
        <v>125</v>
      </c>
      <c r="F30" s="63" t="s">
        <v>83</v>
      </c>
      <c r="G30" s="63" t="s">
        <v>70</v>
      </c>
      <c r="H30" s="64">
        <v>140000000</v>
      </c>
      <c r="I30" s="65">
        <v>0</v>
      </c>
      <c r="J30" s="65">
        <v>110500000</v>
      </c>
      <c r="K30" s="66">
        <f t="shared" si="12"/>
        <v>29500000</v>
      </c>
      <c r="L30" s="66"/>
      <c r="M30" s="66"/>
      <c r="N30" s="66"/>
      <c r="O30" s="66"/>
      <c r="P30" s="66"/>
      <c r="Q30" s="66"/>
      <c r="R30" s="66"/>
      <c r="S30" s="66"/>
      <c r="T30" s="66">
        <f>1000000+2000000</f>
        <v>3000000</v>
      </c>
      <c r="U30" s="66"/>
      <c r="V30" s="66">
        <f>3000000+3000000</f>
        <v>6000000</v>
      </c>
      <c r="W30" s="66"/>
      <c r="X30" s="66"/>
      <c r="Y30" s="66">
        <f t="shared" si="13"/>
        <v>9000000</v>
      </c>
      <c r="Z30" s="66">
        <f>3000000+3000000</f>
        <v>6000000</v>
      </c>
      <c r="AA30" s="66">
        <v>3000000</v>
      </c>
      <c r="AB30" s="66">
        <v>5000000</v>
      </c>
      <c r="AC30" s="66"/>
      <c r="AD30" s="66"/>
      <c r="AE30" s="66"/>
      <c r="AF30" s="66"/>
      <c r="AG30" s="66"/>
      <c r="AH30" s="66">
        <v>4000000</v>
      </c>
      <c r="AI30" s="66"/>
      <c r="AJ30" s="66"/>
      <c r="AK30" s="66"/>
      <c r="AL30" s="66">
        <f t="shared" si="14"/>
        <v>18000000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>
        <f t="shared" si="15"/>
        <v>0</v>
      </c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>
        <f t="shared" si="16"/>
        <v>0</v>
      </c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>
        <f t="shared" si="5"/>
        <v>0</v>
      </c>
      <c r="BZ30" s="66">
        <f t="shared" si="6"/>
        <v>2500000</v>
      </c>
      <c r="CA30" s="67"/>
      <c r="CB30" s="68"/>
      <c r="CC30" s="59"/>
      <c r="CD30" s="59"/>
      <c r="CE30" s="99"/>
      <c r="CF30" s="100"/>
      <c r="CG30" s="100"/>
      <c r="CH30" s="100"/>
      <c r="CI30" s="100"/>
      <c r="CJ30" s="106" t="s">
        <v>327</v>
      </c>
      <c r="CK30" s="178">
        <v>0.5</v>
      </c>
      <c r="CL30" s="98" t="s">
        <v>416</v>
      </c>
      <c r="CM30" s="182" t="s">
        <v>446</v>
      </c>
    </row>
    <row r="31" spans="1:97" s="6" customFormat="1" ht="15.75">
      <c r="A31" s="59">
        <v>27</v>
      </c>
      <c r="B31" s="72" t="s">
        <v>126</v>
      </c>
      <c r="C31" s="72">
        <v>36</v>
      </c>
      <c r="D31" s="61">
        <v>42695</v>
      </c>
      <c r="E31" s="73" t="s">
        <v>127</v>
      </c>
      <c r="F31" s="60" t="s">
        <v>80</v>
      </c>
      <c r="G31" s="60" t="s">
        <v>70</v>
      </c>
      <c r="H31" s="64">
        <v>123000000</v>
      </c>
      <c r="I31" s="65">
        <v>7500000</v>
      </c>
      <c r="J31" s="65">
        <v>116500000</v>
      </c>
      <c r="K31" s="66">
        <f t="shared" si="12"/>
        <v>14000000</v>
      </c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>
        <v>1000000</v>
      </c>
      <c r="X31" s="66"/>
      <c r="Y31" s="66">
        <f t="shared" si="13"/>
        <v>1000000</v>
      </c>
      <c r="Z31" s="66"/>
      <c r="AA31" s="66"/>
      <c r="AB31" s="66"/>
      <c r="AC31" s="66"/>
      <c r="AD31" s="66">
        <v>2500000</v>
      </c>
      <c r="AE31" s="66"/>
      <c r="AF31" s="66"/>
      <c r="AG31" s="66"/>
      <c r="AH31" s="66"/>
      <c r="AI31" s="66">
        <f>1000000+1000000</f>
        <v>2000000</v>
      </c>
      <c r="AJ31" s="66">
        <v>5000000</v>
      </c>
      <c r="AK31" s="66"/>
      <c r="AL31" s="66">
        <f t="shared" si="14"/>
        <v>9500000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>
        <f t="shared" si="15"/>
        <v>0</v>
      </c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>
        <f t="shared" si="16"/>
        <v>0</v>
      </c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>
        <f t="shared" si="5"/>
        <v>0</v>
      </c>
      <c r="BZ31" s="66">
        <f t="shared" si="6"/>
        <v>3500000</v>
      </c>
      <c r="CA31" s="67"/>
      <c r="CB31" s="68"/>
      <c r="CC31" s="59"/>
      <c r="CD31" s="59"/>
      <c r="CE31" s="8">
        <v>42565</v>
      </c>
      <c r="CF31" s="98"/>
      <c r="CG31" s="98"/>
      <c r="CH31" s="98"/>
      <c r="CI31" s="98"/>
      <c r="CJ31" s="104" t="s">
        <v>342</v>
      </c>
      <c r="CK31" s="178" t="s">
        <v>420</v>
      </c>
      <c r="CL31" s="98" t="s">
        <v>411</v>
      </c>
      <c r="CM31" s="182" t="s">
        <v>472</v>
      </c>
      <c r="CN31" s="2"/>
      <c r="CO31" s="2"/>
      <c r="CP31" s="2"/>
      <c r="CQ31" s="2"/>
      <c r="CR31" s="2"/>
      <c r="CS31" s="2"/>
    </row>
    <row r="32" spans="1:97" ht="15.75">
      <c r="A32" s="59">
        <v>28</v>
      </c>
      <c r="B32" s="60" t="s">
        <v>130</v>
      </c>
      <c r="C32" s="60">
        <v>33</v>
      </c>
      <c r="D32" s="61">
        <v>42485</v>
      </c>
      <c r="E32" s="62" t="s">
        <v>131</v>
      </c>
      <c r="F32" s="63" t="s">
        <v>68</v>
      </c>
      <c r="G32" s="63" t="s">
        <v>70</v>
      </c>
      <c r="H32" s="64">
        <v>130000000</v>
      </c>
      <c r="I32" s="65"/>
      <c r="J32" s="65">
        <v>104500000</v>
      </c>
      <c r="K32" s="66">
        <f t="shared" si="12"/>
        <v>25500000</v>
      </c>
      <c r="L32" s="66"/>
      <c r="M32" s="66"/>
      <c r="N32" s="66"/>
      <c r="O32" s="66"/>
      <c r="P32" s="66">
        <v>1000000</v>
      </c>
      <c r="Q32" s="66"/>
      <c r="R32" s="66"/>
      <c r="S32" s="66"/>
      <c r="T32" s="66">
        <v>2000000</v>
      </c>
      <c r="U32" s="66"/>
      <c r="V32" s="66">
        <v>1500000</v>
      </c>
      <c r="W32" s="66">
        <v>4000000</v>
      </c>
      <c r="X32" s="66"/>
      <c r="Y32" s="66">
        <f t="shared" si="13"/>
        <v>8500000</v>
      </c>
      <c r="Z32" s="66">
        <v>2000000</v>
      </c>
      <c r="AA32" s="66"/>
      <c r="AB32" s="66">
        <v>1500000</v>
      </c>
      <c r="AC32" s="66"/>
      <c r="AD32" s="66">
        <v>1500000</v>
      </c>
      <c r="AE32" s="66"/>
      <c r="AF32" s="66">
        <v>1500000</v>
      </c>
      <c r="AG32" s="66"/>
      <c r="AH32" s="66"/>
      <c r="AI32" s="66">
        <v>1000000</v>
      </c>
      <c r="AJ32" s="66">
        <v>1000000</v>
      </c>
      <c r="AK32" s="66"/>
      <c r="AL32" s="66">
        <f t="shared" si="14"/>
        <v>8500000</v>
      </c>
      <c r="AM32" s="66"/>
      <c r="AN32" s="66"/>
      <c r="AO32" s="66">
        <v>1000000</v>
      </c>
      <c r="AP32" s="66"/>
      <c r="AQ32" s="66">
        <v>1000000</v>
      </c>
      <c r="AR32" s="66"/>
      <c r="AS32" s="66"/>
      <c r="AT32" s="66"/>
      <c r="AU32" s="66">
        <v>1000000</v>
      </c>
      <c r="AV32" s="66"/>
      <c r="AW32" s="66"/>
      <c r="AX32" s="66"/>
      <c r="AY32" s="66">
        <f t="shared" si="15"/>
        <v>3000000</v>
      </c>
      <c r="AZ32" s="66"/>
      <c r="BA32" s="66"/>
      <c r="BB32" s="66"/>
      <c r="BC32" s="66">
        <v>1500000</v>
      </c>
      <c r="BD32" s="66"/>
      <c r="BE32" s="66"/>
      <c r="BF32" s="66"/>
      <c r="BG32" s="66"/>
      <c r="BH32" s="66">
        <v>2000000</v>
      </c>
      <c r="BI32" s="66"/>
      <c r="BJ32" s="66"/>
      <c r="BK32" s="66"/>
      <c r="BL32" s="66">
        <f t="shared" si="16"/>
        <v>3500000</v>
      </c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>
        <f t="shared" si="5"/>
        <v>0</v>
      </c>
      <c r="BZ32" s="66">
        <f t="shared" si="6"/>
        <v>2000000</v>
      </c>
      <c r="CA32" s="67"/>
      <c r="CB32" s="75">
        <v>4000000</v>
      </c>
      <c r="CC32" s="59"/>
      <c r="CD32" s="59"/>
      <c r="CE32" s="8">
        <v>42776</v>
      </c>
      <c r="CF32" s="98"/>
      <c r="CG32" s="98"/>
      <c r="CH32" s="98"/>
      <c r="CI32" s="98"/>
      <c r="CJ32" s="104" t="s">
        <v>333</v>
      </c>
      <c r="CK32" s="178">
        <v>0.5</v>
      </c>
      <c r="CL32" s="98" t="s">
        <v>416</v>
      </c>
      <c r="CM32" s="182" t="s">
        <v>446</v>
      </c>
    </row>
    <row r="33" spans="1:97" s="10" customFormat="1" ht="15.75">
      <c r="A33" s="59">
        <v>29</v>
      </c>
      <c r="B33" s="72" t="s">
        <v>132</v>
      </c>
      <c r="C33" s="72">
        <v>36</v>
      </c>
      <c r="D33" s="61">
        <v>42774</v>
      </c>
      <c r="E33" s="73" t="s">
        <v>133</v>
      </c>
      <c r="F33" s="60" t="s">
        <v>77</v>
      </c>
      <c r="G33" s="60" t="s">
        <v>70</v>
      </c>
      <c r="H33" s="64">
        <v>155000000</v>
      </c>
      <c r="I33" s="65">
        <v>12000000</v>
      </c>
      <c r="J33" s="65">
        <v>110000000</v>
      </c>
      <c r="K33" s="66">
        <f t="shared" si="12"/>
        <v>57000000</v>
      </c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>
        <f t="shared" si="13"/>
        <v>0</v>
      </c>
      <c r="Z33" s="66"/>
      <c r="AA33" s="66">
        <v>1000000</v>
      </c>
      <c r="AB33" s="66"/>
      <c r="AC33" s="66"/>
      <c r="AD33" s="66"/>
      <c r="AE33" s="66"/>
      <c r="AF33" s="66"/>
      <c r="AG33" s="66">
        <f>25000000+12000000</f>
        <v>37000000</v>
      </c>
      <c r="AH33" s="66"/>
      <c r="AI33" s="66"/>
      <c r="AJ33" s="66"/>
      <c r="AK33" s="66"/>
      <c r="AL33" s="66">
        <f t="shared" si="14"/>
        <v>38000000</v>
      </c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>
        <f t="shared" si="15"/>
        <v>0</v>
      </c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>
        <f t="shared" si="16"/>
        <v>0</v>
      </c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>
        <f t="shared" si="5"/>
        <v>0</v>
      </c>
      <c r="BZ33" s="66">
        <f t="shared" si="6"/>
        <v>19000000</v>
      </c>
      <c r="CA33" s="67"/>
      <c r="CB33" s="68"/>
      <c r="CC33" s="59"/>
      <c r="CD33" s="59"/>
      <c r="CE33" s="5" t="s">
        <v>128</v>
      </c>
      <c r="CF33" s="98"/>
      <c r="CG33" s="98"/>
      <c r="CH33" s="98"/>
      <c r="CI33" s="98"/>
      <c r="CJ33" s="104" t="s">
        <v>320</v>
      </c>
      <c r="CK33" s="179" t="s">
        <v>420</v>
      </c>
      <c r="CL33" s="100" t="s">
        <v>424</v>
      </c>
      <c r="CM33" s="182" t="s">
        <v>446</v>
      </c>
    </row>
    <row r="34" spans="1:97" s="292" customFormat="1" ht="31.5">
      <c r="A34" s="59">
        <v>30</v>
      </c>
      <c r="B34" s="72" t="s">
        <v>134</v>
      </c>
      <c r="C34" s="72">
        <v>33</v>
      </c>
      <c r="D34" s="61">
        <v>42783</v>
      </c>
      <c r="E34" s="73" t="s">
        <v>135</v>
      </c>
      <c r="F34" s="60" t="s">
        <v>80</v>
      </c>
      <c r="G34" s="60" t="s">
        <v>70</v>
      </c>
      <c r="H34" s="64">
        <v>123000000</v>
      </c>
      <c r="I34" s="65">
        <v>7580000</v>
      </c>
      <c r="J34" s="65">
        <v>112500000</v>
      </c>
      <c r="K34" s="168">
        <f t="shared" si="12"/>
        <v>18080000</v>
      </c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>
        <f t="shared" si="13"/>
        <v>0</v>
      </c>
      <c r="Z34" s="168"/>
      <c r="AA34" s="168">
        <f>1000000+2000000</f>
        <v>3000000</v>
      </c>
      <c r="AB34" s="168">
        <v>1000000</v>
      </c>
      <c r="AC34" s="168"/>
      <c r="AD34" s="168"/>
      <c r="AE34" s="168"/>
      <c r="AF34" s="168"/>
      <c r="AG34" s="168">
        <v>3500000</v>
      </c>
      <c r="AH34" s="168"/>
      <c r="AI34" s="168"/>
      <c r="AJ34" s="168"/>
      <c r="AK34" s="168"/>
      <c r="AL34" s="168">
        <f t="shared" si="14"/>
        <v>7500000</v>
      </c>
      <c r="AM34" s="168">
        <v>4000000</v>
      </c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>
        <f t="shared" si="15"/>
        <v>4000000</v>
      </c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>
        <f t="shared" si="16"/>
        <v>0</v>
      </c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>
        <f t="shared" si="5"/>
        <v>0</v>
      </c>
      <c r="BZ34" s="168">
        <f t="shared" si="6"/>
        <v>6580000</v>
      </c>
      <c r="CA34" s="284"/>
      <c r="CB34" s="285">
        <v>4000000</v>
      </c>
      <c r="CC34" s="59"/>
      <c r="CD34" s="59"/>
      <c r="CE34" s="8">
        <v>42620</v>
      </c>
      <c r="CF34" s="183"/>
      <c r="CG34" s="183"/>
      <c r="CH34" s="183"/>
      <c r="CI34" s="183"/>
      <c r="CJ34" s="104"/>
      <c r="CK34" s="286" t="s">
        <v>420</v>
      </c>
      <c r="CL34" s="183" t="s">
        <v>425</v>
      </c>
      <c r="CM34" s="182" t="s">
        <v>446</v>
      </c>
      <c r="CN34" s="289"/>
      <c r="CO34" s="289"/>
      <c r="CP34" s="289"/>
      <c r="CQ34" s="289"/>
      <c r="CR34" s="289"/>
      <c r="CS34" s="289"/>
    </row>
    <row r="35" spans="1:97" ht="15.75">
      <c r="A35" s="59">
        <v>31</v>
      </c>
      <c r="B35" s="60" t="s">
        <v>136</v>
      </c>
      <c r="C35" s="60">
        <v>36</v>
      </c>
      <c r="D35" s="61">
        <v>42356</v>
      </c>
      <c r="E35" s="62" t="s">
        <v>137</v>
      </c>
      <c r="F35" s="63" t="s">
        <v>77</v>
      </c>
      <c r="G35" s="63" t="s">
        <v>70</v>
      </c>
      <c r="H35" s="64">
        <v>132500000</v>
      </c>
      <c r="I35" s="65"/>
      <c r="J35" s="65">
        <v>104500000</v>
      </c>
      <c r="K35" s="66">
        <f t="shared" si="12"/>
        <v>28000000</v>
      </c>
      <c r="L35" s="66">
        <v>500000</v>
      </c>
      <c r="M35" s="66"/>
      <c r="N35" s="66"/>
      <c r="O35" s="66"/>
      <c r="P35" s="66">
        <v>5000000</v>
      </c>
      <c r="Q35" s="66"/>
      <c r="R35" s="66"/>
      <c r="S35" s="66">
        <v>3000000</v>
      </c>
      <c r="T35" s="66"/>
      <c r="U35" s="66"/>
      <c r="V35" s="66"/>
      <c r="W35" s="66"/>
      <c r="X35" s="66"/>
      <c r="Y35" s="66">
        <f t="shared" si="13"/>
        <v>8000000</v>
      </c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>
        <f t="shared" si="14"/>
        <v>0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>
        <f t="shared" si="15"/>
        <v>0</v>
      </c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>
        <f t="shared" si="16"/>
        <v>0</v>
      </c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>
        <f t="shared" si="5"/>
        <v>0</v>
      </c>
      <c r="BZ35" s="66">
        <f t="shared" si="6"/>
        <v>19500000</v>
      </c>
      <c r="CA35" s="67"/>
      <c r="CB35" s="68">
        <v>0</v>
      </c>
      <c r="CC35" s="59"/>
      <c r="CD35" s="59"/>
      <c r="CE35" s="8">
        <v>43055</v>
      </c>
      <c r="CF35" s="98"/>
      <c r="CG35" s="98"/>
      <c r="CH35" s="98"/>
      <c r="CI35" s="98"/>
      <c r="CJ35" s="104" t="s">
        <v>321</v>
      </c>
      <c r="CK35" s="178" t="s">
        <v>420</v>
      </c>
      <c r="CL35" s="98" t="s">
        <v>416</v>
      </c>
      <c r="CM35" s="98" t="s">
        <v>473</v>
      </c>
    </row>
    <row r="36" spans="1:97" ht="30">
      <c r="A36" s="59">
        <v>32</v>
      </c>
      <c r="B36" s="72" t="s">
        <v>138</v>
      </c>
      <c r="C36" s="72">
        <v>33</v>
      </c>
      <c r="D36" s="61">
        <v>42735</v>
      </c>
      <c r="E36" s="73" t="s">
        <v>139</v>
      </c>
      <c r="F36" s="60" t="s">
        <v>83</v>
      </c>
      <c r="G36" s="60" t="s">
        <v>70</v>
      </c>
      <c r="H36" s="64">
        <v>115500000</v>
      </c>
      <c r="I36" s="65">
        <v>7500000</v>
      </c>
      <c r="J36" s="65">
        <v>112500000</v>
      </c>
      <c r="K36" s="66">
        <f t="shared" si="12"/>
        <v>10500000</v>
      </c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>
        <v>1000000</v>
      </c>
      <c r="Y36" s="66">
        <f t="shared" si="13"/>
        <v>1000000</v>
      </c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>
        <f t="shared" si="14"/>
        <v>0</v>
      </c>
      <c r="AM36" s="66"/>
      <c r="AN36" s="66"/>
      <c r="AO36" s="66"/>
      <c r="AP36" s="66"/>
      <c r="AQ36" s="66"/>
      <c r="AR36" s="66"/>
      <c r="AS36" s="66"/>
      <c r="AT36" s="66">
        <v>4000000</v>
      </c>
      <c r="AU36" s="66"/>
      <c r="AV36" s="66"/>
      <c r="AW36" s="66"/>
      <c r="AX36" s="66"/>
      <c r="AY36" s="66">
        <f t="shared" si="15"/>
        <v>4000000</v>
      </c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>
        <f t="shared" si="16"/>
        <v>0</v>
      </c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>
        <f t="shared" si="5"/>
        <v>0</v>
      </c>
      <c r="BZ36" s="66">
        <f t="shared" si="6"/>
        <v>5500000</v>
      </c>
      <c r="CA36" s="67"/>
      <c r="CB36" s="68"/>
      <c r="CC36" s="59"/>
      <c r="CD36" s="59"/>
      <c r="CE36" s="8">
        <v>42566</v>
      </c>
      <c r="CF36" s="98"/>
      <c r="CG36" s="98"/>
      <c r="CH36" s="98"/>
      <c r="CI36" s="98"/>
      <c r="CJ36" s="104" t="s">
        <v>328</v>
      </c>
      <c r="CK36" s="178">
        <v>0.5</v>
      </c>
      <c r="CL36" s="98" t="s">
        <v>424</v>
      </c>
      <c r="CM36" s="232" t="s">
        <v>474</v>
      </c>
    </row>
    <row r="37" spans="1:97" ht="31.5">
      <c r="A37" s="59">
        <v>33</v>
      </c>
      <c r="B37" s="60" t="s">
        <v>141</v>
      </c>
      <c r="C37" s="60">
        <v>36</v>
      </c>
      <c r="D37" s="61">
        <v>42024</v>
      </c>
      <c r="E37" s="62" t="s">
        <v>142</v>
      </c>
      <c r="F37" s="63" t="s">
        <v>83</v>
      </c>
      <c r="G37" s="63" t="s">
        <v>70</v>
      </c>
      <c r="H37" s="64">
        <v>125000000</v>
      </c>
      <c r="I37" s="65"/>
      <c r="J37" s="65">
        <v>104000000</v>
      </c>
      <c r="K37" s="66">
        <f t="shared" ref="K37:K46" si="17">H37+I37-J37</f>
        <v>21000000</v>
      </c>
      <c r="L37" s="66">
        <f>1500000+4500000</f>
        <v>6000000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>
        <v>4000000</v>
      </c>
      <c r="X37" s="66"/>
      <c r="Y37" s="66">
        <f t="shared" ref="Y37:Y46" si="18">SUM(M37:X37)</f>
        <v>4000000</v>
      </c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>
        <f t="shared" ref="AL37:AL46" si="19">SUM(Z37:AK37)</f>
        <v>0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>
        <f t="shared" ref="AY37:AY46" si="20">SUM(AM37:AX37)</f>
        <v>0</v>
      </c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>
        <f t="shared" ref="BL37:BL46" si="21">SUM(AZ37:BK37)</f>
        <v>0</v>
      </c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>
        <f t="shared" si="5"/>
        <v>0</v>
      </c>
      <c r="BZ37" s="66">
        <f t="shared" si="6"/>
        <v>11000000</v>
      </c>
      <c r="CA37" s="67"/>
      <c r="CB37" s="68">
        <v>4000000</v>
      </c>
      <c r="CC37" s="59"/>
      <c r="CD37" s="59"/>
      <c r="CE37" s="5"/>
      <c r="CF37" s="101"/>
      <c r="CG37" s="101"/>
      <c r="CH37" s="101"/>
      <c r="CI37" s="101"/>
      <c r="CJ37" s="105" t="s">
        <v>329</v>
      </c>
      <c r="CK37" s="178" t="s">
        <v>420</v>
      </c>
      <c r="CL37" s="98" t="s">
        <v>416</v>
      </c>
      <c r="CM37" s="182" t="s">
        <v>446</v>
      </c>
    </row>
    <row r="38" spans="1:97" ht="30">
      <c r="A38" s="59">
        <v>34</v>
      </c>
      <c r="B38" s="60" t="s">
        <v>143</v>
      </c>
      <c r="C38" s="60">
        <v>36</v>
      </c>
      <c r="D38" s="61">
        <v>42332</v>
      </c>
      <c r="E38" s="62" t="s">
        <v>144</v>
      </c>
      <c r="F38" s="63" t="s">
        <v>80</v>
      </c>
      <c r="G38" s="63" t="s">
        <v>70</v>
      </c>
      <c r="H38" s="64">
        <v>132500000</v>
      </c>
      <c r="I38" s="65"/>
      <c r="J38" s="65">
        <v>80000000</v>
      </c>
      <c r="K38" s="66">
        <f t="shared" si="17"/>
        <v>52500000</v>
      </c>
      <c r="L38" s="66">
        <f>1000000+13000000+8000000</f>
        <v>22000000</v>
      </c>
      <c r="M38" s="66"/>
      <c r="N38" s="66"/>
      <c r="O38" s="66">
        <v>6500000</v>
      </c>
      <c r="P38" s="66"/>
      <c r="Q38" s="66"/>
      <c r="R38" s="66">
        <v>10000000</v>
      </c>
      <c r="S38" s="66"/>
      <c r="T38" s="66"/>
      <c r="U38" s="66"/>
      <c r="V38" s="66"/>
      <c r="W38" s="66"/>
      <c r="X38" s="66"/>
      <c r="Y38" s="66">
        <f t="shared" si="18"/>
        <v>16500000</v>
      </c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>
        <f t="shared" si="19"/>
        <v>0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>
        <f t="shared" si="20"/>
        <v>0</v>
      </c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>
        <f t="shared" si="21"/>
        <v>0</v>
      </c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>
        <f t="shared" si="5"/>
        <v>0</v>
      </c>
      <c r="BZ38" s="66">
        <f t="shared" si="6"/>
        <v>14000000</v>
      </c>
      <c r="CA38" s="67"/>
      <c r="CB38" s="68">
        <v>0</v>
      </c>
      <c r="CC38" s="59"/>
      <c r="CD38" s="59"/>
      <c r="CE38" s="5"/>
      <c r="CF38" s="98"/>
      <c r="CG38" s="98"/>
      <c r="CH38" s="98"/>
      <c r="CI38" s="98"/>
      <c r="CJ38" s="104" t="s">
        <v>343</v>
      </c>
      <c r="CK38" s="178" t="s">
        <v>420</v>
      </c>
      <c r="CL38" s="98" t="s">
        <v>426</v>
      </c>
      <c r="CM38" s="233" t="s">
        <v>475</v>
      </c>
    </row>
    <row r="39" spans="1:97" ht="15.75">
      <c r="A39" s="59">
        <v>35</v>
      </c>
      <c r="B39" s="60" t="s">
        <v>145</v>
      </c>
      <c r="C39" s="60">
        <v>36</v>
      </c>
      <c r="D39" s="61">
        <v>42553</v>
      </c>
      <c r="E39" s="62" t="s">
        <v>146</v>
      </c>
      <c r="F39" s="63" t="s">
        <v>86</v>
      </c>
      <c r="G39" s="63" t="s">
        <v>70</v>
      </c>
      <c r="H39" s="64">
        <v>140000000</v>
      </c>
      <c r="I39" s="65"/>
      <c r="J39" s="65">
        <v>110500000</v>
      </c>
      <c r="K39" s="66">
        <f t="shared" si="17"/>
        <v>29500000</v>
      </c>
      <c r="L39" s="66"/>
      <c r="M39" s="66"/>
      <c r="N39" s="66"/>
      <c r="O39" s="66"/>
      <c r="P39" s="66"/>
      <c r="Q39" s="66"/>
      <c r="R39" s="66"/>
      <c r="S39" s="66">
        <v>1500000</v>
      </c>
      <c r="T39" s="66">
        <v>15000000</v>
      </c>
      <c r="U39" s="66"/>
      <c r="V39" s="66"/>
      <c r="W39" s="66"/>
      <c r="X39" s="66"/>
      <c r="Y39" s="66">
        <f t="shared" si="18"/>
        <v>16500000</v>
      </c>
      <c r="Z39" s="66">
        <v>5000000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>
        <f t="shared" si="19"/>
        <v>5000000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>
        <f t="shared" si="20"/>
        <v>0</v>
      </c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>
        <f t="shared" si="21"/>
        <v>0</v>
      </c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>
        <f t="shared" si="5"/>
        <v>0</v>
      </c>
      <c r="BZ39" s="66">
        <v>4000000</v>
      </c>
      <c r="CA39" s="67"/>
      <c r="CB39" s="68"/>
      <c r="CC39" s="74">
        <v>42843</v>
      </c>
      <c r="CD39" s="59"/>
      <c r="CE39" s="8">
        <v>42620</v>
      </c>
      <c r="CF39" s="98"/>
      <c r="CG39" s="98"/>
      <c r="CH39" s="98"/>
      <c r="CI39" s="98"/>
      <c r="CJ39" s="104" t="s">
        <v>344</v>
      </c>
      <c r="CK39" s="178">
        <v>0.5</v>
      </c>
      <c r="CL39" s="98" t="s">
        <v>416</v>
      </c>
      <c r="CM39" s="98" t="s">
        <v>476</v>
      </c>
    </row>
    <row r="40" spans="1:97" ht="15.75">
      <c r="A40" s="59">
        <v>36</v>
      </c>
      <c r="B40" s="60" t="s">
        <v>147</v>
      </c>
      <c r="C40" s="60">
        <v>36</v>
      </c>
      <c r="D40" s="61">
        <v>42481</v>
      </c>
      <c r="E40" s="62" t="s">
        <v>148</v>
      </c>
      <c r="F40" s="63" t="s">
        <v>80</v>
      </c>
      <c r="G40" s="63" t="s">
        <v>70</v>
      </c>
      <c r="H40" s="64">
        <v>140000000</v>
      </c>
      <c r="I40" s="65"/>
      <c r="J40" s="65">
        <v>106500000</v>
      </c>
      <c r="K40" s="66">
        <f t="shared" si="17"/>
        <v>33500000</v>
      </c>
      <c r="L40" s="66"/>
      <c r="M40" s="66"/>
      <c r="N40" s="66"/>
      <c r="O40" s="66"/>
      <c r="P40" s="66">
        <v>500000</v>
      </c>
      <c r="Q40" s="66"/>
      <c r="R40" s="66"/>
      <c r="S40" s="66"/>
      <c r="T40" s="66">
        <v>10000000</v>
      </c>
      <c r="U40" s="66">
        <v>10000000</v>
      </c>
      <c r="V40" s="66"/>
      <c r="W40" s="66"/>
      <c r="X40" s="66"/>
      <c r="Y40" s="66">
        <f t="shared" si="18"/>
        <v>20500000</v>
      </c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>
        <f t="shared" si="19"/>
        <v>0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>
        <f t="shared" si="20"/>
        <v>0</v>
      </c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>
        <f t="shared" si="21"/>
        <v>0</v>
      </c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>
        <f t="shared" si="5"/>
        <v>0</v>
      </c>
      <c r="BZ40" s="66">
        <v>9000000</v>
      </c>
      <c r="CA40" s="67"/>
      <c r="CB40" s="68">
        <v>4000000</v>
      </c>
      <c r="CC40" s="59"/>
      <c r="CD40" s="59"/>
      <c r="CE40" s="9">
        <v>42482</v>
      </c>
      <c r="CF40" s="98"/>
      <c r="CG40" s="98"/>
      <c r="CH40" s="98"/>
      <c r="CI40" s="98"/>
      <c r="CJ40" s="104" t="s">
        <v>345</v>
      </c>
      <c r="CK40" s="180" t="s">
        <v>420</v>
      </c>
      <c r="CL40" s="98" t="s">
        <v>416</v>
      </c>
      <c r="CM40" s="101" t="s">
        <v>473</v>
      </c>
      <c r="CN40"/>
      <c r="CO40"/>
      <c r="CP40"/>
      <c r="CQ40"/>
      <c r="CR40"/>
      <c r="CS40"/>
    </row>
    <row r="41" spans="1:97" ht="15.75">
      <c r="A41" s="59">
        <v>37</v>
      </c>
      <c r="B41" s="60" t="s">
        <v>149</v>
      </c>
      <c r="C41" s="60">
        <v>36</v>
      </c>
      <c r="D41" s="61">
        <v>42530</v>
      </c>
      <c r="E41" s="62" t="s">
        <v>150</v>
      </c>
      <c r="F41" s="63" t="s">
        <v>77</v>
      </c>
      <c r="G41" s="63" t="s">
        <v>70</v>
      </c>
      <c r="H41" s="64">
        <v>135000000</v>
      </c>
      <c r="I41" s="65"/>
      <c r="J41" s="65">
        <v>102000000</v>
      </c>
      <c r="K41" s="66">
        <f t="shared" si="17"/>
        <v>33000000</v>
      </c>
      <c r="L41" s="66"/>
      <c r="M41" s="66"/>
      <c r="N41" s="66"/>
      <c r="O41" s="66"/>
      <c r="P41" s="66"/>
      <c r="Q41" s="66"/>
      <c r="R41" s="66">
        <v>1000000</v>
      </c>
      <c r="S41" s="66"/>
      <c r="T41" s="66"/>
      <c r="U41" s="66">
        <v>10000000</v>
      </c>
      <c r="V41" s="66"/>
      <c r="W41" s="66">
        <v>4000000</v>
      </c>
      <c r="X41" s="66"/>
      <c r="Y41" s="66">
        <f t="shared" si="18"/>
        <v>15000000</v>
      </c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>
        <f t="shared" si="19"/>
        <v>0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>
        <f t="shared" si="20"/>
        <v>0</v>
      </c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>
        <f t="shared" si="21"/>
        <v>0</v>
      </c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>
        <f t="shared" si="5"/>
        <v>0</v>
      </c>
      <c r="BZ41" s="66">
        <f t="shared" si="6"/>
        <v>18000000</v>
      </c>
      <c r="CA41" s="67"/>
      <c r="CB41" s="68">
        <v>4000000</v>
      </c>
      <c r="CC41" s="59"/>
      <c r="CD41" s="59"/>
      <c r="CE41" s="8">
        <v>42515</v>
      </c>
      <c r="CF41" s="98"/>
      <c r="CG41" s="98"/>
      <c r="CH41" s="98"/>
      <c r="CI41" s="98"/>
      <c r="CJ41" s="104" t="s">
        <v>322</v>
      </c>
      <c r="CK41" s="180" t="s">
        <v>420</v>
      </c>
      <c r="CL41" s="98" t="s">
        <v>416</v>
      </c>
      <c r="CM41" s="182" t="s">
        <v>446</v>
      </c>
      <c r="CN41"/>
      <c r="CO41"/>
      <c r="CP41"/>
      <c r="CQ41"/>
      <c r="CR41"/>
      <c r="CS41"/>
    </row>
    <row r="42" spans="1:97" ht="15.75">
      <c r="A42" s="59">
        <v>38</v>
      </c>
      <c r="B42" s="72" t="s">
        <v>151</v>
      </c>
      <c r="C42" s="72">
        <v>36</v>
      </c>
      <c r="D42" s="61">
        <v>42660</v>
      </c>
      <c r="E42" s="73" t="s">
        <v>152</v>
      </c>
      <c r="F42" s="60" t="s">
        <v>86</v>
      </c>
      <c r="G42" s="60" t="s">
        <v>70</v>
      </c>
      <c r="H42" s="64">
        <v>140000000</v>
      </c>
      <c r="I42" s="65"/>
      <c r="J42" s="65">
        <v>110500000</v>
      </c>
      <c r="K42" s="66">
        <f t="shared" si="17"/>
        <v>29500000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>
        <v>1000000</v>
      </c>
      <c r="W42" s="66"/>
      <c r="X42" s="66">
        <f>5000000+5000000</f>
        <v>10000000</v>
      </c>
      <c r="Y42" s="66">
        <f t="shared" si="18"/>
        <v>11000000</v>
      </c>
      <c r="Z42" s="66"/>
      <c r="AA42" s="66"/>
      <c r="AB42" s="66"/>
      <c r="AC42" s="66"/>
      <c r="AD42" s="66"/>
      <c r="AE42" s="66"/>
      <c r="AF42" s="66"/>
      <c r="AG42" s="66">
        <f>730000+4000000</f>
        <v>4730000</v>
      </c>
      <c r="AH42" s="66"/>
      <c r="AI42" s="66"/>
      <c r="AJ42" s="66"/>
      <c r="AK42" s="66"/>
      <c r="AL42" s="66">
        <f t="shared" si="19"/>
        <v>4730000</v>
      </c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>
        <f t="shared" si="20"/>
        <v>0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>
        <f t="shared" si="21"/>
        <v>0</v>
      </c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>
        <f t="shared" ref="BY42:BY69" si="22">SUM(BM42:BX42)</f>
        <v>0</v>
      </c>
      <c r="BZ42" s="66">
        <f t="shared" ref="BZ42:BZ69" si="23">K42-L42-Y42-AL42-AY42-BL42-BY42</f>
        <v>13770000</v>
      </c>
      <c r="CA42" s="67"/>
      <c r="CB42" s="68">
        <v>4000000</v>
      </c>
      <c r="CC42" s="59"/>
      <c r="CD42" s="59"/>
      <c r="CE42" s="8">
        <v>42620</v>
      </c>
      <c r="CF42" s="98"/>
      <c r="CG42" s="98"/>
      <c r="CH42" s="98"/>
      <c r="CI42" s="98"/>
      <c r="CJ42" s="104" t="s">
        <v>346</v>
      </c>
      <c r="CK42" s="178" t="s">
        <v>420</v>
      </c>
      <c r="CL42" s="98" t="s">
        <v>416</v>
      </c>
      <c r="CM42" s="98" t="s">
        <v>476</v>
      </c>
    </row>
    <row r="43" spans="1:97" s="292" customFormat="1" ht="31.5">
      <c r="A43" s="59">
        <v>39</v>
      </c>
      <c r="B43" s="60" t="s">
        <v>153</v>
      </c>
      <c r="C43" s="60">
        <v>36</v>
      </c>
      <c r="D43" s="61">
        <v>42315</v>
      </c>
      <c r="E43" s="73" t="s">
        <v>154</v>
      </c>
      <c r="F43" s="60" t="s">
        <v>80</v>
      </c>
      <c r="G43" s="60" t="s">
        <v>70</v>
      </c>
      <c r="H43" s="64">
        <v>132500000</v>
      </c>
      <c r="I43" s="65">
        <v>4800000</v>
      </c>
      <c r="J43" s="65">
        <v>104000000</v>
      </c>
      <c r="K43" s="168">
        <f t="shared" si="17"/>
        <v>33300000</v>
      </c>
      <c r="L43" s="168">
        <f>1500000+27000000+500000</f>
        <v>29000000</v>
      </c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>
        <f t="shared" si="18"/>
        <v>0</v>
      </c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>
        <f t="shared" si="19"/>
        <v>0</v>
      </c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>
        <f t="shared" si="20"/>
        <v>0</v>
      </c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>
        <f t="shared" si="21"/>
        <v>0</v>
      </c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>
        <f t="shared" si="22"/>
        <v>0</v>
      </c>
      <c r="BZ43" s="168">
        <f t="shared" si="23"/>
        <v>4300000</v>
      </c>
      <c r="CA43" s="284"/>
      <c r="CB43" s="285"/>
      <c r="CC43" s="59"/>
      <c r="CD43" s="59"/>
      <c r="CE43" s="11"/>
      <c r="CF43" s="183"/>
      <c r="CG43" s="183"/>
      <c r="CH43" s="183"/>
      <c r="CI43" s="183"/>
      <c r="CJ43" s="104" t="s">
        <v>347</v>
      </c>
      <c r="CK43" s="286" t="s">
        <v>420</v>
      </c>
      <c r="CL43" s="183" t="s">
        <v>411</v>
      </c>
      <c r="CM43" s="182" t="s">
        <v>446</v>
      </c>
      <c r="CN43" s="289"/>
      <c r="CO43" s="289"/>
      <c r="CP43" s="289"/>
      <c r="CQ43" s="289"/>
      <c r="CR43" s="289"/>
      <c r="CS43" s="289"/>
    </row>
    <row r="44" spans="1:97" s="292" customFormat="1" ht="31.5">
      <c r="A44" s="59">
        <v>40</v>
      </c>
      <c r="B44" s="60" t="s">
        <v>155</v>
      </c>
      <c r="C44" s="60">
        <v>36</v>
      </c>
      <c r="D44" s="61">
        <v>42072</v>
      </c>
      <c r="E44" s="73" t="s">
        <v>156</v>
      </c>
      <c r="F44" s="60" t="s">
        <v>68</v>
      </c>
      <c r="G44" s="60" t="s">
        <v>70</v>
      </c>
      <c r="H44" s="64">
        <v>135000000</v>
      </c>
      <c r="I44" s="65"/>
      <c r="J44" s="65">
        <v>99000000</v>
      </c>
      <c r="K44" s="168">
        <f t="shared" si="17"/>
        <v>36000000</v>
      </c>
      <c r="L44" s="168">
        <f>1500000+13500000+10000000+10000000</f>
        <v>35000000</v>
      </c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>
        <f t="shared" si="18"/>
        <v>0</v>
      </c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>
        <f t="shared" si="19"/>
        <v>0</v>
      </c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>
        <f t="shared" si="20"/>
        <v>0</v>
      </c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>
        <f t="shared" si="21"/>
        <v>0</v>
      </c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>
        <f t="shared" si="22"/>
        <v>0</v>
      </c>
      <c r="BZ44" s="168">
        <f t="shared" si="23"/>
        <v>1000000</v>
      </c>
      <c r="CA44" s="284"/>
      <c r="CB44" s="285"/>
      <c r="CC44" s="59"/>
      <c r="CD44" s="59"/>
      <c r="CE44" s="8">
        <v>42620</v>
      </c>
      <c r="CF44" s="183"/>
      <c r="CG44" s="183"/>
      <c r="CH44" s="183"/>
      <c r="CI44" s="183"/>
      <c r="CJ44" s="104" t="s">
        <v>332</v>
      </c>
      <c r="CK44" s="286" t="s">
        <v>420</v>
      </c>
      <c r="CL44" s="183" t="s">
        <v>416</v>
      </c>
      <c r="CM44" s="182" t="s">
        <v>477</v>
      </c>
      <c r="CN44" s="289"/>
      <c r="CO44" s="289"/>
      <c r="CP44" s="289"/>
      <c r="CQ44" s="289"/>
      <c r="CR44" s="289"/>
      <c r="CS44" s="289"/>
    </row>
    <row r="45" spans="1:97" ht="15.75">
      <c r="A45" s="59">
        <v>41</v>
      </c>
      <c r="B45" s="60" t="s">
        <v>157</v>
      </c>
      <c r="C45" s="60">
        <v>36</v>
      </c>
      <c r="D45" s="61">
        <v>42550</v>
      </c>
      <c r="E45" s="62" t="s">
        <v>158</v>
      </c>
      <c r="F45" s="63" t="s">
        <v>80</v>
      </c>
      <c r="G45" s="63" t="s">
        <v>70</v>
      </c>
      <c r="H45" s="64">
        <v>140000000</v>
      </c>
      <c r="I45" s="65"/>
      <c r="J45" s="65">
        <v>110500000</v>
      </c>
      <c r="K45" s="66">
        <f t="shared" si="17"/>
        <v>29500000</v>
      </c>
      <c r="L45" s="66"/>
      <c r="M45" s="66"/>
      <c r="N45" s="66"/>
      <c r="O45" s="66"/>
      <c r="P45" s="66"/>
      <c r="Q45" s="66"/>
      <c r="R45" s="66">
        <v>1000000</v>
      </c>
      <c r="S45" s="66"/>
      <c r="T45" s="66"/>
      <c r="U45" s="66"/>
      <c r="V45" s="66">
        <v>9000000</v>
      </c>
      <c r="W45" s="66"/>
      <c r="X45" s="66">
        <v>4000000</v>
      </c>
      <c r="Y45" s="66">
        <f t="shared" si="18"/>
        <v>14000000</v>
      </c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>
        <f t="shared" si="19"/>
        <v>0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>
        <f t="shared" si="20"/>
        <v>0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>
        <f t="shared" si="21"/>
        <v>0</v>
      </c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>
        <f t="shared" si="22"/>
        <v>0</v>
      </c>
      <c r="BZ45" s="66">
        <f t="shared" si="23"/>
        <v>15500000</v>
      </c>
      <c r="CA45" s="67"/>
      <c r="CB45" s="68"/>
      <c r="CC45" s="59"/>
      <c r="CD45" s="59"/>
      <c r="CE45" s="8">
        <v>42422</v>
      </c>
      <c r="CF45" s="98"/>
      <c r="CG45" s="98"/>
      <c r="CH45" s="98"/>
      <c r="CI45" s="98"/>
      <c r="CJ45" s="104" t="s">
        <v>348</v>
      </c>
      <c r="CK45" s="178">
        <v>0.5</v>
      </c>
      <c r="CL45" s="98" t="s">
        <v>416</v>
      </c>
      <c r="CM45" s="182" t="s">
        <v>446</v>
      </c>
    </row>
    <row r="46" spans="1:97" ht="15.75">
      <c r="A46" s="59">
        <v>42</v>
      </c>
      <c r="B46" s="60" t="s">
        <v>159</v>
      </c>
      <c r="C46" s="60">
        <v>36</v>
      </c>
      <c r="D46" s="61">
        <v>42340</v>
      </c>
      <c r="E46" s="62" t="s">
        <v>160</v>
      </c>
      <c r="F46" s="63" t="s">
        <v>80</v>
      </c>
      <c r="G46" s="63" t="s">
        <v>70</v>
      </c>
      <c r="H46" s="64">
        <v>132500000</v>
      </c>
      <c r="I46" s="65"/>
      <c r="J46" s="65">
        <v>99500000</v>
      </c>
      <c r="K46" s="66">
        <f t="shared" si="17"/>
        <v>33000000</v>
      </c>
      <c r="L46" s="66">
        <v>1500000</v>
      </c>
      <c r="M46" s="66"/>
      <c r="N46" s="66">
        <v>10000000</v>
      </c>
      <c r="O46" s="66">
        <v>6500000</v>
      </c>
      <c r="P46" s="66"/>
      <c r="Q46" s="66">
        <v>5000000</v>
      </c>
      <c r="R46" s="66"/>
      <c r="S46" s="66"/>
      <c r="T46" s="66"/>
      <c r="U46" s="66"/>
      <c r="V46" s="66"/>
      <c r="W46" s="66"/>
      <c r="X46" s="66"/>
      <c r="Y46" s="66">
        <f t="shared" si="18"/>
        <v>21500000</v>
      </c>
      <c r="Z46" s="66">
        <v>4000000</v>
      </c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>
        <f t="shared" si="19"/>
        <v>4000000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>
        <f t="shared" si="20"/>
        <v>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>
        <f t="shared" si="21"/>
        <v>0</v>
      </c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>
        <f t="shared" si="22"/>
        <v>0</v>
      </c>
      <c r="BZ46" s="66">
        <f t="shared" si="23"/>
        <v>6000000</v>
      </c>
      <c r="CA46" s="67"/>
      <c r="CB46" s="68" t="s">
        <v>161</v>
      </c>
      <c r="CC46" s="59"/>
      <c r="CD46" s="59"/>
      <c r="CE46" s="5"/>
      <c r="CF46" s="98"/>
      <c r="CG46" s="98"/>
      <c r="CH46" s="98"/>
      <c r="CI46" s="98"/>
      <c r="CJ46" s="104" t="s">
        <v>349</v>
      </c>
      <c r="CK46" s="178">
        <v>1</v>
      </c>
      <c r="CL46" s="98" t="s">
        <v>416</v>
      </c>
      <c r="CM46" s="98" t="s">
        <v>478</v>
      </c>
    </row>
    <row r="47" spans="1:97" ht="15.75">
      <c r="A47" s="59">
        <v>43</v>
      </c>
      <c r="B47" s="60" t="s">
        <v>162</v>
      </c>
      <c r="C47" s="60">
        <v>36</v>
      </c>
      <c r="D47" s="61">
        <v>42429</v>
      </c>
      <c r="E47" s="62" t="s">
        <v>163</v>
      </c>
      <c r="F47" s="63" t="s">
        <v>77</v>
      </c>
      <c r="G47" s="63" t="s">
        <v>70</v>
      </c>
      <c r="H47" s="64">
        <f>140000000-1500000</f>
        <v>138500000</v>
      </c>
      <c r="I47" s="65">
        <f>20000000+11250000</f>
        <v>31250000</v>
      </c>
      <c r="J47" s="65">
        <v>106500000</v>
      </c>
      <c r="K47" s="66">
        <f t="shared" ref="K47:K58" si="24">H47+I47-J47</f>
        <v>63250000</v>
      </c>
      <c r="L47" s="66"/>
      <c r="M47" s="66"/>
      <c r="N47" s="66">
        <v>1000000</v>
      </c>
      <c r="O47" s="66">
        <v>4500000</v>
      </c>
      <c r="P47" s="66">
        <v>5000000</v>
      </c>
      <c r="Q47" s="66">
        <v>6700000</v>
      </c>
      <c r="R47" s="66">
        <v>7000000</v>
      </c>
      <c r="S47" s="66"/>
      <c r="T47" s="66">
        <v>14000000</v>
      </c>
      <c r="U47" s="66"/>
      <c r="V47" s="66"/>
      <c r="W47" s="66">
        <v>9000000</v>
      </c>
      <c r="X47" s="66">
        <v>8000000</v>
      </c>
      <c r="Y47" s="66">
        <f>SUM(M47:X47)</f>
        <v>55200000</v>
      </c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>
        <f t="shared" ref="AL47:AL58" si="25">SUM(Z47:AK47)</f>
        <v>0</v>
      </c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>
        <f t="shared" ref="AY47:AY58" si="26">SUM(AM47:AX47)</f>
        <v>0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>
        <f t="shared" ref="BL47:BL58" si="27">SUM(AZ47:BK47)</f>
        <v>0</v>
      </c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>
        <f t="shared" si="22"/>
        <v>0</v>
      </c>
      <c r="BZ47" s="66">
        <f t="shared" si="23"/>
        <v>8050000</v>
      </c>
      <c r="CA47" s="67"/>
      <c r="CB47" s="68">
        <v>4000000</v>
      </c>
      <c r="CC47" s="59"/>
      <c r="CD47" s="59"/>
      <c r="CE47" s="8">
        <v>42620</v>
      </c>
      <c r="CF47" s="98"/>
      <c r="CG47" s="98"/>
      <c r="CH47" s="98"/>
      <c r="CI47" s="98"/>
      <c r="CJ47" s="104" t="s">
        <v>323</v>
      </c>
      <c r="CK47" s="178">
        <v>1</v>
      </c>
      <c r="CL47" s="98" t="s">
        <v>411</v>
      </c>
      <c r="CM47" s="182" t="s">
        <v>446</v>
      </c>
    </row>
    <row r="48" spans="1:97" s="292" customFormat="1" ht="31.5">
      <c r="A48" s="59">
        <v>44</v>
      </c>
      <c r="B48" s="60" t="s">
        <v>164</v>
      </c>
      <c r="C48" s="60">
        <v>36</v>
      </c>
      <c r="D48" s="61">
        <v>42278</v>
      </c>
      <c r="E48" s="73" t="s">
        <v>165</v>
      </c>
      <c r="F48" s="60" t="s">
        <v>74</v>
      </c>
      <c r="G48" s="60" t="s">
        <v>70</v>
      </c>
      <c r="H48" s="64">
        <v>133500000</v>
      </c>
      <c r="I48" s="65">
        <f>16500000+4920000</f>
        <v>21420000</v>
      </c>
      <c r="J48" s="65">
        <v>104000000</v>
      </c>
      <c r="K48" s="168">
        <f t="shared" si="24"/>
        <v>50920000</v>
      </c>
      <c r="L48" s="168">
        <f>1500000+8500000+20000000</f>
        <v>30000000</v>
      </c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>
        <f t="shared" ref="Y48:Y58" si="28">SUM(M48:X48)</f>
        <v>0</v>
      </c>
      <c r="Z48" s="168"/>
      <c r="AA48" s="168"/>
      <c r="AB48" s="168">
        <v>15000000</v>
      </c>
      <c r="AC48" s="168"/>
      <c r="AD48" s="168"/>
      <c r="AE48" s="168"/>
      <c r="AF48" s="168"/>
      <c r="AG48" s="168"/>
      <c r="AH48" s="168"/>
      <c r="AI48" s="168"/>
      <c r="AJ48" s="168"/>
      <c r="AK48" s="168"/>
      <c r="AL48" s="168">
        <f t="shared" si="25"/>
        <v>15000000</v>
      </c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>
        <f t="shared" si="26"/>
        <v>0</v>
      </c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8">
        <f t="shared" si="27"/>
        <v>0</v>
      </c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>
        <f t="shared" si="22"/>
        <v>0</v>
      </c>
      <c r="BZ48" s="168">
        <f t="shared" si="23"/>
        <v>5920000</v>
      </c>
      <c r="CA48" s="284"/>
      <c r="CB48" s="285"/>
      <c r="CC48" s="74">
        <v>42838</v>
      </c>
      <c r="CD48" s="59"/>
      <c r="CE48" s="5"/>
      <c r="CF48" s="183"/>
      <c r="CG48" s="183"/>
      <c r="CH48" s="183"/>
      <c r="CI48" s="183"/>
      <c r="CJ48" s="104" t="s">
        <v>350</v>
      </c>
      <c r="CK48" s="286">
        <v>1</v>
      </c>
      <c r="CL48" s="183" t="s">
        <v>411</v>
      </c>
      <c r="CM48" s="183" t="s">
        <v>479</v>
      </c>
      <c r="CN48" s="289"/>
      <c r="CO48" s="289"/>
      <c r="CP48" s="289"/>
      <c r="CQ48" s="289"/>
      <c r="CR48" s="289"/>
      <c r="CS48" s="289"/>
    </row>
    <row r="49" spans="1:97" s="7" customFormat="1" ht="15.75">
      <c r="A49" s="59">
        <v>45</v>
      </c>
      <c r="B49" s="60" t="s">
        <v>166</v>
      </c>
      <c r="C49" s="60">
        <v>36</v>
      </c>
      <c r="D49" s="61">
        <v>42276</v>
      </c>
      <c r="E49" s="62" t="s">
        <v>167</v>
      </c>
      <c r="F49" s="63" t="s">
        <v>80</v>
      </c>
      <c r="G49" s="63" t="s">
        <v>70</v>
      </c>
      <c r="H49" s="64">
        <v>135000000</v>
      </c>
      <c r="I49" s="65">
        <v>16687500</v>
      </c>
      <c r="J49" s="65">
        <v>104000000</v>
      </c>
      <c r="K49" s="66">
        <f t="shared" si="24"/>
        <v>47687500</v>
      </c>
      <c r="L49" s="66">
        <f>1000000+10000000+8000000+20000000</f>
        <v>39000000</v>
      </c>
      <c r="M49" s="66"/>
      <c r="N49" s="66"/>
      <c r="O49" s="66">
        <v>7187500</v>
      </c>
      <c r="P49" s="66"/>
      <c r="Q49" s="66"/>
      <c r="R49" s="66"/>
      <c r="S49" s="66"/>
      <c r="T49" s="66"/>
      <c r="U49" s="66"/>
      <c r="V49" s="66"/>
      <c r="W49" s="66"/>
      <c r="X49" s="66"/>
      <c r="Y49" s="66">
        <f t="shared" si="28"/>
        <v>7187500</v>
      </c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>
        <f t="shared" si="25"/>
        <v>0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>
        <f t="shared" si="26"/>
        <v>0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>
        <f t="shared" si="27"/>
        <v>0</v>
      </c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>
        <f t="shared" si="22"/>
        <v>0</v>
      </c>
      <c r="BZ49" s="66">
        <f t="shared" si="23"/>
        <v>1500000</v>
      </c>
      <c r="CA49" s="67"/>
      <c r="CB49" s="68"/>
      <c r="CC49" s="59"/>
      <c r="CD49" s="59"/>
      <c r="CE49" s="8">
        <v>42620</v>
      </c>
      <c r="CF49" s="98"/>
      <c r="CG49" s="98"/>
      <c r="CH49" s="98"/>
      <c r="CI49" s="98"/>
      <c r="CJ49" s="104" t="s">
        <v>351</v>
      </c>
      <c r="CK49" s="178">
        <v>1</v>
      </c>
      <c r="CL49" s="98" t="s">
        <v>416</v>
      </c>
      <c r="CM49" s="182" t="s">
        <v>446</v>
      </c>
      <c r="CN49" s="2"/>
      <c r="CO49" s="2"/>
      <c r="CP49" s="2"/>
      <c r="CQ49" s="2"/>
      <c r="CR49" s="2"/>
      <c r="CS49" s="2"/>
    </row>
    <row r="50" spans="1:97" ht="15.75">
      <c r="A50" s="59">
        <v>46</v>
      </c>
      <c r="B50" s="63" t="s">
        <v>168</v>
      </c>
      <c r="C50" s="63">
        <v>36</v>
      </c>
      <c r="D50" s="61">
        <v>42579</v>
      </c>
      <c r="E50" s="62" t="s">
        <v>169</v>
      </c>
      <c r="F50" s="78" t="s">
        <v>80</v>
      </c>
      <c r="G50" s="63" t="s">
        <v>70</v>
      </c>
      <c r="H50" s="64">
        <f>116500000+3500000+12500000</f>
        <v>132500000</v>
      </c>
      <c r="I50" s="65">
        <v>0</v>
      </c>
      <c r="J50" s="65">
        <v>110500000</v>
      </c>
      <c r="K50" s="66">
        <f t="shared" si="24"/>
        <v>22000000</v>
      </c>
      <c r="L50" s="66"/>
      <c r="M50" s="66"/>
      <c r="N50" s="66"/>
      <c r="O50" s="66"/>
      <c r="P50" s="66"/>
      <c r="Q50" s="66"/>
      <c r="R50" s="66"/>
      <c r="S50" s="66">
        <v>1000000</v>
      </c>
      <c r="T50" s="66">
        <v>2500000</v>
      </c>
      <c r="U50" s="66"/>
      <c r="V50" s="66">
        <v>2000000</v>
      </c>
      <c r="W50" s="66"/>
      <c r="X50" s="66"/>
      <c r="Y50" s="66">
        <f t="shared" si="28"/>
        <v>5500000</v>
      </c>
      <c r="Z50" s="66"/>
      <c r="AA50" s="66">
        <v>4000000</v>
      </c>
      <c r="AB50" s="66">
        <v>1000000</v>
      </c>
      <c r="AC50" s="66"/>
      <c r="AD50" s="66"/>
      <c r="AE50" s="66"/>
      <c r="AF50" s="66"/>
      <c r="AG50" s="66"/>
      <c r="AH50" s="66"/>
      <c r="AI50" s="66"/>
      <c r="AJ50" s="66"/>
      <c r="AK50" s="66"/>
      <c r="AL50" s="66">
        <f t="shared" si="25"/>
        <v>5000000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>
        <f t="shared" si="26"/>
        <v>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>
        <f t="shared" si="27"/>
        <v>0</v>
      </c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>
        <f t="shared" si="22"/>
        <v>0</v>
      </c>
      <c r="BZ50" s="66">
        <f t="shared" si="23"/>
        <v>11500000</v>
      </c>
      <c r="CA50" s="67"/>
      <c r="CB50" s="68">
        <v>4000000</v>
      </c>
      <c r="CC50" s="59"/>
      <c r="CD50" s="59"/>
      <c r="CE50" s="8">
        <v>42620</v>
      </c>
      <c r="CF50" s="98"/>
      <c r="CG50" s="98"/>
      <c r="CH50" s="98"/>
      <c r="CI50" s="98"/>
      <c r="CJ50" s="104"/>
      <c r="CK50" s="178" t="s">
        <v>420</v>
      </c>
      <c r="CL50" s="98" t="s">
        <v>416</v>
      </c>
      <c r="CM50" s="182" t="s">
        <v>446</v>
      </c>
    </row>
    <row r="51" spans="1:97" ht="15.75">
      <c r="A51" s="59">
        <v>47</v>
      </c>
      <c r="B51" s="72" t="s">
        <v>170</v>
      </c>
      <c r="C51" s="72">
        <v>36</v>
      </c>
      <c r="D51" s="61">
        <v>42682</v>
      </c>
      <c r="E51" s="73" t="s">
        <v>171</v>
      </c>
      <c r="F51" s="60" t="s">
        <v>83</v>
      </c>
      <c r="G51" s="60" t="s">
        <v>70</v>
      </c>
      <c r="H51" s="64">
        <v>123000000</v>
      </c>
      <c r="I51" s="65">
        <v>7500000</v>
      </c>
      <c r="J51" s="65">
        <v>118500000</v>
      </c>
      <c r="K51" s="66">
        <f t="shared" si="24"/>
        <v>12000000</v>
      </c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>
        <v>1000000</v>
      </c>
      <c r="X51" s="66"/>
      <c r="Y51" s="66">
        <f t="shared" si="28"/>
        <v>1000000</v>
      </c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>
        <v>5000000</v>
      </c>
      <c r="AK51" s="66"/>
      <c r="AL51" s="66">
        <f t="shared" si="25"/>
        <v>5000000</v>
      </c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>
        <f t="shared" si="26"/>
        <v>0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>
        <f t="shared" si="27"/>
        <v>0</v>
      </c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>
        <f t="shared" si="22"/>
        <v>0</v>
      </c>
      <c r="BZ51" s="66">
        <f t="shared" si="23"/>
        <v>6000000</v>
      </c>
      <c r="CA51" s="67"/>
      <c r="CB51" s="68"/>
      <c r="CC51" s="59"/>
      <c r="CD51" s="59"/>
      <c r="CE51" s="5"/>
      <c r="CF51" s="98"/>
      <c r="CG51" s="98"/>
      <c r="CH51" s="98"/>
      <c r="CI51" s="98"/>
      <c r="CJ51" s="104" t="s">
        <v>360</v>
      </c>
      <c r="CK51" s="178">
        <v>0.5</v>
      </c>
      <c r="CL51" s="98" t="s">
        <v>426</v>
      </c>
      <c r="CM51" s="182" t="s">
        <v>446</v>
      </c>
    </row>
    <row r="52" spans="1:97" ht="15.75">
      <c r="A52" s="59">
        <v>48</v>
      </c>
      <c r="B52" s="63" t="s">
        <v>173</v>
      </c>
      <c r="C52" s="63" t="s">
        <v>172</v>
      </c>
      <c r="D52" s="61">
        <v>42569</v>
      </c>
      <c r="E52" s="62" t="s">
        <v>174</v>
      </c>
      <c r="F52" s="63" t="s">
        <v>80</v>
      </c>
      <c r="G52" s="63" t="s">
        <v>70</v>
      </c>
      <c r="H52" s="64">
        <v>145000000</v>
      </c>
      <c r="I52" s="65"/>
      <c r="J52" s="65">
        <v>99000000</v>
      </c>
      <c r="K52" s="66">
        <f t="shared" si="24"/>
        <v>46000000</v>
      </c>
      <c r="L52" s="66"/>
      <c r="M52" s="66"/>
      <c r="N52" s="66"/>
      <c r="O52" s="66"/>
      <c r="P52" s="66"/>
      <c r="Q52" s="66"/>
      <c r="R52" s="66"/>
      <c r="S52" s="66">
        <v>1000000</v>
      </c>
      <c r="T52" s="66"/>
      <c r="U52" s="66"/>
      <c r="V52" s="66">
        <v>15000000</v>
      </c>
      <c r="W52" s="66"/>
      <c r="X52" s="66"/>
      <c r="Y52" s="66">
        <f t="shared" si="28"/>
        <v>16000000</v>
      </c>
      <c r="Z52" s="66"/>
      <c r="AA52" s="66"/>
      <c r="AB52" s="66"/>
      <c r="AC52" s="66"/>
      <c r="AD52" s="66"/>
      <c r="AE52" s="66">
        <v>2000000</v>
      </c>
      <c r="AF52" s="66"/>
      <c r="AG52" s="66"/>
      <c r="AH52" s="66">
        <v>4000000</v>
      </c>
      <c r="AI52" s="66"/>
      <c r="AJ52" s="66"/>
      <c r="AK52" s="66"/>
      <c r="AL52" s="66">
        <f t="shared" si="25"/>
        <v>6000000</v>
      </c>
      <c r="AM52" s="66"/>
      <c r="AN52" s="66"/>
      <c r="AO52" s="66"/>
      <c r="AP52" s="66"/>
      <c r="AQ52" s="66"/>
      <c r="AR52" s="66">
        <v>3000000</v>
      </c>
      <c r="AS52" s="66">
        <v>1000000</v>
      </c>
      <c r="AT52" s="66"/>
      <c r="AU52" s="66"/>
      <c r="AV52" s="66">
        <v>2000000</v>
      </c>
      <c r="AW52" s="66"/>
      <c r="AX52" s="66"/>
      <c r="AY52" s="66">
        <f t="shared" si="26"/>
        <v>6000000</v>
      </c>
      <c r="AZ52" s="66"/>
      <c r="BA52" s="66"/>
      <c r="BB52" s="66"/>
      <c r="BC52" s="66"/>
      <c r="BD52" s="66"/>
      <c r="BE52" s="66">
        <v>4000000</v>
      </c>
      <c r="BF52" s="66"/>
      <c r="BG52" s="66"/>
      <c r="BH52" s="66"/>
      <c r="BI52" s="66"/>
      <c r="BJ52" s="66"/>
      <c r="BK52" s="66"/>
      <c r="BL52" s="66">
        <f t="shared" si="27"/>
        <v>4000000</v>
      </c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>
        <f t="shared" si="22"/>
        <v>0</v>
      </c>
      <c r="BZ52" s="66">
        <v>5000000</v>
      </c>
      <c r="CA52" s="67"/>
      <c r="CB52" s="68">
        <v>4000000</v>
      </c>
      <c r="CC52" s="59"/>
      <c r="CD52" s="59"/>
      <c r="CE52" s="8">
        <v>42620</v>
      </c>
      <c r="CF52" s="98"/>
      <c r="CG52" s="98"/>
      <c r="CH52" s="98"/>
      <c r="CI52" s="98"/>
      <c r="CJ52" s="104" t="s">
        <v>352</v>
      </c>
      <c r="CK52" s="178">
        <v>0.5</v>
      </c>
      <c r="CL52" s="98" t="s">
        <v>416</v>
      </c>
      <c r="CM52" s="182" t="s">
        <v>446</v>
      </c>
    </row>
    <row r="53" spans="1:97" ht="15.75">
      <c r="A53" s="59">
        <v>49</v>
      </c>
      <c r="B53" s="72" t="s">
        <v>175</v>
      </c>
      <c r="C53" s="72" t="s">
        <v>172</v>
      </c>
      <c r="D53" s="61">
        <v>42644</v>
      </c>
      <c r="E53" s="73" t="s">
        <v>176</v>
      </c>
      <c r="F53" s="60" t="s">
        <v>77</v>
      </c>
      <c r="G53" s="60" t="s">
        <v>70</v>
      </c>
      <c r="H53" s="64">
        <v>145000000</v>
      </c>
      <c r="I53" s="65"/>
      <c r="J53" s="65">
        <v>110000000</v>
      </c>
      <c r="K53" s="66">
        <f t="shared" si="24"/>
        <v>35000000</v>
      </c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>
        <v>1000000</v>
      </c>
      <c r="W53" s="66"/>
      <c r="X53" s="66"/>
      <c r="Y53" s="66">
        <f t="shared" si="28"/>
        <v>1000000</v>
      </c>
      <c r="Z53" s="66">
        <v>5000000</v>
      </c>
      <c r="AA53" s="66"/>
      <c r="AB53" s="66"/>
      <c r="AC53" s="66">
        <v>5000000</v>
      </c>
      <c r="AD53" s="66"/>
      <c r="AE53" s="66"/>
      <c r="AF53" s="66"/>
      <c r="AG53" s="66">
        <v>10000000</v>
      </c>
      <c r="AH53" s="66"/>
      <c r="AI53" s="66"/>
      <c r="AJ53" s="66"/>
      <c r="AK53" s="66"/>
      <c r="AL53" s="66">
        <f t="shared" si="25"/>
        <v>20000000</v>
      </c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>
        <f t="shared" si="26"/>
        <v>0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>
        <f t="shared" si="27"/>
        <v>0</v>
      </c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>
        <f t="shared" si="22"/>
        <v>0</v>
      </c>
      <c r="BZ53" s="66">
        <f t="shared" si="23"/>
        <v>14000000</v>
      </c>
      <c r="CA53" s="67"/>
      <c r="CB53" s="68"/>
      <c r="CC53" s="59"/>
      <c r="CD53" s="59"/>
      <c r="CE53" s="5" t="s">
        <v>128</v>
      </c>
      <c r="CF53" s="98"/>
      <c r="CG53" s="98"/>
      <c r="CH53" s="98"/>
      <c r="CI53" s="98"/>
      <c r="CJ53" s="104" t="s">
        <v>324</v>
      </c>
      <c r="CK53" s="178" t="s">
        <v>420</v>
      </c>
      <c r="CL53" s="98" t="s">
        <v>416</v>
      </c>
      <c r="CM53" s="182" t="s">
        <v>446</v>
      </c>
    </row>
    <row r="54" spans="1:97" ht="15.75">
      <c r="A54" s="127">
        <v>50</v>
      </c>
      <c r="B54" s="160" t="s">
        <v>177</v>
      </c>
      <c r="C54" s="160">
        <v>36</v>
      </c>
      <c r="D54" s="129">
        <v>42696</v>
      </c>
      <c r="E54" s="161" t="s">
        <v>178</v>
      </c>
      <c r="F54" s="128" t="s">
        <v>77</v>
      </c>
      <c r="G54" s="128" t="s">
        <v>70</v>
      </c>
      <c r="H54" s="132">
        <v>300000000</v>
      </c>
      <c r="I54" s="133"/>
      <c r="J54" s="133">
        <v>196000000</v>
      </c>
      <c r="K54" s="135">
        <f t="shared" si="24"/>
        <v>104000000</v>
      </c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>
        <f>1000000+1000000</f>
        <v>2000000</v>
      </c>
      <c r="X54" s="135"/>
      <c r="Y54" s="135">
        <f t="shared" si="28"/>
        <v>2000000</v>
      </c>
      <c r="Z54" s="135">
        <f>31000000+31000000</f>
        <v>62000000</v>
      </c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>
        <f t="shared" si="25"/>
        <v>62000000</v>
      </c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>
        <f t="shared" si="26"/>
        <v>0</v>
      </c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>
        <f t="shared" si="27"/>
        <v>0</v>
      </c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>
        <f t="shared" si="22"/>
        <v>0</v>
      </c>
      <c r="BZ54" s="135">
        <f t="shared" si="23"/>
        <v>40000000</v>
      </c>
      <c r="CA54" s="154"/>
      <c r="CB54" s="135"/>
      <c r="CC54" s="127"/>
      <c r="CD54" s="127"/>
      <c r="CE54" s="156">
        <v>42774</v>
      </c>
      <c r="CF54" s="157"/>
      <c r="CG54" s="157"/>
      <c r="CH54" s="157"/>
      <c r="CI54" s="157"/>
      <c r="CJ54" s="155"/>
      <c r="CK54" s="177" t="s">
        <v>420</v>
      </c>
      <c r="CL54" s="157" t="s">
        <v>416</v>
      </c>
      <c r="CM54" s="176" t="s">
        <v>445</v>
      </c>
    </row>
    <row r="55" spans="1:97" ht="15.75">
      <c r="A55" s="59">
        <v>51</v>
      </c>
      <c r="B55" s="72" t="s">
        <v>390</v>
      </c>
      <c r="C55" s="72" t="s">
        <v>172</v>
      </c>
      <c r="D55" s="61">
        <v>43159</v>
      </c>
      <c r="E55" s="152" t="s">
        <v>391</v>
      </c>
      <c r="F55" s="60" t="s">
        <v>392</v>
      </c>
      <c r="G55" s="60" t="s">
        <v>70</v>
      </c>
      <c r="H55" s="64">
        <v>194325000</v>
      </c>
      <c r="I55" s="65"/>
      <c r="J55" s="65"/>
      <c r="K55" s="66">
        <f t="shared" si="24"/>
        <v>194325000</v>
      </c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>
        <v>500000</v>
      </c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>
        <f t="shared" si="22"/>
        <v>500000</v>
      </c>
      <c r="BZ55" s="66">
        <v>47757500</v>
      </c>
      <c r="CA55" s="67">
        <v>43966</v>
      </c>
      <c r="CB55" s="68"/>
      <c r="CC55" s="59"/>
      <c r="CD55" s="59"/>
      <c r="CE55" s="8"/>
      <c r="CF55" s="98"/>
      <c r="CG55" s="98"/>
      <c r="CH55" s="98"/>
      <c r="CI55" s="98"/>
      <c r="CJ55" s="104"/>
      <c r="CK55" s="178" t="s">
        <v>420</v>
      </c>
      <c r="CL55" s="98" t="s">
        <v>427</v>
      </c>
      <c r="CM55" s="98" t="s">
        <v>479</v>
      </c>
    </row>
    <row r="56" spans="1:97" ht="15.75">
      <c r="A56" s="59">
        <v>52</v>
      </c>
      <c r="B56" s="72" t="s">
        <v>180</v>
      </c>
      <c r="C56" s="72" t="s">
        <v>172</v>
      </c>
      <c r="D56" s="61">
        <v>42956</v>
      </c>
      <c r="E56" s="73" t="s">
        <v>181</v>
      </c>
      <c r="F56" s="60" t="s">
        <v>83</v>
      </c>
      <c r="G56" s="60" t="s">
        <v>70</v>
      </c>
      <c r="H56" s="64">
        <v>160000000</v>
      </c>
      <c r="I56" s="65"/>
      <c r="J56" s="65">
        <v>128000000</v>
      </c>
      <c r="K56" s="66">
        <f t="shared" si="24"/>
        <v>32000000</v>
      </c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>
        <f t="shared" si="28"/>
        <v>0</v>
      </c>
      <c r="Z56" s="66"/>
      <c r="AA56" s="66"/>
      <c r="AB56" s="66"/>
      <c r="AC56" s="66"/>
      <c r="AD56" s="66"/>
      <c r="AE56" s="66"/>
      <c r="AF56" s="66"/>
      <c r="AG56" s="66">
        <v>1000000</v>
      </c>
      <c r="AH56" s="66"/>
      <c r="AI56" s="66">
        <v>10000000</v>
      </c>
      <c r="AJ56" s="66"/>
      <c r="AK56" s="66"/>
      <c r="AL56" s="66">
        <f t="shared" si="25"/>
        <v>11000000</v>
      </c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>
        <f t="shared" si="26"/>
        <v>0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>
        <f t="shared" si="27"/>
        <v>0</v>
      </c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>
        <f t="shared" si="22"/>
        <v>0</v>
      </c>
      <c r="BZ56" s="66">
        <f t="shared" si="23"/>
        <v>21000000</v>
      </c>
      <c r="CA56" s="67"/>
      <c r="CB56" s="68"/>
      <c r="CC56" s="59"/>
      <c r="CD56" s="59"/>
      <c r="CE56" s="5" t="s">
        <v>179</v>
      </c>
      <c r="CF56" s="98"/>
      <c r="CG56" s="98"/>
      <c r="CH56" s="98"/>
      <c r="CI56" s="98"/>
      <c r="CJ56" s="104" t="s">
        <v>361</v>
      </c>
      <c r="CK56" s="178">
        <v>0.5</v>
      </c>
      <c r="CL56" s="98" t="s">
        <v>416</v>
      </c>
      <c r="CM56" s="182" t="s">
        <v>446</v>
      </c>
    </row>
    <row r="57" spans="1:97" ht="15.75">
      <c r="A57" s="59">
        <v>53</v>
      </c>
      <c r="B57" s="60" t="s">
        <v>182</v>
      </c>
      <c r="C57" s="60" t="s">
        <v>172</v>
      </c>
      <c r="D57" s="61">
        <v>42572</v>
      </c>
      <c r="E57" s="62" t="s">
        <v>183</v>
      </c>
      <c r="F57" s="63" t="s">
        <v>86</v>
      </c>
      <c r="G57" s="63" t="s">
        <v>70</v>
      </c>
      <c r="H57" s="64">
        <v>137500000</v>
      </c>
      <c r="I57" s="65">
        <v>0</v>
      </c>
      <c r="J57" s="65">
        <v>116500000</v>
      </c>
      <c r="K57" s="66">
        <f t="shared" si="24"/>
        <v>21000000</v>
      </c>
      <c r="L57" s="66"/>
      <c r="M57" s="66"/>
      <c r="N57" s="66"/>
      <c r="O57" s="66"/>
      <c r="P57" s="66"/>
      <c r="Q57" s="66"/>
      <c r="R57" s="66"/>
      <c r="S57" s="66">
        <v>1000000</v>
      </c>
      <c r="T57" s="66"/>
      <c r="U57" s="66"/>
      <c r="V57" s="66"/>
      <c r="W57" s="66"/>
      <c r="X57" s="66"/>
      <c r="Y57" s="66">
        <f t="shared" si="28"/>
        <v>1000000</v>
      </c>
      <c r="Z57" s="66"/>
      <c r="AA57" s="66"/>
      <c r="AB57" s="66"/>
      <c r="AC57" s="66"/>
      <c r="AD57" s="66"/>
      <c r="AE57" s="66"/>
      <c r="AF57" s="66">
        <v>5000000</v>
      </c>
      <c r="AG57" s="66"/>
      <c r="AH57" s="66"/>
      <c r="AI57" s="66"/>
      <c r="AJ57" s="66"/>
      <c r="AK57" s="66"/>
      <c r="AL57" s="66">
        <f t="shared" si="25"/>
        <v>5000000</v>
      </c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>
        <f t="shared" si="26"/>
        <v>0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>
        <f t="shared" si="27"/>
        <v>0</v>
      </c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>
        <f t="shared" si="22"/>
        <v>0</v>
      </c>
      <c r="BZ57" s="66">
        <f t="shared" si="23"/>
        <v>15000000</v>
      </c>
      <c r="CA57" s="67"/>
      <c r="CB57" s="68"/>
      <c r="CC57" s="59"/>
      <c r="CD57" s="59"/>
      <c r="CE57" s="5"/>
      <c r="CF57" s="98"/>
      <c r="CG57" s="98"/>
      <c r="CH57" s="98"/>
      <c r="CI57" s="98"/>
      <c r="CJ57" s="104" t="s">
        <v>356</v>
      </c>
      <c r="CK57" s="178">
        <v>0.5</v>
      </c>
      <c r="CL57" s="98" t="s">
        <v>416</v>
      </c>
      <c r="CM57" s="182" t="s">
        <v>446</v>
      </c>
    </row>
    <row r="58" spans="1:97" ht="15.75">
      <c r="A58" s="59">
        <v>54</v>
      </c>
      <c r="B58" s="72" t="s">
        <v>184</v>
      </c>
      <c r="C58" s="72" t="s">
        <v>172</v>
      </c>
      <c r="D58" s="61">
        <v>42798</v>
      </c>
      <c r="E58" s="73" t="s">
        <v>185</v>
      </c>
      <c r="F58" s="60" t="s">
        <v>83</v>
      </c>
      <c r="G58" s="60" t="s">
        <v>69</v>
      </c>
      <c r="H58" s="64">
        <v>175500000</v>
      </c>
      <c r="I58" s="65"/>
      <c r="J58" s="65"/>
      <c r="K58" s="66">
        <f t="shared" si="24"/>
        <v>175500000</v>
      </c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>
        <f t="shared" si="28"/>
        <v>0</v>
      </c>
      <c r="Z58" s="66"/>
      <c r="AA58" s="66"/>
      <c r="AB58" s="66">
        <v>1000000</v>
      </c>
      <c r="AC58" s="66"/>
      <c r="AD58" s="66"/>
      <c r="AE58" s="66"/>
      <c r="AF58" s="66"/>
      <c r="AG58" s="66"/>
      <c r="AH58" s="66"/>
      <c r="AI58" s="66"/>
      <c r="AJ58" s="66"/>
      <c r="AK58" s="66"/>
      <c r="AL58" s="66">
        <f t="shared" si="25"/>
        <v>1000000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>
        <f t="shared" si="26"/>
        <v>0</v>
      </c>
      <c r="AZ58" s="66"/>
      <c r="BA58" s="66"/>
      <c r="BB58" s="66"/>
      <c r="BC58" s="66"/>
      <c r="BD58" s="66">
        <v>20000000</v>
      </c>
      <c r="BE58" s="66"/>
      <c r="BF58" s="66"/>
      <c r="BG58" s="66"/>
      <c r="BH58" s="66"/>
      <c r="BI58" s="66"/>
      <c r="BJ58" s="66"/>
      <c r="BK58" s="66"/>
      <c r="BL58" s="66">
        <f t="shared" si="27"/>
        <v>20000000</v>
      </c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>
        <f t="shared" si="22"/>
        <v>0</v>
      </c>
      <c r="BZ58" s="66">
        <f t="shared" si="23"/>
        <v>154500000</v>
      </c>
      <c r="CA58" s="67">
        <v>43966</v>
      </c>
      <c r="CB58" s="68"/>
      <c r="CC58" s="59"/>
      <c r="CD58" s="59"/>
      <c r="CE58" s="5" t="s">
        <v>129</v>
      </c>
      <c r="CF58" s="98"/>
      <c r="CG58" s="98"/>
      <c r="CH58" s="98"/>
      <c r="CI58" s="98"/>
      <c r="CJ58" s="104" t="s">
        <v>362</v>
      </c>
      <c r="CK58" s="178" t="s">
        <v>420</v>
      </c>
      <c r="CL58" s="98" t="s">
        <v>428</v>
      </c>
      <c r="CM58" s="98" t="s">
        <v>480</v>
      </c>
    </row>
    <row r="59" spans="1:97" ht="15.75">
      <c r="A59" s="59">
        <v>55</v>
      </c>
      <c r="B59" s="60" t="s">
        <v>186</v>
      </c>
      <c r="C59" s="60">
        <v>33</v>
      </c>
      <c r="D59" s="61">
        <v>42514</v>
      </c>
      <c r="E59" s="62" t="s">
        <v>187</v>
      </c>
      <c r="F59" s="63" t="s">
        <v>68</v>
      </c>
      <c r="G59" s="63" t="s">
        <v>70</v>
      </c>
      <c r="H59" s="64">
        <v>130000000</v>
      </c>
      <c r="I59" s="65"/>
      <c r="J59" s="65">
        <v>104500000</v>
      </c>
      <c r="K59" s="66">
        <f t="shared" ref="K59:K62" si="29">H59+I59-J59</f>
        <v>25500000</v>
      </c>
      <c r="L59" s="66"/>
      <c r="M59" s="66"/>
      <c r="N59" s="66"/>
      <c r="O59" s="66"/>
      <c r="P59" s="66"/>
      <c r="Q59" s="66">
        <v>10000000</v>
      </c>
      <c r="R59" s="66"/>
      <c r="S59" s="66"/>
      <c r="T59" s="66"/>
      <c r="U59" s="66"/>
      <c r="V59" s="66"/>
      <c r="W59" s="66"/>
      <c r="X59" s="66"/>
      <c r="Y59" s="66">
        <f t="shared" ref="Y59:Y62" si="30">SUM(M59:X59)</f>
        <v>10000000</v>
      </c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>
        <f>4000000+2000000</f>
        <v>6000000</v>
      </c>
      <c r="AL59" s="66">
        <f t="shared" ref="AL59:AL62" si="31">SUM(Z59:AK59)</f>
        <v>6000000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>
        <f t="shared" ref="AY59:AY62" si="32">SUM(AM59:AX59)</f>
        <v>0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>
        <f t="shared" ref="BL59:BL62" si="33">SUM(AZ59:BK59)</f>
        <v>0</v>
      </c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>
        <f t="shared" si="22"/>
        <v>0</v>
      </c>
      <c r="BZ59" s="66">
        <v>4500000</v>
      </c>
      <c r="CA59" s="67"/>
      <c r="CB59" s="79" t="s">
        <v>188</v>
      </c>
      <c r="CC59" s="59"/>
      <c r="CD59" s="59"/>
      <c r="CE59" s="5"/>
      <c r="CF59" s="98"/>
      <c r="CG59" s="98"/>
      <c r="CH59" s="98"/>
      <c r="CI59" s="98"/>
      <c r="CJ59" s="104" t="s">
        <v>334</v>
      </c>
      <c r="CK59" s="178" t="s">
        <v>420</v>
      </c>
      <c r="CL59" s="98" t="s">
        <v>416</v>
      </c>
      <c r="CM59" s="182" t="s">
        <v>446</v>
      </c>
    </row>
    <row r="60" spans="1:97" s="292" customFormat="1" ht="30">
      <c r="A60" s="59">
        <v>56</v>
      </c>
      <c r="B60" s="60" t="s">
        <v>189</v>
      </c>
      <c r="C60" s="60">
        <v>33</v>
      </c>
      <c r="D60" s="61">
        <v>42888</v>
      </c>
      <c r="E60" s="73" t="s">
        <v>190</v>
      </c>
      <c r="F60" s="60" t="s">
        <v>83</v>
      </c>
      <c r="G60" s="60" t="s">
        <v>70</v>
      </c>
      <c r="H60" s="64">
        <v>123000000</v>
      </c>
      <c r="I60" s="65"/>
      <c r="J60" s="65">
        <v>95000000</v>
      </c>
      <c r="K60" s="168">
        <f t="shared" si="29"/>
        <v>28000000</v>
      </c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>
        <f t="shared" si="30"/>
        <v>0</v>
      </c>
      <c r="Z60" s="168"/>
      <c r="AA60" s="168"/>
      <c r="AB60" s="168"/>
      <c r="AC60" s="168"/>
      <c r="AD60" s="168"/>
      <c r="AE60" s="168">
        <v>1000000</v>
      </c>
      <c r="AF60" s="168"/>
      <c r="AG60" s="168"/>
      <c r="AH60" s="168"/>
      <c r="AI60" s="168"/>
      <c r="AJ60" s="168"/>
      <c r="AK60" s="168"/>
      <c r="AL60" s="168">
        <f t="shared" si="31"/>
        <v>1000000</v>
      </c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>
        <f t="shared" si="32"/>
        <v>0</v>
      </c>
      <c r="AZ60" s="168"/>
      <c r="BA60" s="168"/>
      <c r="BB60" s="168"/>
      <c r="BC60" s="168"/>
      <c r="BD60" s="168"/>
      <c r="BE60" s="168"/>
      <c r="BF60" s="168"/>
      <c r="BG60" s="168"/>
      <c r="BH60" s="168"/>
      <c r="BI60" s="168"/>
      <c r="BJ60" s="168"/>
      <c r="BK60" s="168"/>
      <c r="BL60" s="168">
        <f t="shared" si="33"/>
        <v>0</v>
      </c>
      <c r="BM60" s="168"/>
      <c r="BN60" s="168"/>
      <c r="BO60" s="168"/>
      <c r="BP60" s="168"/>
      <c r="BQ60" s="168"/>
      <c r="BR60" s="168"/>
      <c r="BS60" s="168"/>
      <c r="BT60" s="168"/>
      <c r="BU60" s="168"/>
      <c r="BV60" s="168"/>
      <c r="BW60" s="168"/>
      <c r="BX60" s="168"/>
      <c r="BY60" s="168">
        <f t="shared" si="22"/>
        <v>0</v>
      </c>
      <c r="BZ60" s="168">
        <f t="shared" si="23"/>
        <v>27000000</v>
      </c>
      <c r="CA60" s="284"/>
      <c r="CB60" s="80"/>
      <c r="CC60" s="59"/>
      <c r="CD60" s="59"/>
      <c r="CE60" s="5"/>
      <c r="CF60" s="183"/>
      <c r="CG60" s="183"/>
      <c r="CH60" s="183"/>
      <c r="CI60" s="183"/>
      <c r="CJ60" s="104" t="s">
        <v>363</v>
      </c>
      <c r="CK60" s="286">
        <v>0.5</v>
      </c>
      <c r="CL60" s="183" t="s">
        <v>410</v>
      </c>
      <c r="CM60" s="233" t="s">
        <v>481</v>
      </c>
      <c r="CN60" s="289"/>
      <c r="CO60" s="289"/>
      <c r="CP60" s="289"/>
      <c r="CQ60" s="289"/>
      <c r="CR60" s="289"/>
      <c r="CS60" s="289"/>
    </row>
    <row r="61" spans="1:97" ht="15.75">
      <c r="A61" s="59">
        <v>57</v>
      </c>
      <c r="B61" s="72" t="s">
        <v>191</v>
      </c>
      <c r="C61" s="72">
        <v>33</v>
      </c>
      <c r="D61" s="61">
        <v>42748</v>
      </c>
      <c r="E61" s="73" t="s">
        <v>192</v>
      </c>
      <c r="F61" s="60" t="s">
        <v>77</v>
      </c>
      <c r="G61" s="60" t="s">
        <v>70</v>
      </c>
      <c r="H61" s="64">
        <v>123000000</v>
      </c>
      <c r="I61" s="65"/>
      <c r="J61" s="65">
        <v>112500000</v>
      </c>
      <c r="K61" s="66">
        <f t="shared" si="29"/>
        <v>10500000</v>
      </c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>
        <f t="shared" si="30"/>
        <v>0</v>
      </c>
      <c r="Z61" s="66">
        <v>1000000</v>
      </c>
      <c r="AA61" s="66"/>
      <c r="AB61" s="66"/>
      <c r="AC61" s="66"/>
      <c r="AD61" s="66"/>
      <c r="AE61" s="66"/>
      <c r="AF61" s="66">
        <v>7500000</v>
      </c>
      <c r="AG61" s="66"/>
      <c r="AH61" s="66"/>
      <c r="AI61" s="66"/>
      <c r="AJ61" s="66"/>
      <c r="AK61" s="66"/>
      <c r="AL61" s="66">
        <f t="shared" si="31"/>
        <v>8500000</v>
      </c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>
        <f t="shared" si="32"/>
        <v>0</v>
      </c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>
        <f t="shared" si="33"/>
        <v>0</v>
      </c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>
        <f t="shared" si="22"/>
        <v>0</v>
      </c>
      <c r="BZ61" s="66">
        <f t="shared" si="23"/>
        <v>2000000</v>
      </c>
      <c r="CA61" s="67"/>
      <c r="CB61" s="68"/>
      <c r="CC61" s="59"/>
      <c r="CD61" s="59"/>
      <c r="CE61" s="5"/>
      <c r="CF61" s="98"/>
      <c r="CG61" s="98"/>
      <c r="CH61" s="98"/>
      <c r="CI61" s="98"/>
      <c r="CJ61" s="104" t="s">
        <v>325</v>
      </c>
      <c r="CK61" s="178" t="s">
        <v>420</v>
      </c>
      <c r="CL61" s="98" t="s">
        <v>416</v>
      </c>
      <c r="CM61" s="182" t="s">
        <v>446</v>
      </c>
    </row>
    <row r="62" spans="1:97" ht="48.75" customHeight="1">
      <c r="A62" s="59">
        <v>58</v>
      </c>
      <c r="B62" s="72" t="s">
        <v>193</v>
      </c>
      <c r="C62" s="72">
        <v>33</v>
      </c>
      <c r="D62" s="61">
        <v>42685</v>
      </c>
      <c r="E62" s="73" t="s">
        <v>194</v>
      </c>
      <c r="F62" s="60" t="s">
        <v>74</v>
      </c>
      <c r="G62" s="60" t="s">
        <v>70</v>
      </c>
      <c r="H62" s="64">
        <v>123000000</v>
      </c>
      <c r="I62" s="65">
        <v>7500000</v>
      </c>
      <c r="J62" s="65">
        <v>116500000</v>
      </c>
      <c r="K62" s="66">
        <f t="shared" si="29"/>
        <v>14000000</v>
      </c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>
        <v>1000000</v>
      </c>
      <c r="X62" s="66"/>
      <c r="Y62" s="66">
        <f t="shared" si="30"/>
        <v>1000000</v>
      </c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>
        <f t="shared" si="31"/>
        <v>0</v>
      </c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>
        <f t="shared" si="32"/>
        <v>0</v>
      </c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>
        <f t="shared" si="33"/>
        <v>0</v>
      </c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>
        <f t="shared" si="22"/>
        <v>0</v>
      </c>
      <c r="BZ62" s="168">
        <v>9000000</v>
      </c>
      <c r="CA62" s="67"/>
      <c r="CB62" s="68"/>
      <c r="CC62" s="59"/>
      <c r="CD62" s="59"/>
      <c r="CE62" s="5"/>
      <c r="CF62" s="98"/>
      <c r="CG62" s="98"/>
      <c r="CH62" s="98"/>
      <c r="CI62" s="98"/>
      <c r="CJ62" s="104" t="s">
        <v>310</v>
      </c>
      <c r="CK62" s="178">
        <v>0.5</v>
      </c>
      <c r="CL62" s="98" t="s">
        <v>435</v>
      </c>
      <c r="CM62" s="185" t="s">
        <v>482</v>
      </c>
    </row>
    <row r="63" spans="1:97" ht="15.75">
      <c r="A63" s="59">
        <v>59</v>
      </c>
      <c r="B63" s="72" t="s">
        <v>195</v>
      </c>
      <c r="C63" s="72">
        <v>33</v>
      </c>
      <c r="D63" s="61">
        <v>43242</v>
      </c>
      <c r="E63" s="73" t="s">
        <v>196</v>
      </c>
      <c r="F63" s="60" t="s">
        <v>86</v>
      </c>
      <c r="G63" s="60" t="s">
        <v>70</v>
      </c>
      <c r="H63" s="64">
        <v>130000000</v>
      </c>
      <c r="I63" s="65">
        <v>11000000</v>
      </c>
      <c r="J63" s="65">
        <v>123500000</v>
      </c>
      <c r="K63" s="66">
        <f t="shared" ref="K63:K68" si="34">H63+I63-J63</f>
        <v>17500000</v>
      </c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>
        <f t="shared" ref="Y63:Y69" si="35">SUM(M63:X63)</f>
        <v>0</v>
      </c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>
        <f t="shared" ref="AL63:AL69" si="36">SUM(Z63:AK63)</f>
        <v>0</v>
      </c>
      <c r="AM63" s="66"/>
      <c r="AN63" s="66"/>
      <c r="AO63" s="66"/>
      <c r="AP63" s="66"/>
      <c r="AQ63" s="66">
        <v>1000000</v>
      </c>
      <c r="AR63" s="66">
        <v>2000000</v>
      </c>
      <c r="AS63" s="66">
        <v>2000000</v>
      </c>
      <c r="AT63" s="66">
        <v>1500000</v>
      </c>
      <c r="AU63" s="66"/>
      <c r="AV63" s="66"/>
      <c r="AW63" s="66"/>
      <c r="AX63" s="66"/>
      <c r="AY63" s="66">
        <f t="shared" ref="AY63:AY69" si="37">SUM(AM63:AX63)</f>
        <v>6500000</v>
      </c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>
        <f t="shared" ref="BL63:BL69" si="38">SUM(AZ63:BK63)</f>
        <v>0</v>
      </c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>
        <f t="shared" si="22"/>
        <v>0</v>
      </c>
      <c r="BZ63" s="66">
        <f t="shared" si="23"/>
        <v>11000000</v>
      </c>
      <c r="CA63" s="67"/>
      <c r="CB63" s="68"/>
      <c r="CC63" s="59"/>
      <c r="CD63" s="59"/>
      <c r="CE63" s="8">
        <v>42943</v>
      </c>
      <c r="CF63" s="101"/>
      <c r="CG63" s="101"/>
      <c r="CH63" s="101"/>
      <c r="CI63" s="101"/>
      <c r="CJ63" s="105" t="s">
        <v>355</v>
      </c>
      <c r="CK63" s="178">
        <v>0.5</v>
      </c>
      <c r="CL63" s="98" t="s">
        <v>411</v>
      </c>
      <c r="CM63" s="182" t="s">
        <v>446</v>
      </c>
    </row>
    <row r="64" spans="1:97" ht="15.75">
      <c r="A64" s="59">
        <v>60</v>
      </c>
      <c r="B64" s="72" t="s">
        <v>395</v>
      </c>
      <c r="C64" s="72">
        <v>33</v>
      </c>
      <c r="D64" s="61">
        <v>43564</v>
      </c>
      <c r="E64" s="73" t="s">
        <v>396</v>
      </c>
      <c r="F64" s="60" t="s">
        <v>77</v>
      </c>
      <c r="G64" s="60" t="s">
        <v>70</v>
      </c>
      <c r="H64" s="64"/>
      <c r="I64" s="65"/>
      <c r="J64" s="65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>
        <v>15735000</v>
      </c>
      <c r="CA64" s="67">
        <v>43966</v>
      </c>
      <c r="CB64" s="68"/>
      <c r="CC64" s="59"/>
      <c r="CD64" s="59"/>
      <c r="CE64" s="8"/>
      <c r="CF64" s="101"/>
      <c r="CG64" s="101"/>
      <c r="CH64" s="101"/>
      <c r="CI64" s="101"/>
      <c r="CJ64" s="105" t="s">
        <v>403</v>
      </c>
      <c r="CK64" s="178">
        <v>0.5</v>
      </c>
      <c r="CL64" s="98" t="s">
        <v>429</v>
      </c>
      <c r="CM64" s="182" t="s">
        <v>446</v>
      </c>
    </row>
    <row r="65" spans="1:97" ht="15.75">
      <c r="A65" s="59">
        <v>61</v>
      </c>
      <c r="B65" s="72" t="s">
        <v>197</v>
      </c>
      <c r="C65" s="72">
        <v>33</v>
      </c>
      <c r="D65" s="61">
        <v>43340</v>
      </c>
      <c r="E65" s="73" t="s">
        <v>198</v>
      </c>
      <c r="F65" s="60" t="s">
        <v>140</v>
      </c>
      <c r="G65" s="60" t="s">
        <v>70</v>
      </c>
      <c r="H65" s="64">
        <v>130000000</v>
      </c>
      <c r="I65" s="65"/>
      <c r="J65" s="65">
        <v>123500000</v>
      </c>
      <c r="K65" s="66">
        <f t="shared" si="34"/>
        <v>6500000</v>
      </c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>
        <f t="shared" si="35"/>
        <v>0</v>
      </c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>
        <f t="shared" si="36"/>
        <v>0</v>
      </c>
      <c r="AM65" s="66"/>
      <c r="AN65" s="66"/>
      <c r="AO65" s="66"/>
      <c r="AP65" s="66"/>
      <c r="AQ65" s="66"/>
      <c r="AR65" s="66"/>
      <c r="AS65" s="66"/>
      <c r="AT65" s="66">
        <v>1000000</v>
      </c>
      <c r="AU65" s="66">
        <v>1500000</v>
      </c>
      <c r="AV65" s="66"/>
      <c r="AW65" s="66"/>
      <c r="AX65" s="66"/>
      <c r="AY65" s="66">
        <f t="shared" si="37"/>
        <v>2500000</v>
      </c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>
        <f t="shared" si="38"/>
        <v>0</v>
      </c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>
        <f t="shared" si="22"/>
        <v>0</v>
      </c>
      <c r="BZ65" s="66">
        <f t="shared" si="23"/>
        <v>4000000</v>
      </c>
      <c r="CA65" s="67"/>
      <c r="CB65" s="68"/>
      <c r="CC65" s="59"/>
      <c r="CD65" s="59"/>
      <c r="CE65" s="5"/>
      <c r="CF65" s="98"/>
      <c r="CG65" s="98"/>
      <c r="CH65" s="98"/>
      <c r="CI65" s="98"/>
      <c r="CJ65" s="104" t="s">
        <v>308</v>
      </c>
      <c r="CK65" s="178" t="s">
        <v>420</v>
      </c>
      <c r="CL65" s="98" t="s">
        <v>406</v>
      </c>
      <c r="CM65" s="98" t="s">
        <v>483</v>
      </c>
    </row>
    <row r="66" spans="1:97" ht="15.75">
      <c r="A66" s="59">
        <v>62</v>
      </c>
      <c r="B66" s="72" t="s">
        <v>199</v>
      </c>
      <c r="C66" s="72">
        <v>33</v>
      </c>
      <c r="D66" s="61">
        <v>43444</v>
      </c>
      <c r="E66" s="73" t="s">
        <v>200</v>
      </c>
      <c r="F66" s="60" t="s">
        <v>83</v>
      </c>
      <c r="G66" s="60" t="s">
        <v>70</v>
      </c>
      <c r="H66" s="64">
        <v>130000000</v>
      </c>
      <c r="I66" s="65"/>
      <c r="J66" s="65">
        <v>123500000</v>
      </c>
      <c r="K66" s="66">
        <f t="shared" si="34"/>
        <v>6500000</v>
      </c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>
        <f t="shared" si="35"/>
        <v>0</v>
      </c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>
        <f t="shared" si="36"/>
        <v>0</v>
      </c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>
        <v>1000000</v>
      </c>
      <c r="AY66" s="66">
        <f t="shared" si="37"/>
        <v>1000000</v>
      </c>
      <c r="AZ66" s="66"/>
      <c r="BA66" s="66"/>
      <c r="BB66" s="66"/>
      <c r="BC66" s="66"/>
      <c r="BD66" s="66">
        <v>4000000</v>
      </c>
      <c r="BE66" s="66"/>
      <c r="BF66" s="66"/>
      <c r="BG66" s="66"/>
      <c r="BH66" s="66"/>
      <c r="BI66" s="66"/>
      <c r="BJ66" s="66"/>
      <c r="BK66" s="66"/>
      <c r="BL66" s="66">
        <f t="shared" si="38"/>
        <v>4000000</v>
      </c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>
        <f t="shared" si="22"/>
        <v>0</v>
      </c>
      <c r="BZ66" s="66">
        <f t="shared" si="23"/>
        <v>1500000</v>
      </c>
      <c r="CA66" s="67"/>
      <c r="CB66" s="68"/>
      <c r="CC66" s="59"/>
      <c r="CD66" s="59"/>
      <c r="CE66" s="5"/>
      <c r="CF66" s="98"/>
      <c r="CG66" s="98"/>
      <c r="CH66" s="98"/>
      <c r="CI66" s="98"/>
      <c r="CJ66" s="104" t="s">
        <v>364</v>
      </c>
      <c r="CK66" s="178">
        <v>0.5</v>
      </c>
      <c r="CL66" s="98" t="s">
        <v>416</v>
      </c>
      <c r="CM66" s="182" t="s">
        <v>446</v>
      </c>
    </row>
    <row r="67" spans="1:97" ht="15.75">
      <c r="A67" s="59">
        <v>63</v>
      </c>
      <c r="B67" s="72" t="s">
        <v>201</v>
      </c>
      <c r="C67" s="72">
        <v>33</v>
      </c>
      <c r="D67" s="61">
        <v>43337</v>
      </c>
      <c r="E67" s="73" t="s">
        <v>202</v>
      </c>
      <c r="F67" s="60" t="s">
        <v>421</v>
      </c>
      <c r="G67" s="60" t="s">
        <v>70</v>
      </c>
      <c r="H67" s="64">
        <v>130000000</v>
      </c>
      <c r="I67" s="65"/>
      <c r="J67" s="65">
        <v>123500000</v>
      </c>
      <c r="K67" s="66">
        <f t="shared" si="34"/>
        <v>6500000</v>
      </c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>
        <f t="shared" si="35"/>
        <v>0</v>
      </c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>
        <f t="shared" si="36"/>
        <v>0</v>
      </c>
      <c r="AM67" s="66"/>
      <c r="AN67" s="66"/>
      <c r="AO67" s="66"/>
      <c r="AP67" s="66"/>
      <c r="AQ67" s="66"/>
      <c r="AR67" s="66"/>
      <c r="AS67" s="66"/>
      <c r="AT67" s="66">
        <v>1000000</v>
      </c>
      <c r="AU67" s="66"/>
      <c r="AV67" s="66">
        <v>1000000</v>
      </c>
      <c r="AW67" s="66"/>
      <c r="AX67" s="66">
        <v>500000</v>
      </c>
      <c r="AY67" s="66">
        <f t="shared" si="37"/>
        <v>2500000</v>
      </c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>
        <f t="shared" si="38"/>
        <v>0</v>
      </c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>
        <f t="shared" si="22"/>
        <v>0</v>
      </c>
      <c r="BZ67" s="66">
        <f t="shared" si="23"/>
        <v>4000000</v>
      </c>
      <c r="CA67" s="67"/>
      <c r="CB67" s="68"/>
      <c r="CC67" s="59"/>
      <c r="CD67" s="59"/>
      <c r="CE67" s="5"/>
      <c r="CF67" s="98"/>
      <c r="CG67" s="98"/>
      <c r="CH67" s="98"/>
      <c r="CI67" s="98"/>
      <c r="CJ67" s="104" t="s">
        <v>311</v>
      </c>
      <c r="CK67" s="178">
        <v>0.5</v>
      </c>
      <c r="CL67" s="98" t="s">
        <v>416</v>
      </c>
      <c r="CM67" s="98" t="s">
        <v>484</v>
      </c>
    </row>
    <row r="68" spans="1:97" ht="15.75">
      <c r="A68" s="59">
        <v>64</v>
      </c>
      <c r="B68" s="72" t="s">
        <v>203</v>
      </c>
      <c r="C68" s="72">
        <v>33</v>
      </c>
      <c r="D68" s="61">
        <v>43343</v>
      </c>
      <c r="E68" s="73" t="s">
        <v>204</v>
      </c>
      <c r="F68" s="60" t="s">
        <v>421</v>
      </c>
      <c r="G68" s="60" t="s">
        <v>70</v>
      </c>
      <c r="H68" s="64">
        <v>130000000</v>
      </c>
      <c r="I68" s="65"/>
      <c r="J68" s="65">
        <v>123400000</v>
      </c>
      <c r="K68" s="66">
        <f t="shared" si="34"/>
        <v>6600000</v>
      </c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>
        <f t="shared" si="35"/>
        <v>0</v>
      </c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>
        <f t="shared" si="36"/>
        <v>0</v>
      </c>
      <c r="AM68" s="66"/>
      <c r="AN68" s="66"/>
      <c r="AO68" s="66"/>
      <c r="AP68" s="66"/>
      <c r="AQ68" s="66"/>
      <c r="AR68" s="66"/>
      <c r="AS68" s="66"/>
      <c r="AT68" s="66">
        <v>1000000</v>
      </c>
      <c r="AU68" s="66"/>
      <c r="AV68" s="66"/>
      <c r="AW68" s="66"/>
      <c r="AX68" s="66"/>
      <c r="AY68" s="66">
        <f t="shared" si="37"/>
        <v>1000000</v>
      </c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>
        <f t="shared" si="38"/>
        <v>0</v>
      </c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>
        <f t="shared" si="22"/>
        <v>0</v>
      </c>
      <c r="BZ68" s="66">
        <v>5500000</v>
      </c>
      <c r="CA68" s="67"/>
      <c r="CB68" s="68"/>
      <c r="CC68" s="59"/>
      <c r="CD68" s="59"/>
      <c r="CE68" s="5"/>
      <c r="CF68" s="98"/>
      <c r="CG68" s="98"/>
      <c r="CH68" s="98"/>
      <c r="CI68" s="98"/>
      <c r="CJ68" s="104" t="s">
        <v>312</v>
      </c>
      <c r="CK68" s="178">
        <v>0.5</v>
      </c>
      <c r="CL68" s="98" t="s">
        <v>416</v>
      </c>
      <c r="CM68" s="98" t="s">
        <v>484</v>
      </c>
    </row>
    <row r="69" spans="1:97" ht="15.75">
      <c r="A69" s="59">
        <v>65</v>
      </c>
      <c r="B69" s="72" t="s">
        <v>205</v>
      </c>
      <c r="C69" s="72">
        <v>33</v>
      </c>
      <c r="D69" s="61">
        <v>43600</v>
      </c>
      <c r="E69" s="73" t="s">
        <v>206</v>
      </c>
      <c r="F69" s="60" t="s">
        <v>74</v>
      </c>
      <c r="G69" s="60" t="s">
        <v>70</v>
      </c>
      <c r="H69" s="64">
        <v>140000000</v>
      </c>
      <c r="I69" s="65"/>
      <c r="J69" s="65">
        <v>133000000</v>
      </c>
      <c r="K69" s="66">
        <f>H69+I69-J69-2000000</f>
        <v>5000000</v>
      </c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>
        <f t="shared" si="35"/>
        <v>0</v>
      </c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>
        <f t="shared" si="36"/>
        <v>0</v>
      </c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>
        <f t="shared" si="37"/>
        <v>0</v>
      </c>
      <c r="AZ69" s="66"/>
      <c r="BA69" s="66"/>
      <c r="BB69" s="66"/>
      <c r="BC69" s="66"/>
      <c r="BD69" s="66">
        <v>1000000</v>
      </c>
      <c r="BE69" s="66"/>
      <c r="BF69" s="66"/>
      <c r="BG69" s="66"/>
      <c r="BH69" s="66"/>
      <c r="BI69" s="66"/>
      <c r="BJ69" s="66"/>
      <c r="BK69" s="66"/>
      <c r="BL69" s="66">
        <f t="shared" si="38"/>
        <v>1000000</v>
      </c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>
        <f t="shared" si="22"/>
        <v>0</v>
      </c>
      <c r="BZ69" s="66">
        <f t="shared" si="23"/>
        <v>4000000</v>
      </c>
      <c r="CA69" s="67"/>
      <c r="CB69" s="68"/>
      <c r="CC69" s="59"/>
      <c r="CD69" s="59"/>
      <c r="CE69" s="5"/>
      <c r="CF69" s="98"/>
      <c r="CG69" s="98"/>
      <c r="CH69" s="98"/>
      <c r="CI69" s="98"/>
      <c r="CJ69" s="104" t="s">
        <v>354</v>
      </c>
      <c r="CK69" s="178">
        <v>0.5</v>
      </c>
      <c r="CL69" s="98" t="s">
        <v>406</v>
      </c>
      <c r="CM69" s="98" t="s">
        <v>478</v>
      </c>
    </row>
    <row r="70" spans="1:97" ht="15.75">
      <c r="A70" s="59">
        <v>66</v>
      </c>
      <c r="B70" s="72" t="s">
        <v>432</v>
      </c>
      <c r="C70" s="72">
        <v>33</v>
      </c>
      <c r="D70" s="61">
        <v>42425</v>
      </c>
      <c r="E70" s="73" t="s">
        <v>430</v>
      </c>
      <c r="F70" s="60" t="s">
        <v>68</v>
      </c>
      <c r="G70" s="60" t="s">
        <v>70</v>
      </c>
      <c r="H70" s="64"/>
      <c r="I70" s="65"/>
      <c r="J70" s="65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>
        <v>500000</v>
      </c>
      <c r="CA70" s="67"/>
      <c r="CB70" s="162"/>
      <c r="CC70" s="163"/>
      <c r="CD70" s="163"/>
      <c r="CE70" s="97"/>
      <c r="CF70" s="164"/>
      <c r="CG70" s="164"/>
      <c r="CH70" s="164"/>
      <c r="CI70" s="164"/>
      <c r="CJ70" s="165"/>
      <c r="CK70" s="178">
        <v>0.5</v>
      </c>
      <c r="CL70" s="98" t="s">
        <v>416</v>
      </c>
      <c r="CM70" s="98" t="s">
        <v>485</v>
      </c>
    </row>
    <row r="71" spans="1:97" ht="15.75">
      <c r="A71" s="59">
        <v>67</v>
      </c>
      <c r="B71" s="72" t="s">
        <v>422</v>
      </c>
      <c r="C71" s="72">
        <v>33</v>
      </c>
      <c r="D71" s="61">
        <v>42425</v>
      </c>
      <c r="E71" s="73" t="s">
        <v>430</v>
      </c>
      <c r="F71" s="60" t="s">
        <v>77</v>
      </c>
      <c r="G71" s="60" t="s">
        <v>69</v>
      </c>
      <c r="H71" s="64"/>
      <c r="I71" s="65"/>
      <c r="J71" s="65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>
        <v>11500000</v>
      </c>
      <c r="CA71" s="67">
        <v>43905</v>
      </c>
      <c r="CB71" s="162"/>
      <c r="CC71" s="163"/>
      <c r="CD71" s="163"/>
      <c r="CE71" s="97"/>
      <c r="CF71" s="164"/>
      <c r="CG71" s="164"/>
      <c r="CH71" s="164"/>
      <c r="CI71" s="164"/>
      <c r="CJ71" s="165"/>
      <c r="CK71" s="178" t="s">
        <v>420</v>
      </c>
      <c r="CL71" s="98" t="s">
        <v>428</v>
      </c>
      <c r="CM71" s="98" t="s">
        <v>485</v>
      </c>
    </row>
    <row r="72" spans="1:97" ht="15.75">
      <c r="A72" s="59">
        <v>68</v>
      </c>
      <c r="B72" s="72" t="s">
        <v>423</v>
      </c>
      <c r="C72" s="72">
        <v>33</v>
      </c>
      <c r="D72" s="61">
        <v>43481</v>
      </c>
      <c r="E72" s="73" t="s">
        <v>431</v>
      </c>
      <c r="F72" s="60" t="s">
        <v>83</v>
      </c>
      <c r="G72" s="60" t="s">
        <v>70</v>
      </c>
      <c r="H72" s="64"/>
      <c r="I72" s="65"/>
      <c r="J72" s="65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>
        <v>4000000</v>
      </c>
      <c r="CA72" s="67"/>
      <c r="CB72" s="162"/>
      <c r="CC72" s="163"/>
      <c r="CD72" s="163"/>
      <c r="CE72" s="97"/>
      <c r="CF72" s="164"/>
      <c r="CG72" s="164"/>
      <c r="CH72" s="164"/>
      <c r="CI72" s="164"/>
      <c r="CJ72" s="165"/>
      <c r="CK72" s="178">
        <v>0.5</v>
      </c>
      <c r="CL72" s="98" t="s">
        <v>406</v>
      </c>
      <c r="CM72" s="98" t="s">
        <v>486</v>
      </c>
    </row>
    <row r="73" spans="1:97" ht="16.5" thickBot="1">
      <c r="A73" s="273" t="s">
        <v>414</v>
      </c>
      <c r="B73" s="274"/>
      <c r="C73" s="274"/>
      <c r="D73" s="275"/>
      <c r="E73" s="281">
        <f>SUM(BZ5:BZ72)</f>
        <v>892911500</v>
      </c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282"/>
      <c r="BH73" s="282"/>
      <c r="BI73" s="282"/>
      <c r="BJ73" s="282"/>
      <c r="BK73" s="282"/>
      <c r="BL73" s="282"/>
      <c r="BM73" s="282"/>
      <c r="BN73" s="282"/>
      <c r="BO73" s="282"/>
      <c r="BP73" s="282"/>
      <c r="BQ73" s="282"/>
      <c r="BR73" s="282"/>
      <c r="BS73" s="282"/>
      <c r="BT73" s="282"/>
      <c r="BU73" s="282"/>
      <c r="BV73" s="282"/>
      <c r="BW73" s="282"/>
      <c r="BX73" s="282"/>
      <c r="BY73" s="282"/>
      <c r="BZ73" s="283"/>
      <c r="CA73" s="276"/>
      <c r="CB73" s="277">
        <f>SUM(CB5:CB69)</f>
        <v>72000000</v>
      </c>
      <c r="CC73" s="277">
        <f>SUM(CC5:CC69)</f>
        <v>85681</v>
      </c>
      <c r="CD73" s="277">
        <f>SUM(CD5:CD69)</f>
        <v>42884</v>
      </c>
      <c r="CE73" s="278"/>
      <c r="CF73" s="279"/>
      <c r="CG73" s="279"/>
      <c r="CH73" s="279"/>
      <c r="CI73" s="279"/>
      <c r="CJ73" s="280"/>
      <c r="CK73" s="266"/>
      <c r="CL73" s="266"/>
      <c r="CM73" s="266"/>
      <c r="CN73"/>
      <c r="CO73"/>
      <c r="CP73"/>
      <c r="CQ73"/>
      <c r="CR73"/>
      <c r="CS73"/>
    </row>
    <row r="74" spans="1:97" ht="15.75" thickTop="1">
      <c r="CE74" s="97"/>
      <c r="CF74"/>
      <c r="CG74"/>
      <c r="CH74"/>
      <c r="CI74"/>
      <c r="CJ74" s="103"/>
      <c r="CK74"/>
      <c r="CL74"/>
      <c r="CM74"/>
      <c r="CN74"/>
      <c r="CO74"/>
      <c r="CP74"/>
      <c r="CQ74"/>
      <c r="CR74"/>
      <c r="CS74"/>
    </row>
    <row r="75" spans="1:97" ht="16.5" thickBot="1">
      <c r="A75" s="138"/>
      <c r="B75" s="139" t="s">
        <v>489</v>
      </c>
      <c r="AL75" s="15">
        <f>SUM(Z73:AK73)</f>
        <v>0</v>
      </c>
      <c r="CE75" s="14">
        <f>SUM(CE7:CE69)</f>
        <v>1363904</v>
      </c>
      <c r="CF75"/>
      <c r="CG75"/>
      <c r="CH75"/>
      <c r="CI75"/>
      <c r="CJ75" s="103"/>
      <c r="CK75"/>
      <c r="CL75"/>
      <c r="CM75"/>
      <c r="CN75"/>
      <c r="CO75"/>
      <c r="CP75"/>
      <c r="CQ75"/>
      <c r="CR75"/>
      <c r="CS75"/>
    </row>
    <row r="76" spans="1:97" ht="16.5" thickTop="1">
      <c r="A76" s="48"/>
      <c r="B76" s="54"/>
      <c r="AL76" s="15"/>
      <c r="CF76"/>
      <c r="CG76"/>
      <c r="CH76"/>
      <c r="CI76"/>
      <c r="CJ76" s="103"/>
    </row>
    <row r="77" spans="1:97">
      <c r="B77" s="31" t="s">
        <v>441</v>
      </c>
    </row>
    <row r="78" spans="1:97">
      <c r="B78" s="31" t="s">
        <v>449</v>
      </c>
      <c r="D78" s="2"/>
      <c r="CK78" s="12"/>
      <c r="CL78" s="12"/>
      <c r="CM78" s="12"/>
    </row>
    <row r="79" spans="1:97">
      <c r="B79" s="31" t="s">
        <v>442</v>
      </c>
      <c r="CK79"/>
      <c r="CL79"/>
      <c r="CM79"/>
    </row>
    <row r="80" spans="1:97">
      <c r="B80" s="31" t="s">
        <v>443</v>
      </c>
      <c r="CK80"/>
      <c r="CL80"/>
      <c r="CM80"/>
    </row>
    <row r="81" spans="1:97">
      <c r="B81" s="31" t="s">
        <v>444</v>
      </c>
      <c r="CK81"/>
      <c r="CL81"/>
      <c r="CM81"/>
    </row>
    <row r="84" spans="1:97" s="13" customFormat="1">
      <c r="A84"/>
      <c r="CN84" s="12"/>
      <c r="CO84" s="12"/>
      <c r="CP84" s="12"/>
      <c r="CQ84" s="12"/>
      <c r="CR84" s="12"/>
      <c r="CS84" s="12"/>
    </row>
    <row r="85" spans="1:97">
      <c r="CN85"/>
      <c r="CO85"/>
      <c r="CP85"/>
      <c r="CQ85"/>
      <c r="CR85"/>
      <c r="CS85"/>
    </row>
    <row r="86" spans="1:97">
      <c r="CN86"/>
      <c r="CO86"/>
      <c r="CP86"/>
      <c r="CQ86"/>
      <c r="CR86"/>
      <c r="CS86"/>
    </row>
    <row r="87" spans="1:97">
      <c r="CN87"/>
      <c r="CO87"/>
      <c r="CP87"/>
      <c r="CQ87"/>
      <c r="CR87"/>
      <c r="CS87"/>
    </row>
    <row r="88" spans="1:97">
      <c r="CK88"/>
      <c r="CL88"/>
      <c r="CM88"/>
      <c r="CN88"/>
      <c r="CO88"/>
      <c r="CP88"/>
      <c r="CQ88"/>
      <c r="CR88"/>
      <c r="CS88"/>
    </row>
    <row r="89" spans="1:97">
      <c r="AI89"/>
      <c r="AJ89"/>
      <c r="AK89"/>
      <c r="AL89"/>
      <c r="AM89"/>
      <c r="AN89" s="2">
        <v>2017</v>
      </c>
      <c r="BZ89" s="3"/>
      <c r="CK89"/>
      <c r="CL89"/>
      <c r="CM89"/>
      <c r="CN89"/>
      <c r="CO89"/>
      <c r="CP89"/>
      <c r="CQ89"/>
      <c r="CR89"/>
      <c r="CS89"/>
    </row>
    <row r="90" spans="1:97">
      <c r="AI90"/>
      <c r="AJ90"/>
      <c r="AK90"/>
      <c r="AL90"/>
      <c r="AM90"/>
      <c r="AN90" s="2">
        <v>2018</v>
      </c>
      <c r="BZ90" s="16"/>
      <c r="CK90"/>
      <c r="CL90"/>
      <c r="CM90"/>
      <c r="CN90"/>
      <c r="CO90"/>
      <c r="CP90"/>
      <c r="CQ90"/>
      <c r="CR90"/>
      <c r="CS90"/>
    </row>
    <row r="91" spans="1:97">
      <c r="CF91"/>
      <c r="CG91"/>
      <c r="CH91"/>
      <c r="CI91"/>
      <c r="CJ91" s="103"/>
    </row>
    <row r="92" spans="1:97">
      <c r="CF92"/>
      <c r="CG92"/>
      <c r="CH92"/>
      <c r="CI92"/>
      <c r="CJ92" s="103"/>
    </row>
    <row r="101" spans="89:97">
      <c r="CK101"/>
      <c r="CL101"/>
      <c r="CM101"/>
      <c r="CN101"/>
      <c r="CO101"/>
      <c r="CP101"/>
      <c r="CQ101"/>
      <c r="CR101"/>
      <c r="CS101"/>
    </row>
    <row r="102" spans="89:97">
      <c r="CK102"/>
      <c r="CL102"/>
      <c r="CM102"/>
      <c r="CN102"/>
      <c r="CO102"/>
      <c r="CP102"/>
      <c r="CQ102"/>
      <c r="CR102"/>
      <c r="CS102"/>
    </row>
  </sheetData>
  <autoFilter ref="A3:CJ73">
    <filterColumn colId="5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80" showButton="0"/>
  </autoFilter>
  <mergeCells count="54">
    <mergeCell ref="A1:CM1"/>
    <mergeCell ref="A73:D73"/>
    <mergeCell ref="E73:BZ73"/>
    <mergeCell ref="AW3:AW4"/>
    <mergeCell ref="BL3:BL4"/>
    <mergeCell ref="BZ3:BZ4"/>
    <mergeCell ref="CA3:CA4"/>
    <mergeCell ref="AM3:AM4"/>
    <mergeCell ref="AN3:AN4"/>
    <mergeCell ref="AO3:AO4"/>
    <mergeCell ref="AP3:AP4"/>
    <mergeCell ref="AQ3:AQ4"/>
    <mergeCell ref="Y3:Y4"/>
    <mergeCell ref="AL3:AL4"/>
    <mergeCell ref="AA3:AA4"/>
    <mergeCell ref="AB3:AB4"/>
    <mergeCell ref="AC3:AC4"/>
    <mergeCell ref="AD3:AD4"/>
    <mergeCell ref="AF3:AF4"/>
    <mergeCell ref="AG3:AG4"/>
    <mergeCell ref="AH3:AH4"/>
    <mergeCell ref="AI3:AI4"/>
    <mergeCell ref="CE5:CE6"/>
    <mergeCell ref="CB3:CB4"/>
    <mergeCell ref="CC3:CD3"/>
    <mergeCell ref="AR3:AR4"/>
    <mergeCell ref="AS3:AS4"/>
    <mergeCell ref="AT3:AT4"/>
    <mergeCell ref="AU3:AU4"/>
    <mergeCell ref="AV3:AV4"/>
    <mergeCell ref="AY3:AY4"/>
    <mergeCell ref="AZ3:BK3"/>
    <mergeCell ref="BY3:BY4"/>
    <mergeCell ref="BM3:BX3"/>
    <mergeCell ref="J3:J4"/>
    <mergeCell ref="K3:K4"/>
    <mergeCell ref="L3:L4"/>
    <mergeCell ref="M3:X3"/>
    <mergeCell ref="AE3:AE4"/>
    <mergeCell ref="CM3:CM4"/>
    <mergeCell ref="CK3:CK4"/>
    <mergeCell ref="CL3:CL4"/>
    <mergeCell ref="CJ3:CJ4"/>
    <mergeCell ref="AJ3:AJ4"/>
    <mergeCell ref="AK3:AK4"/>
    <mergeCell ref="AX3:AX4"/>
    <mergeCell ref="Z3:Z4"/>
    <mergeCell ref="A3:A4"/>
    <mergeCell ref="B3:B4"/>
    <mergeCell ref="C3:C4"/>
    <mergeCell ref="D3:D4"/>
    <mergeCell ref="E3:E4"/>
    <mergeCell ref="F3:F4"/>
    <mergeCell ref="H3:H4"/>
  </mergeCells>
  <printOptions horizontalCentered="1"/>
  <pageMargins left="0.31496062992125984" right="0.31496062992125984" top="0.74803149606299213" bottom="0.35433070866141736" header="0.31496062992125984" footer="0.31496062992125984"/>
  <pageSetup paperSize="256" scale="70" orientation="landscape" horizontalDpi="4294967292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331"/>
  <sheetViews>
    <sheetView workbookViewId="0">
      <pane ySplit="4" topLeftCell="A23" activePane="bottomLeft" state="frozen"/>
      <selection pane="bottomLeft" activeCell="E20" sqref="E20"/>
    </sheetView>
  </sheetViews>
  <sheetFormatPr defaultRowHeight="16.5"/>
  <cols>
    <col min="1" max="1" width="6.85546875" bestFit="1" customWidth="1"/>
    <col min="3" max="3" width="4.85546875" bestFit="1" customWidth="1"/>
    <col min="4" max="4" width="13.5703125" customWidth="1"/>
    <col min="5" max="5" width="30.140625" bestFit="1" customWidth="1"/>
    <col min="6" max="6" width="9.85546875" style="18" customWidth="1"/>
    <col min="7" max="7" width="9.42578125" style="18" hidden="1" customWidth="1"/>
    <col min="8" max="8" width="18.42578125" hidden="1" customWidth="1"/>
    <col min="9" max="9" width="16.7109375" hidden="1" customWidth="1"/>
    <col min="10" max="10" width="16.5703125" style="3" hidden="1" customWidth="1"/>
    <col min="11" max="11" width="16.42578125" hidden="1" customWidth="1"/>
    <col min="12" max="12" width="11.28515625" hidden="1" customWidth="1"/>
    <col min="13" max="13" width="12.85546875" hidden="1" customWidth="1"/>
    <col min="14" max="14" width="14.28515625" hidden="1" customWidth="1"/>
    <col min="15" max="15" width="12.85546875" hidden="1" customWidth="1"/>
    <col min="16" max="16" width="14" hidden="1" customWidth="1"/>
    <col min="17" max="17" width="12.85546875" hidden="1" customWidth="1"/>
    <col min="18" max="19" width="14" hidden="1" customWidth="1"/>
    <col min="20" max="21" width="12.85546875" hidden="1" customWidth="1"/>
    <col min="22" max="23" width="14" style="3" hidden="1" customWidth="1"/>
    <col min="24" max="37" width="18.7109375" hidden="1" customWidth="1"/>
    <col min="38" max="38" width="17.5703125" customWidth="1"/>
    <col min="39" max="39" width="12.28515625" style="17" hidden="1" customWidth="1"/>
    <col min="40" max="40" width="15.5703125" style="110" hidden="1" customWidth="1"/>
    <col min="41" max="41" width="9.140625" style="2" hidden="1" customWidth="1"/>
    <col min="42" max="42" width="35.140625" style="2" hidden="1" customWidth="1"/>
    <col min="43" max="43" width="72.28515625" style="2" customWidth="1"/>
    <col min="44" max="52" width="9.140625" style="2"/>
  </cols>
  <sheetData>
    <row r="1" spans="1:52">
      <c r="A1" s="216"/>
      <c r="B1" s="216"/>
      <c r="C1" s="216"/>
      <c r="D1" s="216"/>
      <c r="E1" s="216"/>
    </row>
    <row r="2" spans="1:52" s="48" customFormat="1">
      <c r="A2"/>
      <c r="B2"/>
      <c r="C2"/>
      <c r="D2"/>
      <c r="E2"/>
      <c r="F2" s="18"/>
      <c r="G2" s="18"/>
      <c r="H2"/>
      <c r="I2"/>
      <c r="J2" s="3"/>
      <c r="K2"/>
      <c r="L2"/>
      <c r="M2"/>
      <c r="N2"/>
      <c r="O2"/>
      <c r="P2"/>
      <c r="Q2"/>
      <c r="R2"/>
      <c r="S2"/>
      <c r="T2"/>
      <c r="U2"/>
      <c r="V2" s="3"/>
      <c r="W2" s="3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 s="17"/>
      <c r="AN2" s="110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5" customHeight="1">
      <c r="A3" s="190" t="s">
        <v>490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</row>
    <row r="4" spans="1:52" ht="15.75">
      <c r="A4" s="46"/>
      <c r="B4" s="46"/>
      <c r="C4" s="46"/>
      <c r="D4" s="47"/>
      <c r="E4" s="48"/>
      <c r="F4" s="49"/>
      <c r="G4" s="49"/>
      <c r="H4" s="50"/>
      <c r="I4" s="46"/>
      <c r="J4" s="51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3"/>
      <c r="AN4" s="108"/>
    </row>
    <row r="5" spans="1:52" ht="15.75">
      <c r="A5" s="193" t="s">
        <v>0</v>
      </c>
      <c r="B5" s="193" t="s">
        <v>1</v>
      </c>
      <c r="C5" s="193" t="s">
        <v>2</v>
      </c>
      <c r="D5" s="195" t="s">
        <v>3</v>
      </c>
      <c r="E5" s="193" t="s">
        <v>4</v>
      </c>
      <c r="F5" s="193" t="s">
        <v>5</v>
      </c>
      <c r="G5" s="193" t="s">
        <v>207</v>
      </c>
      <c r="H5" s="199" t="s">
        <v>208</v>
      </c>
      <c r="I5" s="90" t="s">
        <v>8</v>
      </c>
      <c r="J5" s="222" t="s">
        <v>9</v>
      </c>
      <c r="K5" s="201" t="s">
        <v>10</v>
      </c>
      <c r="L5" s="205" t="s">
        <v>11</v>
      </c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7"/>
      <c r="X5" s="191" t="s">
        <v>37</v>
      </c>
      <c r="Y5" s="214" t="s">
        <v>11</v>
      </c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9"/>
      <c r="AK5" s="191" t="s">
        <v>38</v>
      </c>
      <c r="AL5" s="201" t="s">
        <v>39</v>
      </c>
      <c r="AM5" s="221" t="s">
        <v>209</v>
      </c>
      <c r="AN5" s="220" t="s">
        <v>307</v>
      </c>
      <c r="AO5" s="218" t="s">
        <v>404</v>
      </c>
      <c r="AP5" s="218" t="s">
        <v>405</v>
      </c>
      <c r="AQ5" s="186" t="s">
        <v>438</v>
      </c>
    </row>
    <row r="6" spans="1:52" ht="15.75">
      <c r="A6" s="194"/>
      <c r="B6" s="194"/>
      <c r="C6" s="194"/>
      <c r="D6" s="196"/>
      <c r="E6" s="194"/>
      <c r="F6" s="194"/>
      <c r="G6" s="194"/>
      <c r="H6" s="200"/>
      <c r="I6" s="91" t="s">
        <v>44</v>
      </c>
      <c r="J6" s="223"/>
      <c r="K6" s="202"/>
      <c r="L6" s="92" t="s">
        <v>45</v>
      </c>
      <c r="M6" s="92" t="s">
        <v>46</v>
      </c>
      <c r="N6" s="92" t="s">
        <v>47</v>
      </c>
      <c r="O6" s="92" t="s">
        <v>48</v>
      </c>
      <c r="P6" s="92" t="s">
        <v>49</v>
      </c>
      <c r="Q6" s="92" t="s">
        <v>50</v>
      </c>
      <c r="R6" s="92" t="s">
        <v>51</v>
      </c>
      <c r="S6" s="92" t="s">
        <v>52</v>
      </c>
      <c r="T6" s="92" t="s">
        <v>53</v>
      </c>
      <c r="U6" s="92" t="s">
        <v>54</v>
      </c>
      <c r="V6" s="92" t="s">
        <v>55</v>
      </c>
      <c r="W6" s="92" t="s">
        <v>56</v>
      </c>
      <c r="X6" s="192"/>
      <c r="Y6" s="94" t="s">
        <v>45</v>
      </c>
      <c r="Z6" s="94" t="s">
        <v>46</v>
      </c>
      <c r="AA6" s="94" t="s">
        <v>47</v>
      </c>
      <c r="AB6" s="94" t="s">
        <v>48</v>
      </c>
      <c r="AC6" s="94" t="s">
        <v>49</v>
      </c>
      <c r="AD6" s="94" t="s">
        <v>210</v>
      </c>
      <c r="AE6" s="94" t="s">
        <v>211</v>
      </c>
      <c r="AF6" s="94" t="s">
        <v>212</v>
      </c>
      <c r="AG6" s="94" t="s">
        <v>53</v>
      </c>
      <c r="AH6" s="94" t="s">
        <v>54</v>
      </c>
      <c r="AI6" s="94" t="s">
        <v>213</v>
      </c>
      <c r="AJ6" s="94" t="s">
        <v>56</v>
      </c>
      <c r="AK6" s="192"/>
      <c r="AL6" s="202"/>
      <c r="AM6" s="221"/>
      <c r="AN6" s="218"/>
      <c r="AO6" s="218"/>
      <c r="AP6" s="218"/>
      <c r="AQ6" s="187"/>
    </row>
    <row r="7" spans="1:52" ht="15.75">
      <c r="A7" s="71">
        <v>1</v>
      </c>
      <c r="B7" s="60" t="s">
        <v>217</v>
      </c>
      <c r="C7" s="60">
        <v>30</v>
      </c>
      <c r="D7" s="61">
        <v>43161</v>
      </c>
      <c r="E7" s="81" t="s">
        <v>218</v>
      </c>
      <c r="F7" s="63" t="s">
        <v>215</v>
      </c>
      <c r="G7" s="63" t="s">
        <v>70</v>
      </c>
      <c r="H7" s="64">
        <v>130000000</v>
      </c>
      <c r="I7" s="65">
        <v>23750000</v>
      </c>
      <c r="J7" s="82">
        <v>123500000</v>
      </c>
      <c r="K7" s="66">
        <f t="shared" ref="K7:K14" si="0">H7+I7-J7</f>
        <v>30250000</v>
      </c>
      <c r="L7" s="66">
        <v>0</v>
      </c>
      <c r="M7" s="66">
        <v>0</v>
      </c>
      <c r="N7" s="66">
        <v>2500000</v>
      </c>
      <c r="O7" s="66">
        <v>0</v>
      </c>
      <c r="P7" s="66"/>
      <c r="Q7" s="66"/>
      <c r="R7" s="66"/>
      <c r="S7" s="66"/>
      <c r="T7" s="66"/>
      <c r="U7" s="66"/>
      <c r="V7" s="66"/>
      <c r="W7" s="66"/>
      <c r="X7" s="66">
        <f t="shared" ref="X7:X14" si="1">SUM(L7:W7)</f>
        <v>2500000</v>
      </c>
      <c r="Y7" s="66">
        <v>4000000</v>
      </c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>
        <f t="shared" ref="AK7:AK14" si="2">SUM(Y7:AJ7)</f>
        <v>4000000</v>
      </c>
      <c r="AL7" s="66">
        <f t="shared" ref="AL7:AL14" si="3">K7-X7-AK7</f>
        <v>23750000</v>
      </c>
      <c r="AM7" s="83"/>
      <c r="AN7" s="167" t="s">
        <v>365</v>
      </c>
      <c r="AO7" s="169">
        <v>1</v>
      </c>
      <c r="AP7" s="98" t="s">
        <v>412</v>
      </c>
      <c r="AQ7" s="98" t="s">
        <v>450</v>
      </c>
    </row>
    <row r="8" spans="1:52" s="2" customFormat="1" ht="30">
      <c r="A8" s="71">
        <f>1+A7</f>
        <v>2</v>
      </c>
      <c r="B8" s="60" t="s">
        <v>219</v>
      </c>
      <c r="C8" s="60">
        <v>30</v>
      </c>
      <c r="D8" s="61">
        <v>43222</v>
      </c>
      <c r="E8" s="81" t="s">
        <v>220</v>
      </c>
      <c r="F8" s="63" t="s">
        <v>221</v>
      </c>
      <c r="G8" s="63" t="s">
        <v>70</v>
      </c>
      <c r="H8" s="64">
        <v>130000000</v>
      </c>
      <c r="I8" s="65"/>
      <c r="J8" s="82">
        <v>123500000</v>
      </c>
      <c r="K8" s="66">
        <f t="shared" si="0"/>
        <v>6500000</v>
      </c>
      <c r="L8" s="66">
        <v>0</v>
      </c>
      <c r="M8" s="66">
        <v>0</v>
      </c>
      <c r="N8" s="66">
        <v>0</v>
      </c>
      <c r="O8" s="66">
        <v>0</v>
      </c>
      <c r="P8" s="66">
        <v>500000</v>
      </c>
      <c r="Q8" s="66"/>
      <c r="R8" s="66"/>
      <c r="S8" s="66"/>
      <c r="T8" s="66"/>
      <c r="U8" s="66"/>
      <c r="V8" s="66"/>
      <c r="W8" s="66"/>
      <c r="X8" s="66">
        <f t="shared" si="1"/>
        <v>500000</v>
      </c>
      <c r="Y8" s="66"/>
      <c r="Z8" s="66">
        <v>2000000</v>
      </c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>
        <f t="shared" si="2"/>
        <v>2000000</v>
      </c>
      <c r="AL8" s="66">
        <f t="shared" si="3"/>
        <v>4000000</v>
      </c>
      <c r="AM8" s="83"/>
      <c r="AN8" s="107" t="s">
        <v>383</v>
      </c>
      <c r="AO8" s="169">
        <v>0.5</v>
      </c>
      <c r="AP8" s="98" t="s">
        <v>406</v>
      </c>
      <c r="AQ8" s="232" t="s">
        <v>451</v>
      </c>
    </row>
    <row r="9" spans="1:52" s="2" customFormat="1" ht="15.75">
      <c r="A9" s="71">
        <f t="shared" ref="A9:A21" si="4">1+A8</f>
        <v>3</v>
      </c>
      <c r="B9" s="60" t="s">
        <v>222</v>
      </c>
      <c r="C9" s="60">
        <v>30</v>
      </c>
      <c r="D9" s="61">
        <v>43143</v>
      </c>
      <c r="E9" s="81" t="s">
        <v>223</v>
      </c>
      <c r="F9" s="63" t="s">
        <v>221</v>
      </c>
      <c r="G9" s="63" t="s">
        <v>70</v>
      </c>
      <c r="H9" s="64">
        <v>130000000</v>
      </c>
      <c r="I9" s="65">
        <v>0</v>
      </c>
      <c r="J9" s="82">
        <v>119000000</v>
      </c>
      <c r="K9" s="66">
        <f t="shared" si="0"/>
        <v>11000000</v>
      </c>
      <c r="L9" s="66">
        <v>0</v>
      </c>
      <c r="M9" s="66">
        <v>6500000</v>
      </c>
      <c r="N9" s="66">
        <v>0</v>
      </c>
      <c r="O9" s="66">
        <v>0</v>
      </c>
      <c r="P9" s="66"/>
      <c r="Q9" s="66"/>
      <c r="R9" s="66"/>
      <c r="S9" s="66"/>
      <c r="T9" s="66"/>
      <c r="U9" s="66"/>
      <c r="V9" s="66"/>
      <c r="W9" s="66"/>
      <c r="X9" s="66">
        <f t="shared" si="1"/>
        <v>6500000</v>
      </c>
      <c r="Y9" s="66">
        <v>4000000</v>
      </c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>
        <f t="shared" si="2"/>
        <v>4000000</v>
      </c>
      <c r="AL9" s="66">
        <f t="shared" si="3"/>
        <v>500000</v>
      </c>
      <c r="AM9" s="83"/>
      <c r="AN9" s="107" t="s">
        <v>382</v>
      </c>
      <c r="AO9" s="169">
        <v>0.5</v>
      </c>
      <c r="AP9" s="98" t="s">
        <v>407</v>
      </c>
      <c r="AQ9" s="98" t="s">
        <v>452</v>
      </c>
    </row>
    <row r="10" spans="1:52" s="2" customFormat="1" ht="15.75">
      <c r="A10" s="127">
        <f t="shared" si="4"/>
        <v>4</v>
      </c>
      <c r="B10" s="128" t="s">
        <v>224</v>
      </c>
      <c r="C10" s="128">
        <v>30</v>
      </c>
      <c r="D10" s="129">
        <v>43281</v>
      </c>
      <c r="E10" s="130" t="s">
        <v>225</v>
      </c>
      <c r="F10" s="131" t="s">
        <v>214</v>
      </c>
      <c r="G10" s="131" t="s">
        <v>70</v>
      </c>
      <c r="H10" s="132">
        <v>130000000</v>
      </c>
      <c r="I10" s="133">
        <v>0</v>
      </c>
      <c r="J10" s="134">
        <v>123500000</v>
      </c>
      <c r="K10" s="135">
        <f t="shared" si="0"/>
        <v>6500000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250000</v>
      </c>
      <c r="R10" s="135"/>
      <c r="S10" s="135"/>
      <c r="T10" s="135"/>
      <c r="U10" s="135"/>
      <c r="V10" s="135"/>
      <c r="W10" s="135"/>
      <c r="X10" s="135">
        <f t="shared" si="1"/>
        <v>250000</v>
      </c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>
        <f t="shared" si="2"/>
        <v>0</v>
      </c>
      <c r="AL10" s="135">
        <f t="shared" si="3"/>
        <v>6250000</v>
      </c>
      <c r="AM10" s="136"/>
      <c r="AN10" s="137" t="s">
        <v>386</v>
      </c>
      <c r="AO10" s="170" t="s">
        <v>420</v>
      </c>
      <c r="AP10" s="157" t="s">
        <v>407</v>
      </c>
      <c r="AQ10" s="176" t="s">
        <v>445</v>
      </c>
    </row>
    <row r="11" spans="1:52" s="2" customFormat="1" ht="30.75" customHeight="1">
      <c r="A11" s="71">
        <f t="shared" si="4"/>
        <v>5</v>
      </c>
      <c r="B11" s="60" t="s">
        <v>226</v>
      </c>
      <c r="C11" s="60">
        <v>30</v>
      </c>
      <c r="D11" s="61">
        <v>43592</v>
      </c>
      <c r="E11" s="84" t="s">
        <v>227</v>
      </c>
      <c r="F11" s="85" t="s">
        <v>228</v>
      </c>
      <c r="G11" s="85" t="s">
        <v>69</v>
      </c>
      <c r="H11" s="64">
        <v>143000000</v>
      </c>
      <c r="I11" s="84"/>
      <c r="J11" s="84"/>
      <c r="K11" s="66">
        <f t="shared" si="0"/>
        <v>143000000</v>
      </c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66">
        <f t="shared" si="1"/>
        <v>0</v>
      </c>
      <c r="Y11" s="84"/>
      <c r="Z11" s="84"/>
      <c r="AA11" s="86">
        <v>1000000</v>
      </c>
      <c r="AB11" s="86">
        <v>54000000</v>
      </c>
      <c r="AC11" s="86">
        <v>10000000</v>
      </c>
      <c r="AD11" s="86">
        <v>15000000</v>
      </c>
      <c r="AE11" s="87">
        <v>15000000</v>
      </c>
      <c r="AF11" s="87">
        <v>10000000</v>
      </c>
      <c r="AG11" s="87">
        <v>17000000</v>
      </c>
      <c r="AH11" s="84"/>
      <c r="AI11" s="88">
        <v>10000000</v>
      </c>
      <c r="AJ11" s="84"/>
      <c r="AK11" s="66">
        <f t="shared" si="2"/>
        <v>132000000</v>
      </c>
      <c r="AL11" s="66">
        <v>6000000</v>
      </c>
      <c r="AM11" s="83">
        <v>43784</v>
      </c>
      <c r="AN11" s="107" t="s">
        <v>385</v>
      </c>
      <c r="AO11" s="169">
        <v>0.5</v>
      </c>
      <c r="AP11" s="98" t="s">
        <v>416</v>
      </c>
      <c r="AQ11" s="232" t="s">
        <v>453</v>
      </c>
    </row>
    <row r="12" spans="1:52" s="184" customFormat="1" ht="29.25" customHeight="1">
      <c r="A12" s="236">
        <f t="shared" si="4"/>
        <v>6</v>
      </c>
      <c r="B12" s="72" t="s">
        <v>229</v>
      </c>
      <c r="C12" s="72">
        <v>30</v>
      </c>
      <c r="D12" s="61">
        <v>43326</v>
      </c>
      <c r="E12" s="62" t="s">
        <v>230</v>
      </c>
      <c r="F12" s="237" t="s">
        <v>214</v>
      </c>
      <c r="G12" s="237" t="s">
        <v>70</v>
      </c>
      <c r="H12" s="64">
        <v>130000000</v>
      </c>
      <c r="I12" s="65">
        <v>5000000</v>
      </c>
      <c r="J12" s="82">
        <v>123500000</v>
      </c>
      <c r="K12" s="238">
        <f t="shared" si="0"/>
        <v>11500000</v>
      </c>
      <c r="L12" s="238"/>
      <c r="M12" s="238"/>
      <c r="N12" s="238"/>
      <c r="O12" s="238"/>
      <c r="P12" s="238"/>
      <c r="Q12" s="238"/>
      <c r="R12" s="238"/>
      <c r="S12" s="238">
        <v>1000000</v>
      </c>
      <c r="T12" s="238"/>
      <c r="U12" s="238"/>
      <c r="V12" s="238"/>
      <c r="W12" s="238"/>
      <c r="X12" s="238">
        <f t="shared" si="1"/>
        <v>1000000</v>
      </c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>
        <f t="shared" si="2"/>
        <v>0</v>
      </c>
      <c r="AL12" s="238">
        <f t="shared" si="3"/>
        <v>10500000</v>
      </c>
      <c r="AM12" s="239"/>
      <c r="AN12" s="240" t="s">
        <v>387</v>
      </c>
      <c r="AO12" s="241">
        <v>0.5</v>
      </c>
      <c r="AP12" s="232" t="s">
        <v>412</v>
      </c>
      <c r="AQ12" s="232" t="s">
        <v>455</v>
      </c>
    </row>
    <row r="13" spans="1:52" s="34" customFormat="1" ht="30">
      <c r="A13" s="236">
        <f t="shared" si="4"/>
        <v>7</v>
      </c>
      <c r="B13" s="72" t="s">
        <v>231</v>
      </c>
      <c r="C13" s="72">
        <v>30</v>
      </c>
      <c r="D13" s="61">
        <v>43174</v>
      </c>
      <c r="E13" s="242" t="s">
        <v>232</v>
      </c>
      <c r="F13" s="237" t="s">
        <v>214</v>
      </c>
      <c r="G13" s="237" t="s">
        <v>70</v>
      </c>
      <c r="H13" s="64">
        <v>130000000</v>
      </c>
      <c r="I13" s="65">
        <v>15000000</v>
      </c>
      <c r="J13" s="82">
        <v>123500000</v>
      </c>
      <c r="K13" s="238">
        <f t="shared" si="0"/>
        <v>21500000</v>
      </c>
      <c r="L13" s="238">
        <v>0</v>
      </c>
      <c r="M13" s="238">
        <v>0</v>
      </c>
      <c r="N13" s="238">
        <v>1500000</v>
      </c>
      <c r="O13" s="238">
        <v>2000000</v>
      </c>
      <c r="P13" s="238">
        <v>2000000</v>
      </c>
      <c r="Q13" s="238">
        <v>1000000</v>
      </c>
      <c r="R13" s="238"/>
      <c r="S13" s="238"/>
      <c r="T13" s="238"/>
      <c r="U13" s="238"/>
      <c r="V13" s="238"/>
      <c r="W13" s="238"/>
      <c r="X13" s="238">
        <f t="shared" si="1"/>
        <v>6500000</v>
      </c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>
        <f t="shared" si="2"/>
        <v>0</v>
      </c>
      <c r="AL13" s="238">
        <f t="shared" si="3"/>
        <v>15000000</v>
      </c>
      <c r="AM13" s="243"/>
      <c r="AN13" s="240" t="s">
        <v>388</v>
      </c>
      <c r="AO13" s="241">
        <v>1</v>
      </c>
      <c r="AP13" s="232" t="s">
        <v>411</v>
      </c>
      <c r="AQ13" s="232" t="s">
        <v>454</v>
      </c>
      <c r="AR13" s="184"/>
      <c r="AS13" s="184"/>
      <c r="AT13" s="184"/>
      <c r="AU13" s="184"/>
      <c r="AV13" s="184"/>
      <c r="AW13" s="184"/>
      <c r="AX13" s="184"/>
      <c r="AY13" s="184"/>
      <c r="AZ13" s="184"/>
    </row>
    <row r="14" spans="1:52" ht="15.75">
      <c r="A14" s="71">
        <f t="shared" si="4"/>
        <v>8</v>
      </c>
      <c r="B14" s="60" t="s">
        <v>233</v>
      </c>
      <c r="C14" s="60">
        <v>30</v>
      </c>
      <c r="D14" s="61">
        <v>43228</v>
      </c>
      <c r="E14" s="81" t="s">
        <v>234</v>
      </c>
      <c r="F14" s="63" t="s">
        <v>215</v>
      </c>
      <c r="G14" s="63" t="s">
        <v>70</v>
      </c>
      <c r="H14" s="64">
        <v>130000000</v>
      </c>
      <c r="I14" s="65">
        <v>30000000</v>
      </c>
      <c r="J14" s="82">
        <v>123500000</v>
      </c>
      <c r="K14" s="66">
        <f t="shared" si="0"/>
        <v>36500000</v>
      </c>
      <c r="L14" s="66">
        <v>0</v>
      </c>
      <c r="M14" s="66">
        <v>0</v>
      </c>
      <c r="N14" s="66">
        <v>0</v>
      </c>
      <c r="O14" s="66">
        <v>0</v>
      </c>
      <c r="P14" s="66">
        <v>1000000</v>
      </c>
      <c r="Q14" s="66">
        <v>0</v>
      </c>
      <c r="R14" s="66">
        <v>2000000</v>
      </c>
      <c r="S14" s="66"/>
      <c r="T14" s="66"/>
      <c r="U14" s="66"/>
      <c r="V14" s="66"/>
      <c r="W14" s="66"/>
      <c r="X14" s="66">
        <f t="shared" si="1"/>
        <v>3000000</v>
      </c>
      <c r="Y14" s="66"/>
      <c r="Z14" s="66"/>
      <c r="AA14" s="66"/>
      <c r="AB14" s="66"/>
      <c r="AC14" s="66"/>
      <c r="AD14" s="66"/>
      <c r="AE14" s="66"/>
      <c r="AF14" s="66">
        <v>4000000</v>
      </c>
      <c r="AG14" s="66"/>
      <c r="AH14" s="66"/>
      <c r="AI14" s="66"/>
      <c r="AJ14" s="66"/>
      <c r="AK14" s="66">
        <f t="shared" si="2"/>
        <v>4000000</v>
      </c>
      <c r="AL14" s="66">
        <f t="shared" si="3"/>
        <v>29500000</v>
      </c>
      <c r="AM14" s="83"/>
      <c r="AN14" s="166" t="s">
        <v>366</v>
      </c>
      <c r="AO14" s="169">
        <v>0.5</v>
      </c>
      <c r="AP14" s="98" t="s">
        <v>411</v>
      </c>
      <c r="AQ14" s="174" t="s">
        <v>446</v>
      </c>
    </row>
    <row r="15" spans="1:52" s="2" customFormat="1" ht="37.5" customHeight="1">
      <c r="A15" s="71">
        <f t="shared" si="4"/>
        <v>9</v>
      </c>
      <c r="B15" s="60" t="s">
        <v>235</v>
      </c>
      <c r="C15" s="60">
        <v>30</v>
      </c>
      <c r="D15" s="61">
        <v>43145</v>
      </c>
      <c r="E15" s="81" t="s">
        <v>236</v>
      </c>
      <c r="F15" s="63" t="s">
        <v>216</v>
      </c>
      <c r="G15" s="63" t="s">
        <v>70</v>
      </c>
      <c r="H15" s="64">
        <v>130000000</v>
      </c>
      <c r="I15" s="65">
        <v>30000000</v>
      </c>
      <c r="J15" s="82">
        <v>123500000</v>
      </c>
      <c r="K15" s="66">
        <f t="shared" ref="K15:K16" si="5">H15+I15-J15</f>
        <v>36500000</v>
      </c>
      <c r="L15" s="66">
        <v>0</v>
      </c>
      <c r="M15" s="66">
        <v>1000000</v>
      </c>
      <c r="N15" s="66">
        <v>2000000</v>
      </c>
      <c r="O15" s="66">
        <v>2000000</v>
      </c>
      <c r="P15" s="66">
        <v>1500000</v>
      </c>
      <c r="Q15" s="66"/>
      <c r="R15" s="66"/>
      <c r="S15" s="66"/>
      <c r="T15" s="66"/>
      <c r="U15" s="66"/>
      <c r="V15" s="66"/>
      <c r="W15" s="66"/>
      <c r="X15" s="66">
        <f t="shared" ref="X15:X18" si="6">SUM(L15:W15)</f>
        <v>6500000</v>
      </c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>
        <f t="shared" ref="AK15:AK18" si="7">SUM(Y15:AJ15)</f>
        <v>0</v>
      </c>
      <c r="AL15" s="66">
        <v>21000000</v>
      </c>
      <c r="AM15" s="83"/>
      <c r="AN15" s="107" t="s">
        <v>384</v>
      </c>
      <c r="AO15" s="169">
        <v>0.5</v>
      </c>
      <c r="AP15" s="98" t="s">
        <v>411</v>
      </c>
      <c r="AQ15" s="232" t="s">
        <v>456</v>
      </c>
    </row>
    <row r="16" spans="1:52" s="2" customFormat="1" ht="30">
      <c r="A16" s="71">
        <f t="shared" si="4"/>
        <v>10</v>
      </c>
      <c r="B16" s="60" t="s">
        <v>237</v>
      </c>
      <c r="C16" s="60">
        <v>30</v>
      </c>
      <c r="D16" s="61">
        <v>43161</v>
      </c>
      <c r="E16" s="81" t="s">
        <v>238</v>
      </c>
      <c r="F16" s="63" t="s">
        <v>216</v>
      </c>
      <c r="G16" s="63" t="s">
        <v>70</v>
      </c>
      <c r="H16" s="64">
        <v>130000000</v>
      </c>
      <c r="I16" s="65">
        <v>30000000</v>
      </c>
      <c r="J16" s="82">
        <v>123500000</v>
      </c>
      <c r="K16" s="66">
        <f t="shared" si="5"/>
        <v>36500000</v>
      </c>
      <c r="L16" s="66">
        <v>0</v>
      </c>
      <c r="M16" s="66">
        <v>0</v>
      </c>
      <c r="N16" s="66">
        <v>1500000</v>
      </c>
      <c r="O16" s="66">
        <v>2000000</v>
      </c>
      <c r="P16" s="66">
        <v>3000000</v>
      </c>
      <c r="Q16" s="66"/>
      <c r="R16" s="66"/>
      <c r="S16" s="66"/>
      <c r="T16" s="66"/>
      <c r="U16" s="66"/>
      <c r="V16" s="66"/>
      <c r="W16" s="66"/>
      <c r="X16" s="66">
        <f t="shared" si="6"/>
        <v>6500000</v>
      </c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>
        <f t="shared" si="7"/>
        <v>0</v>
      </c>
      <c r="AL16" s="66">
        <v>26000000</v>
      </c>
      <c r="AM16" s="83"/>
      <c r="AN16" s="107" t="s">
        <v>309</v>
      </c>
      <c r="AO16" s="169">
        <v>0.5</v>
      </c>
      <c r="AP16" s="98" t="s">
        <v>411</v>
      </c>
      <c r="AQ16" s="232" t="s">
        <v>457</v>
      </c>
    </row>
    <row r="17" spans="1:43" ht="15.75">
      <c r="A17" s="77">
        <f t="shared" si="4"/>
        <v>11</v>
      </c>
      <c r="B17" s="121" t="s">
        <v>399</v>
      </c>
      <c r="C17" s="121">
        <v>30</v>
      </c>
      <c r="D17" s="122">
        <v>43648</v>
      </c>
      <c r="E17" s="147" t="s">
        <v>400</v>
      </c>
      <c r="F17" s="124" t="s">
        <v>215</v>
      </c>
      <c r="G17" s="124" t="s">
        <v>70</v>
      </c>
      <c r="H17" s="123"/>
      <c r="I17" s="125"/>
      <c r="J17" s="12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>
        <v>29000000</v>
      </c>
      <c r="AM17" s="83">
        <v>43830</v>
      </c>
      <c r="AN17" s="107" t="s">
        <v>402</v>
      </c>
      <c r="AO17" s="169">
        <v>0.5</v>
      </c>
      <c r="AP17" s="98" t="s">
        <v>413</v>
      </c>
      <c r="AQ17" s="174" t="s">
        <v>446</v>
      </c>
    </row>
    <row r="18" spans="1:43" ht="30">
      <c r="A18" s="77">
        <f t="shared" si="4"/>
        <v>12</v>
      </c>
      <c r="B18" s="121" t="s">
        <v>242</v>
      </c>
      <c r="C18" s="121">
        <v>30</v>
      </c>
      <c r="D18" s="122">
        <v>43649</v>
      </c>
      <c r="E18" s="147" t="s">
        <v>243</v>
      </c>
      <c r="F18" s="124" t="s">
        <v>214</v>
      </c>
      <c r="G18" s="124" t="s">
        <v>70</v>
      </c>
      <c r="H18" s="123">
        <v>140000000</v>
      </c>
      <c r="I18" s="125"/>
      <c r="J18" s="126">
        <v>133000000</v>
      </c>
      <c r="K18" s="76">
        <f>H18+I18-J18-2000000</f>
        <v>5000000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>
        <f t="shared" si="6"/>
        <v>0</v>
      </c>
      <c r="Y18" s="76"/>
      <c r="Z18" s="76"/>
      <c r="AA18" s="76"/>
      <c r="AB18" s="76"/>
      <c r="AC18" s="76"/>
      <c r="AD18" s="76"/>
      <c r="AE18" s="76">
        <v>1000000</v>
      </c>
      <c r="AF18" s="76"/>
      <c r="AG18" s="76"/>
      <c r="AH18" s="76"/>
      <c r="AI18" s="76"/>
      <c r="AJ18" s="76"/>
      <c r="AK18" s="76">
        <f t="shared" si="7"/>
        <v>1000000</v>
      </c>
      <c r="AL18" s="76">
        <f t="shared" ref="AL18" si="8">K18-X18-AK18</f>
        <v>4000000</v>
      </c>
      <c r="AM18" s="83"/>
      <c r="AN18" s="107" t="s">
        <v>389</v>
      </c>
      <c r="AO18" s="169">
        <v>0.5</v>
      </c>
      <c r="AP18" s="98" t="s">
        <v>406</v>
      </c>
      <c r="AQ18" s="232" t="s">
        <v>458</v>
      </c>
    </row>
    <row r="19" spans="1:43" ht="15.75">
      <c r="A19" s="71">
        <f t="shared" si="4"/>
        <v>13</v>
      </c>
      <c r="B19" s="60" t="s">
        <v>244</v>
      </c>
      <c r="C19" s="60">
        <v>30</v>
      </c>
      <c r="D19" s="61">
        <v>43343</v>
      </c>
      <c r="E19" s="81" t="s">
        <v>245</v>
      </c>
      <c r="F19" s="63" t="s">
        <v>221</v>
      </c>
      <c r="G19" s="63" t="s">
        <v>70</v>
      </c>
      <c r="H19" s="64">
        <v>130000000</v>
      </c>
      <c r="I19" s="65">
        <v>21250000</v>
      </c>
      <c r="J19" s="82">
        <v>123500000</v>
      </c>
      <c r="K19" s="66">
        <f t="shared" ref="K19" si="9">H19+I19-J19</f>
        <v>27750000</v>
      </c>
      <c r="L19" s="66"/>
      <c r="M19" s="66"/>
      <c r="N19" s="66"/>
      <c r="O19" s="66"/>
      <c r="P19" s="66"/>
      <c r="Q19" s="66"/>
      <c r="R19" s="66"/>
      <c r="S19" s="66">
        <v>2500000</v>
      </c>
      <c r="T19" s="66"/>
      <c r="U19" s="66"/>
      <c r="V19" s="66"/>
      <c r="W19" s="66"/>
      <c r="X19" s="66">
        <f t="shared" ref="X19" si="10">SUM(L19:W19)</f>
        <v>2500000</v>
      </c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>
        <f t="shared" ref="AK19" si="11">SUM(Y19:AJ19)</f>
        <v>0</v>
      </c>
      <c r="AL19" s="66">
        <f t="shared" ref="AL19" si="12">K19-X19-AK19</f>
        <v>25250000</v>
      </c>
      <c r="AM19" s="89"/>
      <c r="AN19" s="107" t="s">
        <v>381</v>
      </c>
      <c r="AO19" s="169">
        <v>0.5</v>
      </c>
      <c r="AP19" s="98" t="s">
        <v>411</v>
      </c>
      <c r="AQ19" s="174" t="s">
        <v>446</v>
      </c>
    </row>
    <row r="20" spans="1:43" ht="15.75">
      <c r="A20" s="71">
        <f t="shared" si="4"/>
        <v>14</v>
      </c>
      <c r="B20" s="112" t="s">
        <v>397</v>
      </c>
      <c r="C20" s="112">
        <v>30</v>
      </c>
      <c r="D20" s="113">
        <v>43890</v>
      </c>
      <c r="E20" s="114" t="s">
        <v>398</v>
      </c>
      <c r="F20" s="115" t="s">
        <v>216</v>
      </c>
      <c r="G20" s="63" t="s">
        <v>70</v>
      </c>
      <c r="H20" s="116"/>
      <c r="I20" s="117"/>
      <c r="J20" s="118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20">
        <v>1530000</v>
      </c>
      <c r="AM20" s="89"/>
      <c r="AN20" s="107" t="s">
        <v>401</v>
      </c>
      <c r="AO20" s="169">
        <v>0.5</v>
      </c>
      <c r="AP20" s="98" t="s">
        <v>410</v>
      </c>
      <c r="AQ20" s="174" t="s">
        <v>446</v>
      </c>
    </row>
    <row r="21" spans="1:43" s="30" customFormat="1" ht="30">
      <c r="A21" s="71">
        <f t="shared" si="4"/>
        <v>15</v>
      </c>
      <c r="B21" s="60" t="s">
        <v>408</v>
      </c>
      <c r="C21" s="60">
        <v>30</v>
      </c>
      <c r="D21" s="61">
        <v>43677</v>
      </c>
      <c r="E21" s="81" t="s">
        <v>409</v>
      </c>
      <c r="F21" s="63" t="s">
        <v>216</v>
      </c>
      <c r="G21" s="63" t="s">
        <v>70</v>
      </c>
      <c r="H21" s="64"/>
      <c r="I21" s="65"/>
      <c r="J21" s="82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>
        <v>27000000</v>
      </c>
      <c r="AM21" s="89"/>
      <c r="AN21" s="107"/>
      <c r="AO21" s="169">
        <v>0.5</v>
      </c>
      <c r="AP21" s="98" t="s">
        <v>410</v>
      </c>
      <c r="AQ21" s="232" t="s">
        <v>459</v>
      </c>
    </row>
    <row r="22" spans="1:43" s="30" customFormat="1" ht="15.75">
      <c r="A22" s="267" t="s">
        <v>414</v>
      </c>
      <c r="B22" s="268"/>
      <c r="C22" s="268"/>
      <c r="D22" s="269"/>
      <c r="E22" s="270">
        <f>SUM(AL7:AL21)</f>
        <v>229280000</v>
      </c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2"/>
      <c r="AM22" s="265"/>
      <c r="AN22" s="266"/>
      <c r="AO22" s="266"/>
      <c r="AP22" s="266"/>
      <c r="AQ22" s="266"/>
    </row>
    <row r="23" spans="1:43" s="30" customFormat="1" ht="15.75">
      <c r="A23" s="19"/>
      <c r="B23" s="20"/>
      <c r="C23" s="20"/>
      <c r="D23" s="21"/>
      <c r="E23" s="22"/>
      <c r="F23" s="23"/>
      <c r="G23" s="23"/>
      <c r="H23" s="24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8"/>
      <c r="AM23" s="29"/>
      <c r="AN23" s="109"/>
    </row>
    <row r="24" spans="1:43" s="30" customFormat="1" ht="15.75">
      <c r="A24" s="138"/>
      <c r="B24" s="139" t="s">
        <v>489</v>
      </c>
      <c r="C24" s="20"/>
      <c r="D24" s="21"/>
      <c r="E24" s="22"/>
      <c r="F24" s="23"/>
      <c r="G24" s="23"/>
      <c r="H24" s="24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8"/>
      <c r="AM24" s="29"/>
      <c r="AN24" s="109"/>
    </row>
    <row r="25" spans="1:43" s="30" customFormat="1" ht="15.75">
      <c r="A25" s="19"/>
      <c r="B25" s="20"/>
      <c r="C25" s="20"/>
      <c r="D25" s="21"/>
      <c r="E25" s="22"/>
      <c r="F25" s="23"/>
      <c r="G25" s="23"/>
      <c r="H25" s="24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  <c r="AM25" s="29"/>
      <c r="AN25" s="109"/>
    </row>
    <row r="26" spans="1:43" s="30" customFormat="1" ht="15.75">
      <c r="A26" s="19"/>
      <c r="B26" s="31" t="s">
        <v>441</v>
      </c>
      <c r="C26" s="20"/>
      <c r="D26" s="21"/>
      <c r="E26" s="22"/>
      <c r="F26" s="23"/>
      <c r="G26" s="23"/>
      <c r="H26" s="24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/>
      <c r="AM26" s="29"/>
      <c r="AN26" s="109"/>
    </row>
    <row r="27" spans="1:43" s="30" customFormat="1" ht="15.75">
      <c r="A27" s="19"/>
      <c r="B27" s="31" t="s">
        <v>449</v>
      </c>
      <c r="C27" s="20"/>
      <c r="D27" s="21"/>
      <c r="E27" s="22"/>
      <c r="F27" s="23"/>
      <c r="G27" s="23"/>
      <c r="H27" s="24"/>
      <c r="I27" s="25"/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8"/>
      <c r="AM27" s="29"/>
      <c r="AN27" s="109"/>
    </row>
    <row r="28" spans="1:43" s="30" customFormat="1" ht="15.75">
      <c r="A28" s="19"/>
      <c r="B28" s="31" t="s">
        <v>442</v>
      </c>
      <c r="C28" s="20"/>
      <c r="D28" s="21"/>
      <c r="E28" s="22"/>
      <c r="F28" s="23"/>
      <c r="G28" s="23"/>
      <c r="H28" s="24"/>
      <c r="I28" s="25"/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  <c r="AM28" s="29"/>
      <c r="AN28" s="109"/>
    </row>
    <row r="29" spans="1:43" s="30" customFormat="1" ht="15.75">
      <c r="A29" s="19"/>
      <c r="B29" s="31" t="s">
        <v>443</v>
      </c>
      <c r="C29" s="20"/>
      <c r="D29" s="21"/>
      <c r="E29" s="22"/>
      <c r="F29" s="23"/>
      <c r="G29" s="23"/>
      <c r="H29" s="24"/>
      <c r="I29" s="25"/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  <c r="AM29" s="29"/>
      <c r="AN29" s="109"/>
    </row>
    <row r="30" spans="1:43" s="30" customFormat="1" ht="15.75">
      <c r="A30" s="19"/>
      <c r="B30" s="31" t="s">
        <v>444</v>
      </c>
      <c r="C30" s="20"/>
      <c r="D30" s="21"/>
      <c r="E30" s="22"/>
      <c r="F30" s="23"/>
      <c r="G30" s="23"/>
      <c r="H30" s="24"/>
      <c r="I30" s="25"/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8"/>
      <c r="AM30" s="29"/>
      <c r="AN30" s="109"/>
    </row>
    <row r="31" spans="1:43" s="30" customFormat="1" ht="15.75">
      <c r="A31" s="19"/>
      <c r="B31" s="20"/>
      <c r="C31" s="20"/>
      <c r="D31" s="21"/>
      <c r="E31" s="22"/>
      <c r="F31" s="23"/>
      <c r="G31" s="23"/>
      <c r="H31" s="24"/>
      <c r="I31" s="25"/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8"/>
      <c r="AM31" s="29"/>
      <c r="AN31" s="109"/>
    </row>
    <row r="32" spans="1:43" s="30" customFormat="1" ht="15.75">
      <c r="A32" s="19"/>
      <c r="B32" s="20"/>
      <c r="C32" s="20"/>
      <c r="D32" s="21"/>
      <c r="E32" s="22"/>
      <c r="F32" s="23"/>
      <c r="G32" s="23"/>
      <c r="H32" s="24"/>
      <c r="I32" s="25"/>
      <c r="J32" s="2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  <c r="AM32" s="29"/>
      <c r="AN32" s="109"/>
    </row>
    <row r="33" spans="1:40" s="30" customFormat="1" ht="15.75">
      <c r="A33" s="19"/>
      <c r="B33" s="20"/>
      <c r="C33" s="20"/>
      <c r="D33" s="21"/>
      <c r="E33" s="22"/>
      <c r="F33" s="23"/>
      <c r="G33" s="23"/>
      <c r="H33" s="24"/>
      <c r="I33" s="25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8"/>
      <c r="AM33" s="29"/>
      <c r="AN33" s="109"/>
    </row>
    <row r="34" spans="1:40" s="30" customFormat="1" ht="15.75">
      <c r="A34" s="19"/>
      <c r="B34" s="20"/>
      <c r="C34" s="20"/>
      <c r="D34" s="21"/>
      <c r="E34" s="22"/>
      <c r="F34" s="23"/>
      <c r="G34" s="23"/>
      <c r="H34" s="24"/>
      <c r="I34" s="25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8"/>
      <c r="AM34" s="29"/>
      <c r="AN34" s="109"/>
    </row>
    <row r="35" spans="1:40" s="30" customFormat="1" ht="15.75">
      <c r="A35" s="19"/>
      <c r="B35" s="20"/>
      <c r="C35" s="20"/>
      <c r="D35" s="21"/>
      <c r="E35" s="22"/>
      <c r="F35" s="23"/>
      <c r="G35" s="23"/>
      <c r="H35" s="24"/>
      <c r="I35" s="25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8"/>
      <c r="AM35" s="29"/>
      <c r="AN35" s="109"/>
    </row>
    <row r="36" spans="1:40" s="30" customFormat="1" ht="15.75">
      <c r="A36" s="19"/>
      <c r="B36" s="20"/>
      <c r="C36" s="20"/>
      <c r="D36" s="21"/>
      <c r="E36" s="22"/>
      <c r="F36" s="23"/>
      <c r="G36" s="23"/>
      <c r="H36" s="24"/>
      <c r="I36" s="25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8"/>
      <c r="AM36" s="29"/>
      <c r="AN36" s="109"/>
    </row>
    <row r="37" spans="1:40" s="30" customFormat="1" ht="15.75">
      <c r="A37" s="19"/>
      <c r="B37" s="20"/>
      <c r="C37" s="20"/>
      <c r="D37" s="21"/>
      <c r="E37" s="22"/>
      <c r="F37" s="23"/>
      <c r="G37" s="23"/>
      <c r="H37" s="24"/>
      <c r="I37" s="25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8"/>
      <c r="AM37" s="29"/>
      <c r="AN37" s="109"/>
    </row>
    <row r="38" spans="1:40" s="30" customFormat="1" ht="15.75">
      <c r="A38" s="19"/>
      <c r="B38" s="20"/>
      <c r="C38" s="20"/>
      <c r="D38" s="21"/>
      <c r="E38" s="22"/>
      <c r="F38" s="23"/>
      <c r="G38" s="23"/>
      <c r="H38" s="24"/>
      <c r="I38" s="25"/>
      <c r="J38" s="2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8"/>
      <c r="AM38" s="29"/>
      <c r="AN38" s="109"/>
    </row>
    <row r="39" spans="1:40" s="30" customFormat="1" ht="15.75">
      <c r="A39" s="19"/>
      <c r="B39" s="20"/>
      <c r="C39" s="20"/>
      <c r="D39" s="21"/>
      <c r="E39" s="22"/>
      <c r="F39" s="23"/>
      <c r="G39" s="23"/>
      <c r="H39" s="24"/>
      <c r="I39" s="25"/>
      <c r="J39" s="2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  <c r="AM39" s="29"/>
      <c r="AN39" s="109"/>
    </row>
    <row r="40" spans="1:40" s="30" customFormat="1" ht="15.75">
      <c r="A40" s="19"/>
      <c r="B40" s="20"/>
      <c r="C40" s="20"/>
      <c r="D40" s="21"/>
      <c r="E40" s="22"/>
      <c r="F40" s="23"/>
      <c r="G40" s="23"/>
      <c r="H40" s="24"/>
      <c r="I40" s="25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8"/>
      <c r="AM40" s="29"/>
      <c r="AN40" s="109"/>
    </row>
    <row r="41" spans="1:40" s="30" customFormat="1" ht="15.75">
      <c r="A41" s="19"/>
      <c r="B41" s="20"/>
      <c r="C41" s="20"/>
      <c r="D41" s="21"/>
      <c r="E41" s="22"/>
      <c r="F41" s="23"/>
      <c r="G41" s="23"/>
      <c r="H41" s="24"/>
      <c r="I41" s="25"/>
      <c r="J41" s="26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8"/>
      <c r="AM41" s="29"/>
      <c r="AN41" s="109"/>
    </row>
    <row r="42" spans="1:40" s="30" customFormat="1" ht="15.75">
      <c r="A42" s="19"/>
      <c r="B42" s="20"/>
      <c r="C42" s="20"/>
      <c r="D42" s="21"/>
      <c r="E42" s="22"/>
      <c r="F42" s="23"/>
      <c r="G42" s="23"/>
      <c r="H42" s="24"/>
      <c r="I42" s="25"/>
      <c r="J42" s="26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8"/>
      <c r="AM42" s="29"/>
      <c r="AN42" s="109"/>
    </row>
    <row r="43" spans="1:40" s="30" customFormat="1" ht="15.75">
      <c r="A43" s="19"/>
      <c r="B43" s="20"/>
      <c r="C43" s="20"/>
      <c r="D43" s="21"/>
      <c r="E43" s="22"/>
      <c r="F43" s="23"/>
      <c r="G43" s="23"/>
      <c r="H43" s="24"/>
      <c r="I43" s="25"/>
      <c r="J43" s="2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8"/>
      <c r="AM43" s="29"/>
      <c r="AN43" s="109"/>
    </row>
    <row r="44" spans="1:40" s="30" customFormat="1" ht="15.75">
      <c r="A44" s="19"/>
      <c r="B44" s="20"/>
      <c r="C44" s="20"/>
      <c r="D44" s="21"/>
      <c r="E44" s="22"/>
      <c r="F44" s="23"/>
      <c r="G44" s="23"/>
      <c r="H44" s="24"/>
      <c r="I44" s="25"/>
      <c r="J44" s="26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8"/>
      <c r="AM44" s="29"/>
      <c r="AN44" s="109"/>
    </row>
    <row r="45" spans="1:40" s="30" customFormat="1" ht="15.75">
      <c r="A45" s="19"/>
      <c r="B45" s="20"/>
      <c r="C45" s="20"/>
      <c r="D45" s="21"/>
      <c r="E45" s="22"/>
      <c r="F45" s="23"/>
      <c r="G45" s="23"/>
      <c r="H45" s="24"/>
      <c r="I45" s="25"/>
      <c r="J45" s="2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8"/>
      <c r="AM45" s="29"/>
      <c r="AN45" s="109"/>
    </row>
    <row r="46" spans="1:40" s="30" customFormat="1" ht="15.75">
      <c r="A46" s="19"/>
      <c r="B46" s="20"/>
      <c r="C46" s="20"/>
      <c r="D46" s="21"/>
      <c r="E46" s="22"/>
      <c r="F46" s="23"/>
      <c r="G46" s="23"/>
      <c r="H46" s="24"/>
      <c r="I46" s="25"/>
      <c r="J46" s="2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8"/>
      <c r="AM46" s="29"/>
      <c r="AN46" s="109"/>
    </row>
    <row r="47" spans="1:40" s="30" customFormat="1" ht="15.75">
      <c r="A47" s="19"/>
      <c r="B47" s="20"/>
      <c r="C47" s="20"/>
      <c r="D47" s="21"/>
      <c r="E47" s="22"/>
      <c r="F47" s="23"/>
      <c r="G47" s="23"/>
      <c r="H47" s="24"/>
      <c r="I47" s="25"/>
      <c r="J47" s="26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8"/>
      <c r="AM47" s="29"/>
      <c r="AN47" s="109"/>
    </row>
    <row r="48" spans="1:40" s="30" customFormat="1" ht="15.75">
      <c r="A48" s="19"/>
      <c r="B48" s="20"/>
      <c r="C48" s="20"/>
      <c r="D48" s="21"/>
      <c r="E48" s="22"/>
      <c r="F48" s="23"/>
      <c r="G48" s="23"/>
      <c r="H48" s="24"/>
      <c r="I48" s="25"/>
      <c r="J48" s="26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8"/>
      <c r="AM48" s="29"/>
      <c r="AN48" s="109"/>
    </row>
    <row r="49" spans="1:40" s="30" customFormat="1" ht="15.75">
      <c r="A49" s="19"/>
      <c r="B49" s="20"/>
      <c r="C49" s="20"/>
      <c r="D49" s="21"/>
      <c r="E49" s="22"/>
      <c r="F49" s="23"/>
      <c r="G49" s="23"/>
      <c r="H49" s="24"/>
      <c r="I49" s="25"/>
      <c r="J49" s="26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8"/>
      <c r="AM49" s="29"/>
      <c r="AN49" s="109"/>
    </row>
    <row r="50" spans="1:40" s="30" customFormat="1" ht="15.75">
      <c r="A50" s="19"/>
      <c r="B50" s="20"/>
      <c r="C50" s="20"/>
      <c r="D50" s="21"/>
      <c r="E50" s="22"/>
      <c r="F50" s="23"/>
      <c r="G50" s="23"/>
      <c r="H50" s="24"/>
      <c r="I50" s="25"/>
      <c r="J50" s="2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8"/>
      <c r="AM50" s="29"/>
      <c r="AN50" s="109"/>
    </row>
    <row r="51" spans="1:40" s="30" customFormat="1" ht="15.75">
      <c r="A51" s="19"/>
      <c r="B51" s="20"/>
      <c r="C51" s="20"/>
      <c r="D51" s="21"/>
      <c r="E51" s="22"/>
      <c r="F51" s="23"/>
      <c r="G51" s="23"/>
      <c r="H51" s="24"/>
      <c r="I51" s="25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8"/>
      <c r="AM51" s="29"/>
      <c r="AN51" s="109"/>
    </row>
    <row r="52" spans="1:40" s="30" customFormat="1" ht="15.75">
      <c r="A52" s="19"/>
      <c r="B52" s="20"/>
      <c r="C52" s="20"/>
      <c r="D52" s="21"/>
      <c r="E52" s="22"/>
      <c r="F52" s="23"/>
      <c r="G52" s="23"/>
      <c r="H52" s="24"/>
      <c r="I52" s="25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9"/>
      <c r="AN52" s="109"/>
    </row>
    <row r="53" spans="1:40" s="30" customFormat="1" ht="15.75">
      <c r="A53" s="19"/>
      <c r="B53" s="20"/>
      <c r="C53" s="20"/>
      <c r="D53" s="21"/>
      <c r="E53" s="22"/>
      <c r="F53" s="23"/>
      <c r="G53" s="23"/>
      <c r="H53" s="24"/>
      <c r="I53" s="25"/>
      <c r="J53" s="26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9"/>
      <c r="AN53" s="109"/>
    </row>
    <row r="54" spans="1:40" s="30" customFormat="1" ht="15.75">
      <c r="A54" s="19"/>
      <c r="B54" s="20"/>
      <c r="C54" s="20"/>
      <c r="D54" s="21"/>
      <c r="E54" s="22"/>
      <c r="F54" s="23"/>
      <c r="G54" s="23"/>
      <c r="H54" s="24"/>
      <c r="I54" s="25"/>
      <c r="J54" s="2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9"/>
      <c r="AN54" s="109"/>
    </row>
    <row r="55" spans="1:40" s="30" customFormat="1" ht="15.75">
      <c r="A55" s="19"/>
      <c r="B55" s="20"/>
      <c r="C55" s="20"/>
      <c r="D55" s="21"/>
      <c r="E55" s="22"/>
      <c r="F55" s="23"/>
      <c r="G55" s="23"/>
      <c r="H55" s="24"/>
      <c r="I55" s="25"/>
      <c r="J55" s="2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9"/>
      <c r="AN55" s="109"/>
    </row>
    <row r="56" spans="1:40" s="30" customFormat="1" ht="15.75">
      <c r="A56" s="19"/>
      <c r="B56" s="20"/>
      <c r="C56" s="20"/>
      <c r="D56" s="21"/>
      <c r="E56" s="22"/>
      <c r="F56" s="23"/>
      <c r="G56" s="23"/>
      <c r="H56" s="24"/>
      <c r="I56" s="25"/>
      <c r="J56" s="2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9"/>
      <c r="AN56" s="109"/>
    </row>
    <row r="57" spans="1:40" s="30" customFormat="1" ht="15.75">
      <c r="A57" s="19"/>
      <c r="B57" s="20"/>
      <c r="C57" s="20"/>
      <c r="D57" s="21"/>
      <c r="E57" s="22"/>
      <c r="F57" s="23"/>
      <c r="G57" s="23"/>
      <c r="H57" s="24"/>
      <c r="I57" s="25"/>
      <c r="J57" s="2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9"/>
      <c r="AN57" s="109"/>
    </row>
    <row r="58" spans="1:40" s="30" customFormat="1" ht="15.75">
      <c r="A58" s="19"/>
      <c r="B58" s="20"/>
      <c r="C58" s="20"/>
      <c r="D58" s="21"/>
      <c r="E58" s="22"/>
      <c r="F58" s="23"/>
      <c r="G58" s="23"/>
      <c r="H58" s="24"/>
      <c r="I58" s="25"/>
      <c r="J58" s="2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9"/>
      <c r="AN58" s="109"/>
    </row>
    <row r="59" spans="1:40" s="30" customFormat="1" ht="15.75">
      <c r="A59" s="19"/>
      <c r="B59" s="20"/>
      <c r="C59" s="20"/>
      <c r="D59" s="21"/>
      <c r="E59" s="22"/>
      <c r="F59" s="23"/>
      <c r="G59" s="23"/>
      <c r="H59" s="24"/>
      <c r="I59" s="25"/>
      <c r="J59" s="2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9"/>
      <c r="AN59" s="109"/>
    </row>
    <row r="60" spans="1:40" s="30" customFormat="1" ht="15.75">
      <c r="A60" s="19"/>
      <c r="B60" s="20"/>
      <c r="C60" s="20"/>
      <c r="D60" s="21"/>
      <c r="E60" s="22"/>
      <c r="F60" s="23"/>
      <c r="G60" s="23"/>
      <c r="H60" s="24"/>
      <c r="I60" s="25"/>
      <c r="J60" s="2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9"/>
      <c r="AN60" s="109"/>
    </row>
    <row r="61" spans="1:40" s="30" customFormat="1" ht="15.75">
      <c r="A61" s="19"/>
      <c r="B61" s="20"/>
      <c r="C61" s="20"/>
      <c r="D61" s="21"/>
      <c r="E61" s="22"/>
      <c r="F61" s="23"/>
      <c r="G61" s="23"/>
      <c r="H61" s="24"/>
      <c r="I61" s="25"/>
      <c r="J61" s="2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9"/>
      <c r="AN61" s="109"/>
    </row>
    <row r="62" spans="1:40" s="30" customFormat="1" ht="15.75">
      <c r="A62" s="19"/>
      <c r="B62" s="20"/>
      <c r="C62" s="20"/>
      <c r="D62" s="21"/>
      <c r="E62" s="22"/>
      <c r="F62" s="23"/>
      <c r="G62" s="23"/>
      <c r="H62" s="24"/>
      <c r="I62" s="25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9"/>
      <c r="AN62" s="109"/>
    </row>
    <row r="63" spans="1:40" s="30" customFormat="1" ht="15.75">
      <c r="A63" s="19"/>
      <c r="B63" s="20"/>
      <c r="C63" s="20"/>
      <c r="D63" s="21"/>
      <c r="E63" s="22"/>
      <c r="F63" s="23"/>
      <c r="G63" s="23"/>
      <c r="H63" s="24"/>
      <c r="I63" s="25"/>
      <c r="J63" s="2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9"/>
      <c r="AN63" s="109"/>
    </row>
    <row r="64" spans="1:40" s="30" customFormat="1" ht="15.75">
      <c r="A64" s="19"/>
      <c r="B64" s="20"/>
      <c r="C64" s="20"/>
      <c r="D64" s="21"/>
      <c r="E64" s="22"/>
      <c r="F64" s="23"/>
      <c r="G64" s="23"/>
      <c r="H64" s="24"/>
      <c r="I64" s="25"/>
      <c r="J64" s="2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9"/>
      <c r="AN64" s="109"/>
    </row>
    <row r="65" spans="1:40" s="30" customFormat="1" ht="15.75">
      <c r="A65" s="19"/>
      <c r="B65" s="20"/>
      <c r="C65" s="20"/>
      <c r="D65" s="21"/>
      <c r="E65" s="22"/>
      <c r="F65" s="23"/>
      <c r="G65" s="23"/>
      <c r="H65" s="24"/>
      <c r="I65" s="25"/>
      <c r="J65" s="2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9"/>
      <c r="AN65" s="109"/>
    </row>
    <row r="66" spans="1:40" s="30" customFormat="1" ht="15.75">
      <c r="A66" s="19"/>
      <c r="B66" s="20"/>
      <c r="C66" s="20"/>
      <c r="D66" s="21"/>
      <c r="E66" s="22"/>
      <c r="F66" s="23"/>
      <c r="G66" s="23"/>
      <c r="H66" s="24"/>
      <c r="I66" s="25"/>
      <c r="J66" s="2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9"/>
      <c r="AN66" s="109"/>
    </row>
    <row r="67" spans="1:40" s="30" customFormat="1" ht="15.75">
      <c r="A67" s="19"/>
      <c r="B67" s="20"/>
      <c r="C67" s="20"/>
      <c r="D67" s="21"/>
      <c r="E67" s="22"/>
      <c r="F67" s="23"/>
      <c r="G67" s="23"/>
      <c r="H67" s="24"/>
      <c r="I67" s="25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9"/>
      <c r="AN67" s="109"/>
    </row>
    <row r="68" spans="1:40" s="30" customFormat="1" ht="15.75">
      <c r="A68" s="19"/>
      <c r="B68" s="20"/>
      <c r="C68" s="20"/>
      <c r="D68" s="21"/>
      <c r="E68" s="22"/>
      <c r="F68" s="23"/>
      <c r="G68" s="23"/>
      <c r="H68" s="24"/>
      <c r="I68" s="25"/>
      <c r="J68" s="2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9"/>
      <c r="AN68" s="109"/>
    </row>
    <row r="69" spans="1:40" s="30" customFormat="1" ht="15.75">
      <c r="A69" s="19"/>
      <c r="B69" s="20"/>
      <c r="C69" s="20"/>
      <c r="D69" s="21"/>
      <c r="E69" s="22"/>
      <c r="F69" s="23"/>
      <c r="G69" s="23"/>
      <c r="H69" s="24"/>
      <c r="I69" s="25"/>
      <c r="J69" s="2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9"/>
      <c r="AN69" s="109"/>
    </row>
    <row r="70" spans="1:40" s="30" customFormat="1" ht="15.75">
      <c r="A70" s="19"/>
      <c r="B70" s="20"/>
      <c r="C70" s="20"/>
      <c r="D70" s="21"/>
      <c r="E70" s="22"/>
      <c r="F70" s="23"/>
      <c r="G70" s="23"/>
      <c r="H70" s="24"/>
      <c r="I70" s="25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9"/>
      <c r="AN70" s="109"/>
    </row>
    <row r="71" spans="1:40" s="30" customFormat="1" ht="15.75">
      <c r="A71" s="19"/>
      <c r="B71" s="20"/>
      <c r="C71" s="20"/>
      <c r="D71" s="21"/>
      <c r="E71" s="22"/>
      <c r="F71" s="23"/>
      <c r="G71" s="23"/>
      <c r="H71" s="24"/>
      <c r="I71" s="25"/>
      <c r="J71" s="2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9"/>
      <c r="AN71" s="109"/>
    </row>
    <row r="72" spans="1:40" s="30" customFormat="1" ht="15.75">
      <c r="A72" s="19"/>
      <c r="B72" s="20"/>
      <c r="C72" s="20"/>
      <c r="D72" s="21"/>
      <c r="E72" s="22"/>
      <c r="F72" s="23"/>
      <c r="G72" s="23"/>
      <c r="H72" s="24"/>
      <c r="I72" s="25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9"/>
      <c r="AN72" s="109"/>
    </row>
    <row r="73" spans="1:40" s="30" customFormat="1" ht="15.75">
      <c r="A73" s="19"/>
      <c r="B73" s="20"/>
      <c r="C73" s="20"/>
      <c r="D73" s="21"/>
      <c r="E73" s="22"/>
      <c r="F73" s="23"/>
      <c r="G73" s="23"/>
      <c r="H73" s="24"/>
      <c r="I73" s="25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9"/>
      <c r="AN73" s="109"/>
    </row>
    <row r="74" spans="1:40" s="30" customFormat="1" ht="15.75">
      <c r="A74" s="19"/>
      <c r="B74" s="20"/>
      <c r="C74" s="20"/>
      <c r="D74" s="21"/>
      <c r="E74" s="22"/>
      <c r="F74" s="23"/>
      <c r="G74" s="23"/>
      <c r="H74" s="24"/>
      <c r="I74" s="25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9"/>
      <c r="AN74" s="109"/>
    </row>
    <row r="75" spans="1:40" s="30" customFormat="1" ht="15.75">
      <c r="A75" s="19"/>
      <c r="B75" s="20"/>
      <c r="C75" s="20"/>
      <c r="D75" s="21"/>
      <c r="E75" s="22"/>
      <c r="F75" s="23"/>
      <c r="G75" s="23"/>
      <c r="H75" s="24"/>
      <c r="I75" s="25"/>
      <c r="J75" s="2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9"/>
      <c r="AN75" s="109"/>
    </row>
    <row r="76" spans="1:40" s="30" customFormat="1" ht="15.75">
      <c r="A76" s="19"/>
      <c r="B76" s="20"/>
      <c r="C76" s="20"/>
      <c r="D76" s="21"/>
      <c r="E76" s="22"/>
      <c r="F76" s="23"/>
      <c r="G76" s="23"/>
      <c r="H76" s="24"/>
      <c r="I76" s="25"/>
      <c r="J76" s="2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9"/>
      <c r="AN76" s="109"/>
    </row>
    <row r="77" spans="1:40" s="30" customFormat="1" ht="15.75">
      <c r="A77" s="19"/>
      <c r="B77" s="20"/>
      <c r="C77" s="20"/>
      <c r="D77" s="21"/>
      <c r="E77" s="22"/>
      <c r="F77" s="23"/>
      <c r="G77" s="23"/>
      <c r="H77" s="24"/>
      <c r="I77" s="25"/>
      <c r="J77" s="2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9"/>
      <c r="AN77" s="109"/>
    </row>
    <row r="78" spans="1:40" s="30" customFormat="1" ht="15.75">
      <c r="A78" s="19"/>
      <c r="B78" s="20"/>
      <c r="C78" s="20"/>
      <c r="D78" s="21"/>
      <c r="E78" s="22"/>
      <c r="F78" s="23"/>
      <c r="G78" s="23"/>
      <c r="H78" s="24"/>
      <c r="I78" s="25"/>
      <c r="J78" s="2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9"/>
      <c r="AN78" s="109"/>
    </row>
    <row r="79" spans="1:40" s="30" customFormat="1" ht="15.75">
      <c r="A79" s="19"/>
      <c r="B79" s="20"/>
      <c r="C79" s="20"/>
      <c r="D79" s="21"/>
      <c r="E79" s="22"/>
      <c r="F79" s="23"/>
      <c r="G79" s="23"/>
      <c r="H79" s="24"/>
      <c r="I79" s="25"/>
      <c r="J79" s="2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9"/>
      <c r="AN79" s="109"/>
    </row>
    <row r="80" spans="1:40" s="30" customFormat="1" ht="15.75">
      <c r="A80" s="19"/>
      <c r="B80" s="20"/>
      <c r="C80" s="20"/>
      <c r="D80" s="21"/>
      <c r="E80" s="22"/>
      <c r="F80" s="23"/>
      <c r="G80" s="23"/>
      <c r="H80" s="24"/>
      <c r="I80" s="25"/>
      <c r="J80" s="2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9"/>
      <c r="AN80" s="109"/>
    </row>
    <row r="81" spans="1:40" s="30" customFormat="1" ht="15.75">
      <c r="A81" s="19"/>
      <c r="B81" s="20"/>
      <c r="C81" s="20"/>
      <c r="D81" s="21"/>
      <c r="E81" s="22"/>
      <c r="F81" s="23"/>
      <c r="G81" s="23"/>
      <c r="H81" s="24"/>
      <c r="I81" s="25"/>
      <c r="J81" s="2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9"/>
      <c r="AN81" s="109"/>
    </row>
    <row r="82" spans="1:40" s="30" customFormat="1" ht="15.75">
      <c r="A82" s="19"/>
      <c r="B82" s="20"/>
      <c r="C82" s="20"/>
      <c r="D82" s="21"/>
      <c r="E82" s="22"/>
      <c r="F82" s="23"/>
      <c r="G82" s="23"/>
      <c r="H82" s="24"/>
      <c r="I82" s="25"/>
      <c r="J82" s="2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9"/>
      <c r="AN82" s="109"/>
    </row>
    <row r="83" spans="1:40" s="30" customFormat="1" ht="15.75">
      <c r="A83" s="19"/>
      <c r="B83" s="20"/>
      <c r="C83" s="20"/>
      <c r="D83" s="21"/>
      <c r="E83" s="22"/>
      <c r="F83" s="23"/>
      <c r="G83" s="23"/>
      <c r="H83" s="24"/>
      <c r="I83" s="25"/>
      <c r="J83" s="2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9"/>
      <c r="AN83" s="109"/>
    </row>
    <row r="84" spans="1:40" s="30" customFormat="1" ht="15.75">
      <c r="A84" s="19"/>
      <c r="B84" s="20"/>
      <c r="C84" s="20"/>
      <c r="D84" s="21"/>
      <c r="E84" s="22"/>
      <c r="F84" s="23"/>
      <c r="G84" s="23"/>
      <c r="H84" s="24"/>
      <c r="I84" s="25"/>
      <c r="J84" s="2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9"/>
      <c r="AN84" s="109"/>
    </row>
    <row r="85" spans="1:40" s="30" customFormat="1" ht="15.75">
      <c r="A85" s="19"/>
      <c r="B85" s="20"/>
      <c r="C85" s="20"/>
      <c r="D85" s="21"/>
      <c r="E85" s="22"/>
      <c r="F85" s="23"/>
      <c r="G85" s="23"/>
      <c r="H85" s="24"/>
      <c r="I85" s="25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9"/>
      <c r="AN85" s="109"/>
    </row>
    <row r="86" spans="1:40" s="30" customFormat="1" ht="15.75">
      <c r="A86" s="19"/>
      <c r="B86" s="20"/>
      <c r="C86" s="20"/>
      <c r="D86" s="21"/>
      <c r="E86" s="22"/>
      <c r="F86" s="23"/>
      <c r="G86" s="23"/>
      <c r="H86" s="24"/>
      <c r="I86" s="25"/>
      <c r="J86" s="26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9"/>
      <c r="AN86" s="109"/>
    </row>
    <row r="87" spans="1:40" s="30" customFormat="1" ht="15.75">
      <c r="A87" s="19"/>
      <c r="B87" s="20"/>
      <c r="C87" s="20"/>
      <c r="D87" s="21"/>
      <c r="E87" s="22"/>
      <c r="F87" s="23"/>
      <c r="G87" s="23"/>
      <c r="H87" s="24"/>
      <c r="I87" s="25"/>
      <c r="J87" s="2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9"/>
      <c r="AN87" s="109"/>
    </row>
    <row r="88" spans="1:40" s="30" customFormat="1" ht="15.75">
      <c r="A88" s="19"/>
      <c r="B88" s="20"/>
      <c r="C88" s="20"/>
      <c r="D88" s="21"/>
      <c r="E88" s="22"/>
      <c r="F88" s="23"/>
      <c r="G88" s="23"/>
      <c r="H88" s="24"/>
      <c r="I88" s="25"/>
      <c r="J88" s="2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9"/>
      <c r="AN88" s="109"/>
    </row>
    <row r="89" spans="1:40" s="30" customFormat="1" ht="15.75">
      <c r="A89" s="19"/>
      <c r="B89" s="20"/>
      <c r="C89" s="20"/>
      <c r="D89" s="21"/>
      <c r="E89" s="22"/>
      <c r="F89" s="23"/>
      <c r="G89" s="23"/>
      <c r="H89" s="24"/>
      <c r="I89" s="25"/>
      <c r="J89" s="2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9"/>
      <c r="AN89" s="109"/>
    </row>
    <row r="90" spans="1:40" s="30" customFormat="1" ht="15.75">
      <c r="A90" s="19"/>
      <c r="B90" s="20"/>
      <c r="C90" s="20"/>
      <c r="D90" s="21"/>
      <c r="E90" s="22"/>
      <c r="F90" s="23"/>
      <c r="G90" s="23"/>
      <c r="H90" s="24"/>
      <c r="I90" s="25"/>
      <c r="J90" s="2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9"/>
      <c r="AN90" s="109"/>
    </row>
    <row r="91" spans="1:40" s="30" customFormat="1" ht="15.75">
      <c r="A91" s="19"/>
      <c r="B91" s="20"/>
      <c r="C91" s="20"/>
      <c r="D91" s="21"/>
      <c r="E91" s="22"/>
      <c r="F91" s="23"/>
      <c r="G91" s="23"/>
      <c r="H91" s="24"/>
      <c r="I91" s="25"/>
      <c r="J91" s="2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9"/>
      <c r="AN91" s="109"/>
    </row>
    <row r="92" spans="1:40" s="30" customFormat="1" ht="15.75">
      <c r="A92" s="19"/>
      <c r="B92" s="20"/>
      <c r="C92" s="20"/>
      <c r="D92" s="21"/>
      <c r="E92" s="22"/>
      <c r="F92" s="23"/>
      <c r="G92" s="23"/>
      <c r="H92" s="24"/>
      <c r="I92" s="25"/>
      <c r="J92" s="2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9"/>
      <c r="AN92" s="109"/>
    </row>
    <row r="93" spans="1:40" s="30" customFormat="1" ht="15.75">
      <c r="A93" s="19"/>
      <c r="B93" s="20"/>
      <c r="C93" s="20"/>
      <c r="D93" s="21"/>
      <c r="E93" s="22"/>
      <c r="F93" s="23"/>
      <c r="G93" s="23"/>
      <c r="H93" s="24"/>
      <c r="I93" s="25"/>
      <c r="J93" s="2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9"/>
      <c r="AN93" s="109"/>
    </row>
    <row r="94" spans="1:40" s="30" customFormat="1" ht="15.75">
      <c r="A94" s="19"/>
      <c r="B94" s="20"/>
      <c r="C94" s="20"/>
      <c r="D94" s="21"/>
      <c r="E94" s="22"/>
      <c r="F94" s="23"/>
      <c r="G94" s="23"/>
      <c r="H94" s="24"/>
      <c r="I94" s="25"/>
      <c r="J94" s="2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9"/>
      <c r="AN94" s="109"/>
    </row>
    <row r="95" spans="1:40" s="30" customFormat="1" ht="15.75">
      <c r="A95" s="19"/>
      <c r="B95" s="20"/>
      <c r="C95" s="20"/>
      <c r="D95" s="21"/>
      <c r="E95" s="22"/>
      <c r="F95" s="23"/>
      <c r="G95" s="23"/>
      <c r="H95" s="24"/>
      <c r="I95" s="25"/>
      <c r="J95" s="2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9"/>
      <c r="AN95" s="109"/>
    </row>
    <row r="96" spans="1:40" s="30" customFormat="1" ht="15.75">
      <c r="A96" s="19"/>
      <c r="B96" s="20"/>
      <c r="C96" s="20"/>
      <c r="D96" s="21"/>
      <c r="E96" s="22"/>
      <c r="F96" s="23"/>
      <c r="G96" s="23"/>
      <c r="H96" s="24"/>
      <c r="I96" s="25"/>
      <c r="J96" s="2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9"/>
      <c r="AN96" s="109"/>
    </row>
    <row r="97" spans="1:40" s="30" customFormat="1" ht="15.75">
      <c r="A97" s="19"/>
      <c r="B97" s="20"/>
      <c r="C97" s="20"/>
      <c r="D97" s="21"/>
      <c r="E97" s="22"/>
      <c r="F97" s="23"/>
      <c r="G97" s="23"/>
      <c r="H97" s="24"/>
      <c r="I97" s="25"/>
      <c r="J97" s="2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9"/>
      <c r="AN97" s="109"/>
    </row>
    <row r="98" spans="1:40" s="30" customFormat="1" ht="15.75">
      <c r="A98" s="19"/>
      <c r="B98" s="20"/>
      <c r="C98" s="20"/>
      <c r="D98" s="21"/>
      <c r="E98" s="22"/>
      <c r="F98" s="23"/>
      <c r="G98" s="23"/>
      <c r="H98" s="24"/>
      <c r="I98" s="25"/>
      <c r="J98" s="2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9"/>
      <c r="AN98" s="109"/>
    </row>
    <row r="99" spans="1:40" s="30" customFormat="1" ht="15.75">
      <c r="A99" s="19"/>
      <c r="B99" s="20"/>
      <c r="C99" s="20"/>
      <c r="D99" s="21"/>
      <c r="E99" s="22"/>
      <c r="F99" s="23"/>
      <c r="G99" s="23"/>
      <c r="H99" s="24"/>
      <c r="I99" s="25"/>
      <c r="J99" s="2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9"/>
      <c r="AN99" s="109"/>
    </row>
    <row r="100" spans="1:40" s="30" customFormat="1" ht="15.75">
      <c r="A100" s="19"/>
      <c r="B100" s="20"/>
      <c r="C100" s="20"/>
      <c r="D100" s="21"/>
      <c r="E100" s="22"/>
      <c r="F100" s="23"/>
      <c r="G100" s="23"/>
      <c r="H100" s="24"/>
      <c r="I100" s="25"/>
      <c r="J100" s="2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9"/>
      <c r="AN100" s="109"/>
    </row>
    <row r="101" spans="1:40" s="30" customFormat="1" ht="15.75">
      <c r="A101" s="19"/>
      <c r="B101" s="20"/>
      <c r="C101" s="20"/>
      <c r="D101" s="21"/>
      <c r="E101" s="22"/>
      <c r="F101" s="23"/>
      <c r="G101" s="23"/>
      <c r="H101" s="24"/>
      <c r="I101" s="25"/>
      <c r="J101" s="2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9"/>
      <c r="AN101" s="109"/>
    </row>
    <row r="102" spans="1:40" s="30" customFormat="1" ht="15.75">
      <c r="A102" s="19"/>
      <c r="B102" s="20"/>
      <c r="C102" s="20"/>
      <c r="D102" s="21"/>
      <c r="E102" s="22"/>
      <c r="F102" s="23"/>
      <c r="G102" s="23"/>
      <c r="H102" s="24"/>
      <c r="I102" s="25"/>
      <c r="J102" s="2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9"/>
      <c r="AN102" s="109"/>
    </row>
    <row r="103" spans="1:40" s="30" customFormat="1" ht="15.75">
      <c r="A103" s="19"/>
      <c r="B103" s="20"/>
      <c r="C103" s="20"/>
      <c r="D103" s="21"/>
      <c r="E103" s="22"/>
      <c r="F103" s="23"/>
      <c r="G103" s="23"/>
      <c r="H103" s="24"/>
      <c r="I103" s="25"/>
      <c r="J103" s="2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9"/>
      <c r="AN103" s="109"/>
    </row>
    <row r="104" spans="1:40" s="30" customFormat="1" ht="15.75">
      <c r="A104" s="19"/>
      <c r="B104" s="20"/>
      <c r="C104" s="20"/>
      <c r="D104" s="21"/>
      <c r="E104" s="22"/>
      <c r="F104" s="23"/>
      <c r="G104" s="23"/>
      <c r="H104" s="24"/>
      <c r="I104" s="25"/>
      <c r="J104" s="2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9"/>
      <c r="AN104" s="109"/>
    </row>
    <row r="105" spans="1:40" s="30" customFormat="1" ht="15.75">
      <c r="A105" s="19"/>
      <c r="B105" s="20"/>
      <c r="C105" s="20"/>
      <c r="D105" s="21"/>
      <c r="E105" s="22"/>
      <c r="F105" s="23"/>
      <c r="G105" s="23"/>
      <c r="H105" s="24"/>
      <c r="I105" s="25"/>
      <c r="J105" s="2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9"/>
      <c r="AN105" s="109"/>
    </row>
    <row r="106" spans="1:40" s="30" customFormat="1" ht="15.75">
      <c r="A106" s="19"/>
      <c r="B106" s="20"/>
      <c r="C106" s="20"/>
      <c r="D106" s="21"/>
      <c r="E106" s="22"/>
      <c r="F106" s="23"/>
      <c r="G106" s="23"/>
      <c r="H106" s="24"/>
      <c r="I106" s="25"/>
      <c r="J106" s="2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9"/>
      <c r="AN106" s="109"/>
    </row>
    <row r="107" spans="1:40" s="30" customFormat="1" ht="15.75">
      <c r="A107" s="19"/>
      <c r="B107" s="20"/>
      <c r="C107" s="20"/>
      <c r="D107" s="21"/>
      <c r="E107" s="22"/>
      <c r="F107" s="23"/>
      <c r="G107" s="23"/>
      <c r="H107" s="24"/>
      <c r="I107" s="25"/>
      <c r="J107" s="2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9"/>
      <c r="AN107" s="109"/>
    </row>
    <row r="108" spans="1:40" s="30" customFormat="1" ht="15.75">
      <c r="A108" s="19"/>
      <c r="B108" s="20"/>
      <c r="C108" s="20"/>
      <c r="D108" s="21"/>
      <c r="E108" s="22"/>
      <c r="F108" s="23"/>
      <c r="G108" s="23"/>
      <c r="H108" s="24"/>
      <c r="I108" s="25"/>
      <c r="J108" s="2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9"/>
      <c r="AN108" s="109"/>
    </row>
    <row r="109" spans="1:40" s="30" customFormat="1" ht="15.75">
      <c r="A109" s="19"/>
      <c r="B109" s="20"/>
      <c r="C109" s="20"/>
      <c r="D109" s="21"/>
      <c r="E109" s="22"/>
      <c r="F109" s="23"/>
      <c r="G109" s="23"/>
      <c r="H109" s="24"/>
      <c r="I109" s="25"/>
      <c r="J109" s="2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9"/>
      <c r="AN109" s="109"/>
    </row>
    <row r="110" spans="1:40" s="30" customFormat="1" ht="15.75">
      <c r="A110" s="19"/>
      <c r="B110" s="20"/>
      <c r="C110" s="20"/>
      <c r="D110" s="21"/>
      <c r="E110" s="22"/>
      <c r="F110" s="23"/>
      <c r="G110" s="23"/>
      <c r="H110" s="24"/>
      <c r="I110" s="25"/>
      <c r="J110" s="2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9"/>
      <c r="AN110" s="109"/>
    </row>
    <row r="111" spans="1:40" s="30" customFormat="1" ht="15.75">
      <c r="A111" s="19"/>
      <c r="B111" s="20"/>
      <c r="C111" s="20"/>
      <c r="D111" s="21"/>
      <c r="E111" s="22"/>
      <c r="F111" s="23"/>
      <c r="G111" s="23"/>
      <c r="H111" s="24"/>
      <c r="I111" s="25"/>
      <c r="J111" s="26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9"/>
      <c r="AN111" s="109"/>
    </row>
    <row r="112" spans="1:40" s="30" customFormat="1" ht="15.75">
      <c r="A112" s="19"/>
      <c r="B112" s="20"/>
      <c r="C112" s="20"/>
      <c r="D112" s="21"/>
      <c r="E112" s="22"/>
      <c r="F112" s="23"/>
      <c r="G112" s="23"/>
      <c r="H112" s="24"/>
      <c r="I112" s="25"/>
      <c r="J112" s="26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9"/>
      <c r="AN112" s="109"/>
    </row>
    <row r="113" spans="1:40" s="30" customFormat="1" ht="15.75">
      <c r="A113" s="19"/>
      <c r="B113" s="20"/>
      <c r="C113" s="20"/>
      <c r="D113" s="21"/>
      <c r="E113" s="22"/>
      <c r="F113" s="23"/>
      <c r="G113" s="23"/>
      <c r="H113" s="24"/>
      <c r="I113" s="25"/>
      <c r="J113" s="2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9"/>
      <c r="AN113" s="109"/>
    </row>
    <row r="114" spans="1:40" s="30" customFormat="1" ht="15.75">
      <c r="A114" s="19"/>
      <c r="B114" s="20"/>
      <c r="C114" s="20"/>
      <c r="D114" s="21"/>
      <c r="E114" s="22"/>
      <c r="F114" s="23"/>
      <c r="G114" s="23"/>
      <c r="H114" s="24"/>
      <c r="I114" s="25"/>
      <c r="J114" s="26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9"/>
      <c r="AN114" s="109"/>
    </row>
    <row r="115" spans="1:40" s="30" customFormat="1" ht="15.75">
      <c r="A115" s="19"/>
      <c r="B115" s="20"/>
      <c r="C115" s="20"/>
      <c r="D115" s="21"/>
      <c r="E115" s="22"/>
      <c r="F115" s="23"/>
      <c r="G115" s="23"/>
      <c r="H115" s="24"/>
      <c r="I115" s="25"/>
      <c r="J115" s="2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9"/>
      <c r="AN115" s="109"/>
    </row>
    <row r="116" spans="1:40" s="30" customFormat="1" ht="15.75">
      <c r="A116" s="19"/>
      <c r="B116" s="20"/>
      <c r="C116" s="20"/>
      <c r="D116" s="21"/>
      <c r="E116" s="22"/>
      <c r="F116" s="23"/>
      <c r="G116" s="23"/>
      <c r="H116" s="24"/>
      <c r="I116" s="25"/>
      <c r="J116" s="2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9"/>
      <c r="AN116" s="109"/>
    </row>
    <row r="117" spans="1:40" s="30" customFormat="1" ht="15.75">
      <c r="A117" s="19"/>
      <c r="B117" s="20"/>
      <c r="C117" s="20"/>
      <c r="D117" s="21"/>
      <c r="E117" s="22"/>
      <c r="F117" s="23"/>
      <c r="G117" s="23"/>
      <c r="H117" s="24"/>
      <c r="I117" s="25"/>
      <c r="J117" s="2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9"/>
      <c r="AN117" s="109"/>
    </row>
    <row r="118" spans="1:40" s="30" customFormat="1" ht="15.75">
      <c r="A118" s="19"/>
      <c r="B118" s="20"/>
      <c r="C118" s="20"/>
      <c r="D118" s="21"/>
      <c r="E118" s="22"/>
      <c r="F118" s="23"/>
      <c r="G118" s="23"/>
      <c r="H118" s="24"/>
      <c r="I118" s="25"/>
      <c r="J118" s="2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9"/>
      <c r="AN118" s="109"/>
    </row>
    <row r="119" spans="1:40" s="30" customFormat="1" ht="15.75">
      <c r="A119" s="19"/>
      <c r="B119" s="20"/>
      <c r="C119" s="20"/>
      <c r="D119" s="21"/>
      <c r="E119" s="22"/>
      <c r="F119" s="23"/>
      <c r="G119" s="23"/>
      <c r="H119" s="24"/>
      <c r="I119" s="25"/>
      <c r="J119" s="2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9"/>
      <c r="AN119" s="109"/>
    </row>
    <row r="120" spans="1:40" s="30" customFormat="1" ht="15.75">
      <c r="A120" s="19"/>
      <c r="B120" s="20"/>
      <c r="C120" s="20"/>
      <c r="D120" s="21"/>
      <c r="E120" s="22"/>
      <c r="F120" s="23"/>
      <c r="G120" s="23"/>
      <c r="H120" s="24"/>
      <c r="I120" s="25"/>
      <c r="J120" s="2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9"/>
      <c r="AN120" s="109"/>
    </row>
    <row r="121" spans="1:40" s="30" customFormat="1" ht="15.75">
      <c r="A121" s="19"/>
      <c r="B121" s="20"/>
      <c r="C121" s="20"/>
      <c r="D121" s="21"/>
      <c r="E121" s="22"/>
      <c r="F121" s="23"/>
      <c r="G121" s="23"/>
      <c r="H121" s="24"/>
      <c r="I121" s="25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9"/>
      <c r="AN121" s="109"/>
    </row>
    <row r="122" spans="1:40" s="30" customFormat="1" ht="15.75">
      <c r="A122" s="19"/>
      <c r="B122" s="20"/>
      <c r="C122" s="20"/>
      <c r="D122" s="21"/>
      <c r="E122" s="22"/>
      <c r="F122" s="23"/>
      <c r="G122" s="23"/>
      <c r="H122" s="24"/>
      <c r="I122" s="25"/>
      <c r="J122" s="2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9"/>
      <c r="AN122" s="109"/>
    </row>
    <row r="123" spans="1:40" s="30" customFormat="1" ht="15.75">
      <c r="A123" s="19"/>
      <c r="B123" s="20"/>
      <c r="C123" s="20"/>
      <c r="D123" s="21"/>
      <c r="E123" s="22"/>
      <c r="F123" s="23"/>
      <c r="G123" s="23"/>
      <c r="H123" s="24"/>
      <c r="I123" s="25"/>
      <c r="J123" s="2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9"/>
      <c r="AN123" s="109"/>
    </row>
    <row r="124" spans="1:40" s="30" customFormat="1" ht="15.75">
      <c r="A124" s="19"/>
      <c r="B124" s="20"/>
      <c r="C124" s="20"/>
      <c r="D124" s="21"/>
      <c r="E124" s="22"/>
      <c r="F124" s="23"/>
      <c r="G124" s="23"/>
      <c r="H124" s="24"/>
      <c r="I124" s="25"/>
      <c r="J124" s="2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9"/>
      <c r="AN124" s="109"/>
    </row>
    <row r="125" spans="1:40" s="30" customFormat="1" ht="15.75">
      <c r="A125" s="19"/>
      <c r="B125" s="20"/>
      <c r="C125" s="20"/>
      <c r="D125" s="21"/>
      <c r="E125" s="22"/>
      <c r="F125" s="23"/>
      <c r="G125" s="23"/>
      <c r="H125" s="24"/>
      <c r="I125" s="25"/>
      <c r="J125" s="2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9"/>
      <c r="AN125" s="109"/>
    </row>
    <row r="126" spans="1:40" s="30" customFormat="1" ht="15.75">
      <c r="A126" s="19"/>
      <c r="B126" s="20"/>
      <c r="C126" s="20"/>
      <c r="D126" s="21"/>
      <c r="E126" s="22"/>
      <c r="F126" s="23"/>
      <c r="G126" s="23"/>
      <c r="H126" s="24"/>
      <c r="I126" s="25"/>
      <c r="J126" s="2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9"/>
      <c r="AN126" s="109"/>
    </row>
    <row r="127" spans="1:40" s="30" customFormat="1" ht="15.75">
      <c r="A127" s="19"/>
      <c r="B127" s="20"/>
      <c r="C127" s="20"/>
      <c r="D127" s="21"/>
      <c r="E127" s="22"/>
      <c r="F127" s="23"/>
      <c r="G127" s="23"/>
      <c r="H127" s="24"/>
      <c r="I127" s="25"/>
      <c r="J127" s="2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9"/>
      <c r="AN127" s="109"/>
    </row>
    <row r="128" spans="1:40" s="30" customFormat="1" ht="15.75">
      <c r="A128" s="19"/>
      <c r="B128" s="20"/>
      <c r="C128" s="20"/>
      <c r="D128" s="21"/>
      <c r="E128" s="22"/>
      <c r="F128" s="23"/>
      <c r="G128" s="23"/>
      <c r="H128" s="24"/>
      <c r="I128" s="25"/>
      <c r="J128" s="2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9"/>
      <c r="AN128" s="109"/>
    </row>
    <row r="129" spans="1:40" s="30" customFormat="1" ht="15.75">
      <c r="A129" s="19"/>
      <c r="B129" s="20"/>
      <c r="C129" s="20"/>
      <c r="D129" s="21"/>
      <c r="E129" s="22"/>
      <c r="F129" s="23"/>
      <c r="G129" s="23"/>
      <c r="H129" s="24"/>
      <c r="I129" s="25"/>
      <c r="J129" s="2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9"/>
      <c r="AN129" s="109"/>
    </row>
    <row r="130" spans="1:40" s="30" customFormat="1" ht="15.75">
      <c r="A130" s="19"/>
      <c r="B130" s="20"/>
      <c r="C130" s="20"/>
      <c r="D130" s="21"/>
      <c r="E130" s="22"/>
      <c r="F130" s="23"/>
      <c r="G130" s="23"/>
      <c r="H130" s="24"/>
      <c r="I130" s="25"/>
      <c r="J130" s="2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9"/>
      <c r="AN130" s="109"/>
    </row>
    <row r="131" spans="1:40" s="30" customFormat="1" ht="15.75">
      <c r="A131" s="19"/>
      <c r="B131" s="20"/>
      <c r="C131" s="20"/>
      <c r="D131" s="21"/>
      <c r="E131" s="22"/>
      <c r="F131" s="23"/>
      <c r="G131" s="23"/>
      <c r="H131" s="24"/>
      <c r="I131" s="25"/>
      <c r="J131" s="2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9"/>
      <c r="AN131" s="109"/>
    </row>
    <row r="132" spans="1:40" s="30" customFormat="1" ht="15.75">
      <c r="A132" s="19"/>
      <c r="B132" s="20"/>
      <c r="C132" s="20"/>
      <c r="D132" s="21"/>
      <c r="E132" s="22"/>
      <c r="F132" s="23"/>
      <c r="G132" s="23"/>
      <c r="H132" s="24"/>
      <c r="I132" s="25"/>
      <c r="J132" s="2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9"/>
      <c r="AN132" s="109"/>
    </row>
    <row r="133" spans="1:40" s="30" customFormat="1" ht="15.75">
      <c r="A133" s="19"/>
      <c r="B133" s="20"/>
      <c r="C133" s="20"/>
      <c r="D133" s="21"/>
      <c r="E133" s="22"/>
      <c r="F133" s="23"/>
      <c r="G133" s="23"/>
      <c r="H133" s="24"/>
      <c r="I133" s="25"/>
      <c r="J133" s="2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9"/>
      <c r="AN133" s="109"/>
    </row>
    <row r="134" spans="1:40" s="30" customFormat="1" ht="15.75">
      <c r="A134" s="19"/>
      <c r="B134" s="20"/>
      <c r="C134" s="20"/>
      <c r="D134" s="21"/>
      <c r="E134" s="22"/>
      <c r="F134" s="23"/>
      <c r="G134" s="23"/>
      <c r="H134" s="24"/>
      <c r="I134" s="25"/>
      <c r="J134" s="2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9"/>
      <c r="AN134" s="109"/>
    </row>
    <row r="135" spans="1:40" s="30" customFormat="1" ht="15.75">
      <c r="A135" s="19"/>
      <c r="B135" s="20"/>
      <c r="C135" s="20"/>
      <c r="D135" s="21"/>
      <c r="E135" s="22"/>
      <c r="F135" s="23"/>
      <c r="G135" s="23"/>
      <c r="H135" s="24"/>
      <c r="I135" s="25"/>
      <c r="J135" s="2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9"/>
      <c r="AN135" s="109"/>
    </row>
    <row r="136" spans="1:40" s="30" customFormat="1" ht="15.75">
      <c r="A136" s="19"/>
      <c r="B136" s="20"/>
      <c r="C136" s="20"/>
      <c r="D136" s="21"/>
      <c r="E136" s="22"/>
      <c r="F136" s="23"/>
      <c r="G136" s="23"/>
      <c r="H136" s="24"/>
      <c r="I136" s="25"/>
      <c r="J136" s="2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9"/>
      <c r="AN136" s="109"/>
    </row>
    <row r="137" spans="1:40" s="30" customFormat="1" ht="15.75">
      <c r="A137" s="19"/>
      <c r="B137" s="20"/>
      <c r="C137" s="20"/>
      <c r="D137" s="21"/>
      <c r="E137" s="22"/>
      <c r="F137" s="23"/>
      <c r="G137" s="23"/>
      <c r="H137" s="24"/>
      <c r="I137" s="25"/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9"/>
      <c r="AN137" s="109"/>
    </row>
    <row r="138" spans="1:40" s="30" customFormat="1" ht="15.75">
      <c r="A138" s="19"/>
      <c r="B138" s="20"/>
      <c r="C138" s="20"/>
      <c r="D138" s="21"/>
      <c r="E138" s="22"/>
      <c r="F138" s="23"/>
      <c r="G138" s="23"/>
      <c r="H138" s="24"/>
      <c r="I138" s="25"/>
      <c r="J138" s="2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9"/>
      <c r="AN138" s="109"/>
    </row>
    <row r="139" spans="1:40" s="30" customFormat="1" ht="15.75">
      <c r="A139" s="19"/>
      <c r="B139" s="20"/>
      <c r="C139" s="20"/>
      <c r="D139" s="21"/>
      <c r="E139" s="22"/>
      <c r="F139" s="23"/>
      <c r="G139" s="23"/>
      <c r="H139" s="24"/>
      <c r="I139" s="25"/>
      <c r="J139" s="2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9"/>
      <c r="AN139" s="109"/>
    </row>
    <row r="140" spans="1:40" s="30" customFormat="1" ht="15.75">
      <c r="A140" s="19"/>
      <c r="B140" s="20"/>
      <c r="C140" s="20"/>
      <c r="D140" s="21"/>
      <c r="E140" s="22"/>
      <c r="F140" s="23"/>
      <c r="G140" s="23"/>
      <c r="H140" s="24"/>
      <c r="I140" s="25"/>
      <c r="J140" s="2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9"/>
      <c r="AN140" s="109"/>
    </row>
    <row r="141" spans="1:40" s="30" customFormat="1" ht="15.75">
      <c r="A141" s="19"/>
      <c r="B141" s="20"/>
      <c r="C141" s="20"/>
      <c r="D141" s="21"/>
      <c r="E141" s="22"/>
      <c r="F141" s="23"/>
      <c r="G141" s="23"/>
      <c r="H141" s="24"/>
      <c r="I141" s="25"/>
      <c r="J141" s="2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9"/>
      <c r="AN141" s="109"/>
    </row>
    <row r="142" spans="1:40" s="30" customFormat="1" ht="15.75">
      <c r="A142" s="19"/>
      <c r="B142" s="20"/>
      <c r="C142" s="20"/>
      <c r="D142" s="21"/>
      <c r="E142" s="22"/>
      <c r="F142" s="23"/>
      <c r="G142" s="23"/>
      <c r="H142" s="24"/>
      <c r="I142" s="25"/>
      <c r="J142" s="2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9"/>
      <c r="AN142" s="109"/>
    </row>
    <row r="143" spans="1:40" s="30" customFormat="1" ht="15.75">
      <c r="A143" s="19"/>
      <c r="B143" s="20"/>
      <c r="C143" s="20"/>
      <c r="D143" s="21"/>
      <c r="E143" s="22"/>
      <c r="F143" s="23"/>
      <c r="G143" s="23"/>
      <c r="H143" s="24"/>
      <c r="I143" s="25"/>
      <c r="J143" s="2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9"/>
      <c r="AN143" s="109"/>
    </row>
    <row r="144" spans="1:40" s="30" customFormat="1" ht="15.75">
      <c r="A144" s="19"/>
      <c r="B144" s="20"/>
      <c r="C144" s="20"/>
      <c r="D144" s="21"/>
      <c r="E144" s="22"/>
      <c r="F144" s="23"/>
      <c r="G144" s="23"/>
      <c r="H144" s="24"/>
      <c r="I144" s="25"/>
      <c r="J144" s="2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9"/>
      <c r="AN144" s="109"/>
    </row>
    <row r="145" spans="1:40" s="30" customFormat="1" ht="15.75">
      <c r="A145" s="19"/>
      <c r="B145" s="20"/>
      <c r="C145" s="20"/>
      <c r="D145" s="21"/>
      <c r="E145" s="22"/>
      <c r="F145" s="23"/>
      <c r="G145" s="23"/>
      <c r="H145" s="24"/>
      <c r="I145" s="25"/>
      <c r="J145" s="2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9"/>
      <c r="AN145" s="109"/>
    </row>
    <row r="146" spans="1:40" s="30" customFormat="1" ht="15.75">
      <c r="A146" s="19"/>
      <c r="B146" s="20"/>
      <c r="C146" s="20"/>
      <c r="D146" s="21"/>
      <c r="E146" s="22"/>
      <c r="F146" s="23"/>
      <c r="G146" s="23"/>
      <c r="H146" s="24"/>
      <c r="I146" s="25"/>
      <c r="J146" s="2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9"/>
      <c r="AN146" s="109"/>
    </row>
    <row r="147" spans="1:40" s="30" customFormat="1" ht="15.75">
      <c r="A147" s="19"/>
      <c r="B147" s="20"/>
      <c r="C147" s="20"/>
      <c r="D147" s="21"/>
      <c r="E147" s="22"/>
      <c r="F147" s="23"/>
      <c r="G147" s="23"/>
      <c r="H147" s="24"/>
      <c r="I147" s="25"/>
      <c r="J147" s="2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9"/>
      <c r="AN147" s="109"/>
    </row>
    <row r="148" spans="1:40" s="30" customFormat="1" ht="15.75">
      <c r="A148" s="19"/>
      <c r="B148" s="20"/>
      <c r="C148" s="20"/>
      <c r="D148" s="21"/>
      <c r="E148" s="22"/>
      <c r="F148" s="23"/>
      <c r="G148" s="23"/>
      <c r="H148" s="24"/>
      <c r="I148" s="25"/>
      <c r="J148" s="2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9"/>
      <c r="AN148" s="109"/>
    </row>
    <row r="149" spans="1:40" s="30" customFormat="1" ht="15.75">
      <c r="A149" s="19"/>
      <c r="B149" s="20"/>
      <c r="C149" s="20"/>
      <c r="D149" s="21"/>
      <c r="E149" s="22"/>
      <c r="F149" s="23"/>
      <c r="G149" s="23"/>
      <c r="H149" s="24"/>
      <c r="I149" s="25"/>
      <c r="J149" s="2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9"/>
      <c r="AN149" s="109"/>
    </row>
    <row r="150" spans="1:40" s="30" customFormat="1" ht="15.75">
      <c r="A150" s="19"/>
      <c r="B150" s="20"/>
      <c r="C150" s="20"/>
      <c r="D150" s="21"/>
      <c r="E150" s="22"/>
      <c r="F150" s="23"/>
      <c r="G150" s="23"/>
      <c r="H150" s="24"/>
      <c r="I150" s="25"/>
      <c r="J150" s="2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9"/>
      <c r="AN150" s="109"/>
    </row>
    <row r="151" spans="1:40" s="30" customFormat="1" ht="15.75">
      <c r="A151" s="19"/>
      <c r="B151" s="20"/>
      <c r="C151" s="20"/>
      <c r="D151" s="21"/>
      <c r="E151" s="22"/>
      <c r="F151" s="23"/>
      <c r="G151" s="23"/>
      <c r="H151" s="24"/>
      <c r="I151" s="25"/>
      <c r="J151" s="2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9"/>
      <c r="AN151" s="109"/>
    </row>
    <row r="152" spans="1:40" s="30" customFormat="1" ht="15.75">
      <c r="A152" s="19"/>
      <c r="B152" s="20"/>
      <c r="C152" s="20"/>
      <c r="D152" s="21"/>
      <c r="E152" s="22"/>
      <c r="F152" s="23"/>
      <c r="G152" s="23"/>
      <c r="H152" s="24"/>
      <c r="I152" s="25"/>
      <c r="J152" s="2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9"/>
      <c r="AN152" s="109"/>
    </row>
    <row r="153" spans="1:40" s="30" customFormat="1" ht="15.75">
      <c r="A153" s="19"/>
      <c r="B153" s="20"/>
      <c r="C153" s="20"/>
      <c r="D153" s="21"/>
      <c r="E153" s="22"/>
      <c r="F153" s="23"/>
      <c r="G153" s="23"/>
      <c r="H153" s="24"/>
      <c r="I153" s="25"/>
      <c r="J153" s="2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9"/>
      <c r="AN153" s="109"/>
    </row>
    <row r="154" spans="1:40" s="30" customFormat="1" ht="15.75">
      <c r="A154" s="19"/>
      <c r="B154" s="20"/>
      <c r="C154" s="20"/>
      <c r="D154" s="21"/>
      <c r="E154" s="22"/>
      <c r="F154" s="23"/>
      <c r="G154" s="23"/>
      <c r="H154" s="24"/>
      <c r="I154" s="25"/>
      <c r="J154" s="2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9"/>
      <c r="AN154" s="109"/>
    </row>
    <row r="155" spans="1:40" s="30" customFormat="1" ht="15.75">
      <c r="A155" s="19"/>
      <c r="B155" s="20"/>
      <c r="C155" s="20"/>
      <c r="D155" s="21"/>
      <c r="E155" s="22"/>
      <c r="F155" s="23"/>
      <c r="G155" s="23"/>
      <c r="H155" s="24"/>
      <c r="I155" s="25"/>
      <c r="J155" s="2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9"/>
      <c r="AN155" s="109"/>
    </row>
    <row r="156" spans="1:40" s="30" customFormat="1" ht="15.75">
      <c r="A156" s="19"/>
      <c r="B156" s="20"/>
      <c r="C156" s="20"/>
      <c r="D156" s="21"/>
      <c r="E156" s="22"/>
      <c r="F156" s="23"/>
      <c r="G156" s="23"/>
      <c r="H156" s="24"/>
      <c r="I156" s="25"/>
      <c r="J156" s="2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9"/>
      <c r="AN156" s="109"/>
    </row>
    <row r="157" spans="1:40" s="30" customFormat="1" ht="15.75">
      <c r="A157" s="19"/>
      <c r="B157" s="20"/>
      <c r="C157" s="20"/>
      <c r="D157" s="21"/>
      <c r="E157" s="22"/>
      <c r="F157" s="23"/>
      <c r="G157" s="23"/>
      <c r="H157" s="24"/>
      <c r="I157" s="25"/>
      <c r="J157" s="2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9"/>
      <c r="AN157" s="109"/>
    </row>
    <row r="158" spans="1:40" s="30" customFormat="1" ht="15.75">
      <c r="A158" s="19"/>
      <c r="B158" s="20"/>
      <c r="C158" s="20"/>
      <c r="D158" s="21"/>
      <c r="E158" s="22"/>
      <c r="F158" s="23"/>
      <c r="G158" s="23"/>
      <c r="H158" s="24"/>
      <c r="I158" s="25"/>
      <c r="J158" s="2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9"/>
      <c r="AN158" s="109"/>
    </row>
    <row r="159" spans="1:40" s="30" customFormat="1" ht="15.75">
      <c r="A159" s="19"/>
      <c r="B159" s="20"/>
      <c r="C159" s="20"/>
      <c r="D159" s="21"/>
      <c r="E159" s="22"/>
      <c r="F159" s="23"/>
      <c r="G159" s="23"/>
      <c r="H159" s="24"/>
      <c r="I159" s="25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9"/>
      <c r="AN159" s="109"/>
    </row>
    <row r="160" spans="1:40" s="30" customFormat="1" ht="15.75">
      <c r="A160" s="19"/>
      <c r="B160" s="20"/>
      <c r="C160" s="20"/>
      <c r="D160" s="21"/>
      <c r="E160" s="22"/>
      <c r="F160" s="23"/>
      <c r="G160" s="23"/>
      <c r="H160" s="24"/>
      <c r="I160" s="25"/>
      <c r="J160" s="2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9"/>
      <c r="AN160" s="109"/>
    </row>
    <row r="161" spans="1:40" s="30" customFormat="1" ht="15.75">
      <c r="A161" s="19"/>
      <c r="B161" s="20"/>
      <c r="C161" s="20"/>
      <c r="D161" s="21"/>
      <c r="E161" s="22"/>
      <c r="F161" s="23"/>
      <c r="G161" s="23"/>
      <c r="H161" s="24"/>
      <c r="I161" s="25"/>
      <c r="J161" s="2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9"/>
      <c r="AN161" s="109"/>
    </row>
    <row r="162" spans="1:40" s="30" customFormat="1" ht="15.75">
      <c r="A162" s="19"/>
      <c r="B162" s="20"/>
      <c r="C162" s="20"/>
      <c r="D162" s="21"/>
      <c r="E162" s="22"/>
      <c r="F162" s="23"/>
      <c r="G162" s="23"/>
      <c r="H162" s="24"/>
      <c r="I162" s="25"/>
      <c r="J162" s="2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9"/>
      <c r="AN162" s="109"/>
    </row>
    <row r="163" spans="1:40" s="30" customFormat="1" ht="15.75">
      <c r="A163" s="19"/>
      <c r="B163" s="20"/>
      <c r="C163" s="20"/>
      <c r="D163" s="21"/>
      <c r="E163" s="22"/>
      <c r="F163" s="23"/>
      <c r="G163" s="23"/>
      <c r="H163" s="24"/>
      <c r="I163" s="25"/>
      <c r="J163" s="2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9"/>
      <c r="AN163" s="109"/>
    </row>
    <row r="164" spans="1:40" s="30" customFormat="1" ht="15.75">
      <c r="A164" s="19"/>
      <c r="B164" s="20"/>
      <c r="C164" s="20"/>
      <c r="D164" s="21"/>
      <c r="E164" s="22"/>
      <c r="F164" s="23"/>
      <c r="G164" s="23"/>
      <c r="H164" s="24"/>
      <c r="I164" s="25"/>
      <c r="J164" s="2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9"/>
      <c r="AN164" s="109"/>
    </row>
    <row r="165" spans="1:40" s="30" customFormat="1" ht="15.75">
      <c r="A165" s="19"/>
      <c r="B165" s="20"/>
      <c r="C165" s="20"/>
      <c r="D165" s="21"/>
      <c r="E165" s="22"/>
      <c r="F165" s="23"/>
      <c r="G165" s="23"/>
      <c r="H165" s="24"/>
      <c r="I165" s="25"/>
      <c r="J165" s="2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9"/>
      <c r="AN165" s="109"/>
    </row>
    <row r="166" spans="1:40" s="30" customFormat="1" ht="15.75">
      <c r="A166" s="19"/>
      <c r="B166" s="20"/>
      <c r="C166" s="20"/>
      <c r="D166" s="21"/>
      <c r="E166" s="22"/>
      <c r="F166" s="23"/>
      <c r="G166" s="23"/>
      <c r="H166" s="24"/>
      <c r="I166" s="25"/>
      <c r="J166" s="2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9"/>
      <c r="AN166" s="109"/>
    </row>
    <row r="167" spans="1:40" s="30" customFormat="1" ht="15.75">
      <c r="A167" s="19"/>
      <c r="B167" s="20"/>
      <c r="C167" s="20"/>
      <c r="D167" s="21"/>
      <c r="E167" s="22"/>
      <c r="F167" s="23"/>
      <c r="G167" s="23"/>
      <c r="H167" s="24"/>
      <c r="I167" s="25"/>
      <c r="J167" s="2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9"/>
      <c r="AN167" s="109"/>
    </row>
    <row r="168" spans="1:40" s="30" customFormat="1" ht="15.75">
      <c r="A168" s="19"/>
      <c r="B168" s="20"/>
      <c r="C168" s="20"/>
      <c r="D168" s="21"/>
      <c r="E168" s="22"/>
      <c r="F168" s="23"/>
      <c r="G168" s="23"/>
      <c r="H168" s="24"/>
      <c r="I168" s="25"/>
      <c r="J168" s="2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9"/>
      <c r="AN168" s="109"/>
    </row>
    <row r="169" spans="1:40" s="30" customFormat="1" ht="15.75">
      <c r="A169" s="19"/>
      <c r="B169" s="20"/>
      <c r="C169" s="20"/>
      <c r="D169" s="21"/>
      <c r="E169" s="22"/>
      <c r="F169" s="23"/>
      <c r="G169" s="23"/>
      <c r="H169" s="24"/>
      <c r="I169" s="25"/>
      <c r="J169" s="2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9"/>
      <c r="AN169" s="109"/>
    </row>
    <row r="170" spans="1:40" s="30" customFormat="1" ht="15.75">
      <c r="A170" s="19"/>
      <c r="B170" s="20"/>
      <c r="C170" s="20"/>
      <c r="D170" s="21"/>
      <c r="E170" s="22"/>
      <c r="F170" s="23"/>
      <c r="G170" s="23"/>
      <c r="H170" s="24"/>
      <c r="I170" s="25"/>
      <c r="J170" s="2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9"/>
      <c r="AN170" s="109"/>
    </row>
    <row r="171" spans="1:40" s="30" customFormat="1" ht="15.75">
      <c r="A171" s="19"/>
      <c r="B171" s="20"/>
      <c r="C171" s="20"/>
      <c r="D171" s="21"/>
      <c r="E171" s="22"/>
      <c r="F171" s="23"/>
      <c r="G171" s="23"/>
      <c r="H171" s="24"/>
      <c r="I171" s="25"/>
      <c r="J171" s="2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9"/>
      <c r="AN171" s="109"/>
    </row>
    <row r="172" spans="1:40" s="30" customFormat="1" ht="15.75">
      <c r="A172" s="19"/>
      <c r="B172" s="20"/>
      <c r="C172" s="20"/>
      <c r="D172" s="21"/>
      <c r="E172" s="22"/>
      <c r="F172" s="23"/>
      <c r="G172" s="23"/>
      <c r="H172" s="24"/>
      <c r="I172" s="25"/>
      <c r="J172" s="2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9"/>
      <c r="AN172" s="109"/>
    </row>
    <row r="173" spans="1:40" s="30" customFormat="1" ht="15.75">
      <c r="A173" s="19"/>
      <c r="B173" s="20"/>
      <c r="C173" s="20"/>
      <c r="D173" s="21"/>
      <c r="E173" s="22"/>
      <c r="F173" s="23"/>
      <c r="G173" s="23"/>
      <c r="H173" s="24"/>
      <c r="I173" s="25"/>
      <c r="J173" s="2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9"/>
      <c r="AN173" s="109"/>
    </row>
    <row r="174" spans="1:40" s="30" customFormat="1" ht="15.75">
      <c r="A174" s="19"/>
      <c r="B174" s="20"/>
      <c r="C174" s="20"/>
      <c r="D174" s="21"/>
      <c r="E174" s="22"/>
      <c r="F174" s="23"/>
      <c r="G174" s="23"/>
      <c r="H174" s="24"/>
      <c r="I174" s="25"/>
      <c r="J174" s="2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9"/>
      <c r="AN174" s="109"/>
    </row>
    <row r="175" spans="1:40" s="30" customFormat="1" ht="15.75">
      <c r="A175" s="19"/>
      <c r="B175" s="20"/>
      <c r="C175" s="20"/>
      <c r="D175" s="21"/>
      <c r="E175" s="22"/>
      <c r="F175" s="23"/>
      <c r="G175" s="23"/>
      <c r="H175" s="24"/>
      <c r="I175" s="25"/>
      <c r="J175" s="2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9"/>
      <c r="AN175" s="109"/>
    </row>
    <row r="176" spans="1:40" s="30" customFormat="1" ht="15.75">
      <c r="A176" s="19"/>
      <c r="B176" s="20"/>
      <c r="C176" s="20"/>
      <c r="D176" s="21"/>
      <c r="E176" s="22"/>
      <c r="F176" s="23"/>
      <c r="G176" s="23"/>
      <c r="H176" s="24"/>
      <c r="I176" s="25"/>
      <c r="J176" s="2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9"/>
      <c r="AN176" s="109"/>
    </row>
    <row r="177" spans="1:40" s="30" customFormat="1" ht="15.75">
      <c r="A177" s="19"/>
      <c r="B177" s="20"/>
      <c r="C177" s="20"/>
      <c r="D177" s="21"/>
      <c r="E177" s="22"/>
      <c r="F177" s="23"/>
      <c r="G177" s="23"/>
      <c r="H177" s="24"/>
      <c r="I177" s="25"/>
      <c r="J177" s="2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9"/>
      <c r="AN177" s="109"/>
    </row>
    <row r="178" spans="1:40" s="30" customFormat="1" ht="15.75">
      <c r="A178" s="19"/>
      <c r="B178" s="20"/>
      <c r="C178" s="20"/>
      <c r="D178" s="21"/>
      <c r="E178" s="22"/>
      <c r="F178" s="23"/>
      <c r="G178" s="23"/>
      <c r="H178" s="24"/>
      <c r="I178" s="25"/>
      <c r="J178" s="2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9"/>
      <c r="AN178" s="109"/>
    </row>
    <row r="179" spans="1:40" s="30" customFormat="1" ht="15.75">
      <c r="A179" s="19"/>
      <c r="B179" s="20"/>
      <c r="C179" s="20"/>
      <c r="D179" s="21"/>
      <c r="E179" s="22"/>
      <c r="F179" s="23"/>
      <c r="G179" s="23"/>
      <c r="H179" s="24"/>
      <c r="I179" s="25"/>
      <c r="J179" s="2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9"/>
      <c r="AN179" s="109"/>
    </row>
    <row r="180" spans="1:40" s="30" customFormat="1" ht="15.75">
      <c r="A180" s="19"/>
      <c r="B180" s="20"/>
      <c r="C180" s="20"/>
      <c r="D180" s="21"/>
      <c r="E180" s="22"/>
      <c r="F180" s="23"/>
      <c r="G180" s="23"/>
      <c r="H180" s="24"/>
      <c r="I180" s="25"/>
      <c r="J180" s="2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9"/>
      <c r="AN180" s="109"/>
    </row>
    <row r="181" spans="1:40" s="30" customFormat="1" ht="15.75">
      <c r="A181" s="19"/>
      <c r="B181" s="20"/>
      <c r="C181" s="20"/>
      <c r="D181" s="21"/>
      <c r="E181" s="22"/>
      <c r="F181" s="23"/>
      <c r="G181" s="23"/>
      <c r="H181" s="24"/>
      <c r="I181" s="25"/>
      <c r="J181" s="2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9"/>
      <c r="AN181" s="109"/>
    </row>
    <row r="182" spans="1:40" s="30" customFormat="1" ht="15.75">
      <c r="A182" s="19"/>
      <c r="B182" s="20"/>
      <c r="C182" s="20"/>
      <c r="D182" s="21"/>
      <c r="E182" s="22"/>
      <c r="F182" s="23"/>
      <c r="G182" s="23"/>
      <c r="H182" s="24"/>
      <c r="I182" s="25"/>
      <c r="J182" s="2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9"/>
      <c r="AN182" s="109"/>
    </row>
    <row r="183" spans="1:40" s="30" customFormat="1" ht="15.75">
      <c r="A183" s="19"/>
      <c r="B183" s="20"/>
      <c r="C183" s="20"/>
      <c r="D183" s="21"/>
      <c r="E183" s="22"/>
      <c r="F183" s="23"/>
      <c r="G183" s="23"/>
      <c r="H183" s="24"/>
      <c r="I183" s="25"/>
      <c r="J183" s="2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9"/>
      <c r="AN183" s="109"/>
    </row>
    <row r="184" spans="1:40" s="30" customFormat="1" ht="15.75">
      <c r="A184" s="19"/>
      <c r="B184" s="20"/>
      <c r="C184" s="20"/>
      <c r="D184" s="21"/>
      <c r="E184" s="22"/>
      <c r="F184" s="23"/>
      <c r="G184" s="23"/>
      <c r="H184" s="24"/>
      <c r="I184" s="25"/>
      <c r="J184" s="2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9"/>
      <c r="AN184" s="109"/>
    </row>
    <row r="185" spans="1:40" s="30" customFormat="1" ht="15.75">
      <c r="A185" s="19"/>
      <c r="B185" s="20"/>
      <c r="C185" s="20"/>
      <c r="D185" s="21"/>
      <c r="E185" s="22"/>
      <c r="F185" s="23"/>
      <c r="G185" s="23"/>
      <c r="H185" s="24"/>
      <c r="I185" s="25"/>
      <c r="J185" s="2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9"/>
      <c r="AN185" s="109"/>
    </row>
    <row r="186" spans="1:40" s="30" customFormat="1" ht="15.75">
      <c r="A186" s="19"/>
      <c r="B186" s="20"/>
      <c r="C186" s="20"/>
      <c r="D186" s="21"/>
      <c r="E186" s="22"/>
      <c r="F186" s="23"/>
      <c r="G186" s="23"/>
      <c r="H186" s="24"/>
      <c r="I186" s="25"/>
      <c r="J186" s="2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9"/>
      <c r="AN186" s="109"/>
    </row>
    <row r="187" spans="1:40" s="30" customFormat="1" ht="15.75">
      <c r="A187" s="19"/>
      <c r="B187" s="20"/>
      <c r="C187" s="20"/>
      <c r="D187" s="21"/>
      <c r="E187" s="22"/>
      <c r="F187" s="23"/>
      <c r="G187" s="23"/>
      <c r="H187" s="24"/>
      <c r="I187" s="25"/>
      <c r="J187" s="2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9"/>
      <c r="AN187" s="109"/>
    </row>
    <row r="188" spans="1:40" s="30" customFormat="1" ht="15.75">
      <c r="A188" s="19"/>
      <c r="B188" s="20"/>
      <c r="C188" s="20"/>
      <c r="D188" s="21"/>
      <c r="E188" s="22"/>
      <c r="F188" s="23"/>
      <c r="G188" s="23"/>
      <c r="H188" s="24"/>
      <c r="I188" s="25"/>
      <c r="J188" s="2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9"/>
      <c r="AN188" s="109"/>
    </row>
    <row r="189" spans="1:40" s="30" customFormat="1" ht="15.75">
      <c r="A189" s="19"/>
      <c r="B189" s="20"/>
      <c r="C189" s="20"/>
      <c r="D189" s="21"/>
      <c r="E189" s="22"/>
      <c r="F189" s="23"/>
      <c r="G189" s="23"/>
      <c r="H189" s="24"/>
      <c r="I189" s="25"/>
      <c r="J189" s="2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9"/>
      <c r="AN189" s="109"/>
    </row>
    <row r="190" spans="1:40" s="30" customFormat="1" ht="15.75">
      <c r="A190" s="19"/>
      <c r="B190" s="20"/>
      <c r="C190" s="20"/>
      <c r="D190" s="21"/>
      <c r="E190" s="22"/>
      <c r="F190" s="23"/>
      <c r="G190" s="23"/>
      <c r="H190" s="24"/>
      <c r="I190" s="25"/>
      <c r="J190" s="2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9"/>
      <c r="AN190" s="109"/>
    </row>
    <row r="191" spans="1:40" s="30" customFormat="1" ht="15.75">
      <c r="A191" s="19"/>
      <c r="B191" s="20"/>
      <c r="C191" s="20"/>
      <c r="D191" s="21"/>
      <c r="E191" s="22"/>
      <c r="F191" s="23"/>
      <c r="G191" s="23"/>
      <c r="H191" s="24"/>
      <c r="I191" s="25"/>
      <c r="J191" s="2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9"/>
      <c r="AN191" s="109"/>
    </row>
    <row r="192" spans="1:40" s="30" customFormat="1" ht="15.75">
      <c r="A192" s="19"/>
      <c r="B192" s="20"/>
      <c r="C192" s="20"/>
      <c r="D192" s="21"/>
      <c r="E192" s="22"/>
      <c r="F192" s="23"/>
      <c r="G192" s="23"/>
      <c r="H192" s="24"/>
      <c r="I192" s="25"/>
      <c r="J192" s="2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9"/>
      <c r="AN192" s="109"/>
    </row>
    <row r="193" spans="1:40" s="30" customFormat="1" ht="15.75">
      <c r="A193" s="19"/>
      <c r="B193" s="20"/>
      <c r="C193" s="20"/>
      <c r="D193" s="21"/>
      <c r="E193" s="22"/>
      <c r="F193" s="23"/>
      <c r="G193" s="23"/>
      <c r="H193" s="24"/>
      <c r="I193" s="25"/>
      <c r="J193" s="2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9"/>
      <c r="AN193" s="109"/>
    </row>
    <row r="194" spans="1:40" s="30" customFormat="1" ht="15.75">
      <c r="A194" s="19"/>
      <c r="B194" s="20"/>
      <c r="C194" s="20"/>
      <c r="D194" s="21"/>
      <c r="E194" s="22"/>
      <c r="F194" s="23"/>
      <c r="G194" s="23"/>
      <c r="H194" s="24"/>
      <c r="I194" s="25"/>
      <c r="J194" s="2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9"/>
      <c r="AN194" s="109"/>
    </row>
    <row r="195" spans="1:40" s="30" customFormat="1" ht="15.75">
      <c r="A195" s="19"/>
      <c r="B195" s="20"/>
      <c r="C195" s="20"/>
      <c r="D195" s="21"/>
      <c r="E195" s="22"/>
      <c r="F195" s="23"/>
      <c r="G195" s="23"/>
      <c r="H195" s="24"/>
      <c r="I195" s="25"/>
      <c r="J195" s="2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9"/>
      <c r="AN195" s="109"/>
    </row>
    <row r="196" spans="1:40" s="30" customFormat="1" ht="15.75">
      <c r="A196" s="19"/>
      <c r="B196" s="20"/>
      <c r="C196" s="20"/>
      <c r="D196" s="21"/>
      <c r="E196" s="22"/>
      <c r="F196" s="23"/>
      <c r="G196" s="23"/>
      <c r="H196" s="24"/>
      <c r="I196" s="25"/>
      <c r="J196" s="2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9"/>
      <c r="AN196" s="109"/>
    </row>
    <row r="197" spans="1:40" s="30" customFormat="1" ht="15.75">
      <c r="A197" s="19"/>
      <c r="B197" s="20"/>
      <c r="C197" s="20"/>
      <c r="D197" s="21"/>
      <c r="E197" s="22"/>
      <c r="F197" s="23"/>
      <c r="G197" s="23"/>
      <c r="H197" s="24"/>
      <c r="I197" s="25"/>
      <c r="J197" s="2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9"/>
      <c r="AN197" s="109"/>
    </row>
    <row r="198" spans="1:40" s="30" customFormat="1" ht="15.75">
      <c r="A198" s="19"/>
      <c r="B198" s="20"/>
      <c r="C198" s="20"/>
      <c r="D198" s="21"/>
      <c r="E198" s="22"/>
      <c r="F198" s="23"/>
      <c r="G198" s="23"/>
      <c r="H198" s="24"/>
      <c r="I198" s="25"/>
      <c r="J198" s="2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9"/>
      <c r="AN198" s="109"/>
    </row>
    <row r="199" spans="1:40" s="30" customFormat="1" ht="15.75">
      <c r="A199" s="19"/>
      <c r="B199" s="20"/>
      <c r="C199" s="20"/>
      <c r="D199" s="21"/>
      <c r="E199" s="22"/>
      <c r="F199" s="23"/>
      <c r="G199" s="23"/>
      <c r="H199" s="24"/>
      <c r="I199" s="25"/>
      <c r="J199" s="2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9"/>
      <c r="AN199" s="109"/>
    </row>
    <row r="200" spans="1:40" s="30" customFormat="1" ht="15.75">
      <c r="A200" s="19"/>
      <c r="B200" s="20"/>
      <c r="C200" s="20"/>
      <c r="D200" s="21"/>
      <c r="E200" s="22"/>
      <c r="F200" s="23"/>
      <c r="G200" s="23"/>
      <c r="H200" s="24"/>
      <c r="I200" s="25"/>
      <c r="J200" s="2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9"/>
      <c r="AN200" s="109"/>
    </row>
    <row r="201" spans="1:40" s="30" customFormat="1" ht="15.75">
      <c r="A201" s="19"/>
      <c r="B201" s="20"/>
      <c r="C201" s="20"/>
      <c r="D201" s="21"/>
      <c r="E201" s="22"/>
      <c r="F201" s="23"/>
      <c r="G201" s="23"/>
      <c r="H201" s="24"/>
      <c r="I201" s="25"/>
      <c r="J201" s="2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9"/>
      <c r="AN201" s="109"/>
    </row>
    <row r="202" spans="1:40" s="30" customFormat="1" ht="15.75">
      <c r="A202" s="19"/>
      <c r="B202" s="20"/>
      <c r="C202" s="20"/>
      <c r="D202" s="21"/>
      <c r="E202" s="22"/>
      <c r="F202" s="23"/>
      <c r="G202" s="23"/>
      <c r="H202" s="24"/>
      <c r="I202" s="25"/>
      <c r="J202" s="2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9"/>
      <c r="AN202" s="109"/>
    </row>
    <row r="203" spans="1:40" s="30" customFormat="1" ht="15.75">
      <c r="A203" s="19"/>
      <c r="B203" s="20"/>
      <c r="C203" s="20"/>
      <c r="D203" s="21"/>
      <c r="E203" s="22"/>
      <c r="F203" s="23"/>
      <c r="G203" s="23"/>
      <c r="H203" s="24"/>
      <c r="I203" s="25"/>
      <c r="J203" s="2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9"/>
      <c r="AN203" s="109"/>
    </row>
    <row r="204" spans="1:40" s="30" customFormat="1" ht="15.75">
      <c r="A204" s="19"/>
      <c r="B204" s="20"/>
      <c r="C204" s="20"/>
      <c r="D204" s="21"/>
      <c r="E204" s="22"/>
      <c r="F204" s="23"/>
      <c r="G204" s="23"/>
      <c r="H204" s="24"/>
      <c r="I204" s="25"/>
      <c r="J204" s="2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9"/>
      <c r="AN204" s="109"/>
    </row>
    <row r="205" spans="1:40" s="30" customFormat="1" ht="15.75">
      <c r="A205" s="19"/>
      <c r="B205" s="20"/>
      <c r="C205" s="20"/>
      <c r="D205" s="21"/>
      <c r="E205" s="22"/>
      <c r="F205" s="23"/>
      <c r="G205" s="23"/>
      <c r="H205" s="24"/>
      <c r="I205" s="25"/>
      <c r="J205" s="2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9"/>
      <c r="AN205" s="109"/>
    </row>
    <row r="206" spans="1:40" s="30" customFormat="1" ht="15.75">
      <c r="A206" s="19"/>
      <c r="B206" s="20"/>
      <c r="C206" s="20"/>
      <c r="D206" s="21"/>
      <c r="E206" s="22"/>
      <c r="F206" s="23"/>
      <c r="G206" s="23"/>
      <c r="H206" s="24"/>
      <c r="I206" s="25"/>
      <c r="J206" s="2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9"/>
      <c r="AN206" s="109"/>
    </row>
    <row r="207" spans="1:40" s="30" customFormat="1" ht="15.75">
      <c r="A207" s="19"/>
      <c r="B207" s="20"/>
      <c r="C207" s="20"/>
      <c r="D207" s="21"/>
      <c r="E207" s="22"/>
      <c r="F207" s="23"/>
      <c r="G207" s="23"/>
      <c r="H207" s="24"/>
      <c r="I207" s="25"/>
      <c r="J207" s="2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9"/>
      <c r="AN207" s="109"/>
    </row>
    <row r="208" spans="1:40" s="30" customFormat="1" ht="15.75">
      <c r="A208" s="19"/>
      <c r="B208" s="20"/>
      <c r="C208" s="20"/>
      <c r="D208" s="21"/>
      <c r="E208" s="22"/>
      <c r="F208" s="23"/>
      <c r="G208" s="23"/>
      <c r="H208" s="24"/>
      <c r="I208" s="25"/>
      <c r="J208" s="2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9"/>
      <c r="AN208" s="109"/>
    </row>
    <row r="209" spans="1:40" s="30" customFormat="1" ht="15.75">
      <c r="A209" s="19"/>
      <c r="B209" s="20"/>
      <c r="C209" s="20"/>
      <c r="D209" s="21"/>
      <c r="E209" s="22"/>
      <c r="F209" s="23"/>
      <c r="G209" s="23"/>
      <c r="H209" s="24"/>
      <c r="I209" s="25"/>
      <c r="J209" s="2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9"/>
      <c r="AN209" s="109"/>
    </row>
    <row r="210" spans="1:40" s="30" customFormat="1" ht="15.75">
      <c r="A210" s="19"/>
      <c r="B210" s="20"/>
      <c r="C210" s="20"/>
      <c r="D210" s="21"/>
      <c r="E210" s="22"/>
      <c r="F210" s="23"/>
      <c r="G210" s="23"/>
      <c r="H210" s="24"/>
      <c r="I210" s="25"/>
      <c r="J210" s="2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9"/>
      <c r="AN210" s="109"/>
    </row>
    <row r="211" spans="1:40" s="30" customFormat="1" ht="15.75">
      <c r="A211" s="19"/>
      <c r="B211" s="20"/>
      <c r="C211" s="20"/>
      <c r="D211" s="21"/>
      <c r="E211" s="22"/>
      <c r="F211" s="23"/>
      <c r="G211" s="23"/>
      <c r="H211" s="24"/>
      <c r="I211" s="25"/>
      <c r="J211" s="2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9"/>
      <c r="AN211" s="109"/>
    </row>
    <row r="212" spans="1:40" s="30" customFormat="1" ht="15.75">
      <c r="A212" s="19"/>
      <c r="B212" s="20"/>
      <c r="C212" s="20"/>
      <c r="D212" s="21"/>
      <c r="E212" s="22"/>
      <c r="F212" s="23"/>
      <c r="G212" s="23"/>
      <c r="H212" s="24"/>
      <c r="I212" s="25"/>
      <c r="J212" s="2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9"/>
      <c r="AN212" s="109"/>
    </row>
    <row r="213" spans="1:40" s="30" customFormat="1" ht="15.75">
      <c r="A213" s="19"/>
      <c r="B213" s="20"/>
      <c r="C213" s="20"/>
      <c r="D213" s="21"/>
      <c r="E213" s="22"/>
      <c r="F213" s="23"/>
      <c r="G213" s="23"/>
      <c r="H213" s="24"/>
      <c r="I213" s="25"/>
      <c r="J213" s="26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9"/>
      <c r="AN213" s="109"/>
    </row>
    <row r="214" spans="1:40" s="30" customFormat="1" ht="15.75">
      <c r="A214" s="19"/>
      <c r="B214" s="20"/>
      <c r="C214" s="20"/>
      <c r="D214" s="21"/>
      <c r="E214" s="22"/>
      <c r="F214" s="23"/>
      <c r="G214" s="23"/>
      <c r="H214" s="24"/>
      <c r="I214" s="25"/>
      <c r="J214" s="26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9"/>
      <c r="AN214" s="109"/>
    </row>
    <row r="215" spans="1:40" s="30" customFormat="1" ht="15.75">
      <c r="A215" s="19"/>
      <c r="B215" s="20"/>
      <c r="C215" s="20"/>
      <c r="D215" s="21"/>
      <c r="E215" s="22"/>
      <c r="F215" s="23"/>
      <c r="G215" s="23"/>
      <c r="H215" s="24"/>
      <c r="I215" s="25"/>
      <c r="J215" s="26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9"/>
      <c r="AN215" s="109"/>
    </row>
    <row r="216" spans="1:40" s="30" customFormat="1" ht="15.75">
      <c r="A216" s="19"/>
      <c r="B216" s="20"/>
      <c r="C216" s="20"/>
      <c r="D216" s="21"/>
      <c r="E216" s="22"/>
      <c r="F216" s="23"/>
      <c r="G216" s="23"/>
      <c r="H216" s="24"/>
      <c r="I216" s="25"/>
      <c r="J216" s="26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9"/>
      <c r="AN216" s="109"/>
    </row>
    <row r="217" spans="1:40" s="30" customFormat="1" ht="15.75">
      <c r="A217" s="19"/>
      <c r="B217" s="20"/>
      <c r="C217" s="20"/>
      <c r="D217" s="21"/>
      <c r="E217" s="22"/>
      <c r="F217" s="23"/>
      <c r="G217" s="23"/>
      <c r="H217" s="24"/>
      <c r="I217" s="25"/>
      <c r="J217" s="26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9"/>
      <c r="AN217" s="109"/>
    </row>
    <row r="218" spans="1:40" s="30" customFormat="1" ht="15.75">
      <c r="A218" s="19"/>
      <c r="B218" s="20"/>
      <c r="C218" s="20"/>
      <c r="D218" s="21"/>
      <c r="E218" s="22"/>
      <c r="F218" s="23"/>
      <c r="G218" s="23"/>
      <c r="H218" s="24"/>
      <c r="I218" s="25"/>
      <c r="J218" s="26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9"/>
      <c r="AN218" s="109"/>
    </row>
    <row r="219" spans="1:40" s="30" customFormat="1" ht="15.75">
      <c r="A219" s="19"/>
      <c r="B219" s="20"/>
      <c r="C219" s="20"/>
      <c r="D219" s="21"/>
      <c r="E219" s="22"/>
      <c r="F219" s="23"/>
      <c r="G219" s="23"/>
      <c r="H219" s="24"/>
      <c r="I219" s="25"/>
      <c r="J219" s="2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9"/>
      <c r="AN219" s="109"/>
    </row>
    <row r="220" spans="1:40" s="30" customFormat="1" ht="15.75">
      <c r="A220" s="19"/>
      <c r="B220" s="20"/>
      <c r="C220" s="20"/>
      <c r="D220" s="21"/>
      <c r="E220" s="22"/>
      <c r="F220" s="23"/>
      <c r="G220" s="23"/>
      <c r="H220" s="24"/>
      <c r="I220" s="25"/>
      <c r="J220" s="2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9"/>
      <c r="AN220" s="109"/>
    </row>
    <row r="221" spans="1:40" s="30" customFormat="1" ht="15.75">
      <c r="A221" s="19"/>
      <c r="B221" s="20"/>
      <c r="C221" s="20"/>
      <c r="D221" s="21"/>
      <c r="E221" s="22"/>
      <c r="F221" s="23"/>
      <c r="G221" s="23"/>
      <c r="H221" s="24"/>
      <c r="I221" s="25"/>
      <c r="J221" s="26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9"/>
      <c r="AN221" s="109"/>
    </row>
    <row r="222" spans="1:40" s="30" customFormat="1" ht="15.75">
      <c r="A222" s="19"/>
      <c r="B222" s="20"/>
      <c r="C222" s="20"/>
      <c r="D222" s="21"/>
      <c r="E222" s="22"/>
      <c r="F222" s="23"/>
      <c r="G222" s="23"/>
      <c r="H222" s="24"/>
      <c r="I222" s="25"/>
      <c r="J222" s="26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9"/>
      <c r="AN222" s="109"/>
    </row>
    <row r="223" spans="1:40" s="30" customFormat="1" ht="15.75">
      <c r="A223" s="19"/>
      <c r="B223" s="20"/>
      <c r="C223" s="20"/>
      <c r="D223" s="21"/>
      <c r="E223" s="22"/>
      <c r="F223" s="23"/>
      <c r="G223" s="23"/>
      <c r="H223" s="24"/>
      <c r="I223" s="25"/>
      <c r="J223" s="26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9"/>
      <c r="AN223" s="109"/>
    </row>
    <row r="224" spans="1:40" s="30" customFormat="1" ht="15.75">
      <c r="A224" s="19"/>
      <c r="B224" s="20"/>
      <c r="C224" s="20"/>
      <c r="D224" s="21"/>
      <c r="E224" s="22"/>
      <c r="F224" s="23"/>
      <c r="G224" s="23"/>
      <c r="H224" s="24"/>
      <c r="I224" s="25"/>
      <c r="J224" s="26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9"/>
      <c r="AN224" s="109"/>
    </row>
    <row r="225" spans="1:40" s="30" customFormat="1" ht="15.75">
      <c r="A225" s="19"/>
      <c r="B225" s="20"/>
      <c r="C225" s="20"/>
      <c r="D225" s="21"/>
      <c r="E225" s="22"/>
      <c r="F225" s="23"/>
      <c r="G225" s="23"/>
      <c r="H225" s="24"/>
      <c r="I225" s="25"/>
      <c r="J225" s="26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9"/>
      <c r="AN225" s="109"/>
    </row>
    <row r="226" spans="1:40" s="30" customFormat="1" ht="15.75">
      <c r="A226" s="19"/>
      <c r="B226" s="20"/>
      <c r="C226" s="20"/>
      <c r="D226" s="21"/>
      <c r="E226" s="22"/>
      <c r="F226" s="23"/>
      <c r="G226" s="23"/>
      <c r="H226" s="24"/>
      <c r="I226" s="25"/>
      <c r="J226" s="26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9"/>
      <c r="AN226" s="109"/>
    </row>
    <row r="227" spans="1:40" s="30" customFormat="1" ht="15.75">
      <c r="A227" s="19"/>
      <c r="B227" s="20"/>
      <c r="C227" s="20"/>
      <c r="D227" s="21"/>
      <c r="E227" s="22"/>
      <c r="F227" s="23"/>
      <c r="G227" s="23"/>
      <c r="H227" s="24"/>
      <c r="I227" s="25"/>
      <c r="J227" s="26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9"/>
      <c r="AN227" s="109"/>
    </row>
    <row r="228" spans="1:40" s="30" customFormat="1" ht="15.75">
      <c r="A228" s="19"/>
      <c r="B228" s="20"/>
      <c r="C228" s="20"/>
      <c r="D228" s="21"/>
      <c r="E228" s="22"/>
      <c r="F228" s="23"/>
      <c r="G228" s="23"/>
      <c r="H228" s="24"/>
      <c r="I228" s="25"/>
      <c r="J228" s="26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9"/>
      <c r="AN228" s="109"/>
    </row>
    <row r="229" spans="1:40" s="30" customFormat="1" ht="15.75">
      <c r="A229" s="19"/>
      <c r="B229" s="20"/>
      <c r="C229" s="20"/>
      <c r="D229" s="21"/>
      <c r="E229" s="22"/>
      <c r="F229" s="23"/>
      <c r="G229" s="23"/>
      <c r="H229" s="24"/>
      <c r="I229" s="25"/>
      <c r="J229" s="26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9"/>
      <c r="AN229" s="109"/>
    </row>
    <row r="230" spans="1:40" s="30" customFormat="1" ht="15.75">
      <c r="A230" s="19"/>
      <c r="B230" s="20"/>
      <c r="C230" s="20"/>
      <c r="D230" s="21"/>
      <c r="E230" s="22"/>
      <c r="F230" s="23"/>
      <c r="G230" s="23"/>
      <c r="H230" s="24"/>
      <c r="I230" s="25"/>
      <c r="J230" s="26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9"/>
      <c r="AN230" s="109"/>
    </row>
    <row r="231" spans="1:40" s="30" customFormat="1" ht="15.75">
      <c r="A231" s="19"/>
      <c r="B231" s="20"/>
      <c r="C231" s="20"/>
      <c r="D231" s="21"/>
      <c r="E231" s="22"/>
      <c r="F231" s="23"/>
      <c r="G231" s="23"/>
      <c r="H231" s="24"/>
      <c r="I231" s="25"/>
      <c r="J231" s="26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9"/>
      <c r="AN231" s="109"/>
    </row>
    <row r="232" spans="1:40" s="30" customFormat="1" ht="15.75">
      <c r="A232" s="19"/>
      <c r="B232" s="20"/>
      <c r="C232" s="20"/>
      <c r="D232" s="21"/>
      <c r="E232" s="22"/>
      <c r="F232" s="23"/>
      <c r="G232" s="23"/>
      <c r="H232" s="24"/>
      <c r="I232" s="25"/>
      <c r="J232" s="26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9"/>
      <c r="AN232" s="109"/>
    </row>
    <row r="233" spans="1:40" s="30" customFormat="1" ht="15.75">
      <c r="A233" s="19"/>
      <c r="B233" s="20"/>
      <c r="C233" s="20"/>
      <c r="D233" s="21"/>
      <c r="E233" s="22"/>
      <c r="F233" s="23"/>
      <c r="G233" s="23"/>
      <c r="H233" s="24"/>
      <c r="I233" s="25"/>
      <c r="J233" s="26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9"/>
      <c r="AN233" s="109"/>
    </row>
    <row r="234" spans="1:40" s="30" customFormat="1" ht="15.75">
      <c r="A234" s="19"/>
      <c r="B234" s="20"/>
      <c r="C234" s="20"/>
      <c r="D234" s="21"/>
      <c r="E234" s="22"/>
      <c r="F234" s="23"/>
      <c r="G234" s="23"/>
      <c r="H234" s="24"/>
      <c r="I234" s="25"/>
      <c r="J234" s="26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9"/>
      <c r="AN234" s="109"/>
    </row>
    <row r="235" spans="1:40" s="30" customFormat="1" ht="15.75">
      <c r="A235" s="19"/>
      <c r="B235" s="20"/>
      <c r="C235" s="20"/>
      <c r="D235" s="21"/>
      <c r="E235" s="22"/>
      <c r="F235" s="23"/>
      <c r="G235" s="23"/>
      <c r="H235" s="24"/>
      <c r="I235" s="25"/>
      <c r="J235" s="26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9"/>
      <c r="AN235" s="109"/>
    </row>
    <row r="236" spans="1:40" s="30" customFormat="1" ht="15.75">
      <c r="A236" s="19"/>
      <c r="B236" s="20"/>
      <c r="C236" s="20"/>
      <c r="D236" s="21"/>
      <c r="E236" s="22"/>
      <c r="F236" s="23"/>
      <c r="G236" s="23"/>
      <c r="H236" s="24"/>
      <c r="I236" s="25"/>
      <c r="J236" s="26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9"/>
      <c r="AN236" s="109"/>
    </row>
    <row r="237" spans="1:40" s="30" customFormat="1" ht="15.75">
      <c r="A237" s="19"/>
      <c r="B237" s="20"/>
      <c r="C237" s="20"/>
      <c r="D237" s="21"/>
      <c r="E237" s="22"/>
      <c r="F237" s="23"/>
      <c r="G237" s="23"/>
      <c r="H237" s="24"/>
      <c r="I237" s="25"/>
      <c r="J237" s="26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9"/>
      <c r="AN237" s="109"/>
    </row>
    <row r="238" spans="1:40" s="30" customFormat="1" ht="15.75">
      <c r="A238" s="19"/>
      <c r="B238" s="20"/>
      <c r="C238" s="20"/>
      <c r="D238" s="21"/>
      <c r="E238" s="22"/>
      <c r="F238" s="23"/>
      <c r="G238" s="23"/>
      <c r="H238" s="24"/>
      <c r="I238" s="25"/>
      <c r="J238" s="26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9"/>
      <c r="AN238" s="109"/>
    </row>
    <row r="239" spans="1:40" s="30" customFormat="1" ht="15.75">
      <c r="A239" s="19"/>
      <c r="B239" s="20"/>
      <c r="C239" s="20"/>
      <c r="D239" s="21"/>
      <c r="E239" s="22"/>
      <c r="F239" s="23"/>
      <c r="G239" s="23"/>
      <c r="H239" s="24"/>
      <c r="I239" s="25"/>
      <c r="J239" s="26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9"/>
      <c r="AN239" s="109"/>
    </row>
    <row r="240" spans="1:40" s="30" customFormat="1" ht="15.75">
      <c r="A240" s="19"/>
      <c r="B240" s="20"/>
      <c r="C240" s="20"/>
      <c r="D240" s="21"/>
      <c r="E240" s="22"/>
      <c r="F240" s="23"/>
      <c r="G240" s="23"/>
      <c r="H240" s="24"/>
      <c r="I240" s="25"/>
      <c r="J240" s="26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9"/>
      <c r="AN240" s="109"/>
    </row>
    <row r="241" spans="1:40" s="30" customFormat="1" ht="15.75">
      <c r="A241" s="19"/>
      <c r="B241" s="20"/>
      <c r="C241" s="20"/>
      <c r="D241" s="21"/>
      <c r="E241" s="22"/>
      <c r="F241" s="23"/>
      <c r="G241" s="23"/>
      <c r="H241" s="24"/>
      <c r="I241" s="25"/>
      <c r="J241" s="26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9"/>
      <c r="AN241" s="109"/>
    </row>
    <row r="242" spans="1:40" s="30" customFormat="1" ht="15.75">
      <c r="A242" s="19"/>
      <c r="B242" s="20"/>
      <c r="C242" s="20"/>
      <c r="D242" s="21"/>
      <c r="E242" s="22"/>
      <c r="F242" s="23"/>
      <c r="G242" s="23"/>
      <c r="H242" s="24"/>
      <c r="I242" s="25"/>
      <c r="J242" s="2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9"/>
      <c r="AN242" s="109"/>
    </row>
    <row r="243" spans="1:40" s="30" customFormat="1" ht="15.75">
      <c r="A243" s="19"/>
      <c r="B243" s="20"/>
      <c r="C243" s="20"/>
      <c r="D243" s="21"/>
      <c r="E243" s="22"/>
      <c r="F243" s="23"/>
      <c r="G243" s="23"/>
      <c r="H243" s="24"/>
      <c r="I243" s="25"/>
      <c r="J243" s="2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9"/>
      <c r="AN243" s="109"/>
    </row>
    <row r="244" spans="1:40" s="30" customFormat="1" ht="15.75">
      <c r="A244" s="19"/>
      <c r="B244" s="20"/>
      <c r="C244" s="20"/>
      <c r="D244" s="21"/>
      <c r="E244" s="22"/>
      <c r="F244" s="23"/>
      <c r="G244" s="23"/>
      <c r="H244" s="24"/>
      <c r="I244" s="25"/>
      <c r="J244" s="26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9"/>
      <c r="AN244" s="109"/>
    </row>
    <row r="245" spans="1:40" s="30" customFormat="1" ht="15.75">
      <c r="A245" s="19"/>
      <c r="B245" s="20"/>
      <c r="C245" s="20"/>
      <c r="D245" s="21"/>
      <c r="E245" s="22"/>
      <c r="F245" s="23"/>
      <c r="G245" s="23"/>
      <c r="H245" s="24"/>
      <c r="I245" s="25"/>
      <c r="J245" s="26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9"/>
      <c r="AN245" s="109"/>
    </row>
    <row r="246" spans="1:40" s="30" customFormat="1" ht="15.75">
      <c r="A246" s="19"/>
      <c r="B246" s="20"/>
      <c r="C246" s="20"/>
      <c r="D246" s="21"/>
      <c r="E246" s="22"/>
      <c r="F246" s="23"/>
      <c r="G246" s="23"/>
      <c r="H246" s="24"/>
      <c r="I246" s="25"/>
      <c r="J246" s="26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9"/>
      <c r="AN246" s="109"/>
    </row>
    <row r="247" spans="1:40" s="30" customFormat="1" ht="15.75">
      <c r="A247" s="19"/>
      <c r="B247" s="20"/>
      <c r="C247" s="20"/>
      <c r="D247" s="21"/>
      <c r="E247" s="22"/>
      <c r="F247" s="23"/>
      <c r="G247" s="23"/>
      <c r="H247" s="24"/>
      <c r="I247" s="25"/>
      <c r="J247" s="26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9"/>
      <c r="AN247" s="109"/>
    </row>
    <row r="248" spans="1:40" s="30" customFormat="1" ht="15.75">
      <c r="A248" s="19"/>
      <c r="B248" s="20"/>
      <c r="C248" s="20"/>
      <c r="D248" s="21"/>
      <c r="E248" s="22"/>
      <c r="F248" s="23"/>
      <c r="G248" s="23"/>
      <c r="H248" s="24"/>
      <c r="I248" s="25"/>
      <c r="J248" s="26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9"/>
      <c r="AN248" s="109"/>
    </row>
    <row r="249" spans="1:40" s="30" customFormat="1" ht="15.75">
      <c r="A249" s="19"/>
      <c r="B249" s="20"/>
      <c r="C249" s="20"/>
      <c r="D249" s="21"/>
      <c r="E249" s="22"/>
      <c r="F249" s="23"/>
      <c r="G249" s="23"/>
      <c r="H249" s="24"/>
      <c r="I249" s="25"/>
      <c r="J249" s="26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9"/>
      <c r="AN249" s="109"/>
    </row>
    <row r="250" spans="1:40" s="30" customFormat="1" ht="15.75">
      <c r="A250" s="19"/>
      <c r="B250" s="20"/>
      <c r="C250" s="20"/>
      <c r="D250" s="21"/>
      <c r="E250" s="22"/>
      <c r="F250" s="23"/>
      <c r="G250" s="23"/>
      <c r="H250" s="24"/>
      <c r="I250" s="25"/>
      <c r="J250" s="26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9"/>
      <c r="AN250" s="109"/>
    </row>
    <row r="251" spans="1:40" s="30" customFormat="1" ht="15.75">
      <c r="A251" s="19"/>
      <c r="B251" s="20"/>
      <c r="C251" s="20"/>
      <c r="D251" s="21"/>
      <c r="E251" s="22"/>
      <c r="F251" s="23"/>
      <c r="G251" s="23"/>
      <c r="H251" s="24"/>
      <c r="I251" s="25"/>
      <c r="J251" s="26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9"/>
      <c r="AN251" s="109"/>
    </row>
    <row r="252" spans="1:40" s="30" customFormat="1" ht="15.75">
      <c r="A252" s="19"/>
      <c r="B252" s="20"/>
      <c r="C252" s="20"/>
      <c r="D252" s="21"/>
      <c r="E252" s="22"/>
      <c r="F252" s="23"/>
      <c r="G252" s="23"/>
      <c r="H252" s="24"/>
      <c r="I252" s="25"/>
      <c r="J252" s="26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9"/>
      <c r="AN252" s="109"/>
    </row>
    <row r="253" spans="1:40" s="30" customFormat="1" ht="15.75">
      <c r="A253" s="19"/>
      <c r="B253" s="20"/>
      <c r="C253" s="20"/>
      <c r="D253" s="21"/>
      <c r="E253" s="22"/>
      <c r="F253" s="23"/>
      <c r="G253" s="23"/>
      <c r="H253" s="24"/>
      <c r="I253" s="25"/>
      <c r="J253" s="26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9"/>
      <c r="AN253" s="109"/>
    </row>
    <row r="254" spans="1:40" s="30" customFormat="1" ht="15.75">
      <c r="A254" s="19"/>
      <c r="B254" s="20"/>
      <c r="C254" s="20"/>
      <c r="D254" s="21"/>
      <c r="E254" s="22"/>
      <c r="F254" s="23"/>
      <c r="G254" s="23"/>
      <c r="H254" s="24"/>
      <c r="I254" s="25"/>
      <c r="J254" s="26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9"/>
      <c r="AN254" s="109"/>
    </row>
    <row r="255" spans="1:40" s="30" customFormat="1" ht="15.75">
      <c r="A255" s="19"/>
      <c r="B255" s="20"/>
      <c r="C255" s="20"/>
      <c r="D255" s="21"/>
      <c r="E255" s="22"/>
      <c r="F255" s="23"/>
      <c r="G255" s="23"/>
      <c r="H255" s="24"/>
      <c r="I255" s="25"/>
      <c r="J255" s="2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9"/>
      <c r="AN255" s="109"/>
    </row>
    <row r="256" spans="1:40" s="30" customFormat="1" ht="15.75">
      <c r="A256" s="19"/>
      <c r="B256" s="20"/>
      <c r="C256" s="20"/>
      <c r="D256" s="21"/>
      <c r="E256" s="22"/>
      <c r="F256" s="23"/>
      <c r="G256" s="23"/>
      <c r="H256" s="24"/>
      <c r="I256" s="25"/>
      <c r="J256" s="26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9"/>
      <c r="AN256" s="109"/>
    </row>
    <row r="257" spans="1:40" s="30" customFormat="1" ht="15.75">
      <c r="A257" s="19"/>
      <c r="B257" s="20"/>
      <c r="C257" s="20"/>
      <c r="D257" s="21"/>
      <c r="E257" s="22"/>
      <c r="F257" s="23"/>
      <c r="G257" s="23"/>
      <c r="H257" s="24"/>
      <c r="I257" s="25"/>
      <c r="J257" s="26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9"/>
      <c r="AN257" s="109"/>
    </row>
    <row r="258" spans="1:40" s="30" customFormat="1" ht="15.75">
      <c r="A258" s="19"/>
      <c r="B258" s="20"/>
      <c r="C258" s="20"/>
      <c r="D258" s="21"/>
      <c r="E258" s="22"/>
      <c r="F258" s="23"/>
      <c r="G258" s="23"/>
      <c r="H258" s="24"/>
      <c r="I258" s="25"/>
      <c r="J258" s="26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9"/>
      <c r="AN258" s="109"/>
    </row>
    <row r="259" spans="1:40" s="30" customFormat="1" ht="15.75">
      <c r="A259" s="19"/>
      <c r="B259" s="20"/>
      <c r="C259" s="20"/>
      <c r="D259" s="21"/>
      <c r="E259" s="22"/>
      <c r="F259" s="23"/>
      <c r="G259" s="23"/>
      <c r="H259" s="24"/>
      <c r="I259" s="25"/>
      <c r="J259" s="26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9"/>
      <c r="AN259" s="109"/>
    </row>
    <row r="260" spans="1:40" s="30" customFormat="1" ht="15.75">
      <c r="A260" s="19"/>
      <c r="B260" s="20"/>
      <c r="C260" s="20"/>
      <c r="D260" s="21"/>
      <c r="E260" s="22"/>
      <c r="F260" s="23"/>
      <c r="G260" s="23"/>
      <c r="H260" s="24"/>
      <c r="I260" s="25"/>
      <c r="J260" s="26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9"/>
      <c r="AN260" s="109"/>
    </row>
    <row r="261" spans="1:40" s="30" customFormat="1" ht="15.75">
      <c r="A261" s="19"/>
      <c r="B261" s="20"/>
      <c r="C261" s="20"/>
      <c r="D261" s="21"/>
      <c r="E261" s="22"/>
      <c r="F261" s="23"/>
      <c r="G261" s="23"/>
      <c r="H261" s="24"/>
      <c r="I261" s="25"/>
      <c r="J261" s="26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9"/>
      <c r="AN261" s="109"/>
    </row>
    <row r="262" spans="1:40" s="30" customFormat="1" ht="15.75">
      <c r="A262" s="19"/>
      <c r="B262" s="20"/>
      <c r="C262" s="20"/>
      <c r="D262" s="21"/>
      <c r="E262" s="22"/>
      <c r="F262" s="23"/>
      <c r="G262" s="23"/>
      <c r="H262" s="24"/>
      <c r="I262" s="25"/>
      <c r="J262" s="26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9"/>
      <c r="AN262" s="109"/>
    </row>
    <row r="263" spans="1:40" s="30" customFormat="1" ht="15.75">
      <c r="A263" s="19"/>
      <c r="B263" s="20"/>
      <c r="C263" s="20"/>
      <c r="D263" s="21"/>
      <c r="E263" s="22"/>
      <c r="F263" s="23"/>
      <c r="G263" s="23"/>
      <c r="H263" s="24"/>
      <c r="I263" s="25"/>
      <c r="J263" s="26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9"/>
      <c r="AN263" s="109"/>
    </row>
    <row r="264" spans="1:40" s="30" customFormat="1" ht="15.75">
      <c r="A264" s="19"/>
      <c r="B264" s="20"/>
      <c r="C264" s="20"/>
      <c r="D264" s="21"/>
      <c r="E264" s="22"/>
      <c r="F264" s="23"/>
      <c r="G264" s="23"/>
      <c r="H264" s="24"/>
      <c r="I264" s="25"/>
      <c r="J264" s="26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9"/>
      <c r="AN264" s="109"/>
    </row>
    <row r="265" spans="1:40" s="30" customFormat="1" ht="15.75">
      <c r="A265" s="19"/>
      <c r="B265" s="20"/>
      <c r="C265" s="20"/>
      <c r="D265" s="21"/>
      <c r="E265" s="22"/>
      <c r="F265" s="23"/>
      <c r="G265" s="23"/>
      <c r="H265" s="24"/>
      <c r="I265" s="25"/>
      <c r="J265" s="26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9"/>
      <c r="AN265" s="109"/>
    </row>
    <row r="266" spans="1:40" s="30" customFormat="1" ht="15.75">
      <c r="A266" s="19"/>
      <c r="B266" s="20"/>
      <c r="C266" s="20"/>
      <c r="D266" s="21"/>
      <c r="E266" s="22"/>
      <c r="F266" s="23"/>
      <c r="G266" s="23"/>
      <c r="H266" s="24"/>
      <c r="I266" s="25"/>
      <c r="J266" s="26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9"/>
      <c r="AN266" s="109"/>
    </row>
    <row r="267" spans="1:40" s="30" customFormat="1" ht="15.75">
      <c r="A267" s="19"/>
      <c r="B267" s="20"/>
      <c r="C267" s="20"/>
      <c r="D267" s="21"/>
      <c r="E267" s="22"/>
      <c r="F267" s="23"/>
      <c r="G267" s="23"/>
      <c r="H267" s="24"/>
      <c r="I267" s="25"/>
      <c r="J267" s="26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9"/>
      <c r="AN267" s="109"/>
    </row>
    <row r="268" spans="1:40" s="30" customFormat="1" ht="15.75">
      <c r="A268" s="19"/>
      <c r="B268" s="20"/>
      <c r="C268" s="20"/>
      <c r="D268" s="21"/>
      <c r="E268" s="22"/>
      <c r="F268" s="23"/>
      <c r="G268" s="23"/>
      <c r="H268" s="24"/>
      <c r="I268" s="25"/>
      <c r="J268" s="26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9"/>
      <c r="AN268" s="109"/>
    </row>
    <row r="269" spans="1:40" s="30" customFormat="1" ht="15.75">
      <c r="A269" s="19"/>
      <c r="B269" s="20"/>
      <c r="C269" s="20"/>
      <c r="D269" s="21"/>
      <c r="E269" s="22"/>
      <c r="F269" s="23"/>
      <c r="G269" s="23"/>
      <c r="H269" s="24"/>
      <c r="I269" s="25"/>
      <c r="J269" s="26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9"/>
      <c r="AN269" s="109"/>
    </row>
    <row r="270" spans="1:40" s="30" customFormat="1" ht="15.75">
      <c r="A270" s="19"/>
      <c r="B270" s="20"/>
      <c r="C270" s="20"/>
      <c r="D270" s="21"/>
      <c r="E270" s="22"/>
      <c r="F270" s="23"/>
      <c r="G270" s="23"/>
      <c r="H270" s="24"/>
      <c r="I270" s="25"/>
      <c r="J270" s="26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9"/>
      <c r="AN270" s="109"/>
    </row>
    <row r="271" spans="1:40" s="30" customFormat="1" ht="15.75">
      <c r="A271" s="19"/>
      <c r="B271" s="20"/>
      <c r="C271" s="20"/>
      <c r="D271" s="21"/>
      <c r="E271" s="22"/>
      <c r="F271" s="23"/>
      <c r="G271" s="23"/>
      <c r="H271" s="24"/>
      <c r="I271" s="25"/>
      <c r="J271" s="26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9"/>
      <c r="AN271" s="109"/>
    </row>
    <row r="272" spans="1:40" s="30" customFormat="1" ht="15.75">
      <c r="A272" s="19"/>
      <c r="B272" s="20"/>
      <c r="C272" s="20"/>
      <c r="D272" s="21"/>
      <c r="E272" s="22"/>
      <c r="F272" s="23"/>
      <c r="G272" s="23"/>
      <c r="H272" s="24"/>
      <c r="I272" s="25"/>
      <c r="J272" s="26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9"/>
      <c r="AN272" s="109"/>
    </row>
    <row r="273" spans="1:40" s="30" customFormat="1" ht="15.75">
      <c r="A273" s="19"/>
      <c r="B273" s="20"/>
      <c r="C273" s="20"/>
      <c r="D273" s="21"/>
      <c r="E273" s="22"/>
      <c r="F273" s="23"/>
      <c r="G273" s="23"/>
      <c r="H273" s="24"/>
      <c r="I273" s="25"/>
      <c r="J273" s="26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9"/>
      <c r="AN273" s="109"/>
    </row>
    <row r="274" spans="1:40" s="30" customFormat="1" ht="15.75">
      <c r="A274" s="19"/>
      <c r="B274" s="20"/>
      <c r="C274" s="20"/>
      <c r="D274" s="21"/>
      <c r="E274" s="22"/>
      <c r="F274" s="23"/>
      <c r="G274" s="23"/>
      <c r="H274" s="24"/>
      <c r="I274" s="25"/>
      <c r="J274" s="26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9"/>
      <c r="AN274" s="109"/>
    </row>
    <row r="275" spans="1:40" s="30" customFormat="1" ht="15.75">
      <c r="A275" s="19"/>
      <c r="B275" s="20"/>
      <c r="C275" s="20"/>
      <c r="D275" s="21"/>
      <c r="E275" s="22"/>
      <c r="F275" s="23"/>
      <c r="G275" s="23"/>
      <c r="H275" s="24"/>
      <c r="I275" s="25"/>
      <c r="J275" s="26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9"/>
      <c r="AN275" s="109"/>
    </row>
    <row r="276" spans="1:40" s="30" customFormat="1" ht="15.75">
      <c r="A276" s="19"/>
      <c r="B276" s="20"/>
      <c r="C276" s="20"/>
      <c r="D276" s="21"/>
      <c r="E276" s="22"/>
      <c r="F276" s="23"/>
      <c r="G276" s="23"/>
      <c r="H276" s="24"/>
      <c r="I276" s="25"/>
      <c r="J276" s="26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9"/>
      <c r="AN276" s="109"/>
    </row>
    <row r="277" spans="1:40" s="30" customFormat="1" ht="15.75">
      <c r="A277" s="19"/>
      <c r="B277" s="20"/>
      <c r="C277" s="20"/>
      <c r="D277" s="21"/>
      <c r="E277" s="22"/>
      <c r="F277" s="23"/>
      <c r="G277" s="23"/>
      <c r="H277" s="24"/>
      <c r="I277" s="25"/>
      <c r="J277" s="26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9"/>
      <c r="AN277" s="109"/>
    </row>
    <row r="278" spans="1:40" s="30" customFormat="1" ht="15.75">
      <c r="A278" s="19"/>
      <c r="B278" s="20"/>
      <c r="C278" s="20"/>
      <c r="D278" s="21"/>
      <c r="E278" s="22"/>
      <c r="F278" s="23"/>
      <c r="G278" s="23"/>
      <c r="H278" s="24"/>
      <c r="I278" s="25"/>
      <c r="J278" s="26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9"/>
      <c r="AN278" s="109"/>
    </row>
    <row r="279" spans="1:40" s="30" customFormat="1" ht="15.75">
      <c r="A279" s="19"/>
      <c r="B279" s="20"/>
      <c r="C279" s="20"/>
      <c r="D279" s="21"/>
      <c r="E279" s="22"/>
      <c r="F279" s="23"/>
      <c r="G279" s="23"/>
      <c r="H279" s="24"/>
      <c r="I279" s="25"/>
      <c r="J279" s="26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9"/>
      <c r="AN279" s="109"/>
    </row>
    <row r="280" spans="1:40" s="30" customFormat="1" ht="15.75">
      <c r="A280" s="19"/>
      <c r="B280" s="20"/>
      <c r="C280" s="20"/>
      <c r="D280" s="21"/>
      <c r="E280" s="22"/>
      <c r="F280" s="23"/>
      <c r="G280" s="23"/>
      <c r="H280" s="24"/>
      <c r="I280" s="25"/>
      <c r="J280" s="26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9"/>
      <c r="AN280" s="109"/>
    </row>
    <row r="281" spans="1:40" s="30" customFormat="1" ht="15.75">
      <c r="A281" s="19"/>
      <c r="B281" s="20"/>
      <c r="C281" s="20"/>
      <c r="D281" s="21"/>
      <c r="E281" s="22"/>
      <c r="F281" s="23"/>
      <c r="G281" s="23"/>
      <c r="H281" s="24"/>
      <c r="I281" s="25"/>
      <c r="J281" s="26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9"/>
      <c r="AN281" s="109"/>
    </row>
    <row r="282" spans="1:40" s="30" customFormat="1" ht="15.75">
      <c r="A282" s="19"/>
      <c r="B282" s="20"/>
      <c r="C282" s="20"/>
      <c r="D282" s="21"/>
      <c r="E282" s="22"/>
      <c r="F282" s="23"/>
      <c r="G282" s="23"/>
      <c r="H282" s="24"/>
      <c r="I282" s="25"/>
      <c r="J282" s="26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9"/>
      <c r="AN282" s="109"/>
    </row>
    <row r="283" spans="1:40" s="30" customFormat="1" ht="15.75">
      <c r="A283" s="19"/>
      <c r="B283" s="20"/>
      <c r="C283" s="20"/>
      <c r="D283" s="21"/>
      <c r="E283" s="22"/>
      <c r="F283" s="23"/>
      <c r="G283" s="23"/>
      <c r="H283" s="24"/>
      <c r="I283" s="25"/>
      <c r="J283" s="26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9"/>
      <c r="AN283" s="109"/>
    </row>
    <row r="284" spans="1:40" s="30" customFormat="1" ht="15.75">
      <c r="A284" s="19"/>
      <c r="B284" s="20"/>
      <c r="C284" s="20"/>
      <c r="D284" s="21"/>
      <c r="E284" s="22"/>
      <c r="F284" s="23"/>
      <c r="G284" s="23"/>
      <c r="H284" s="24"/>
      <c r="I284" s="25"/>
      <c r="J284" s="26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9"/>
      <c r="AN284" s="109"/>
    </row>
    <row r="285" spans="1:40" s="30" customFormat="1" ht="15.75">
      <c r="A285" s="19"/>
      <c r="B285" s="20"/>
      <c r="C285" s="20"/>
      <c r="D285" s="21"/>
      <c r="E285" s="22"/>
      <c r="F285" s="23"/>
      <c r="G285" s="23"/>
      <c r="H285" s="24"/>
      <c r="I285" s="25"/>
      <c r="J285" s="26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9"/>
      <c r="AN285" s="109"/>
    </row>
    <row r="286" spans="1:40" s="30" customFormat="1" ht="15.75">
      <c r="A286" s="19"/>
      <c r="B286" s="20"/>
      <c r="C286" s="20"/>
      <c r="D286" s="21"/>
      <c r="E286" s="22"/>
      <c r="F286" s="23"/>
      <c r="G286" s="23"/>
      <c r="H286" s="24"/>
      <c r="I286" s="25"/>
      <c r="J286" s="26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9"/>
      <c r="AN286" s="109"/>
    </row>
    <row r="287" spans="1:40" s="30" customFormat="1" ht="15.75">
      <c r="A287" s="19"/>
      <c r="B287" s="20"/>
      <c r="C287" s="20"/>
      <c r="D287" s="21"/>
      <c r="E287" s="22"/>
      <c r="F287" s="23"/>
      <c r="G287" s="23"/>
      <c r="H287" s="24"/>
      <c r="I287" s="25"/>
      <c r="J287" s="26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9"/>
      <c r="AN287" s="109"/>
    </row>
    <row r="288" spans="1:40" s="30" customFormat="1" ht="15.75">
      <c r="A288" s="19"/>
      <c r="B288" s="20"/>
      <c r="C288" s="20"/>
      <c r="D288" s="21"/>
      <c r="E288" s="22"/>
      <c r="F288" s="23"/>
      <c r="G288" s="23"/>
      <c r="H288" s="24"/>
      <c r="I288" s="25"/>
      <c r="J288" s="26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9"/>
      <c r="AN288" s="109"/>
    </row>
    <row r="289" spans="1:40" s="30" customFormat="1" ht="15.75">
      <c r="A289" s="19"/>
      <c r="B289" s="20"/>
      <c r="C289" s="20"/>
      <c r="D289" s="21"/>
      <c r="E289" s="22"/>
      <c r="F289" s="23"/>
      <c r="G289" s="23"/>
      <c r="H289" s="24"/>
      <c r="I289" s="25"/>
      <c r="J289" s="26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9"/>
      <c r="AN289" s="109"/>
    </row>
    <row r="290" spans="1:40" s="30" customFormat="1" ht="15.75">
      <c r="A290" s="19"/>
      <c r="B290" s="20"/>
      <c r="C290" s="20"/>
      <c r="D290" s="21"/>
      <c r="E290" s="22"/>
      <c r="F290" s="23"/>
      <c r="G290" s="23"/>
      <c r="H290" s="24"/>
      <c r="I290" s="25"/>
      <c r="J290" s="26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9"/>
      <c r="AN290" s="109"/>
    </row>
    <row r="291" spans="1:40" s="30" customFormat="1" ht="15.75">
      <c r="A291" s="19"/>
      <c r="B291" s="20"/>
      <c r="C291" s="20"/>
      <c r="D291" s="21"/>
      <c r="E291" s="22"/>
      <c r="F291" s="23"/>
      <c r="G291" s="23"/>
      <c r="H291" s="24"/>
      <c r="I291" s="25"/>
      <c r="J291" s="2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9"/>
      <c r="AN291" s="109"/>
    </row>
    <row r="292" spans="1:40" s="30" customFormat="1" ht="15.75">
      <c r="A292" s="19"/>
      <c r="B292" s="20"/>
      <c r="C292" s="20"/>
      <c r="D292" s="21"/>
      <c r="E292" s="22"/>
      <c r="F292" s="23"/>
      <c r="G292" s="23"/>
      <c r="H292" s="24"/>
      <c r="I292" s="25"/>
      <c r="J292" s="2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9"/>
      <c r="AN292" s="109"/>
    </row>
    <row r="293" spans="1:40" s="30" customFormat="1" ht="15.75">
      <c r="A293" s="19"/>
      <c r="B293" s="20"/>
      <c r="C293" s="20"/>
      <c r="D293" s="21"/>
      <c r="E293" s="22"/>
      <c r="F293" s="23"/>
      <c r="G293" s="23"/>
      <c r="H293" s="24"/>
      <c r="I293" s="25"/>
      <c r="J293" s="2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9"/>
      <c r="AN293" s="109"/>
    </row>
    <row r="294" spans="1:40" s="30" customFormat="1" ht="15.75">
      <c r="A294" s="19"/>
      <c r="B294" s="20"/>
      <c r="C294" s="20"/>
      <c r="D294" s="21"/>
      <c r="E294" s="22"/>
      <c r="F294" s="23"/>
      <c r="G294" s="23"/>
      <c r="H294" s="24"/>
      <c r="I294" s="25"/>
      <c r="J294" s="2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9"/>
      <c r="AN294" s="109"/>
    </row>
    <row r="295" spans="1:40" s="30" customFormat="1" ht="15.75">
      <c r="A295" s="19"/>
      <c r="B295" s="20"/>
      <c r="C295" s="20"/>
      <c r="D295" s="21"/>
      <c r="E295" s="22"/>
      <c r="F295" s="23"/>
      <c r="G295" s="23"/>
      <c r="H295" s="24"/>
      <c r="I295" s="25"/>
      <c r="J295" s="2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9"/>
      <c r="AN295" s="109"/>
    </row>
    <row r="296" spans="1:40" s="30" customFormat="1" ht="15.75">
      <c r="A296" s="19"/>
      <c r="B296" s="20"/>
      <c r="C296" s="20"/>
      <c r="D296" s="21"/>
      <c r="E296" s="22"/>
      <c r="F296" s="23"/>
      <c r="G296" s="23"/>
      <c r="H296" s="24"/>
      <c r="I296" s="25"/>
      <c r="J296" s="2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9"/>
      <c r="AN296" s="109"/>
    </row>
    <row r="297" spans="1:40" s="30" customFormat="1" ht="15.75">
      <c r="A297" s="19"/>
      <c r="B297" s="20"/>
      <c r="C297" s="20"/>
      <c r="D297" s="21"/>
      <c r="E297" s="22"/>
      <c r="F297" s="23"/>
      <c r="G297" s="23"/>
      <c r="H297" s="24"/>
      <c r="I297" s="25"/>
      <c r="J297" s="2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9"/>
      <c r="AN297" s="109"/>
    </row>
    <row r="298" spans="1:40" s="30" customFormat="1" ht="15.75">
      <c r="A298" s="19"/>
      <c r="B298" s="20"/>
      <c r="C298" s="20"/>
      <c r="D298" s="21"/>
      <c r="E298" s="22"/>
      <c r="F298" s="23"/>
      <c r="G298" s="23"/>
      <c r="H298" s="24"/>
      <c r="I298" s="25"/>
      <c r="J298" s="2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9"/>
      <c r="AN298" s="109"/>
    </row>
    <row r="299" spans="1:40" s="30" customFormat="1" ht="15.75">
      <c r="A299" s="19"/>
      <c r="B299" s="20"/>
      <c r="C299" s="20"/>
      <c r="D299" s="21"/>
      <c r="E299" s="22"/>
      <c r="F299" s="23"/>
      <c r="G299" s="23"/>
      <c r="H299" s="24"/>
      <c r="I299" s="25"/>
      <c r="J299" s="2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9"/>
      <c r="AN299" s="109"/>
    </row>
    <row r="300" spans="1:40" s="30" customFormat="1" ht="15.75">
      <c r="A300" s="19"/>
      <c r="B300" s="20"/>
      <c r="C300" s="20"/>
      <c r="D300" s="21"/>
      <c r="E300" s="22"/>
      <c r="F300" s="23"/>
      <c r="G300" s="23"/>
      <c r="H300" s="24"/>
      <c r="I300" s="25"/>
      <c r="J300" s="2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9"/>
      <c r="AN300" s="109"/>
    </row>
    <row r="301" spans="1:40" s="30" customFormat="1" ht="15.75">
      <c r="A301" s="19"/>
      <c r="B301" s="20"/>
      <c r="C301" s="20"/>
      <c r="D301" s="21"/>
      <c r="E301" s="22"/>
      <c r="F301" s="23"/>
      <c r="G301" s="23"/>
      <c r="H301" s="24"/>
      <c r="I301" s="25"/>
      <c r="J301" s="2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9"/>
      <c r="AN301" s="109"/>
    </row>
    <row r="302" spans="1:40" s="30" customFormat="1" ht="15.75">
      <c r="A302" s="19"/>
      <c r="B302" s="20"/>
      <c r="C302" s="20"/>
      <c r="D302" s="21"/>
      <c r="E302" s="22"/>
      <c r="F302" s="23"/>
      <c r="G302" s="23"/>
      <c r="H302" s="24"/>
      <c r="I302" s="25"/>
      <c r="J302" s="2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9"/>
      <c r="AN302" s="109"/>
    </row>
    <row r="303" spans="1:40" s="30" customFormat="1" ht="15.75">
      <c r="A303" s="19"/>
      <c r="B303" s="20"/>
      <c r="C303" s="20"/>
      <c r="D303" s="21"/>
      <c r="E303" s="22"/>
      <c r="F303" s="23"/>
      <c r="G303" s="23"/>
      <c r="H303" s="24"/>
      <c r="I303" s="25"/>
      <c r="J303" s="2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9"/>
      <c r="AN303" s="109"/>
    </row>
    <row r="304" spans="1:40" s="30" customFormat="1" ht="15.75">
      <c r="A304" s="19"/>
      <c r="B304" s="20"/>
      <c r="C304" s="20"/>
      <c r="D304" s="21"/>
      <c r="E304" s="22"/>
      <c r="F304" s="23"/>
      <c r="G304" s="23"/>
      <c r="H304" s="24"/>
      <c r="I304" s="25"/>
      <c r="J304" s="2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9"/>
      <c r="AN304" s="109"/>
    </row>
    <row r="305" spans="1:40" s="30" customFormat="1" ht="15.75">
      <c r="A305" s="19"/>
      <c r="B305" s="20"/>
      <c r="C305" s="20"/>
      <c r="D305" s="21"/>
      <c r="E305" s="22"/>
      <c r="F305" s="23"/>
      <c r="G305" s="23"/>
      <c r="H305" s="24"/>
      <c r="I305" s="25"/>
      <c r="J305" s="2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9"/>
      <c r="AN305" s="109"/>
    </row>
    <row r="306" spans="1:40" s="30" customFormat="1" ht="15.75">
      <c r="A306" s="19"/>
      <c r="B306" s="20"/>
      <c r="C306" s="20"/>
      <c r="D306" s="21"/>
      <c r="E306" s="22"/>
      <c r="F306" s="23"/>
      <c r="G306" s="23"/>
      <c r="H306" s="24"/>
      <c r="I306" s="25"/>
      <c r="J306" s="2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9"/>
      <c r="AN306" s="109"/>
    </row>
    <row r="307" spans="1:40" s="30" customFormat="1" ht="15.75">
      <c r="A307" s="19"/>
      <c r="B307" s="20"/>
      <c r="C307" s="20"/>
      <c r="D307" s="21"/>
      <c r="E307" s="22"/>
      <c r="F307" s="23"/>
      <c r="G307" s="23"/>
      <c r="H307" s="24"/>
      <c r="I307" s="25"/>
      <c r="J307" s="2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9"/>
      <c r="AN307" s="109"/>
    </row>
    <row r="308" spans="1:40" s="30" customFormat="1" ht="15.75">
      <c r="A308" s="19"/>
      <c r="B308" s="20"/>
      <c r="C308" s="20"/>
      <c r="D308" s="21"/>
      <c r="E308" s="22"/>
      <c r="F308" s="23"/>
      <c r="G308" s="23"/>
      <c r="H308" s="24"/>
      <c r="I308" s="25"/>
      <c r="J308" s="2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9"/>
      <c r="AN308" s="109"/>
    </row>
    <row r="309" spans="1:40" s="30" customFormat="1" ht="15.75">
      <c r="A309" s="19"/>
      <c r="B309" s="20"/>
      <c r="C309" s="20"/>
      <c r="D309" s="21"/>
      <c r="E309" s="22"/>
      <c r="F309" s="23"/>
      <c r="G309" s="23"/>
      <c r="H309" s="24"/>
      <c r="I309" s="25"/>
      <c r="J309" s="2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9"/>
      <c r="AN309" s="109"/>
    </row>
    <row r="310" spans="1:40" s="30" customFormat="1" ht="15.75">
      <c r="A310" s="19"/>
      <c r="B310" s="20"/>
      <c r="C310" s="20"/>
      <c r="D310" s="21"/>
      <c r="E310" s="22"/>
      <c r="F310" s="23"/>
      <c r="G310" s="23"/>
      <c r="H310" s="24"/>
      <c r="I310" s="25"/>
      <c r="J310" s="2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9"/>
      <c r="AN310" s="109"/>
    </row>
    <row r="311" spans="1:40" s="30" customFormat="1" ht="15.75">
      <c r="A311" s="19"/>
      <c r="B311" s="20"/>
      <c r="C311" s="20"/>
      <c r="D311" s="21"/>
      <c r="E311" s="22"/>
      <c r="F311" s="23"/>
      <c r="G311" s="23"/>
      <c r="H311" s="24"/>
      <c r="I311" s="25"/>
      <c r="J311" s="2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9"/>
      <c r="AN311" s="109"/>
    </row>
    <row r="312" spans="1:40" s="30" customFormat="1" ht="15.75">
      <c r="A312" s="19"/>
      <c r="B312" s="20"/>
      <c r="C312" s="20"/>
      <c r="D312" s="21"/>
      <c r="E312" s="22"/>
      <c r="F312" s="23"/>
      <c r="G312" s="23"/>
      <c r="H312" s="24"/>
      <c r="I312" s="25"/>
      <c r="J312" s="2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9"/>
      <c r="AN312" s="109"/>
    </row>
    <row r="313" spans="1:40" s="30" customFormat="1" ht="15.75">
      <c r="A313" s="19"/>
      <c r="B313" s="20"/>
      <c r="C313" s="20"/>
      <c r="D313" s="21"/>
      <c r="E313" s="22"/>
      <c r="F313" s="23"/>
      <c r="G313" s="23"/>
      <c r="H313" s="24"/>
      <c r="I313" s="25"/>
      <c r="J313" s="2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9"/>
      <c r="AN313" s="109"/>
    </row>
    <row r="314" spans="1:40" s="30" customFormat="1" ht="15.75">
      <c r="A314" s="19"/>
      <c r="B314" s="20"/>
      <c r="C314" s="20"/>
      <c r="D314" s="21"/>
      <c r="E314" s="22"/>
      <c r="F314" s="23"/>
      <c r="G314" s="23"/>
      <c r="H314" s="24"/>
      <c r="I314" s="25"/>
      <c r="J314" s="2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9"/>
      <c r="AN314" s="109"/>
    </row>
    <row r="315" spans="1:40" s="30" customFormat="1" ht="15.75">
      <c r="A315" s="19"/>
      <c r="B315" s="20"/>
      <c r="C315" s="20"/>
      <c r="D315" s="21"/>
      <c r="E315" s="22"/>
      <c r="F315" s="23"/>
      <c r="G315" s="23"/>
      <c r="H315" s="24"/>
      <c r="I315" s="25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9"/>
      <c r="AN315" s="109"/>
    </row>
    <row r="316" spans="1:40" s="30" customFormat="1" ht="15.75">
      <c r="A316" s="19"/>
      <c r="B316" s="20"/>
      <c r="C316" s="20"/>
      <c r="D316" s="21"/>
      <c r="E316" s="22"/>
      <c r="F316" s="23"/>
      <c r="G316" s="23"/>
      <c r="H316" s="24"/>
      <c r="I316" s="25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9"/>
      <c r="AN316" s="109"/>
    </row>
    <row r="317" spans="1:40" s="30" customFormat="1" ht="15.75">
      <c r="A317" s="19"/>
      <c r="B317" s="20"/>
      <c r="C317" s="20"/>
      <c r="D317" s="21"/>
      <c r="E317" s="22"/>
      <c r="F317" s="23"/>
      <c r="G317" s="23"/>
      <c r="H317" s="24"/>
      <c r="I317" s="25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9"/>
      <c r="AN317" s="109"/>
    </row>
    <row r="318" spans="1:40" s="30" customFormat="1" ht="15.75">
      <c r="A318" s="19"/>
      <c r="B318" s="20"/>
      <c r="C318" s="20"/>
      <c r="D318" s="21"/>
      <c r="E318" s="22"/>
      <c r="F318" s="23"/>
      <c r="G318" s="23"/>
      <c r="H318" s="24"/>
      <c r="I318" s="25"/>
      <c r="J318" s="2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9"/>
      <c r="AN318" s="109"/>
    </row>
    <row r="319" spans="1:40" s="30" customFormat="1" ht="15.75">
      <c r="A319" s="19"/>
      <c r="B319" s="20"/>
      <c r="C319" s="20"/>
      <c r="D319" s="21"/>
      <c r="E319" s="22"/>
      <c r="F319" s="23"/>
      <c r="G319" s="23"/>
      <c r="H319" s="24"/>
      <c r="I319" s="25"/>
      <c r="J319" s="2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9"/>
      <c r="AN319" s="109"/>
    </row>
    <row r="320" spans="1:40" s="30" customFormat="1" ht="15.75">
      <c r="A320" s="19"/>
      <c r="B320" s="20"/>
      <c r="C320" s="20"/>
      <c r="D320" s="21"/>
      <c r="E320" s="22"/>
      <c r="F320" s="23"/>
      <c r="G320" s="23"/>
      <c r="H320" s="24"/>
      <c r="I320" s="25"/>
      <c r="J320" s="2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9"/>
      <c r="AN320" s="109"/>
    </row>
    <row r="321" spans="1:42" s="30" customFormat="1" ht="15.75">
      <c r="A321" s="19"/>
      <c r="B321" s="20"/>
      <c r="C321" s="20"/>
      <c r="D321" s="21"/>
      <c r="E321" s="22"/>
      <c r="F321" s="23"/>
      <c r="G321" s="23"/>
      <c r="H321" s="24"/>
      <c r="I321" s="25"/>
      <c r="J321" s="2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9"/>
      <c r="AN321" s="109"/>
    </row>
    <row r="322" spans="1:42" s="30" customFormat="1" ht="15.75">
      <c r="A322" s="19"/>
      <c r="B322" s="20"/>
      <c r="C322" s="20"/>
      <c r="D322" s="21"/>
      <c r="E322" s="22"/>
      <c r="F322" s="23"/>
      <c r="G322" s="23"/>
      <c r="H322" s="24"/>
      <c r="I322" s="25"/>
      <c r="J322" s="2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9"/>
      <c r="AN322" s="109"/>
    </row>
    <row r="323" spans="1:42" s="30" customFormat="1" ht="15.75">
      <c r="A323" s="19"/>
      <c r="B323" s="20"/>
      <c r="C323" s="20"/>
      <c r="D323" s="21"/>
      <c r="E323" s="22"/>
      <c r="F323" s="23"/>
      <c r="G323" s="23"/>
      <c r="H323" s="24"/>
      <c r="I323" s="25"/>
      <c r="J323" s="2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9"/>
      <c r="AN323" s="109"/>
    </row>
    <row r="324" spans="1:42" s="30" customFormat="1" ht="15.75">
      <c r="A324" s="19"/>
      <c r="B324" s="20"/>
      <c r="C324" s="20"/>
      <c r="D324" s="21"/>
      <c r="E324" s="22"/>
      <c r="F324" s="23"/>
      <c r="G324" s="23"/>
      <c r="H324" s="24"/>
      <c r="I324" s="25"/>
      <c r="J324" s="2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9"/>
      <c r="AN324" s="109"/>
    </row>
    <row r="325" spans="1:42" s="30" customFormat="1" ht="15.75">
      <c r="A325" s="19"/>
      <c r="B325" s="20"/>
      <c r="C325" s="20"/>
      <c r="D325" s="21"/>
      <c r="E325" s="22"/>
      <c r="F325" s="23"/>
      <c r="G325" s="23"/>
      <c r="H325" s="24"/>
      <c r="I325" s="25"/>
      <c r="J325" s="2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9"/>
      <c r="AN325" s="109"/>
    </row>
    <row r="326" spans="1:42" s="30" customFormat="1" ht="15.75">
      <c r="A326" s="19"/>
      <c r="B326" s="20"/>
      <c r="C326" s="20"/>
      <c r="D326" s="21"/>
      <c r="E326" s="22"/>
      <c r="F326" s="23"/>
      <c r="G326" s="23"/>
      <c r="H326" s="24"/>
      <c r="I326" s="25"/>
      <c r="J326" s="2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9"/>
      <c r="AN326" s="109"/>
    </row>
    <row r="327" spans="1:42" s="30" customFormat="1" ht="15.75">
      <c r="A327" s="19"/>
      <c r="B327" s="20"/>
      <c r="C327" s="20"/>
      <c r="D327" s="21"/>
      <c r="E327" s="22"/>
      <c r="F327" s="23"/>
      <c r="G327" s="23"/>
      <c r="H327" s="24"/>
      <c r="I327" s="25"/>
      <c r="J327" s="2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9"/>
      <c r="AN327" s="109"/>
    </row>
    <row r="328" spans="1:42" s="30" customFormat="1" ht="15.75">
      <c r="A328" s="19"/>
      <c r="B328" s="20"/>
      <c r="C328" s="20"/>
      <c r="D328" s="21"/>
      <c r="E328" s="22"/>
      <c r="F328" s="23"/>
      <c r="G328" s="23"/>
      <c r="H328" s="24"/>
      <c r="I328" s="25"/>
      <c r="J328" s="2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9"/>
      <c r="AN328" s="109"/>
    </row>
    <row r="329" spans="1:42" s="30" customFormat="1" ht="15.75">
      <c r="A329" s="19"/>
      <c r="B329" s="20"/>
      <c r="C329" s="20"/>
      <c r="D329" s="21"/>
      <c r="E329" s="22"/>
      <c r="F329" s="23"/>
      <c r="G329" s="23"/>
      <c r="H329" s="24"/>
      <c r="I329" s="25"/>
      <c r="J329" s="2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9"/>
      <c r="AN329" s="109"/>
    </row>
    <row r="330" spans="1:42" ht="15.75">
      <c r="A330" s="19"/>
      <c r="B330" s="20"/>
      <c r="C330" s="20"/>
      <c r="D330" s="21"/>
      <c r="E330" s="22"/>
      <c r="F330" s="23"/>
      <c r="G330" s="23"/>
      <c r="H330" s="24"/>
      <c r="I330" s="25"/>
      <c r="J330" s="2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9"/>
      <c r="AN330" s="109"/>
      <c r="AO330" s="30"/>
      <c r="AP330" s="30"/>
    </row>
    <row r="331" spans="1:42" ht="15.75">
      <c r="A331" s="19"/>
      <c r="B331" s="20"/>
      <c r="C331" s="20"/>
      <c r="D331" s="21"/>
      <c r="E331" s="22"/>
      <c r="F331" s="23"/>
      <c r="G331" s="23"/>
      <c r="H331" s="24"/>
      <c r="I331" s="25"/>
      <c r="J331" s="2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9"/>
      <c r="AN331" s="109"/>
      <c r="AO331" s="30"/>
      <c r="AP331" s="30"/>
    </row>
  </sheetData>
  <autoFilter ref="A5:AN22"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23">
    <mergeCell ref="A3:AQ3"/>
    <mergeCell ref="E22:AL22"/>
    <mergeCell ref="A1:E1"/>
    <mergeCell ref="AN5:AN6"/>
    <mergeCell ref="A5:A6"/>
    <mergeCell ref="B5:B6"/>
    <mergeCell ref="C5:C6"/>
    <mergeCell ref="D5:D6"/>
    <mergeCell ref="E5:E6"/>
    <mergeCell ref="F5:F6"/>
    <mergeCell ref="G5:G6"/>
    <mergeCell ref="AK5:AK6"/>
    <mergeCell ref="AL5:AL6"/>
    <mergeCell ref="AM5:AM6"/>
    <mergeCell ref="H5:H6"/>
    <mergeCell ref="J5:J6"/>
    <mergeCell ref="K5:K6"/>
    <mergeCell ref="AQ5:AQ6"/>
    <mergeCell ref="L5:W5"/>
    <mergeCell ref="X5:X6"/>
    <mergeCell ref="AO5:AO6"/>
    <mergeCell ref="AP5:AP6"/>
    <mergeCell ref="Y5:AJ5"/>
  </mergeCells>
  <pageMargins left="0.31496062992125984" right="0.31496062992125984" top="0.78740157480314965" bottom="0.35433070866141736" header="0.31496062992125984" footer="0.31496062992125984"/>
  <pageSetup paperSize="256" scale="80" orientation="landscape" horizontalDpi="4294967293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30"/>
  <sheetViews>
    <sheetView workbookViewId="0">
      <pane ySplit="4" topLeftCell="A5" activePane="bottomLeft" state="frozen"/>
      <selection pane="bottomLeft" activeCell="BL31" sqref="BL31"/>
    </sheetView>
  </sheetViews>
  <sheetFormatPr defaultRowHeight="15"/>
  <cols>
    <col min="1" max="1" width="7.5703125" style="31" customWidth="1"/>
    <col min="2" max="2" width="27.42578125" style="31" customWidth="1"/>
    <col min="3" max="3" width="5.28515625" style="31" bestFit="1" customWidth="1"/>
    <col min="4" max="4" width="18.28515625" style="31" customWidth="1"/>
    <col min="5" max="5" width="15.42578125" style="31" hidden="1" customWidth="1"/>
    <col min="6" max="6" width="19.140625" style="31" hidden="1" customWidth="1"/>
    <col min="7" max="7" width="12.85546875" style="31" hidden="1" customWidth="1"/>
    <col min="8" max="8" width="17.7109375" style="31" hidden="1" customWidth="1"/>
    <col min="9" max="9" width="20.42578125" style="31" hidden="1" customWidth="1"/>
    <col min="10" max="11" width="11.140625" style="31" hidden="1" customWidth="1"/>
    <col min="12" max="12" width="14.28515625" style="31" hidden="1" customWidth="1"/>
    <col min="13" max="15" width="11.140625" style="31" hidden="1" customWidth="1"/>
    <col min="16" max="19" width="12" style="31" hidden="1" customWidth="1"/>
    <col min="20" max="20" width="13.42578125" style="31" hidden="1" customWidth="1"/>
    <col min="21" max="21" width="11.140625" style="31" hidden="1" customWidth="1"/>
    <col min="22" max="23" width="16.5703125" style="31" hidden="1" customWidth="1"/>
    <col min="24" max="30" width="12.5703125" style="31" hidden="1" customWidth="1"/>
    <col min="31" max="31" width="17.28515625" style="31" hidden="1" customWidth="1"/>
    <col min="32" max="34" width="12.5703125" style="31" hidden="1" customWidth="1"/>
    <col min="35" max="35" width="17.28515625" style="31" hidden="1" customWidth="1"/>
    <col min="36" max="38" width="12.5703125" style="31" hidden="1" customWidth="1"/>
    <col min="39" max="39" width="17.28515625" style="31" hidden="1" customWidth="1"/>
    <col min="40" max="40" width="12.5703125" style="31" hidden="1" customWidth="1"/>
    <col min="41" max="41" width="11.5703125" style="31" hidden="1" customWidth="1"/>
    <col min="42" max="43" width="12" style="31" hidden="1" customWidth="1"/>
    <col min="44" max="44" width="11.5703125" style="31" hidden="1" customWidth="1"/>
    <col min="45" max="45" width="12.140625" style="31" hidden="1" customWidth="1"/>
    <col min="46" max="46" width="11.5703125" style="31" hidden="1" customWidth="1"/>
    <col min="47" max="47" width="12" style="31" hidden="1" customWidth="1"/>
    <col min="48" max="48" width="16.5703125" style="31" hidden="1" customWidth="1"/>
    <col min="49" max="50" width="12" style="31" hidden="1" customWidth="1"/>
    <col min="51" max="51" width="12.85546875" style="31" hidden="1" customWidth="1"/>
    <col min="52" max="52" width="11.5703125" style="31" hidden="1" customWidth="1"/>
    <col min="53" max="53" width="12" style="31" hidden="1" customWidth="1"/>
    <col min="54" max="60" width="19.5703125" style="31" hidden="1" customWidth="1"/>
    <col min="61" max="61" width="16.28515625" style="31" hidden="1" customWidth="1"/>
    <col min="62" max="62" width="15.85546875" style="31" hidden="1" customWidth="1"/>
    <col min="63" max="63" width="13.140625" style="31" customWidth="1"/>
    <col min="64" max="64" width="17.42578125" style="31" customWidth="1"/>
    <col min="65" max="65" width="14.140625" style="31" hidden="1" customWidth="1"/>
    <col min="66" max="66" width="19" style="31" hidden="1" customWidth="1"/>
    <col min="67" max="67" width="9.140625" style="31" hidden="1" customWidth="1"/>
    <col min="68" max="68" width="32.7109375" style="31" hidden="1" customWidth="1"/>
    <col min="69" max="69" width="46.7109375" style="31" customWidth="1"/>
    <col min="70" max="16384" width="9.140625" style="31"/>
  </cols>
  <sheetData>
    <row r="1" spans="1:71" ht="15.75">
      <c r="A1" s="226"/>
      <c r="B1" s="226"/>
      <c r="C1" s="226"/>
      <c r="D1" s="226"/>
    </row>
    <row r="3" spans="1:71" ht="15" customHeight="1">
      <c r="A3" s="226" t="s">
        <v>491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</row>
    <row r="4" spans="1:71" ht="14.2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</row>
    <row r="5" spans="1:71" s="33" customFormat="1" ht="31.5">
      <c r="A5" s="227" t="s">
        <v>246</v>
      </c>
      <c r="B5" s="227" t="s">
        <v>247</v>
      </c>
      <c r="C5" s="228" t="s">
        <v>248</v>
      </c>
      <c r="D5" s="228" t="s">
        <v>7</v>
      </c>
      <c r="E5" s="228" t="s">
        <v>249</v>
      </c>
      <c r="F5" s="228" t="s">
        <v>250</v>
      </c>
      <c r="G5" s="228" t="s">
        <v>70</v>
      </c>
      <c r="H5" s="228" t="s">
        <v>251</v>
      </c>
      <c r="I5" s="228" t="s">
        <v>252</v>
      </c>
      <c r="J5" s="227" t="s">
        <v>253</v>
      </c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95" t="s">
        <v>254</v>
      </c>
      <c r="W5" s="95" t="s">
        <v>254</v>
      </c>
      <c r="X5" s="96" t="s">
        <v>255</v>
      </c>
      <c r="Y5" s="96" t="s">
        <v>255</v>
      </c>
      <c r="Z5" s="96" t="s">
        <v>255</v>
      </c>
      <c r="AA5" s="96" t="s">
        <v>255</v>
      </c>
      <c r="AB5" s="96" t="s">
        <v>255</v>
      </c>
      <c r="AC5" s="96" t="s">
        <v>255</v>
      </c>
      <c r="AD5" s="96" t="s">
        <v>255</v>
      </c>
      <c r="AE5" s="96" t="s">
        <v>255</v>
      </c>
      <c r="AF5" s="96" t="s">
        <v>255</v>
      </c>
      <c r="AG5" s="96" t="s">
        <v>255</v>
      </c>
      <c r="AH5" s="96" t="s">
        <v>255</v>
      </c>
      <c r="AI5" s="96" t="s">
        <v>255</v>
      </c>
      <c r="AJ5" s="96" t="s">
        <v>255</v>
      </c>
      <c r="AK5" s="96" t="s">
        <v>255</v>
      </c>
      <c r="AL5" s="96" t="s">
        <v>255</v>
      </c>
      <c r="AM5" s="96" t="s">
        <v>255</v>
      </c>
      <c r="AN5" s="96" t="s">
        <v>255</v>
      </c>
      <c r="AO5" s="96" t="s">
        <v>6</v>
      </c>
      <c r="AP5" s="96" t="s">
        <v>6</v>
      </c>
      <c r="AQ5" s="96" t="s">
        <v>6</v>
      </c>
      <c r="AR5" s="96" t="s">
        <v>6</v>
      </c>
      <c r="AS5" s="96" t="s">
        <v>256</v>
      </c>
      <c r="AT5" s="96" t="s">
        <v>6</v>
      </c>
      <c r="AU5" s="96" t="s">
        <v>6</v>
      </c>
      <c r="AV5" s="96" t="s">
        <v>257</v>
      </c>
      <c r="AW5" s="96" t="s">
        <v>6</v>
      </c>
      <c r="AX5" s="96" t="s">
        <v>6</v>
      </c>
      <c r="AY5" s="96" t="s">
        <v>6</v>
      </c>
      <c r="AZ5" s="96" t="s">
        <v>6</v>
      </c>
      <c r="BA5" s="96" t="s">
        <v>6</v>
      </c>
      <c r="BB5" s="96"/>
      <c r="BC5" s="96"/>
      <c r="BD5" s="96"/>
      <c r="BE5" s="96"/>
      <c r="BF5" s="96"/>
      <c r="BG5" s="96"/>
      <c r="BH5" s="96"/>
      <c r="BI5" s="96" t="s">
        <v>258</v>
      </c>
      <c r="BJ5" s="227" t="s">
        <v>41</v>
      </c>
      <c r="BK5" s="227" t="s">
        <v>259</v>
      </c>
      <c r="BL5" s="227" t="s">
        <v>260</v>
      </c>
      <c r="BM5" s="227" t="s">
        <v>209</v>
      </c>
      <c r="BN5" s="225" t="s">
        <v>307</v>
      </c>
      <c r="BO5" s="231" t="s">
        <v>404</v>
      </c>
      <c r="BP5" s="218" t="s">
        <v>405</v>
      </c>
      <c r="BQ5" s="224" t="s">
        <v>438</v>
      </c>
      <c r="BS5" s="32"/>
    </row>
    <row r="6" spans="1:71" s="33" customFormat="1" ht="15.75">
      <c r="A6" s="227"/>
      <c r="B6" s="227"/>
      <c r="C6" s="228"/>
      <c r="D6" s="228"/>
      <c r="E6" s="228"/>
      <c r="F6" s="229"/>
      <c r="G6" s="228"/>
      <c r="H6" s="228"/>
      <c r="I6" s="228"/>
      <c r="J6" s="96" t="s">
        <v>57</v>
      </c>
      <c r="K6" s="96" t="s">
        <v>261</v>
      </c>
      <c r="L6" s="96" t="s">
        <v>262</v>
      </c>
      <c r="M6" s="96" t="s">
        <v>60</v>
      </c>
      <c r="N6" s="96" t="s">
        <v>263</v>
      </c>
      <c r="O6" s="96" t="s">
        <v>50</v>
      </c>
      <c r="P6" s="96" t="s">
        <v>51</v>
      </c>
      <c r="Q6" s="96" t="s">
        <v>264</v>
      </c>
      <c r="R6" s="96" t="s">
        <v>62</v>
      </c>
      <c r="S6" s="96" t="s">
        <v>63</v>
      </c>
      <c r="T6" s="96" t="s">
        <v>265</v>
      </c>
      <c r="U6" s="96" t="s">
        <v>65</v>
      </c>
      <c r="V6" s="96">
        <v>2016</v>
      </c>
      <c r="W6" s="96">
        <v>2017</v>
      </c>
      <c r="X6" s="96" t="s">
        <v>266</v>
      </c>
      <c r="Y6" s="96" t="s">
        <v>58</v>
      </c>
      <c r="Z6" s="96" t="s">
        <v>59</v>
      </c>
      <c r="AA6" s="96" t="s">
        <v>60</v>
      </c>
      <c r="AB6" s="96" t="s">
        <v>49</v>
      </c>
      <c r="AC6" s="96" t="s">
        <v>267</v>
      </c>
      <c r="AD6" s="96" t="s">
        <v>268</v>
      </c>
      <c r="AE6" s="96" t="s">
        <v>61</v>
      </c>
      <c r="AF6" s="96" t="s">
        <v>62</v>
      </c>
      <c r="AG6" s="96" t="s">
        <v>63</v>
      </c>
      <c r="AH6" s="96" t="s">
        <v>265</v>
      </c>
      <c r="AI6" s="96" t="s">
        <v>65</v>
      </c>
      <c r="AJ6" s="96" t="s">
        <v>266</v>
      </c>
      <c r="AK6" s="96" t="s">
        <v>58</v>
      </c>
      <c r="AL6" s="96" t="s">
        <v>59</v>
      </c>
      <c r="AM6" s="96" t="s">
        <v>60</v>
      </c>
      <c r="AN6" s="96" t="s">
        <v>49</v>
      </c>
      <c r="AO6" s="96" t="s">
        <v>50</v>
      </c>
      <c r="AP6" s="96" t="s">
        <v>51</v>
      </c>
      <c r="AQ6" s="96" t="s">
        <v>61</v>
      </c>
      <c r="AR6" s="96" t="s">
        <v>269</v>
      </c>
      <c r="AS6" s="96" t="s">
        <v>63</v>
      </c>
      <c r="AT6" s="96" t="s">
        <v>265</v>
      </c>
      <c r="AU6" s="96" t="s">
        <v>65</v>
      </c>
      <c r="AV6" s="96">
        <v>2018</v>
      </c>
      <c r="AW6" s="96" t="s">
        <v>266</v>
      </c>
      <c r="AX6" s="96" t="s">
        <v>58</v>
      </c>
      <c r="AY6" s="96" t="s">
        <v>59</v>
      </c>
      <c r="AZ6" s="96" t="s">
        <v>60</v>
      </c>
      <c r="BA6" s="96" t="s">
        <v>49</v>
      </c>
      <c r="BB6" s="96"/>
      <c r="BC6" s="96"/>
      <c r="BD6" s="96"/>
      <c r="BE6" s="96"/>
      <c r="BF6" s="96"/>
      <c r="BG6" s="96"/>
      <c r="BH6" s="96"/>
      <c r="BI6" s="96" t="s">
        <v>270</v>
      </c>
      <c r="BJ6" s="227"/>
      <c r="BK6" s="227"/>
      <c r="BL6" s="227"/>
      <c r="BM6" s="230"/>
      <c r="BN6" s="225"/>
      <c r="BO6" s="231"/>
      <c r="BP6" s="218"/>
      <c r="BQ6" s="224"/>
      <c r="BS6" s="32"/>
    </row>
    <row r="7" spans="1:71" s="33" customFormat="1" ht="30.75" customHeight="1">
      <c r="A7" s="43">
        <v>1</v>
      </c>
      <c r="B7" s="249" t="s">
        <v>272</v>
      </c>
      <c r="C7" s="43" t="s">
        <v>273</v>
      </c>
      <c r="D7" s="247">
        <v>120000000</v>
      </c>
      <c r="E7" s="247">
        <v>9000000</v>
      </c>
      <c r="F7" s="247"/>
      <c r="G7" s="247">
        <v>106500000</v>
      </c>
      <c r="H7" s="248">
        <v>42412</v>
      </c>
      <c r="I7" s="249" t="s">
        <v>271</v>
      </c>
      <c r="J7" s="247" t="s">
        <v>271</v>
      </c>
      <c r="K7" s="247">
        <v>1000000</v>
      </c>
      <c r="L7" s="249" t="s">
        <v>271</v>
      </c>
      <c r="M7" s="249" t="s">
        <v>271</v>
      </c>
      <c r="N7" s="249" t="s">
        <v>271</v>
      </c>
      <c r="O7" s="249" t="s">
        <v>271</v>
      </c>
      <c r="P7" s="249" t="s">
        <v>271</v>
      </c>
      <c r="Q7" s="249" t="s">
        <v>271</v>
      </c>
      <c r="R7" s="249" t="s">
        <v>271</v>
      </c>
      <c r="S7" s="255">
        <v>1000000</v>
      </c>
      <c r="T7" s="249"/>
      <c r="U7" s="249"/>
      <c r="V7" s="247">
        <f t="shared" ref="V7:V16" si="0">SUM(I7:U7)</f>
        <v>2000000</v>
      </c>
      <c r="W7" s="247">
        <f t="shared" ref="W7:W16" si="1">X7+Y7+Z7+AA7+AB7+AC7+AD7+AE7+AF7+AG7+AH7+AI7</f>
        <v>4500000</v>
      </c>
      <c r="X7" s="247"/>
      <c r="Y7" s="247">
        <f>500000+4000000</f>
        <v>4500000</v>
      </c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>
        <f t="shared" ref="AV7:AV16" si="2">SUM(AJ7:AU7)</f>
        <v>0</v>
      </c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>
        <f t="shared" ref="BI7:BI16" si="3">SUM(AW7:BH7)</f>
        <v>0</v>
      </c>
      <c r="BJ7" s="247"/>
      <c r="BK7" s="43" t="s">
        <v>417</v>
      </c>
      <c r="BL7" s="250">
        <f t="shared" ref="BL7:BL16" si="4">D7+E7+F7-G7-V7-W7-AV7-BI7</f>
        <v>16000000</v>
      </c>
      <c r="BM7" s="39"/>
      <c r="BN7" s="171" t="s">
        <v>367</v>
      </c>
      <c r="BO7" s="173" t="s">
        <v>420</v>
      </c>
      <c r="BP7" s="174" t="s">
        <v>415</v>
      </c>
      <c r="BQ7" s="244" t="s">
        <v>439</v>
      </c>
      <c r="BS7" s="32"/>
    </row>
    <row r="8" spans="1:71" s="33" customFormat="1" ht="30">
      <c r="A8" s="43">
        <f>1+A7</f>
        <v>2</v>
      </c>
      <c r="B8" s="37" t="s">
        <v>275</v>
      </c>
      <c r="C8" s="36" t="s">
        <v>276</v>
      </c>
      <c r="D8" s="38">
        <v>122500000</v>
      </c>
      <c r="E8" s="38"/>
      <c r="F8" s="38"/>
      <c r="G8" s="38">
        <v>94000000</v>
      </c>
      <c r="H8" s="39">
        <v>42638</v>
      </c>
      <c r="I8" s="37"/>
      <c r="J8" s="38">
        <v>500000</v>
      </c>
      <c r="K8" s="37"/>
      <c r="L8" s="37"/>
      <c r="M8" s="37"/>
      <c r="N8" s="37"/>
      <c r="O8" s="37"/>
      <c r="P8" s="37"/>
      <c r="Q8" s="37"/>
      <c r="R8" s="38">
        <v>1000000</v>
      </c>
      <c r="S8" s="37"/>
      <c r="T8" s="40">
        <v>5000000</v>
      </c>
      <c r="U8" s="37"/>
      <c r="V8" s="38">
        <f>6000000</f>
        <v>6000000</v>
      </c>
      <c r="W8" s="38">
        <f t="shared" si="1"/>
        <v>14000000</v>
      </c>
      <c r="X8" s="38"/>
      <c r="Y8" s="38"/>
      <c r="Z8" s="38"/>
      <c r="AA8" s="38"/>
      <c r="AB8" s="38"/>
      <c r="AC8" s="38"/>
      <c r="AD8" s="38"/>
      <c r="AE8" s="38">
        <v>10000000</v>
      </c>
      <c r="AF8" s="38"/>
      <c r="AG8" s="38"/>
      <c r="AH8" s="38"/>
      <c r="AI8" s="38">
        <v>4000000</v>
      </c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>
        <f t="shared" si="2"/>
        <v>0</v>
      </c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>
        <f t="shared" si="3"/>
        <v>0</v>
      </c>
      <c r="BJ8" s="38" t="s">
        <v>274</v>
      </c>
      <c r="BK8" s="36" t="s">
        <v>304</v>
      </c>
      <c r="BL8" s="41">
        <v>8500000</v>
      </c>
      <c r="BM8" s="39"/>
      <c r="BN8" s="171" t="s">
        <v>375</v>
      </c>
      <c r="BO8" s="173" t="s">
        <v>420</v>
      </c>
      <c r="BP8" s="174" t="s">
        <v>416</v>
      </c>
      <c r="BQ8" s="244" t="s">
        <v>440</v>
      </c>
      <c r="BS8" s="32"/>
    </row>
    <row r="9" spans="1:71" s="33" customFormat="1" ht="15.75">
      <c r="A9" s="43">
        <f t="shared" ref="A9:A21" si="5">1+A8</f>
        <v>3</v>
      </c>
      <c r="B9" s="37" t="s">
        <v>277</v>
      </c>
      <c r="C9" s="36" t="s">
        <v>239</v>
      </c>
      <c r="D9" s="38">
        <v>120000000</v>
      </c>
      <c r="E9" s="38"/>
      <c r="F9" s="38"/>
      <c r="G9" s="38">
        <v>105000000</v>
      </c>
      <c r="H9" s="38" t="s">
        <v>278</v>
      </c>
      <c r="I9" s="38">
        <v>1000000</v>
      </c>
      <c r="J9" s="38"/>
      <c r="K9" s="37"/>
      <c r="L9" s="37"/>
      <c r="M9" s="37"/>
      <c r="N9" s="37"/>
      <c r="O9" s="37"/>
      <c r="P9" s="37"/>
      <c r="Q9" s="37"/>
      <c r="R9" s="37"/>
      <c r="S9" s="40">
        <v>2500000</v>
      </c>
      <c r="T9" s="37"/>
      <c r="U9" s="40">
        <v>1000000</v>
      </c>
      <c r="V9" s="38">
        <f>SUM(I9:U9)</f>
        <v>4500000</v>
      </c>
      <c r="W9" s="38">
        <f t="shared" si="1"/>
        <v>4500000</v>
      </c>
      <c r="X9" s="38"/>
      <c r="Y9" s="38">
        <v>3000000</v>
      </c>
      <c r="Z9" s="38"/>
      <c r="AA9" s="38"/>
      <c r="AB9" s="38"/>
      <c r="AC9" s="38"/>
      <c r="AD9" s="38">
        <v>1500000</v>
      </c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>
        <v>3000000</v>
      </c>
      <c r="AQ9" s="38"/>
      <c r="AR9" s="38"/>
      <c r="AS9" s="38"/>
      <c r="AT9" s="38"/>
      <c r="AU9" s="38"/>
      <c r="AV9" s="38">
        <f t="shared" si="2"/>
        <v>3000000</v>
      </c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>
        <f t="shared" si="3"/>
        <v>0</v>
      </c>
      <c r="BJ9" s="38" t="s">
        <v>279</v>
      </c>
      <c r="BK9" s="36" t="s">
        <v>216</v>
      </c>
      <c r="BL9" s="41">
        <f t="shared" si="4"/>
        <v>3000000</v>
      </c>
      <c r="BM9" s="39">
        <v>42600</v>
      </c>
      <c r="BN9" s="171" t="s">
        <v>369</v>
      </c>
      <c r="BO9" s="173" t="s">
        <v>420</v>
      </c>
      <c r="BP9" s="174" t="s">
        <v>416</v>
      </c>
      <c r="BQ9" s="174" t="s">
        <v>446</v>
      </c>
      <c r="BS9" s="32"/>
    </row>
    <row r="10" spans="1:71" s="33" customFormat="1" ht="15.75">
      <c r="A10" s="256">
        <f t="shared" si="5"/>
        <v>4</v>
      </c>
      <c r="B10" s="141" t="s">
        <v>280</v>
      </c>
      <c r="C10" s="140" t="s">
        <v>240</v>
      </c>
      <c r="D10" s="142">
        <v>120000000</v>
      </c>
      <c r="E10" s="142"/>
      <c r="F10" s="142"/>
      <c r="G10" s="142">
        <v>105000000</v>
      </c>
      <c r="H10" s="142" t="s">
        <v>281</v>
      </c>
      <c r="I10" s="142">
        <v>1000000</v>
      </c>
      <c r="J10" s="142"/>
      <c r="K10" s="142">
        <v>1000000</v>
      </c>
      <c r="L10" s="141"/>
      <c r="M10" s="141"/>
      <c r="N10" s="141"/>
      <c r="O10" s="141"/>
      <c r="P10" s="141"/>
      <c r="Q10" s="141"/>
      <c r="R10" s="142"/>
      <c r="S10" s="141"/>
      <c r="T10" s="143">
        <v>2500000</v>
      </c>
      <c r="U10" s="141">
        <v>4000000</v>
      </c>
      <c r="V10" s="142">
        <f t="shared" si="0"/>
        <v>8500000</v>
      </c>
      <c r="W10" s="142">
        <f t="shared" si="1"/>
        <v>0</v>
      </c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>
        <f t="shared" si="2"/>
        <v>0</v>
      </c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>
        <f t="shared" si="3"/>
        <v>0</v>
      </c>
      <c r="BJ10" s="142" t="s">
        <v>279</v>
      </c>
      <c r="BK10" s="140" t="s">
        <v>216</v>
      </c>
      <c r="BL10" s="144">
        <v>6500000</v>
      </c>
      <c r="BM10" s="145">
        <v>42689</v>
      </c>
      <c r="BN10" s="172"/>
      <c r="BO10" s="175" t="s">
        <v>420</v>
      </c>
      <c r="BP10" s="176" t="s">
        <v>416</v>
      </c>
      <c r="BQ10" s="176" t="s">
        <v>445</v>
      </c>
      <c r="BS10" s="32"/>
    </row>
    <row r="11" spans="1:71" s="33" customFormat="1" ht="15.75">
      <c r="A11" s="43">
        <f t="shared" si="5"/>
        <v>5</v>
      </c>
      <c r="B11" s="37" t="s">
        <v>283</v>
      </c>
      <c r="C11" s="36" t="s">
        <v>241</v>
      </c>
      <c r="D11" s="38">
        <v>120000000</v>
      </c>
      <c r="E11" s="38"/>
      <c r="F11" s="38">
        <v>2700000</v>
      </c>
      <c r="G11" s="38">
        <v>106500000</v>
      </c>
      <c r="H11" s="39">
        <v>42373</v>
      </c>
      <c r="I11" s="38"/>
      <c r="J11" s="38">
        <v>500000</v>
      </c>
      <c r="K11" s="37"/>
      <c r="L11" s="37"/>
      <c r="M11" s="37"/>
      <c r="N11" s="37"/>
      <c r="O11" s="37"/>
      <c r="P11" s="37"/>
      <c r="Q11" s="38">
        <v>1000000</v>
      </c>
      <c r="R11" s="38"/>
      <c r="S11" s="37"/>
      <c r="T11" s="40">
        <v>1000000</v>
      </c>
      <c r="U11" s="37">
        <v>4000000</v>
      </c>
      <c r="V11" s="38">
        <f>SUM(I11:U11)</f>
        <v>6500000</v>
      </c>
      <c r="W11" s="38">
        <f t="shared" si="1"/>
        <v>1000000</v>
      </c>
      <c r="X11" s="38"/>
      <c r="Y11" s="38"/>
      <c r="Z11" s="38">
        <v>1000000</v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>
        <f t="shared" si="2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>
        <f t="shared" si="3"/>
        <v>0</v>
      </c>
      <c r="BJ11" s="38" t="s">
        <v>279</v>
      </c>
      <c r="BK11" s="36" t="s">
        <v>304</v>
      </c>
      <c r="BL11" s="41">
        <v>8700000</v>
      </c>
      <c r="BM11" s="39">
        <v>42689</v>
      </c>
      <c r="BN11" s="171" t="s">
        <v>376</v>
      </c>
      <c r="BO11" s="173" t="s">
        <v>420</v>
      </c>
      <c r="BP11" s="174" t="s">
        <v>433</v>
      </c>
      <c r="BQ11" s="174" t="s">
        <v>446</v>
      </c>
      <c r="BS11" s="32"/>
    </row>
    <row r="12" spans="1:71" s="33" customFormat="1" ht="15.75">
      <c r="A12" s="43">
        <f t="shared" si="5"/>
        <v>6</v>
      </c>
      <c r="B12" s="37" t="s">
        <v>284</v>
      </c>
      <c r="C12" s="36" t="s">
        <v>285</v>
      </c>
      <c r="D12" s="38">
        <v>120000000</v>
      </c>
      <c r="E12" s="38"/>
      <c r="F12" s="38"/>
      <c r="G12" s="38">
        <v>110500000</v>
      </c>
      <c r="H12" s="39">
        <v>42376</v>
      </c>
      <c r="I12" s="38"/>
      <c r="J12" s="38">
        <v>5500000</v>
      </c>
      <c r="K12" s="37"/>
      <c r="L12" s="37"/>
      <c r="M12" s="37"/>
      <c r="N12" s="37"/>
      <c r="O12" s="37"/>
      <c r="P12" s="37"/>
      <c r="Q12" s="37"/>
      <c r="R12" s="38"/>
      <c r="S12" s="37"/>
      <c r="T12" s="37"/>
      <c r="U12" s="37"/>
      <c r="V12" s="38">
        <f t="shared" si="0"/>
        <v>5500000</v>
      </c>
      <c r="W12" s="38">
        <f t="shared" si="1"/>
        <v>500000</v>
      </c>
      <c r="X12" s="38"/>
      <c r="Y12" s="38"/>
      <c r="Z12" s="38">
        <v>500000</v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>
        <f t="shared" si="2"/>
        <v>0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>
        <f t="shared" si="3"/>
        <v>0</v>
      </c>
      <c r="BJ12" s="38" t="s">
        <v>279</v>
      </c>
      <c r="BK12" s="36" t="s">
        <v>216</v>
      </c>
      <c r="BL12" s="41">
        <f t="shared" si="4"/>
        <v>3500000</v>
      </c>
      <c r="BM12" s="39">
        <v>42643</v>
      </c>
      <c r="BN12" s="171" t="s">
        <v>370</v>
      </c>
      <c r="BO12" s="173" t="s">
        <v>420</v>
      </c>
      <c r="BP12" s="174" t="s">
        <v>416</v>
      </c>
      <c r="BQ12" s="174" t="s">
        <v>446</v>
      </c>
      <c r="BS12" s="32"/>
    </row>
    <row r="13" spans="1:71" s="33" customFormat="1" ht="15.75">
      <c r="A13" s="43">
        <f t="shared" si="5"/>
        <v>7</v>
      </c>
      <c r="B13" s="37" t="s">
        <v>286</v>
      </c>
      <c r="C13" s="43" t="s">
        <v>287</v>
      </c>
      <c r="D13" s="38">
        <v>122500000</v>
      </c>
      <c r="E13" s="38"/>
      <c r="F13" s="38"/>
      <c r="G13" s="38">
        <v>106500000</v>
      </c>
      <c r="H13" s="39">
        <v>42409</v>
      </c>
      <c r="I13" s="38"/>
      <c r="J13" s="38"/>
      <c r="K13" s="38">
        <v>1000000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8">
        <f t="shared" si="0"/>
        <v>1000000</v>
      </c>
      <c r="W13" s="38">
        <f t="shared" si="1"/>
        <v>3000000</v>
      </c>
      <c r="X13" s="38">
        <v>1000000</v>
      </c>
      <c r="Y13" s="38"/>
      <c r="Z13" s="38">
        <v>1000000</v>
      </c>
      <c r="AA13" s="38"/>
      <c r="AB13" s="38"/>
      <c r="AC13" s="38"/>
      <c r="AD13" s="38">
        <v>1000000</v>
      </c>
      <c r="AE13" s="38"/>
      <c r="AF13" s="38"/>
      <c r="AG13" s="38"/>
      <c r="AH13" s="38"/>
      <c r="AI13" s="38"/>
      <c r="AJ13" s="38"/>
      <c r="AK13" s="38"/>
      <c r="AL13" s="38"/>
      <c r="AM13" s="38">
        <v>4000000</v>
      </c>
      <c r="AN13" s="38"/>
      <c r="AO13" s="38"/>
      <c r="AP13" s="38"/>
      <c r="AQ13" s="38"/>
      <c r="AR13" s="38"/>
      <c r="AS13" s="38"/>
      <c r="AT13" s="38"/>
      <c r="AU13" s="38"/>
      <c r="AV13" s="38">
        <f t="shared" si="2"/>
        <v>4000000</v>
      </c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>
        <f t="shared" si="3"/>
        <v>0</v>
      </c>
      <c r="BJ13" s="38"/>
      <c r="BK13" s="36" t="s">
        <v>304</v>
      </c>
      <c r="BL13" s="41">
        <f t="shared" si="4"/>
        <v>8000000</v>
      </c>
      <c r="BM13" s="39"/>
      <c r="BN13" s="171" t="s">
        <v>377</v>
      </c>
      <c r="BO13" s="173" t="s">
        <v>420</v>
      </c>
      <c r="BP13" s="174" t="s">
        <v>416</v>
      </c>
      <c r="BQ13" s="174" t="s">
        <v>446</v>
      </c>
      <c r="BS13" s="32"/>
    </row>
    <row r="14" spans="1:71" s="33" customFormat="1" ht="30">
      <c r="A14" s="43">
        <f t="shared" si="5"/>
        <v>8</v>
      </c>
      <c r="B14" s="246" t="s">
        <v>288</v>
      </c>
      <c r="C14" s="43" t="s">
        <v>289</v>
      </c>
      <c r="D14" s="247">
        <v>122500000</v>
      </c>
      <c r="E14" s="247"/>
      <c r="F14" s="247"/>
      <c r="G14" s="247">
        <v>106500000</v>
      </c>
      <c r="H14" s="248">
        <v>42466</v>
      </c>
      <c r="I14" s="247"/>
      <c r="J14" s="247"/>
      <c r="K14" s="249"/>
      <c r="L14" s="249"/>
      <c r="M14" s="247">
        <v>3000000</v>
      </c>
      <c r="N14" s="249"/>
      <c r="O14" s="249"/>
      <c r="P14" s="249"/>
      <c r="Q14" s="249"/>
      <c r="R14" s="249"/>
      <c r="S14" s="249"/>
      <c r="T14" s="249"/>
      <c r="U14" s="249"/>
      <c r="V14" s="247">
        <f t="shared" si="0"/>
        <v>3000000</v>
      </c>
      <c r="W14" s="247">
        <f t="shared" si="1"/>
        <v>800000</v>
      </c>
      <c r="X14" s="247"/>
      <c r="Y14" s="247"/>
      <c r="Z14" s="247"/>
      <c r="AA14" s="247"/>
      <c r="AB14" s="247"/>
      <c r="AC14" s="247"/>
      <c r="AD14" s="247"/>
      <c r="AE14" s="247">
        <v>800000</v>
      </c>
      <c r="AF14" s="247"/>
      <c r="AG14" s="247"/>
      <c r="AH14" s="247"/>
      <c r="AI14" s="247"/>
      <c r="AJ14" s="247"/>
      <c r="AK14" s="247"/>
      <c r="AL14" s="247"/>
      <c r="AM14" s="247">
        <v>400000</v>
      </c>
      <c r="AN14" s="247"/>
      <c r="AO14" s="247"/>
      <c r="AP14" s="247"/>
      <c r="AQ14" s="247"/>
      <c r="AR14" s="247"/>
      <c r="AS14" s="247"/>
      <c r="AT14" s="247"/>
      <c r="AU14" s="247"/>
      <c r="AV14" s="247">
        <f t="shared" si="2"/>
        <v>400000</v>
      </c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>
        <f t="shared" si="3"/>
        <v>0</v>
      </c>
      <c r="BJ14" s="247" t="s">
        <v>279</v>
      </c>
      <c r="BK14" s="43" t="s">
        <v>216</v>
      </c>
      <c r="BL14" s="250">
        <v>7800000</v>
      </c>
      <c r="BM14" s="248">
        <v>42600</v>
      </c>
      <c r="BN14" s="251" t="s">
        <v>371</v>
      </c>
      <c r="BO14" s="252" t="s">
        <v>420</v>
      </c>
      <c r="BP14" s="182" t="s">
        <v>416</v>
      </c>
      <c r="BQ14" s="233" t="s">
        <v>447</v>
      </c>
      <c r="BS14" s="32"/>
    </row>
    <row r="15" spans="1:71" s="33" customFormat="1" ht="15.75">
      <c r="A15" s="43">
        <f t="shared" si="5"/>
        <v>9</v>
      </c>
      <c r="B15" s="42" t="s">
        <v>394</v>
      </c>
      <c r="C15" s="43" t="s">
        <v>290</v>
      </c>
      <c r="D15" s="38">
        <v>120000000</v>
      </c>
      <c r="E15" s="38">
        <v>9000000</v>
      </c>
      <c r="F15" s="38"/>
      <c r="G15" s="38">
        <v>106500000</v>
      </c>
      <c r="H15" s="38" t="s">
        <v>291</v>
      </c>
      <c r="I15" s="38">
        <v>500000</v>
      </c>
      <c r="J15" s="38"/>
      <c r="K15" s="38">
        <v>500000</v>
      </c>
      <c r="L15" s="37"/>
      <c r="M15" s="37"/>
      <c r="N15" s="37"/>
      <c r="O15" s="37"/>
      <c r="P15" s="37"/>
      <c r="Q15" s="38">
        <v>6000000</v>
      </c>
      <c r="R15" s="38">
        <v>1000000</v>
      </c>
      <c r="S15" s="40">
        <v>1000000</v>
      </c>
      <c r="T15" s="40">
        <v>1500000</v>
      </c>
      <c r="U15" s="37"/>
      <c r="V15" s="38">
        <f t="shared" si="0"/>
        <v>10500000</v>
      </c>
      <c r="W15" s="38">
        <f t="shared" si="1"/>
        <v>0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>
        <f t="shared" si="2"/>
        <v>0</v>
      </c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>
        <f t="shared" si="3"/>
        <v>0</v>
      </c>
      <c r="BJ15" s="38" t="s">
        <v>279</v>
      </c>
      <c r="BK15" s="36" t="s">
        <v>228</v>
      </c>
      <c r="BL15" s="41">
        <v>6500000</v>
      </c>
      <c r="BM15" s="39"/>
      <c r="BN15" s="171" t="s">
        <v>368</v>
      </c>
      <c r="BO15" s="173" t="s">
        <v>420</v>
      </c>
      <c r="BP15" s="174" t="s">
        <v>418</v>
      </c>
      <c r="BQ15" s="174" t="s">
        <v>446</v>
      </c>
      <c r="BS15" s="32"/>
    </row>
    <row r="16" spans="1:71" s="33" customFormat="1" ht="15.75">
      <c r="A16" s="43">
        <f t="shared" si="5"/>
        <v>10</v>
      </c>
      <c r="B16" s="37" t="s">
        <v>292</v>
      </c>
      <c r="C16" s="43" t="s">
        <v>293</v>
      </c>
      <c r="D16" s="38">
        <v>120000000</v>
      </c>
      <c r="E16" s="38"/>
      <c r="F16" s="38"/>
      <c r="G16" s="38">
        <v>95000000</v>
      </c>
      <c r="H16" s="38" t="s">
        <v>294</v>
      </c>
      <c r="I16" s="38">
        <v>500000</v>
      </c>
      <c r="J16" s="38"/>
      <c r="K16" s="37"/>
      <c r="L16" s="37"/>
      <c r="M16" s="37"/>
      <c r="N16" s="37"/>
      <c r="O16" s="37"/>
      <c r="P16" s="37"/>
      <c r="Q16" s="38">
        <v>10000000</v>
      </c>
      <c r="R16" s="37"/>
      <c r="S16" s="37"/>
      <c r="T16" s="37"/>
      <c r="U16" s="37"/>
      <c r="V16" s="38">
        <f t="shared" si="0"/>
        <v>10500000</v>
      </c>
      <c r="W16" s="38">
        <f t="shared" si="1"/>
        <v>11000000</v>
      </c>
      <c r="X16" s="38"/>
      <c r="Y16" s="38">
        <f>4000000+5000000</f>
        <v>9000000</v>
      </c>
      <c r="Z16" s="38"/>
      <c r="AA16" s="38"/>
      <c r="AB16" s="38">
        <v>2000000</v>
      </c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>
        <f t="shared" si="2"/>
        <v>0</v>
      </c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>
        <f t="shared" si="3"/>
        <v>0</v>
      </c>
      <c r="BJ16" s="38"/>
      <c r="BK16" s="36" t="s">
        <v>304</v>
      </c>
      <c r="BL16" s="41">
        <f t="shared" si="4"/>
        <v>3500000</v>
      </c>
      <c r="BM16" s="39">
        <v>42628</v>
      </c>
      <c r="BN16" s="171" t="s">
        <v>380</v>
      </c>
      <c r="BO16" s="173" t="s">
        <v>420</v>
      </c>
      <c r="BP16" s="174" t="s">
        <v>416</v>
      </c>
      <c r="BQ16" s="174" t="s">
        <v>446</v>
      </c>
      <c r="BS16" s="32"/>
    </row>
    <row r="17" spans="1:71" s="33" customFormat="1" ht="15.75">
      <c r="A17" s="43">
        <f t="shared" si="5"/>
        <v>11</v>
      </c>
      <c r="B17" s="37" t="s">
        <v>295</v>
      </c>
      <c r="C17" s="43" t="s">
        <v>296</v>
      </c>
      <c r="D17" s="38">
        <v>120000000</v>
      </c>
      <c r="E17" s="38">
        <v>11250000</v>
      </c>
      <c r="F17" s="36"/>
      <c r="G17" s="38">
        <v>110500000</v>
      </c>
      <c r="H17" s="39">
        <v>42382</v>
      </c>
      <c r="I17" s="44"/>
      <c r="J17" s="45">
        <v>500000</v>
      </c>
      <c r="K17" s="44"/>
      <c r="L17" s="44"/>
      <c r="M17" s="44"/>
      <c r="N17" s="44"/>
      <c r="O17" s="44"/>
      <c r="P17" s="45">
        <v>3000000</v>
      </c>
      <c r="Q17" s="44"/>
      <c r="R17" s="44"/>
      <c r="S17" s="44"/>
      <c r="T17" s="44"/>
      <c r="U17" s="44">
        <v>4000000</v>
      </c>
      <c r="V17" s="38">
        <f t="shared" ref="V17:V21" si="6">SUM(I17:U17)</f>
        <v>7500000</v>
      </c>
      <c r="W17" s="38">
        <f t="shared" ref="W17:W20" si="7">X17+Y17+Z17+AA17+AB17+AC17+AD17+AE17+AF17+AG17+AH17+AI17</f>
        <v>0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>
        <f t="shared" ref="AV17:AV18" si="8">SUM(AJ17:AU17)</f>
        <v>0</v>
      </c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>
        <f t="shared" ref="BI17:BI18" si="9">SUM(AW17:BH17)</f>
        <v>0</v>
      </c>
      <c r="BJ17" s="38" t="s">
        <v>279</v>
      </c>
      <c r="BK17" s="36" t="s">
        <v>216</v>
      </c>
      <c r="BL17" s="41">
        <f t="shared" ref="BL17" si="10">D17+E17+F17-G17-V17-W17-AV17-BI17</f>
        <v>13250000</v>
      </c>
      <c r="BM17" s="39"/>
      <c r="BN17" s="171" t="s">
        <v>372</v>
      </c>
      <c r="BO17" s="173" t="s">
        <v>420</v>
      </c>
      <c r="BP17" s="174" t="s">
        <v>415</v>
      </c>
      <c r="BQ17" s="174" t="s">
        <v>446</v>
      </c>
      <c r="BS17" s="32"/>
    </row>
    <row r="18" spans="1:71" s="33" customFormat="1" ht="15.75">
      <c r="A18" s="43">
        <f t="shared" si="5"/>
        <v>12</v>
      </c>
      <c r="B18" s="42" t="s">
        <v>297</v>
      </c>
      <c r="C18" s="43" t="s">
        <v>298</v>
      </c>
      <c r="D18" s="38">
        <v>110000000</v>
      </c>
      <c r="E18" s="36"/>
      <c r="F18" s="36"/>
      <c r="G18" s="38">
        <v>104000000</v>
      </c>
      <c r="H18" s="39" t="s">
        <v>299</v>
      </c>
      <c r="I18" s="45">
        <v>500000</v>
      </c>
      <c r="J18" s="45">
        <v>500000</v>
      </c>
      <c r="K18" s="44"/>
      <c r="L18" s="44"/>
      <c r="M18" s="44"/>
      <c r="N18" s="44"/>
      <c r="O18" s="44"/>
      <c r="P18" s="45">
        <v>500000</v>
      </c>
      <c r="Q18" s="44"/>
      <c r="R18" s="44"/>
      <c r="S18" s="44"/>
      <c r="T18" s="44"/>
      <c r="U18" s="44">
        <v>4000000</v>
      </c>
      <c r="V18" s="38">
        <f t="shared" si="6"/>
        <v>5500000</v>
      </c>
      <c r="W18" s="38">
        <f t="shared" si="7"/>
        <v>0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>
        <f t="shared" si="8"/>
        <v>0</v>
      </c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>
        <f t="shared" si="9"/>
        <v>0</v>
      </c>
      <c r="BJ18" s="38" t="s">
        <v>282</v>
      </c>
      <c r="BK18" s="36" t="s">
        <v>216</v>
      </c>
      <c r="BL18" s="41">
        <v>500000</v>
      </c>
      <c r="BM18" s="39"/>
      <c r="BN18" s="171" t="s">
        <v>373</v>
      </c>
      <c r="BO18" s="173" t="s">
        <v>420</v>
      </c>
      <c r="BP18" s="174" t="s">
        <v>416</v>
      </c>
      <c r="BQ18" s="174" t="s">
        <v>446</v>
      </c>
      <c r="BS18" s="32"/>
    </row>
    <row r="19" spans="1:71" s="33" customFormat="1" ht="15.75">
      <c r="A19" s="43">
        <f t="shared" si="5"/>
        <v>13</v>
      </c>
      <c r="B19" s="37" t="s">
        <v>300</v>
      </c>
      <c r="C19" s="43" t="s">
        <v>301</v>
      </c>
      <c r="D19" s="38">
        <v>112500000</v>
      </c>
      <c r="E19" s="38">
        <v>6750000</v>
      </c>
      <c r="F19" s="36"/>
      <c r="G19" s="38">
        <v>100000000</v>
      </c>
      <c r="H19" s="39">
        <v>42593</v>
      </c>
      <c r="I19" s="44"/>
      <c r="J19" s="44"/>
      <c r="K19" s="44"/>
      <c r="L19" s="44"/>
      <c r="M19" s="44"/>
      <c r="N19" s="44"/>
      <c r="O19" s="44"/>
      <c r="P19" s="44"/>
      <c r="Q19" s="45">
        <v>500000</v>
      </c>
      <c r="R19" s="44"/>
      <c r="S19" s="44"/>
      <c r="T19" s="44"/>
      <c r="U19" s="44"/>
      <c r="V19" s="38">
        <f t="shared" si="6"/>
        <v>500000</v>
      </c>
      <c r="W19" s="38">
        <f>X19+Y19+Z19+AA19+AB19+AC19+AD19+AE19+AF19+AG19+AH19+AI19+4000000</f>
        <v>18000000</v>
      </c>
      <c r="X19" s="38"/>
      <c r="Y19" s="38"/>
      <c r="Z19" s="38">
        <v>7500000</v>
      </c>
      <c r="AA19" s="38"/>
      <c r="AB19" s="38"/>
      <c r="AC19" s="38"/>
      <c r="AD19" s="38">
        <v>2500000</v>
      </c>
      <c r="AE19" s="38"/>
      <c r="AF19" s="38"/>
      <c r="AG19" s="38"/>
      <c r="AH19" s="38"/>
      <c r="AI19" s="38">
        <v>4000000</v>
      </c>
      <c r="AJ19" s="38"/>
      <c r="AK19" s="38"/>
      <c r="AL19" s="38"/>
      <c r="AM19" s="38"/>
      <c r="AN19" s="38"/>
      <c r="AO19" s="38"/>
      <c r="AP19" s="38"/>
      <c r="AQ19" s="38">
        <v>1000000</v>
      </c>
      <c r="AR19" s="38"/>
      <c r="AS19" s="38"/>
      <c r="AT19" s="38"/>
      <c r="AU19" s="38"/>
      <c r="AV19" s="38">
        <f t="shared" ref="AV19:AV21" si="11">SUM(AJ19:AU19)</f>
        <v>1000000</v>
      </c>
      <c r="AW19" s="38"/>
      <c r="AX19" s="38"/>
      <c r="AY19" s="38"/>
      <c r="AZ19" s="38"/>
      <c r="BA19" s="38">
        <v>750000</v>
      </c>
      <c r="BB19" s="38"/>
      <c r="BC19" s="38"/>
      <c r="BD19" s="38"/>
      <c r="BE19" s="38"/>
      <c r="BF19" s="38"/>
      <c r="BG19" s="38"/>
      <c r="BH19" s="38"/>
      <c r="BI19" s="38">
        <f t="shared" ref="BI19:BI21" si="12">SUM(AW19:BH19)</f>
        <v>750000</v>
      </c>
      <c r="BJ19" s="38" t="s">
        <v>279</v>
      </c>
      <c r="BK19" s="36" t="s">
        <v>216</v>
      </c>
      <c r="BL19" s="41">
        <v>3000000</v>
      </c>
      <c r="BM19" s="39"/>
      <c r="BN19" s="171" t="s">
        <v>374</v>
      </c>
      <c r="BO19" s="173">
        <v>0.5</v>
      </c>
      <c r="BP19" s="174" t="s">
        <v>418</v>
      </c>
      <c r="BQ19" s="174" t="s">
        <v>446</v>
      </c>
      <c r="BS19" s="32"/>
    </row>
    <row r="20" spans="1:71" ht="15.75">
      <c r="A20" s="43">
        <f t="shared" si="5"/>
        <v>14</v>
      </c>
      <c r="B20" s="37" t="s">
        <v>302</v>
      </c>
      <c r="C20" s="43" t="s">
        <v>75</v>
      </c>
      <c r="D20" s="38">
        <v>110000000</v>
      </c>
      <c r="E20" s="38">
        <v>9000000</v>
      </c>
      <c r="F20" s="37"/>
      <c r="G20" s="38">
        <v>104500000</v>
      </c>
      <c r="H20" s="39" t="s">
        <v>299</v>
      </c>
      <c r="I20" s="45">
        <v>500000</v>
      </c>
      <c r="J20" s="44"/>
      <c r="K20" s="44"/>
      <c r="L20" s="45">
        <v>3000000</v>
      </c>
      <c r="M20" s="44"/>
      <c r="N20" s="44"/>
      <c r="O20" s="44"/>
      <c r="P20" s="44"/>
      <c r="Q20" s="44"/>
      <c r="R20" s="44"/>
      <c r="S20" s="44"/>
      <c r="T20" s="44"/>
      <c r="U20" s="44"/>
      <c r="V20" s="38">
        <f t="shared" si="6"/>
        <v>3500000</v>
      </c>
      <c r="W20" s="38">
        <f t="shared" si="7"/>
        <v>0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>
        <f t="shared" si="11"/>
        <v>0</v>
      </c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>
        <f t="shared" si="12"/>
        <v>0</v>
      </c>
      <c r="BJ20" s="38"/>
      <c r="BK20" s="36" t="s">
        <v>304</v>
      </c>
      <c r="BL20" s="41">
        <f t="shared" ref="BL20:BL21" si="13">D20+E20+F20-G20-V20-W20-AV20-BI20</f>
        <v>11000000</v>
      </c>
      <c r="BM20" s="39"/>
      <c r="BN20" s="171" t="s">
        <v>378</v>
      </c>
      <c r="BO20" s="173" t="s">
        <v>420</v>
      </c>
      <c r="BP20" s="174" t="s">
        <v>419</v>
      </c>
      <c r="BQ20" s="174" t="s">
        <v>446</v>
      </c>
      <c r="BS20" s="32"/>
    </row>
    <row r="21" spans="1:71" ht="30">
      <c r="A21" s="43">
        <f t="shared" si="5"/>
        <v>15</v>
      </c>
      <c r="B21" s="246" t="s">
        <v>303</v>
      </c>
      <c r="C21" s="43" t="s">
        <v>76</v>
      </c>
      <c r="D21" s="247">
        <v>110000000</v>
      </c>
      <c r="E21" s="43"/>
      <c r="F21" s="43"/>
      <c r="G21" s="247">
        <v>104000000</v>
      </c>
      <c r="H21" s="248">
        <v>42377</v>
      </c>
      <c r="I21" s="253"/>
      <c r="J21" s="254">
        <v>500000</v>
      </c>
      <c r="K21" s="253"/>
      <c r="L21" s="253"/>
      <c r="M21" s="253"/>
      <c r="N21" s="253"/>
      <c r="O21" s="253"/>
      <c r="P21" s="253"/>
      <c r="Q21" s="253"/>
      <c r="R21" s="253"/>
      <c r="S21" s="254">
        <v>1000000</v>
      </c>
      <c r="T21" s="253"/>
      <c r="U21" s="253">
        <v>4000000</v>
      </c>
      <c r="V21" s="247">
        <f t="shared" si="6"/>
        <v>5500000</v>
      </c>
      <c r="W21" s="247">
        <f t="shared" ref="W21" si="14">X21+Y21+Z21+AA21+AB21+AC21+AD21+AE21+AF21+AG21+AH21+AI21</f>
        <v>0</v>
      </c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>
        <f t="shared" si="11"/>
        <v>0</v>
      </c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>
        <f t="shared" si="12"/>
        <v>0</v>
      </c>
      <c r="BJ21" s="247" t="s">
        <v>279</v>
      </c>
      <c r="BK21" s="43" t="s">
        <v>304</v>
      </c>
      <c r="BL21" s="250">
        <f t="shared" si="13"/>
        <v>500000</v>
      </c>
      <c r="BM21" s="39">
        <v>42674</v>
      </c>
      <c r="BN21" s="171" t="s">
        <v>379</v>
      </c>
      <c r="BO21" s="173" t="s">
        <v>420</v>
      </c>
      <c r="BP21" s="174" t="s">
        <v>416</v>
      </c>
      <c r="BQ21" s="245" t="s">
        <v>448</v>
      </c>
      <c r="BS21" s="32"/>
    </row>
    <row r="22" spans="1:71" ht="15.75">
      <c r="A22" s="260" t="s">
        <v>414</v>
      </c>
      <c r="B22" s="261"/>
      <c r="C22" s="262">
        <f>SUM(BL7:BL21)</f>
        <v>100250000</v>
      </c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4"/>
      <c r="BM22" s="257"/>
      <c r="BN22" s="258"/>
      <c r="BO22" s="259"/>
      <c r="BP22" s="259"/>
      <c r="BQ22" s="259"/>
      <c r="BS22" s="32"/>
    </row>
    <row r="23" spans="1:71">
      <c r="BS23" s="32"/>
    </row>
    <row r="24" spans="1:71" ht="15.75">
      <c r="A24" s="146"/>
      <c r="B24" s="139" t="s">
        <v>489</v>
      </c>
      <c r="BS24" s="32"/>
    </row>
    <row r="26" spans="1:71">
      <c r="B26" s="31" t="s">
        <v>441</v>
      </c>
    </row>
    <row r="27" spans="1:71">
      <c r="B27" s="31" t="s">
        <v>449</v>
      </c>
    </row>
    <row r="28" spans="1:71">
      <c r="B28" s="31" t="s">
        <v>442</v>
      </c>
    </row>
    <row r="29" spans="1:71">
      <c r="B29" s="31" t="s">
        <v>443</v>
      </c>
    </row>
    <row r="30" spans="1:71">
      <c r="B30" s="31" t="s">
        <v>444</v>
      </c>
    </row>
  </sheetData>
  <autoFilter ref="A5:BN22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62"/>
  </autoFilter>
  <mergeCells count="22">
    <mergeCell ref="A22:B22"/>
    <mergeCell ref="C22:BL22"/>
    <mergeCell ref="BL5:BL6"/>
    <mergeCell ref="BM5:BM6"/>
    <mergeCell ref="A1:D1"/>
    <mergeCell ref="BO5:BO6"/>
    <mergeCell ref="A3:BQ3"/>
    <mergeCell ref="BQ5:BQ6"/>
    <mergeCell ref="BP5:BP6"/>
    <mergeCell ref="BN5:BN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U5"/>
    <mergeCell ref="BJ5:BJ6"/>
    <mergeCell ref="BK5:BK6"/>
  </mergeCells>
  <printOptions horizontalCentered="1"/>
  <pageMargins left="0.82677165354330717" right="0.23622047244094491" top="2.3622047244094491" bottom="0" header="0.31496062992125984" footer="0.31496062992125984"/>
  <pageSetup paperSize="256" scale="75" fitToWidth="0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RHR</vt:lpstr>
      <vt:lpstr>VBI</vt:lpstr>
      <vt:lpstr>VITB</vt:lpstr>
      <vt:lpstr>RHR!Print_Area</vt:lpstr>
      <vt:lpstr>VBI!Print_Area</vt:lpstr>
      <vt:lpstr>VITB!Print_Area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2020-06-06T09:09:44Z</cp:lastPrinted>
  <dcterms:created xsi:type="dcterms:W3CDTF">2019-12-02T03:01:09Z</dcterms:created>
  <dcterms:modified xsi:type="dcterms:W3CDTF">2020-06-12T01:25:44Z</dcterms:modified>
</cp:coreProperties>
</file>