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S.Acc\5Th Sem\SFM\"/>
    </mc:Choice>
  </mc:AlternateContent>
  <xr:revisionPtr revIDLastSave="0" documentId="13_ncr:1_{9E61B553-FA1C-4B4C-89BB-6A517F415F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S3" i="1"/>
  <c r="W17" i="1"/>
  <c r="W15" i="1"/>
  <c r="W13" i="1"/>
  <c r="P11" i="1"/>
  <c r="S9" i="1"/>
  <c r="S7" i="1"/>
  <c r="S5" i="1"/>
  <c r="Y11" i="1"/>
  <c r="S6" i="1"/>
  <c r="W11" i="1"/>
  <c r="W9" i="1"/>
  <c r="W7" i="1"/>
  <c r="S4" i="1"/>
  <c r="S2" i="1"/>
  <c r="P9" i="1"/>
  <c r="M29" i="1"/>
  <c r="M27" i="1"/>
  <c r="M21" i="1"/>
  <c r="M23" i="1" s="1"/>
  <c r="K29" i="1"/>
  <c r="H33" i="1"/>
  <c r="H31" i="1"/>
  <c r="I29" i="1"/>
  <c r="G29" i="1"/>
  <c r="M19" i="1"/>
  <c r="M18" i="1"/>
  <c r="M17" i="1"/>
  <c r="M16" i="1"/>
  <c r="M15" i="1"/>
  <c r="M11" i="1"/>
  <c r="M10" i="1"/>
  <c r="M9" i="1"/>
  <c r="M7" i="1"/>
  <c r="M8" i="1"/>
  <c r="M6" i="1"/>
  <c r="H10" i="1"/>
  <c r="G9" i="1"/>
  <c r="E36" i="1"/>
  <c r="E34" i="1"/>
  <c r="C34" i="1"/>
  <c r="K27" i="1"/>
  <c r="I6" i="1"/>
  <c r="K7" i="1"/>
  <c r="K6" i="1"/>
  <c r="K19" i="1"/>
  <c r="K18" i="1"/>
  <c r="K17" i="1"/>
  <c r="I27" i="1"/>
  <c r="I19" i="1"/>
  <c r="I18" i="1"/>
  <c r="I17" i="1"/>
  <c r="I16" i="1"/>
  <c r="I15" i="1"/>
  <c r="I10" i="1"/>
  <c r="K10" i="1" s="1"/>
  <c r="I9" i="1"/>
  <c r="I7" i="1"/>
  <c r="H6" i="1"/>
  <c r="G27" i="1"/>
  <c r="G11" i="1"/>
  <c r="G18" i="1"/>
  <c r="G17" i="1"/>
  <c r="G15" i="1"/>
  <c r="G19" i="1" s="1"/>
  <c r="G8" i="1"/>
  <c r="I8" i="1" s="1"/>
  <c r="G7" i="1"/>
  <c r="G6" i="1"/>
  <c r="E27" i="1"/>
  <c r="E21" i="1"/>
  <c r="E28" i="1" s="1"/>
  <c r="E18" i="1"/>
  <c r="E19" i="1" s="1"/>
  <c r="E23" i="1" s="1"/>
  <c r="E17" i="1"/>
  <c r="E15" i="1"/>
  <c r="E11" i="1"/>
  <c r="E8" i="1"/>
  <c r="E7" i="1"/>
  <c r="E6" i="1"/>
  <c r="C28" i="1"/>
  <c r="C19" i="1"/>
  <c r="C23" i="1" s="1"/>
  <c r="C11" i="1"/>
  <c r="I11" i="1" l="1"/>
  <c r="K9" i="1"/>
  <c r="K11" i="1" s="1"/>
  <c r="G21" i="1"/>
  <c r="G23" i="1" l="1"/>
  <c r="I21" i="1"/>
  <c r="K21" i="1" l="1"/>
  <c r="I23" i="1"/>
  <c r="K23" i="1" l="1"/>
</calcChain>
</file>

<file path=xl/sharedStrings.xml><?xml version="1.0" encoding="utf-8"?>
<sst xmlns="http://schemas.openxmlformats.org/spreadsheetml/2006/main" count="71" uniqueCount="58">
  <si>
    <t>Consolidated Balance Sheet</t>
  </si>
  <si>
    <t>(in thousands of dollar)</t>
  </si>
  <si>
    <t>Before</t>
  </si>
  <si>
    <t>Recapitalization</t>
  </si>
  <si>
    <t>Assets</t>
  </si>
  <si>
    <t>Cash and equivalents</t>
  </si>
  <si>
    <t>Total current assets</t>
  </si>
  <si>
    <t>Total non-current assets</t>
  </si>
  <si>
    <t>Changes</t>
  </si>
  <si>
    <t>Step # 1</t>
  </si>
  <si>
    <t>Releveraging</t>
  </si>
  <si>
    <t>Book Values</t>
  </si>
  <si>
    <t>Market Values</t>
  </si>
  <si>
    <t>Step # 2</t>
  </si>
  <si>
    <t>Liabilities and Stockholder's Equity</t>
  </si>
  <si>
    <t>Current Liabilities:</t>
  </si>
  <si>
    <t>Total current liabilities</t>
  </si>
  <si>
    <t>Long term debt</t>
  </si>
  <si>
    <t>Deferred income taxes- non- current</t>
  </si>
  <si>
    <t>Other non-current liabilities</t>
  </si>
  <si>
    <t>TOTAL LIBILITIES</t>
  </si>
  <si>
    <t>Total stockholder's Equity</t>
  </si>
  <si>
    <t>Numbers of share outstanding</t>
  </si>
  <si>
    <t>Book value per share</t>
  </si>
  <si>
    <t>Market Value Per share</t>
  </si>
  <si>
    <t>Current Assets:</t>
  </si>
  <si>
    <t>Total Liabilites and stockholder's equity</t>
  </si>
  <si>
    <t>PV of tax shield ( equals .40 time debt balance)</t>
  </si>
  <si>
    <t xml:space="preserve">TOTAL ASSETS </t>
  </si>
  <si>
    <t>not relaisable (add in BV)</t>
  </si>
  <si>
    <t>After</t>
  </si>
  <si>
    <t>with dividend Payment</t>
  </si>
  <si>
    <t>Tax Shield</t>
  </si>
  <si>
    <t>Debt</t>
  </si>
  <si>
    <t>Tax Rate</t>
  </si>
  <si>
    <t>B.V of SHE</t>
  </si>
  <si>
    <t>MV of Share</t>
  </si>
  <si>
    <t>MV of SHE</t>
  </si>
  <si>
    <t>not relisable of SHE</t>
  </si>
  <si>
    <t>with Stock Repurchase</t>
  </si>
  <si>
    <t>Share Repurchased</t>
  </si>
  <si>
    <t>New NSO</t>
  </si>
  <si>
    <t>WACC Before</t>
  </si>
  <si>
    <t>Kd</t>
  </si>
  <si>
    <t>Rf</t>
  </si>
  <si>
    <t>Risk Prmium</t>
  </si>
  <si>
    <t>Ke</t>
  </si>
  <si>
    <t>WACC After</t>
  </si>
  <si>
    <t>Beta Leverad</t>
  </si>
  <si>
    <t>Dividend Payment</t>
  </si>
  <si>
    <t>Stock Repurchase</t>
  </si>
  <si>
    <t>Bu[1+1-t)(D/E)]</t>
  </si>
  <si>
    <t>Beta (UN)</t>
  </si>
  <si>
    <t>Beta (L)</t>
  </si>
  <si>
    <t>WACC</t>
  </si>
  <si>
    <t>Wd</t>
  </si>
  <si>
    <t>Total Capitalization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</si>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</sst>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"/>
    <numFmt numFmtId="165" formatCode="&quot;$&quot;#,##0.00"/>
    <numFmt numFmtId="166" formatCode="0.0%"/>
    <numFmt numFmtId="167" formatCode="0.000"/>
    <numFmt numFmtId="168" formatCode="0.0000000000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/>
    <xf numFmtId="164" fontId="1" fillId="0" borderId="1" xfId="0" applyNumberFormat="1" applyFont="1" applyBorder="1"/>
    <xf numFmtId="164" fontId="1" fillId="0" borderId="2" xfId="0" applyNumberFormat="1" applyFont="1" applyBorder="1"/>
    <xf numFmtId="0" fontId="0" fillId="0" borderId="1" xfId="0" applyBorder="1" applyAlignment="1">
      <alignment horizontal="left"/>
    </xf>
    <xf numFmtId="2" fontId="0" fillId="0" borderId="0" xfId="0" applyNumberFormat="1"/>
    <xf numFmtId="9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/>
    <xf numFmtId="10" fontId="0" fillId="0" borderId="0" xfId="0" applyNumberFormat="1"/>
    <xf numFmtId="9" fontId="0" fillId="0" borderId="0" xfId="0" applyNumberFormat="1"/>
    <xf numFmtId="166" fontId="1" fillId="0" borderId="0" xfId="0" applyNumberFormat="1" applyFont="1"/>
    <xf numFmtId="10" fontId="1" fillId="0" borderId="0" xfId="0" applyNumberFormat="1" applyFont="1"/>
    <xf numFmtId="168" fontId="0" fillId="0" borderId="0" xfId="0" applyNumberFormat="1"/>
    <xf numFmtId="167" fontId="1" fillId="0" borderId="0" xfId="0" applyNumberFormat="1" applyFont="1"/>
    <xf numFmtId="166" fontId="0" fillId="0" borderId="1" xfId="0" applyNumberFormat="1" applyBorder="1"/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164" fontId="1" fillId="3" borderId="2" xfId="0" applyNumberFormat="1" applyFont="1" applyFill="1" applyBorder="1" applyAlignment="1">
      <alignment horizontal="center"/>
    </xf>
    <xf numFmtId="0" fontId="1" fillId="3" borderId="0" xfId="0" applyFont="1" applyFill="1"/>
    <xf numFmtId="166" fontId="1" fillId="3" borderId="0" xfId="0" applyNumberFormat="1" applyFont="1" applyFill="1"/>
    <xf numFmtId="0" fontId="1" fillId="4" borderId="0" xfId="0" applyFont="1" applyFill="1"/>
    <xf numFmtId="164" fontId="1" fillId="4" borderId="0" xfId="0" applyNumberFormat="1" applyFont="1" applyFill="1" applyAlignment="1">
      <alignment horizontal="center"/>
    </xf>
    <xf numFmtId="0" fontId="0" fillId="4" borderId="0" xfId="0" applyFill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3" xfId="0" applyFont="1" applyFill="1" applyBorder="1"/>
    <xf numFmtId="164" fontId="1" fillId="2" borderId="3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164" fontId="1" fillId="2" borderId="3" xfId="0" applyNumberFormat="1" applyFont="1" applyFill="1" applyBorder="1"/>
    <xf numFmtId="0" fontId="1" fillId="5" borderId="0" xfId="0" applyFont="1" applyFill="1"/>
    <xf numFmtId="164" fontId="1" fillId="5" borderId="0" xfId="0" applyNumberFormat="1" applyFont="1" applyFill="1" applyAlignment="1">
      <alignment horizontal="center"/>
    </xf>
    <xf numFmtId="164" fontId="1" fillId="5" borderId="0" xfId="0" applyNumberFormat="1" applyFont="1" applyFill="1"/>
    <xf numFmtId="0" fontId="0" fillId="5" borderId="0" xfId="0" applyFill="1"/>
    <xf numFmtId="2" fontId="0" fillId="5" borderId="0" xfId="0" applyNumberForma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2" fontId="1" fillId="5" borderId="0" xfId="0" applyNumberFormat="1" applyFont="1" applyFill="1"/>
    <xf numFmtId="0" fontId="0" fillId="6" borderId="0" xfId="0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166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A26" workbookViewId="0">
      <selection activeCell="F26" sqref="F26"/>
    </sheetView>
  </sheetViews>
  <sheetFormatPr defaultRowHeight="14.5" x14ac:dyDescent="0.35"/>
  <cols>
    <col min="2" max="2" width="41.54296875" bestFit="1" customWidth="1"/>
    <col min="3" max="3" width="14" style="13" bestFit="1" customWidth="1"/>
    <col min="4" max="4" width="12.26953125" bestFit="1" customWidth="1"/>
    <col min="5" max="5" width="13.36328125" bestFit="1" customWidth="1"/>
    <col min="6" max="6" width="4.1796875" customWidth="1"/>
    <col min="7" max="7" width="14" bestFit="1" customWidth="1"/>
    <col min="8" max="8" width="15.81640625" bestFit="1" customWidth="1"/>
    <col min="9" max="9" width="13.26953125" bestFit="1" customWidth="1"/>
    <col min="10" max="10" width="12.26953125" bestFit="1" customWidth="1"/>
    <col min="11" max="11" width="20" style="13" bestFit="1" customWidth="1"/>
    <col min="12" max="12" width="12.26953125" bestFit="1" customWidth="1"/>
    <col min="13" max="13" width="19.6328125" style="13" bestFit="1" customWidth="1"/>
    <col min="15" max="15" width="14" bestFit="1" customWidth="1"/>
    <col min="19" max="19" width="14.1796875" bestFit="1" customWidth="1"/>
    <col min="22" max="22" width="16.81640625" bestFit="1" customWidth="1"/>
    <col min="23" max="23" width="14.6328125" bestFit="1" customWidth="1"/>
    <col min="25" max="25" width="20" bestFit="1" customWidth="1"/>
  </cols>
  <sheetData>
    <row r="1" spans="1:25" x14ac:dyDescent="0.35">
      <c r="C1" s="2" t="s">
        <v>2</v>
      </c>
      <c r="E1" s="2" t="s">
        <v>9</v>
      </c>
      <c r="G1" s="2" t="s">
        <v>2</v>
      </c>
      <c r="I1" s="2" t="s">
        <v>13</v>
      </c>
      <c r="K1" s="2" t="s">
        <v>30</v>
      </c>
      <c r="M1" s="2" t="s">
        <v>30</v>
      </c>
      <c r="O1" s="1" t="s">
        <v>42</v>
      </c>
      <c r="S1" s="2" t="s">
        <v>47</v>
      </c>
    </row>
    <row r="2" spans="1:25" s="61" customFormat="1" x14ac:dyDescent="0.35">
      <c r="B2" s="62" t="s">
        <v>0</v>
      </c>
      <c r="C2" s="63" t="s">
        <v>3</v>
      </c>
      <c r="D2" s="62" t="s">
        <v>8</v>
      </c>
      <c r="E2" s="63" t="s">
        <v>10</v>
      </c>
      <c r="G2" s="63" t="s">
        <v>3</v>
      </c>
      <c r="H2" s="62" t="s">
        <v>8</v>
      </c>
      <c r="I2" s="63" t="s">
        <v>10</v>
      </c>
      <c r="K2" s="63" t="s">
        <v>3</v>
      </c>
      <c r="M2" s="63" t="s">
        <v>3</v>
      </c>
      <c r="O2" s="62" t="s">
        <v>3</v>
      </c>
      <c r="S2" s="63" t="str">
        <f>O2</f>
        <v>Recapitalization</v>
      </c>
    </row>
    <row r="3" spans="1:25" s="61" customFormat="1" ht="15" thickBot="1" x14ac:dyDescent="0.4">
      <c r="B3" s="64" t="s">
        <v>1</v>
      </c>
      <c r="C3" s="65">
        <v>2001</v>
      </c>
      <c r="D3" s="66"/>
      <c r="E3" s="63" t="s">
        <v>11</v>
      </c>
      <c r="G3" s="63" t="s">
        <v>12</v>
      </c>
      <c r="I3" s="63" t="s">
        <v>12</v>
      </c>
      <c r="K3" s="63" t="s">
        <v>31</v>
      </c>
      <c r="M3" s="63" t="s">
        <v>39</v>
      </c>
      <c r="O3" s="61" t="s">
        <v>55</v>
      </c>
      <c r="P3" s="61">
        <v>0</v>
      </c>
      <c r="S3" s="67">
        <f>W15</f>
        <v>0.17338335311299294</v>
      </c>
    </row>
    <row r="4" spans="1:25" ht="15" thickBot="1" x14ac:dyDescent="0.4">
      <c r="B4" s="1" t="s">
        <v>4</v>
      </c>
      <c r="O4" s="1" t="s">
        <v>43</v>
      </c>
      <c r="P4" s="4">
        <v>1</v>
      </c>
      <c r="S4" s="33">
        <f>(C39*(1-C32))</f>
        <v>7.8E-2</v>
      </c>
      <c r="V4" s="1" t="s">
        <v>48</v>
      </c>
      <c r="W4" t="s">
        <v>51</v>
      </c>
    </row>
    <row r="5" spans="1:25" x14ac:dyDescent="0.35">
      <c r="B5" t="s">
        <v>25</v>
      </c>
      <c r="O5" s="1" t="s">
        <v>44</v>
      </c>
      <c r="P5" s="27">
        <v>5.6500000000000002E-2</v>
      </c>
      <c r="S5" s="27">
        <f>P5</f>
        <v>5.6500000000000002E-2</v>
      </c>
      <c r="W5" s="23"/>
      <c r="Y5" s="31"/>
    </row>
    <row r="6" spans="1:25" x14ac:dyDescent="0.35">
      <c r="B6" s="5" t="s">
        <v>5</v>
      </c>
      <c r="C6" s="11">
        <v>307785</v>
      </c>
      <c r="D6" s="9">
        <v>3000000</v>
      </c>
      <c r="E6" s="9">
        <f>SUM(C6:D6)</f>
        <v>3307785</v>
      </c>
      <c r="G6" s="9">
        <f>C6</f>
        <v>307785</v>
      </c>
      <c r="H6" s="9">
        <f>D6</f>
        <v>3000000</v>
      </c>
      <c r="I6" s="9">
        <f>H6+G6</f>
        <v>3307785</v>
      </c>
      <c r="J6" s="9">
        <v>3000000</v>
      </c>
      <c r="K6" s="11">
        <f>I6-J6</f>
        <v>307785</v>
      </c>
      <c r="M6" s="11">
        <f>K6</f>
        <v>307785</v>
      </c>
      <c r="O6" s="1" t="s">
        <v>52</v>
      </c>
      <c r="P6">
        <v>0.75</v>
      </c>
      <c r="R6" s="1" t="s">
        <v>53</v>
      </c>
      <c r="S6" s="23">
        <f>((P6)*(1+(1-C32)*(W7)))</f>
        <v>0.84438777841539414</v>
      </c>
    </row>
    <row r="7" spans="1:25" ht="15" thickBot="1" x14ac:dyDescent="0.4">
      <c r="B7" s="6" t="s">
        <v>6</v>
      </c>
      <c r="C7" s="18">
        <v>913843</v>
      </c>
      <c r="E7" s="20">
        <f>C7+D6</f>
        <v>3913843</v>
      </c>
      <c r="G7" s="20">
        <f>C7</f>
        <v>913843</v>
      </c>
      <c r="I7" s="20">
        <f>G7+H6</f>
        <v>3913843</v>
      </c>
      <c r="J7" s="9">
        <v>3000000</v>
      </c>
      <c r="K7" s="18">
        <f>I7-J7</f>
        <v>913843</v>
      </c>
      <c r="M7" s="18">
        <f>K7</f>
        <v>913843</v>
      </c>
      <c r="O7" s="1" t="s">
        <v>45</v>
      </c>
      <c r="P7" s="28">
        <v>7.0000000000000007E-2</v>
      </c>
      <c r="S7" s="28">
        <f>P7</f>
        <v>7.0000000000000007E-2</v>
      </c>
      <c r="V7" s="1" t="s">
        <v>3</v>
      </c>
      <c r="W7" s="30">
        <f>C31/I21</f>
        <v>0.20975061870087561</v>
      </c>
    </row>
    <row r="8" spans="1:25" ht="15" thickBot="1" x14ac:dyDescent="0.4">
      <c r="B8" s="7" t="s">
        <v>7</v>
      </c>
      <c r="C8" s="16">
        <v>851805</v>
      </c>
      <c r="E8" s="21">
        <f>C8</f>
        <v>851805</v>
      </c>
      <c r="G8" s="21">
        <f>C8</f>
        <v>851805</v>
      </c>
      <c r="I8" s="21">
        <f>G8</f>
        <v>851805</v>
      </c>
      <c r="K8" s="16">
        <v>851805</v>
      </c>
      <c r="M8" s="16">
        <f>K8</f>
        <v>851805</v>
      </c>
      <c r="O8" s="1"/>
      <c r="P8" s="3"/>
      <c r="S8" s="3"/>
    </row>
    <row r="9" spans="1:25" x14ac:dyDescent="0.35">
      <c r="B9" s="15" t="s">
        <v>29</v>
      </c>
      <c r="C9" s="11"/>
      <c r="G9" s="9">
        <f>E36</f>
        <v>11826412.17</v>
      </c>
      <c r="I9" s="9">
        <f>G9</f>
        <v>11826412.17</v>
      </c>
      <c r="K9" s="11">
        <f>I9</f>
        <v>11826412.17</v>
      </c>
      <c r="M9" s="11">
        <f>K9</f>
        <v>11826412.17</v>
      </c>
      <c r="O9" s="1" t="s">
        <v>46</v>
      </c>
      <c r="P9" s="29">
        <f>P5+P6*(P7)</f>
        <v>0.10900000000000001</v>
      </c>
      <c r="Q9" s="29"/>
      <c r="R9" s="29"/>
      <c r="S9" s="29">
        <f t="shared" ref="S9" si="0">S5+S6*(S7)</f>
        <v>0.11560714448907761</v>
      </c>
      <c r="V9" s="1" t="s">
        <v>49</v>
      </c>
      <c r="W9" s="30">
        <f>C31/K21</f>
        <v>0.26542332542678831</v>
      </c>
    </row>
    <row r="10" spans="1:25" ht="15" thickBot="1" x14ac:dyDescent="0.4">
      <c r="B10" s="22" t="s">
        <v>27</v>
      </c>
      <c r="C10" s="12"/>
      <c r="E10" s="3"/>
      <c r="G10" s="3"/>
      <c r="H10" s="9">
        <f>C34</f>
        <v>1200000</v>
      </c>
      <c r="I10" s="10">
        <f>H10</f>
        <v>1200000</v>
      </c>
      <c r="K10" s="12">
        <f>I10</f>
        <v>1200000</v>
      </c>
      <c r="M10" s="12">
        <f>K10</f>
        <v>1200000</v>
      </c>
      <c r="P10" s="3"/>
      <c r="S10" s="3"/>
    </row>
    <row r="11" spans="1:25" ht="15" thickBot="1" x14ac:dyDescent="0.4">
      <c r="A11" s="35"/>
      <c r="B11" s="36" t="s">
        <v>28</v>
      </c>
      <c r="C11" s="37">
        <f>SUM(C7:C8)</f>
        <v>1765648</v>
      </c>
      <c r="D11" s="35"/>
      <c r="E11" s="38">
        <f>SUM(E7:E10)</f>
        <v>4765648</v>
      </c>
      <c r="F11" s="35"/>
      <c r="G11" s="39">
        <f>SUM(G7:G10)</f>
        <v>13592060.17</v>
      </c>
      <c r="H11" s="35"/>
      <c r="I11" s="38">
        <f>SUM(I7:I10)</f>
        <v>17792060.170000002</v>
      </c>
      <c r="J11" s="35"/>
      <c r="K11" s="40">
        <f>SUM(K7:K10)</f>
        <v>14792060.17</v>
      </c>
      <c r="L11" s="35"/>
      <c r="M11" s="37">
        <f>SUM(M7:M10)</f>
        <v>14792060.17</v>
      </c>
      <c r="N11" s="35"/>
      <c r="O11" s="41" t="s">
        <v>54</v>
      </c>
      <c r="P11" s="42">
        <f>((P4)*(0)+(P9)*(1))</f>
        <v>0.10900000000000001</v>
      </c>
      <c r="Q11" s="35"/>
      <c r="R11" s="35"/>
      <c r="S11" s="42">
        <f>((S3*S4)+(S9*W17))</f>
        <v>0.1090866916765565</v>
      </c>
      <c r="V11" s="1" t="s">
        <v>50</v>
      </c>
      <c r="W11" s="30">
        <f>C31/M21</f>
        <v>0.26542332542678831</v>
      </c>
      <c r="X11" s="1" t="s">
        <v>53</v>
      </c>
      <c r="Y11" s="32">
        <f>((P6)*(1+(1-C32)*(W11)))</f>
        <v>0.86944049644205479</v>
      </c>
    </row>
    <row r="13" spans="1:25" x14ac:dyDescent="0.35">
      <c r="B13" s="1" t="s">
        <v>14</v>
      </c>
      <c r="V13" s="1" t="s">
        <v>56</v>
      </c>
      <c r="W13" s="19">
        <f>C31+I21</f>
        <v>17302699.170000002</v>
      </c>
    </row>
    <row r="14" spans="1:25" x14ac:dyDescent="0.35">
      <c r="B14" t="s">
        <v>15</v>
      </c>
    </row>
    <row r="15" spans="1:25" x14ac:dyDescent="0.35">
      <c r="B15" s="8" t="s">
        <v>16</v>
      </c>
      <c r="C15" s="17">
        <v>332234</v>
      </c>
      <c r="E15" s="19">
        <f>C15</f>
        <v>332234</v>
      </c>
      <c r="G15" s="19">
        <f>C15</f>
        <v>332234</v>
      </c>
      <c r="I15" s="19">
        <f>G15</f>
        <v>332234</v>
      </c>
      <c r="K15" s="17">
        <v>332234</v>
      </c>
      <c r="M15" s="17">
        <f>K15</f>
        <v>332234</v>
      </c>
      <c r="V15" s="1" t="s">
        <v>55</v>
      </c>
      <c r="W15" s="29">
        <f>C31/W13</f>
        <v>0.17338335311299294</v>
      </c>
    </row>
    <row r="16" spans="1:25" x14ac:dyDescent="0.35">
      <c r="B16" s="8" t="s">
        <v>17</v>
      </c>
      <c r="C16" s="2"/>
      <c r="D16" s="9">
        <v>3000000</v>
      </c>
      <c r="E16" s="19">
        <v>3000000</v>
      </c>
      <c r="H16" s="9">
        <v>3000000</v>
      </c>
      <c r="I16" s="9">
        <f>H16</f>
        <v>3000000</v>
      </c>
      <c r="K16" s="11">
        <v>3000000</v>
      </c>
      <c r="M16" s="11">
        <f>K16</f>
        <v>3000000</v>
      </c>
    </row>
    <row r="17" spans="2:23" x14ac:dyDescent="0.35">
      <c r="B17" t="s">
        <v>18</v>
      </c>
      <c r="C17" s="11">
        <v>43206</v>
      </c>
      <c r="E17" s="9">
        <f>C17</f>
        <v>43206</v>
      </c>
      <c r="G17" s="9">
        <f>C17</f>
        <v>43206</v>
      </c>
      <c r="I17" s="9">
        <f>G17</f>
        <v>43206</v>
      </c>
      <c r="K17" s="11">
        <f>I17</f>
        <v>43206</v>
      </c>
      <c r="M17" s="11">
        <f>K17</f>
        <v>43206</v>
      </c>
      <c r="V17" s="1" t="s">
        <v>57</v>
      </c>
      <c r="W17" s="29">
        <f>I21/W13</f>
        <v>0.82661664688700698</v>
      </c>
    </row>
    <row r="18" spans="2:23" ht="15" thickBot="1" x14ac:dyDescent="0.4">
      <c r="B18" s="3" t="s">
        <v>19</v>
      </c>
      <c r="C18" s="12">
        <v>113921</v>
      </c>
      <c r="E18" s="10">
        <f>C18</f>
        <v>113921</v>
      </c>
      <c r="G18" s="10">
        <f>C18</f>
        <v>113921</v>
      </c>
      <c r="I18" s="10">
        <f>G18</f>
        <v>113921</v>
      </c>
      <c r="K18" s="12">
        <f>I18</f>
        <v>113921</v>
      </c>
      <c r="M18" s="12">
        <f>K18</f>
        <v>113921</v>
      </c>
    </row>
    <row r="19" spans="2:23" s="45" customFormat="1" x14ac:dyDescent="0.35">
      <c r="B19" s="43" t="s">
        <v>20</v>
      </c>
      <c r="C19" s="44">
        <f>SUM(C15:C18)</f>
        <v>489361</v>
      </c>
      <c r="E19" s="46">
        <f>SUM(E15:E18)</f>
        <v>3489361</v>
      </c>
      <c r="F19" s="46"/>
      <c r="G19" s="46">
        <f t="shared" ref="G19" si="1">SUM(G15:G18)</f>
        <v>489361</v>
      </c>
      <c r="I19" s="46">
        <f>SUM(I15:I18)</f>
        <v>3489361</v>
      </c>
      <c r="K19" s="44">
        <f>SUM(K15:K18)</f>
        <v>3489361</v>
      </c>
      <c r="M19" s="44">
        <f>SUM(M15:M18)</f>
        <v>3489361</v>
      </c>
    </row>
    <row r="20" spans="2:23" ht="15" thickBot="1" x14ac:dyDescent="0.4">
      <c r="B20" s="3"/>
      <c r="C20" s="14"/>
      <c r="G20" s="3"/>
      <c r="I20" s="3"/>
      <c r="K20" s="14"/>
      <c r="M20" s="14"/>
    </row>
    <row r="21" spans="2:23" s="45" customFormat="1" x14ac:dyDescent="0.35">
      <c r="B21" s="43" t="s">
        <v>21</v>
      </c>
      <c r="C21" s="44">
        <v>1276287</v>
      </c>
      <c r="E21" s="46">
        <f>C21</f>
        <v>1276287</v>
      </c>
      <c r="G21" s="46">
        <f>E21+G9</f>
        <v>13102699.17</v>
      </c>
      <c r="H21" s="45">
        <v>1200000</v>
      </c>
      <c r="I21" s="46">
        <f>G21+H21</f>
        <v>14302699.17</v>
      </c>
      <c r="J21" s="47">
        <v>3000000</v>
      </c>
      <c r="K21" s="44">
        <f>I21-J21</f>
        <v>11302699.17</v>
      </c>
      <c r="L21" s="47"/>
      <c r="M21" s="44">
        <f>K21</f>
        <v>11302699.17</v>
      </c>
    </row>
    <row r="23" spans="2:23" s="34" customFormat="1" ht="15" thickBot="1" x14ac:dyDescent="0.4">
      <c r="B23" s="48" t="s">
        <v>26</v>
      </c>
      <c r="C23" s="49">
        <f>SUM(C19:C21)</f>
        <v>1765648</v>
      </c>
      <c r="E23" s="50">
        <f>SUM(E19:E21)</f>
        <v>4765648</v>
      </c>
      <c r="F23" s="51"/>
      <c r="G23" s="49">
        <f t="shared" ref="G23:M23" si="2">SUM(G19:G21)</f>
        <v>13592060.17</v>
      </c>
      <c r="H23" s="51"/>
      <c r="I23" s="49">
        <f t="shared" si="2"/>
        <v>17792060.170000002</v>
      </c>
      <c r="J23" s="52"/>
      <c r="K23" s="49">
        <f t="shared" si="2"/>
        <v>14792060.17</v>
      </c>
      <c r="L23" s="52"/>
      <c r="M23" s="49">
        <f t="shared" si="2"/>
        <v>14792060.17</v>
      </c>
    </row>
    <row r="24" spans="2:23" ht="15" thickTop="1" x14ac:dyDescent="0.35"/>
    <row r="27" spans="2:23" s="56" customFormat="1" x14ac:dyDescent="0.35">
      <c r="B27" s="53" t="s">
        <v>22</v>
      </c>
      <c r="C27" s="54">
        <v>232441</v>
      </c>
      <c r="D27" s="53"/>
      <c r="E27" s="55">
        <f>C27</f>
        <v>232441</v>
      </c>
      <c r="F27" s="53"/>
      <c r="G27" s="55">
        <f>E27</f>
        <v>232441</v>
      </c>
      <c r="H27" s="53"/>
      <c r="I27" s="55">
        <f>G27</f>
        <v>232441</v>
      </c>
      <c r="J27" s="53"/>
      <c r="K27" s="54">
        <f>I27</f>
        <v>232441</v>
      </c>
      <c r="M27" s="54">
        <f>H33</f>
        <v>183686.35643854976</v>
      </c>
    </row>
    <row r="28" spans="2:23" s="56" customFormat="1" x14ac:dyDescent="0.35">
      <c r="B28" s="53" t="s">
        <v>23</v>
      </c>
      <c r="C28" s="57">
        <f>C21/C27</f>
        <v>5.490799815867252</v>
      </c>
      <c r="D28" s="57"/>
      <c r="E28" s="57">
        <f t="shared" ref="E28" si="3">E21/E27</f>
        <v>5.490799815867252</v>
      </c>
      <c r="F28" s="57"/>
      <c r="G28" s="57"/>
      <c r="H28" s="57"/>
      <c r="I28" s="57"/>
      <c r="K28" s="57"/>
      <c r="M28" s="58"/>
    </row>
    <row r="29" spans="2:23" s="56" customFormat="1" x14ac:dyDescent="0.35">
      <c r="B29" s="53" t="s">
        <v>24</v>
      </c>
      <c r="C29" s="59"/>
      <c r="G29" s="53">
        <f>G21/G27</f>
        <v>56.37</v>
      </c>
      <c r="H29" s="53"/>
      <c r="I29" s="60">
        <f t="shared" ref="I29" si="4">I21/I27</f>
        <v>61.5326004018224</v>
      </c>
      <c r="J29" s="53"/>
      <c r="K29" s="58">
        <f>K21/K27</f>
        <v>48.626099397266401</v>
      </c>
      <c r="M29" s="58">
        <f>M21/M27</f>
        <v>61.5326004018224</v>
      </c>
    </row>
    <row r="31" spans="2:23" x14ac:dyDescent="0.35">
      <c r="B31" s="1" t="s">
        <v>33</v>
      </c>
      <c r="C31" s="17">
        <v>3000000</v>
      </c>
      <c r="D31" s="1" t="s">
        <v>35</v>
      </c>
      <c r="E31" s="9">
        <v>1276287</v>
      </c>
      <c r="G31" s="1" t="s">
        <v>40</v>
      </c>
      <c r="H31" s="26">
        <f>C31/I29</f>
        <v>48754.643561450226</v>
      </c>
    </row>
    <row r="32" spans="2:23" x14ac:dyDescent="0.35">
      <c r="B32" s="1" t="s">
        <v>34</v>
      </c>
      <c r="C32" s="25">
        <v>0.4</v>
      </c>
      <c r="D32" s="1"/>
    </row>
    <row r="33" spans="2:8" ht="15" thickBot="1" x14ac:dyDescent="0.4">
      <c r="C33" s="14"/>
      <c r="D33" s="1" t="s">
        <v>36</v>
      </c>
      <c r="E33" s="3">
        <v>56.37</v>
      </c>
      <c r="G33" s="1" t="s">
        <v>41</v>
      </c>
      <c r="H33" s="19">
        <f>G27-H31</f>
        <v>183686.35643854976</v>
      </c>
    </row>
    <row r="34" spans="2:8" x14ac:dyDescent="0.35">
      <c r="B34" s="1" t="s">
        <v>32</v>
      </c>
      <c r="C34" s="17">
        <f>C31*C32</f>
        <v>1200000</v>
      </c>
      <c r="D34" s="1" t="s">
        <v>37</v>
      </c>
      <c r="E34" s="19">
        <f>E27*E33</f>
        <v>13102699.17</v>
      </c>
    </row>
    <row r="35" spans="2:8" ht="15" thickBot="1" x14ac:dyDescent="0.4">
      <c r="D35" s="1"/>
      <c r="E35" s="3"/>
    </row>
    <row r="36" spans="2:8" x14ac:dyDescent="0.35">
      <c r="D36" s="1" t="s">
        <v>38</v>
      </c>
      <c r="E36" s="19">
        <f>E34-E31</f>
        <v>11826412.17</v>
      </c>
    </row>
    <row r="39" spans="2:8" x14ac:dyDescent="0.35">
      <c r="B39" t="s">
        <v>43</v>
      </c>
      <c r="C39" s="24">
        <v>0.13</v>
      </c>
    </row>
  </sheetData>
  <pageMargins left="0.7" right="0.7" top="0.75" bottom="0.75" header="0.3" footer="0.3"/>
  <pageSetup orientation="portrait" r:id="rId1"/>
  <ignoredErrors>
    <ignoredError sqref="C11" formulaRange="1"/>
    <ignoredError sqref="I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dcterms:created xsi:type="dcterms:W3CDTF">2015-06-05T18:17:20Z</dcterms:created>
  <dcterms:modified xsi:type="dcterms:W3CDTF">2024-12-14T19:42:24Z</dcterms:modified>
</cp:coreProperties>
</file>