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enclowd3/Documents/E30 Docs/DME/MSS54 &amp; MSS54HP E30 Swap Items/"/>
    </mc:Choice>
  </mc:AlternateContent>
  <xr:revisionPtr revIDLastSave="0" documentId="13_ncr:1_{03E33FAD-D38C-BC4D-AC1F-8CC129900CA9}" xr6:coauthVersionLast="36" xr6:coauthVersionMax="36" xr10:uidLastSave="{00000000-0000-0000-0000-000000000000}"/>
  <bookViews>
    <workbookView xWindow="3840" yWindow="460" windowWidth="23960" windowHeight="13500" activeTab="1" xr2:uid="{465ED720-7BBA-FD42-BB7C-E82CC5F37784}"/>
  </bookViews>
  <sheets>
    <sheet name="Gearing and Diff Pulses" sheetId="1" r:id="rId1"/>
    <sheet name="Gang and Grenze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2" l="1"/>
  <c r="F10" i="2"/>
  <c r="E10" i="2"/>
  <c r="D10" i="2"/>
  <c r="J16" i="2"/>
  <c r="I14" i="2"/>
  <c r="I15" i="2"/>
  <c r="F15" i="2"/>
  <c r="G15" i="2"/>
  <c r="G17" i="2"/>
  <c r="E15" i="2"/>
  <c r="F17" i="2"/>
  <c r="D15" i="2"/>
  <c r="E17" i="2"/>
  <c r="C15" i="2"/>
  <c r="D17" i="2"/>
  <c r="B15" i="2"/>
  <c r="C17" i="2"/>
  <c r="I16" i="2"/>
  <c r="H16" i="2"/>
  <c r="H15" i="2"/>
  <c r="G16" i="2"/>
  <c r="F16" i="2"/>
  <c r="E16" i="2"/>
  <c r="D16" i="2"/>
  <c r="C16" i="2"/>
  <c r="B16" i="2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O14" i="2"/>
  <c r="O15" i="2"/>
  <c r="O16" i="2"/>
  <c r="P14" i="2"/>
  <c r="P15" i="2"/>
  <c r="P16" i="2"/>
  <c r="Q14" i="2"/>
  <c r="Q15" i="2"/>
  <c r="Q16" i="2"/>
  <c r="R14" i="2"/>
  <c r="R15" i="2"/>
  <c r="R16" i="2"/>
  <c r="S14" i="2"/>
  <c r="S15" i="2"/>
  <c r="S16" i="2"/>
  <c r="N14" i="2"/>
  <c r="N15" i="2"/>
  <c r="N16" i="2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B45" i="1"/>
  <c r="K14" i="2"/>
  <c r="L14" i="2"/>
  <c r="M14" i="2"/>
  <c r="T14" i="2"/>
  <c r="T15" i="2"/>
  <c r="K15" i="2"/>
  <c r="L15" i="2"/>
  <c r="M15" i="2"/>
  <c r="T16" i="2"/>
  <c r="K16" i="2"/>
  <c r="L16" i="2"/>
  <c r="M16" i="2"/>
  <c r="I17" i="2"/>
  <c r="K17" i="2"/>
  <c r="L17" i="2"/>
  <c r="M17" i="2"/>
  <c r="N17" i="2"/>
  <c r="O17" i="2"/>
  <c r="P17" i="2"/>
  <c r="Q17" i="2"/>
  <c r="R17" i="2"/>
  <c r="S17" i="2"/>
  <c r="T17" i="2"/>
  <c r="E11" i="1"/>
  <c r="B15" i="1"/>
  <c r="O14" i="1"/>
  <c r="O15" i="1"/>
  <c r="O16" i="1"/>
  <c r="C16" i="1"/>
  <c r="P14" i="1"/>
  <c r="P15" i="1"/>
  <c r="P16" i="1"/>
  <c r="D16" i="1"/>
  <c r="Q14" i="1"/>
  <c r="Q15" i="1"/>
  <c r="Q16" i="1"/>
  <c r="E16" i="1"/>
  <c r="R14" i="1"/>
  <c r="R15" i="1"/>
  <c r="R16" i="1"/>
  <c r="F16" i="1"/>
  <c r="S14" i="1"/>
  <c r="S15" i="1"/>
  <c r="S16" i="1"/>
  <c r="G16" i="1"/>
  <c r="T14" i="1"/>
  <c r="T15" i="1"/>
  <c r="T16" i="1"/>
  <c r="H16" i="1"/>
  <c r="O17" i="1"/>
  <c r="C17" i="1"/>
  <c r="P17" i="1"/>
  <c r="D17" i="1"/>
  <c r="Q17" i="1"/>
  <c r="E17" i="1"/>
  <c r="R17" i="1"/>
  <c r="F17" i="1"/>
  <c r="S17" i="1"/>
  <c r="G17" i="1"/>
  <c r="T17" i="1"/>
  <c r="H17" i="1"/>
  <c r="O18" i="1"/>
  <c r="C18" i="1"/>
  <c r="P18" i="1"/>
  <c r="D18" i="1"/>
  <c r="Q18" i="1"/>
  <c r="E18" i="1"/>
  <c r="R18" i="1"/>
  <c r="F18" i="1"/>
  <c r="S18" i="1"/>
  <c r="G18" i="1"/>
  <c r="T18" i="1"/>
  <c r="H18" i="1"/>
  <c r="O19" i="1"/>
  <c r="C19" i="1"/>
  <c r="P19" i="1"/>
  <c r="D19" i="1"/>
  <c r="Q19" i="1"/>
  <c r="E19" i="1"/>
  <c r="R19" i="1"/>
  <c r="F19" i="1"/>
  <c r="S19" i="1"/>
  <c r="G19" i="1"/>
  <c r="T19" i="1"/>
  <c r="H19" i="1"/>
  <c r="O20" i="1"/>
  <c r="C20" i="1"/>
  <c r="P20" i="1"/>
  <c r="D20" i="1"/>
  <c r="Q20" i="1"/>
  <c r="E20" i="1"/>
  <c r="R20" i="1"/>
  <c r="F20" i="1"/>
  <c r="S20" i="1"/>
  <c r="G20" i="1"/>
  <c r="T20" i="1"/>
  <c r="H20" i="1"/>
  <c r="O21" i="1"/>
  <c r="C21" i="1"/>
  <c r="P21" i="1"/>
  <c r="D21" i="1"/>
  <c r="Q21" i="1"/>
  <c r="E21" i="1"/>
  <c r="R21" i="1"/>
  <c r="F21" i="1"/>
  <c r="S21" i="1"/>
  <c r="G21" i="1"/>
  <c r="T21" i="1"/>
  <c r="H21" i="1"/>
  <c r="O22" i="1"/>
  <c r="C22" i="1"/>
  <c r="P22" i="1"/>
  <c r="D22" i="1"/>
  <c r="Q22" i="1"/>
  <c r="E22" i="1"/>
  <c r="R22" i="1"/>
  <c r="F22" i="1"/>
  <c r="S22" i="1"/>
  <c r="G22" i="1"/>
  <c r="T22" i="1"/>
  <c r="H22" i="1"/>
  <c r="O23" i="1"/>
  <c r="C23" i="1"/>
  <c r="P23" i="1"/>
  <c r="D23" i="1"/>
  <c r="Q23" i="1"/>
  <c r="E23" i="1"/>
  <c r="R23" i="1"/>
  <c r="F23" i="1"/>
  <c r="S23" i="1"/>
  <c r="G23" i="1"/>
  <c r="T23" i="1"/>
  <c r="H23" i="1"/>
  <c r="O24" i="1"/>
  <c r="C24" i="1"/>
  <c r="P24" i="1"/>
  <c r="D24" i="1"/>
  <c r="Q24" i="1"/>
  <c r="E24" i="1"/>
  <c r="R24" i="1"/>
  <c r="F24" i="1"/>
  <c r="S24" i="1"/>
  <c r="G24" i="1"/>
  <c r="T24" i="1"/>
  <c r="H24" i="1"/>
  <c r="O25" i="1"/>
  <c r="C25" i="1"/>
  <c r="P25" i="1"/>
  <c r="D25" i="1"/>
  <c r="Q25" i="1"/>
  <c r="E25" i="1"/>
  <c r="R25" i="1"/>
  <c r="F25" i="1"/>
  <c r="S25" i="1"/>
  <c r="G25" i="1"/>
  <c r="T25" i="1"/>
  <c r="H25" i="1"/>
  <c r="O26" i="1"/>
  <c r="C26" i="1"/>
  <c r="P26" i="1"/>
  <c r="D26" i="1"/>
  <c r="Q26" i="1"/>
  <c r="E26" i="1"/>
  <c r="R26" i="1"/>
  <c r="F26" i="1"/>
  <c r="S26" i="1"/>
  <c r="G26" i="1"/>
  <c r="T26" i="1"/>
  <c r="H26" i="1"/>
  <c r="O27" i="1"/>
  <c r="C27" i="1"/>
  <c r="P27" i="1"/>
  <c r="D27" i="1"/>
  <c r="Q27" i="1"/>
  <c r="E27" i="1"/>
  <c r="R27" i="1"/>
  <c r="F27" i="1"/>
  <c r="S27" i="1"/>
  <c r="G27" i="1"/>
  <c r="T27" i="1"/>
  <c r="H27" i="1"/>
  <c r="O28" i="1"/>
  <c r="C28" i="1"/>
  <c r="P28" i="1"/>
  <c r="D28" i="1"/>
  <c r="Q28" i="1"/>
  <c r="E28" i="1"/>
  <c r="R28" i="1"/>
  <c r="F28" i="1"/>
  <c r="S28" i="1"/>
  <c r="G28" i="1"/>
  <c r="T28" i="1"/>
  <c r="H28" i="1"/>
  <c r="O29" i="1"/>
  <c r="C29" i="1"/>
  <c r="P29" i="1"/>
  <c r="D29" i="1"/>
  <c r="Q29" i="1"/>
  <c r="E29" i="1"/>
  <c r="R29" i="1"/>
  <c r="F29" i="1"/>
  <c r="S29" i="1"/>
  <c r="G29" i="1"/>
  <c r="T29" i="1"/>
  <c r="H29" i="1"/>
  <c r="O30" i="1"/>
  <c r="C30" i="1"/>
  <c r="P30" i="1"/>
  <c r="D30" i="1"/>
  <c r="Q30" i="1"/>
  <c r="E30" i="1"/>
  <c r="R30" i="1"/>
  <c r="F30" i="1"/>
  <c r="S30" i="1"/>
  <c r="G30" i="1"/>
  <c r="T30" i="1"/>
  <c r="H30" i="1"/>
  <c r="O31" i="1"/>
  <c r="C31" i="1"/>
  <c r="P31" i="1"/>
  <c r="D31" i="1"/>
  <c r="Q31" i="1"/>
  <c r="E31" i="1"/>
  <c r="R31" i="1"/>
  <c r="F31" i="1"/>
  <c r="S31" i="1"/>
  <c r="G31" i="1"/>
  <c r="T31" i="1"/>
  <c r="H31" i="1"/>
  <c r="O32" i="1"/>
  <c r="C32" i="1"/>
  <c r="P32" i="1"/>
  <c r="D32" i="1"/>
  <c r="Q32" i="1"/>
  <c r="E32" i="1"/>
  <c r="R32" i="1"/>
  <c r="F32" i="1"/>
  <c r="S32" i="1"/>
  <c r="G32" i="1"/>
  <c r="T32" i="1"/>
  <c r="H32" i="1"/>
  <c r="O33" i="1"/>
  <c r="C33" i="1"/>
  <c r="P33" i="1"/>
  <c r="D33" i="1"/>
  <c r="Q33" i="1"/>
  <c r="E33" i="1"/>
  <c r="R33" i="1"/>
  <c r="F33" i="1"/>
  <c r="S33" i="1"/>
  <c r="G33" i="1"/>
  <c r="T33" i="1"/>
  <c r="H33" i="1"/>
  <c r="O34" i="1"/>
  <c r="C34" i="1"/>
  <c r="P34" i="1"/>
  <c r="D34" i="1"/>
  <c r="Q34" i="1"/>
  <c r="E34" i="1"/>
  <c r="R34" i="1"/>
  <c r="F34" i="1"/>
  <c r="S34" i="1"/>
  <c r="G34" i="1"/>
  <c r="T34" i="1"/>
  <c r="H34" i="1"/>
  <c r="O35" i="1"/>
  <c r="C35" i="1"/>
  <c r="P35" i="1"/>
  <c r="D35" i="1"/>
  <c r="Q35" i="1"/>
  <c r="E35" i="1"/>
  <c r="R35" i="1"/>
  <c r="F35" i="1"/>
  <c r="S35" i="1"/>
  <c r="G35" i="1"/>
  <c r="T35" i="1"/>
  <c r="H35" i="1"/>
  <c r="O36" i="1"/>
  <c r="C36" i="1"/>
  <c r="P36" i="1"/>
  <c r="D36" i="1"/>
  <c r="Q36" i="1"/>
  <c r="E36" i="1"/>
  <c r="R36" i="1"/>
  <c r="F36" i="1"/>
  <c r="S36" i="1"/>
  <c r="G36" i="1"/>
  <c r="T36" i="1"/>
  <c r="H36" i="1"/>
  <c r="O37" i="1"/>
  <c r="C37" i="1"/>
  <c r="P37" i="1"/>
  <c r="D37" i="1"/>
  <c r="Q37" i="1"/>
  <c r="E37" i="1"/>
  <c r="R37" i="1"/>
  <c r="F37" i="1"/>
  <c r="S37" i="1"/>
  <c r="G37" i="1"/>
  <c r="T37" i="1"/>
  <c r="H37" i="1"/>
  <c r="O38" i="1"/>
  <c r="C38" i="1"/>
  <c r="P38" i="1"/>
  <c r="D38" i="1"/>
  <c r="Q38" i="1"/>
  <c r="E38" i="1"/>
  <c r="R38" i="1"/>
  <c r="F38" i="1"/>
  <c r="S38" i="1"/>
  <c r="G38" i="1"/>
  <c r="T38" i="1"/>
  <c r="H38" i="1"/>
  <c r="O39" i="1"/>
  <c r="C39" i="1"/>
  <c r="P39" i="1"/>
  <c r="D39" i="1"/>
  <c r="Q39" i="1"/>
  <c r="E39" i="1"/>
  <c r="R39" i="1"/>
  <c r="F39" i="1"/>
  <c r="S39" i="1"/>
  <c r="G39" i="1"/>
  <c r="T39" i="1"/>
  <c r="H39" i="1"/>
  <c r="O40" i="1"/>
  <c r="C40" i="1"/>
  <c r="P40" i="1"/>
  <c r="D40" i="1"/>
  <c r="Q40" i="1"/>
  <c r="E40" i="1"/>
  <c r="R40" i="1"/>
  <c r="F40" i="1"/>
  <c r="S40" i="1"/>
  <c r="G40" i="1"/>
  <c r="T40" i="1"/>
  <c r="H40" i="1"/>
  <c r="O41" i="1"/>
  <c r="C41" i="1"/>
  <c r="P41" i="1"/>
  <c r="D41" i="1"/>
  <c r="Q41" i="1"/>
  <c r="E41" i="1"/>
  <c r="R41" i="1"/>
  <c r="F41" i="1"/>
  <c r="S41" i="1"/>
  <c r="G41" i="1"/>
  <c r="T41" i="1"/>
  <c r="H41" i="1"/>
  <c r="O42" i="1"/>
  <c r="C42" i="1"/>
  <c r="P42" i="1"/>
  <c r="D42" i="1"/>
  <c r="Q42" i="1"/>
  <c r="E42" i="1"/>
  <c r="R42" i="1"/>
  <c r="F42" i="1"/>
  <c r="S42" i="1"/>
  <c r="G42" i="1"/>
  <c r="T42" i="1"/>
  <c r="H42" i="1"/>
  <c r="O43" i="1"/>
  <c r="C43" i="1"/>
  <c r="P43" i="1"/>
  <c r="D43" i="1"/>
  <c r="Q43" i="1"/>
  <c r="E43" i="1"/>
  <c r="R43" i="1"/>
  <c r="F43" i="1"/>
  <c r="S43" i="1"/>
  <c r="G43" i="1"/>
  <c r="T43" i="1"/>
  <c r="H43" i="1"/>
  <c r="O44" i="1"/>
  <c r="C44" i="1"/>
  <c r="P44" i="1"/>
  <c r="D44" i="1"/>
  <c r="Q44" i="1"/>
  <c r="E44" i="1"/>
  <c r="R44" i="1"/>
  <c r="F44" i="1"/>
  <c r="S44" i="1"/>
  <c r="G44" i="1"/>
  <c r="T44" i="1"/>
  <c r="H44" i="1"/>
  <c r="O45" i="1"/>
  <c r="C45" i="1"/>
  <c r="P45" i="1"/>
  <c r="D45" i="1"/>
  <c r="Q45" i="1"/>
  <c r="E45" i="1"/>
  <c r="R45" i="1"/>
  <c r="F45" i="1"/>
  <c r="S45" i="1"/>
  <c r="G45" i="1"/>
  <c r="T45" i="1"/>
  <c r="H45" i="1"/>
  <c r="H15" i="1"/>
  <c r="G15" i="1"/>
  <c r="F15" i="1"/>
  <c r="E15" i="1"/>
  <c r="D15" i="1"/>
  <c r="C15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</calcChain>
</file>

<file path=xl/sharedStrings.xml><?xml version="1.0" encoding="utf-8"?>
<sst xmlns="http://schemas.openxmlformats.org/spreadsheetml/2006/main" count="63" uniqueCount="33">
  <si>
    <t>Width</t>
  </si>
  <si>
    <t>Diameter</t>
  </si>
  <si>
    <t>Ratio</t>
  </si>
  <si>
    <t>1st</t>
  </si>
  <si>
    <t>2nd</t>
  </si>
  <si>
    <t>3rd</t>
  </si>
  <si>
    <t>4th</t>
  </si>
  <si>
    <t>5th</t>
  </si>
  <si>
    <t>6th</t>
  </si>
  <si>
    <t>Reverse</t>
  </si>
  <si>
    <t>Diff</t>
  </si>
  <si>
    <t>Aspect Ratio</t>
  </si>
  <si>
    <t>Circumference MI</t>
  </si>
  <si>
    <t>RPM</t>
  </si>
  <si>
    <t>Gear Ratio Calculator, K_S_GANG_NV MIN/MAX and GRENZE VALUE Ballpark</t>
  </si>
  <si>
    <t>Diff Pulses/KM:</t>
  </si>
  <si>
    <t>Grenze</t>
  </si>
  <si>
    <t>Max</t>
  </si>
  <si>
    <t>Min</t>
  </si>
  <si>
    <t>Circumference KM</t>
  </si>
  <si>
    <t>Edit Blue</t>
  </si>
  <si>
    <t>Enter Gear Ratio:</t>
  </si>
  <si>
    <t>Enter Tire Size:</t>
  </si>
  <si>
    <t>Grenze_1-2</t>
  </si>
  <si>
    <t>Grenze_2-3</t>
  </si>
  <si>
    <t>Grenze_3-4</t>
  </si>
  <si>
    <t>Grenze_4-5</t>
  </si>
  <si>
    <t>Grenze_5-6</t>
  </si>
  <si>
    <t>Differential</t>
  </si>
  <si>
    <r>
      <rPr>
        <b/>
        <sz val="12"/>
        <color theme="1"/>
        <rFont val="Calibri"/>
        <family val="2"/>
        <scheme val="minor"/>
      </rPr>
      <t>Differential Note</t>
    </r>
    <r>
      <rPr>
        <sz val="12"/>
        <color theme="1"/>
        <rFont val="Calibri"/>
        <family val="2"/>
        <scheme val="minor"/>
      </rPr>
      <t>: Leave differential min/max alone if you diff is in between 3.63 and 3.93</t>
    </r>
  </si>
  <si>
    <t>&lt;=Change to your diff</t>
  </si>
  <si>
    <t>If not, change the min and max spread with a min/max=92.4% difference. Already Calculated in Cell J16</t>
  </si>
  <si>
    <t>Shortest differential gearing may only be 4.25 due to BYTE limitation in ECU IE FF=255. DME Calc is X/60. 255/60=4.25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</si>
</sst>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 (Body)_x0000_"/>
    </font>
    <font>
      <i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0" fontId="4" fillId="0" borderId="0" xfId="0" applyFont="1" applyFill="1"/>
    <xf numFmtId="0" fontId="0" fillId="7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2" fontId="0" fillId="0" borderId="0" xfId="0" applyNumberFormat="1" applyFill="1"/>
    <xf numFmtId="164" fontId="1" fillId="0" borderId="0" xfId="0" applyNumberFormat="1" applyFont="1" applyFill="1"/>
    <xf numFmtId="1" fontId="6" fillId="0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" fontId="2" fillId="5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6" borderId="0" xfId="0" applyFont="1" applyFill="1" applyBorder="1"/>
    <xf numFmtId="164" fontId="0" fillId="0" borderId="0" xfId="0" applyNumberFormat="1" applyBorder="1" applyAlignment="1">
      <alignment horizontal="center"/>
    </xf>
    <xf numFmtId="0" fontId="4" fillId="6" borderId="0" xfId="0" applyFont="1" applyFill="1" applyBorder="1"/>
    <xf numFmtId="0" fontId="4" fillId="3" borderId="0" xfId="0" applyFont="1" applyFill="1" applyBorder="1"/>
    <xf numFmtId="0" fontId="1" fillId="3" borderId="0" xfId="0" applyFont="1" applyFill="1" applyBorder="1"/>
    <xf numFmtId="0" fontId="4" fillId="4" borderId="0" xfId="0" applyFont="1" applyFill="1" applyBorder="1"/>
    <xf numFmtId="164" fontId="0" fillId="0" borderId="0" xfId="0" applyNumberFormat="1" applyFill="1" applyBorder="1" applyAlignment="1">
      <alignment horizontal="center"/>
    </xf>
    <xf numFmtId="0" fontId="1" fillId="4" borderId="0" xfId="0" applyFont="1" applyFill="1" applyBorder="1"/>
    <xf numFmtId="0" fontId="0" fillId="0" borderId="0" xfId="0" applyFill="1" applyBorder="1"/>
    <xf numFmtId="0" fontId="1" fillId="5" borderId="0" xfId="0" applyFont="1" applyFill="1" applyBorder="1"/>
    <xf numFmtId="164" fontId="0" fillId="8" borderId="0" xfId="0" applyNumberFormat="1" applyFill="1"/>
    <xf numFmtId="164" fontId="8" fillId="8" borderId="0" xfId="0" applyNumberFormat="1" applyFont="1" applyFill="1"/>
    <xf numFmtId="164" fontId="0" fillId="7" borderId="1" xfId="0" applyNumberFormat="1" applyFill="1" applyBorder="1"/>
    <xf numFmtId="164" fontId="0" fillId="7" borderId="2" xfId="0" applyNumberFormat="1" applyFill="1" applyBorder="1"/>
    <xf numFmtId="164" fontId="0" fillId="7" borderId="4" xfId="0" applyNumberFormat="1" applyFill="1" applyBorder="1"/>
    <xf numFmtId="164" fontId="0" fillId="7" borderId="0" xfId="0" applyNumberFormat="1" applyFill="1" applyBorder="1"/>
    <xf numFmtId="164" fontId="0" fillId="7" borderId="6" xfId="0" applyNumberFormat="1" applyFill="1" applyBorder="1"/>
    <xf numFmtId="164" fontId="0" fillId="7" borderId="7" xfId="0" applyNumberFormat="1" applyFill="1" applyBorder="1"/>
    <xf numFmtId="0" fontId="1" fillId="0" borderId="2" xfId="0" applyFont="1" applyBorder="1"/>
    <xf numFmtId="0" fontId="1" fillId="0" borderId="9" xfId="0" applyFont="1" applyBorder="1"/>
    <xf numFmtId="0" fontId="1" fillId="6" borderId="10" xfId="0" applyFont="1" applyFill="1" applyBorder="1"/>
    <xf numFmtId="0" fontId="1" fillId="6" borderId="11" xfId="0" applyFont="1" applyFill="1" applyBorder="1"/>
    <xf numFmtId="0" fontId="0" fillId="0" borderId="2" xfId="0" applyBorder="1"/>
    <xf numFmtId="0" fontId="0" fillId="0" borderId="3" xfId="0" applyBorder="1"/>
    <xf numFmtId="0" fontId="1" fillId="0" borderId="11" xfId="0" applyFont="1" applyBorder="1" applyAlignment="1">
      <alignment horizontal="center"/>
    </xf>
    <xf numFmtId="2" fontId="0" fillId="2" borderId="7" xfId="0" applyNumberFormat="1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7" borderId="0" xfId="0" applyFont="1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2" fontId="0" fillId="2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FACC-D12A-EC43-A881-E9B4659AE7DC}">
  <dimension ref="A1:V53"/>
  <sheetViews>
    <sheetView topLeftCell="A5" zoomScaleNormal="100" workbookViewId="0">
      <selection activeCell="E5" sqref="E5"/>
    </sheetView>
  </sheetViews>
  <sheetFormatPr baseColWidth="10" defaultRowHeight="16"/>
  <cols>
    <col min="1" max="1" width="10.83203125" style="16"/>
    <col min="2" max="2" width="11.1640625" style="16" bestFit="1" customWidth="1"/>
    <col min="3" max="8" width="10.83203125" style="16"/>
    <col min="9" max="9" width="15.5" style="16" hidden="1" customWidth="1"/>
    <col min="10" max="20" width="10.83203125" style="16" hidden="1" customWidth="1"/>
    <col min="21" max="16384" width="10.83203125" style="16"/>
  </cols>
  <sheetData>
    <row r="1" spans="1:20" hidden="1"/>
    <row r="2" spans="1:20" hidden="1"/>
    <row r="3" spans="1:20" hidden="1"/>
    <row r="4" spans="1:20" hidden="1"/>
    <row r="5" spans="1:20" ht="26">
      <c r="A5" s="17" t="s">
        <v>21</v>
      </c>
      <c r="B5" s="17"/>
      <c r="C5" s="17"/>
      <c r="D5" s="17"/>
      <c r="E5" s="18">
        <v>3.73</v>
      </c>
    </row>
    <row r="6" spans="1:20" hidden="1"/>
    <row r="7" spans="1:20" hidden="1"/>
    <row r="8" spans="1:20" hidden="1"/>
    <row r="9" spans="1:20" ht="26">
      <c r="A9" s="19"/>
      <c r="B9" s="19"/>
      <c r="C9" s="19"/>
      <c r="D9" s="20" t="s">
        <v>0</v>
      </c>
      <c r="E9" s="20" t="s">
        <v>2</v>
      </c>
      <c r="F9" s="20" t="s">
        <v>1</v>
      </c>
    </row>
    <row r="10" spans="1:20" ht="26">
      <c r="A10" s="21" t="s">
        <v>22</v>
      </c>
      <c r="B10" s="19"/>
      <c r="C10" s="19"/>
      <c r="D10" s="18">
        <v>235</v>
      </c>
      <c r="E10" s="18">
        <v>40</v>
      </c>
      <c r="F10" s="18">
        <v>18</v>
      </c>
    </row>
    <row r="11" spans="1:20" ht="26">
      <c r="A11" s="22" t="s">
        <v>15</v>
      </c>
      <c r="E11" s="23">
        <f>(1000/((((((D10*(E10/100))*2)+(F10*25.4))*3.14159))/1000))*9</f>
        <v>4440.1602533166279</v>
      </c>
    </row>
    <row r="13" spans="1:20">
      <c r="A13" s="24"/>
      <c r="B13" s="24" t="s">
        <v>3</v>
      </c>
      <c r="C13" s="24" t="s">
        <v>4</v>
      </c>
      <c r="D13" s="24" t="s">
        <v>5</v>
      </c>
      <c r="E13" s="24" t="s">
        <v>6</v>
      </c>
      <c r="F13" s="24" t="s">
        <v>7</v>
      </c>
      <c r="G13" s="24" t="s">
        <v>8</v>
      </c>
      <c r="H13" s="24" t="s">
        <v>9</v>
      </c>
      <c r="I13" s="16" t="s">
        <v>12</v>
      </c>
      <c r="J13" s="16" t="s">
        <v>10</v>
      </c>
      <c r="K13" s="16" t="s">
        <v>0</v>
      </c>
      <c r="L13" s="16" t="s">
        <v>11</v>
      </c>
      <c r="M13" s="16" t="s">
        <v>1</v>
      </c>
      <c r="N13" s="16" t="s">
        <v>3</v>
      </c>
      <c r="O13" s="16" t="s">
        <v>4</v>
      </c>
      <c r="P13" s="16" t="s">
        <v>5</v>
      </c>
      <c r="Q13" s="16" t="s">
        <v>6</v>
      </c>
      <c r="R13" s="16" t="s">
        <v>7</v>
      </c>
      <c r="S13" s="16" t="s">
        <v>8</v>
      </c>
      <c r="T13" s="16" t="s">
        <v>9</v>
      </c>
    </row>
    <row r="14" spans="1:20" ht="26">
      <c r="A14" s="25" t="s">
        <v>13</v>
      </c>
      <c r="B14" s="18">
        <v>4.3499999999999996</v>
      </c>
      <c r="C14" s="18">
        <v>2.5</v>
      </c>
      <c r="D14" s="18">
        <v>1.67</v>
      </c>
      <c r="E14" s="18">
        <v>1.23</v>
      </c>
      <c r="F14" s="18">
        <v>1</v>
      </c>
      <c r="G14" s="18">
        <v>0.83</v>
      </c>
      <c r="H14" s="18">
        <v>3.75</v>
      </c>
      <c r="I14" s="16">
        <f>(((((D10*(E10/100))*2)+(F10*25.4))*3.14159)/1000000)*0.621371</f>
        <v>1.2594903519130281E-3</v>
      </c>
      <c r="J14" s="16">
        <f>E5</f>
        <v>3.73</v>
      </c>
      <c r="K14" s="16">
        <f>D10</f>
        <v>235</v>
      </c>
      <c r="L14" s="16">
        <f>E10</f>
        <v>40</v>
      </c>
      <c r="M14" s="16">
        <f>F10</f>
        <v>18</v>
      </c>
      <c r="N14" s="16">
        <f>B14</f>
        <v>4.3499999999999996</v>
      </c>
      <c r="O14" s="16">
        <f t="shared" ref="O14:T14" si="0">C14</f>
        <v>2.5</v>
      </c>
      <c r="P14" s="16">
        <f t="shared" si="0"/>
        <v>1.67</v>
      </c>
      <c r="Q14" s="16">
        <f t="shared" si="0"/>
        <v>1.23</v>
      </c>
      <c r="R14" s="16">
        <f t="shared" si="0"/>
        <v>1</v>
      </c>
      <c r="S14" s="16">
        <f t="shared" si="0"/>
        <v>0.83</v>
      </c>
      <c r="T14" s="16">
        <f t="shared" si="0"/>
        <v>3.75</v>
      </c>
    </row>
    <row r="15" spans="1:20">
      <c r="A15" s="26">
        <v>750</v>
      </c>
      <c r="B15" s="27">
        <f>(A15*60)/(J15*N15)*I15</f>
        <v>3.4930859348609449</v>
      </c>
      <c r="C15" s="27">
        <f>(A15*60)/(J15*O15)*I15</f>
        <v>6.0779695266580447</v>
      </c>
      <c r="D15" s="27">
        <f>(A15*60)/(J15*P15)*I15</f>
        <v>9.0987567764341986</v>
      </c>
      <c r="E15" s="27">
        <f>(A15*60)/(J15*Q15)*I15</f>
        <v>12.353596598898463</v>
      </c>
      <c r="F15" s="27">
        <f>(A15*60)/(J15*R15)*I15</f>
        <v>15.19492381664511</v>
      </c>
      <c r="G15" s="27">
        <f>(A15*60)/(J15*S15)*I15</f>
        <v>18.307137128488087</v>
      </c>
      <c r="H15" s="27">
        <f>(A15*60)/(J15*T15)*I15</f>
        <v>4.0519796844386953</v>
      </c>
      <c r="I15" s="16">
        <f t="shared" ref="I15:N15" si="1">I14</f>
        <v>1.2594903519130281E-3</v>
      </c>
      <c r="J15" s="16">
        <f t="shared" si="1"/>
        <v>3.73</v>
      </c>
      <c r="K15" s="16">
        <f t="shared" si="1"/>
        <v>235</v>
      </c>
      <c r="L15" s="16">
        <f t="shared" si="1"/>
        <v>40</v>
      </c>
      <c r="M15" s="16">
        <f t="shared" si="1"/>
        <v>18</v>
      </c>
      <c r="N15" s="16">
        <f t="shared" si="1"/>
        <v>4.3499999999999996</v>
      </c>
      <c r="O15" s="16">
        <f t="shared" ref="O15:T15" si="2">O14</f>
        <v>2.5</v>
      </c>
      <c r="P15" s="16">
        <f t="shared" si="2"/>
        <v>1.67</v>
      </c>
      <c r="Q15" s="16">
        <f t="shared" si="2"/>
        <v>1.23</v>
      </c>
      <c r="R15" s="16">
        <f t="shared" si="2"/>
        <v>1</v>
      </c>
      <c r="S15" s="16">
        <f t="shared" si="2"/>
        <v>0.83</v>
      </c>
      <c r="T15" s="16">
        <f t="shared" si="2"/>
        <v>3.75</v>
      </c>
    </row>
    <row r="16" spans="1:20" ht="21">
      <c r="A16" s="28">
        <f>A15+250</f>
        <v>1000</v>
      </c>
      <c r="B16" s="27">
        <f t="shared" ref="B16:B44" si="3">(A16*60)/(J16*N16)*I16</f>
        <v>4.6574479131479265</v>
      </c>
      <c r="C16" s="27">
        <f t="shared" ref="C16:C45" si="4">(A16*60)/(J16*O16)*I16</f>
        <v>8.1039593688773923</v>
      </c>
      <c r="D16" s="27">
        <f t="shared" ref="D16:D45" si="5">(A16*60)/(J16*P16)*I16</f>
        <v>12.131675701912265</v>
      </c>
      <c r="E16" s="27">
        <f t="shared" ref="E16:E45" si="6">(A16*60)/(J16*Q16)*I16</f>
        <v>16.471462131864619</v>
      </c>
      <c r="F16" s="27">
        <f t="shared" ref="F16:F45" si="7">(A16*60)/(J16*R16)*I16</f>
        <v>20.25989842219348</v>
      </c>
      <c r="G16" s="27">
        <f t="shared" ref="G16:G45" si="8">(A16*60)/(J16*S16)*I16</f>
        <v>24.409516171317449</v>
      </c>
      <c r="H16" s="27">
        <f t="shared" ref="H16:H45" si="9">(A16*60)/(J16*T16)*I16</f>
        <v>5.4026395792515949</v>
      </c>
      <c r="I16" s="16">
        <f t="shared" ref="I16:I45" si="10">I15</f>
        <v>1.2594903519130281E-3</v>
      </c>
      <c r="J16" s="16">
        <f t="shared" ref="J16:J45" si="11">J15</f>
        <v>3.73</v>
      </c>
      <c r="K16" s="16">
        <f t="shared" ref="K16:K45" si="12">K15</f>
        <v>235</v>
      </c>
      <c r="L16" s="16">
        <f t="shared" ref="L16:L45" si="13">L15</f>
        <v>40</v>
      </c>
      <c r="M16" s="16">
        <f t="shared" ref="M16:M45" si="14">M15</f>
        <v>18</v>
      </c>
      <c r="N16" s="16">
        <f t="shared" ref="N16:N45" si="15">N15</f>
        <v>4.3499999999999996</v>
      </c>
      <c r="O16" s="16">
        <f t="shared" ref="O16:O45" si="16">O15</f>
        <v>2.5</v>
      </c>
      <c r="P16" s="16">
        <f t="shared" ref="P16:P45" si="17">P15</f>
        <v>1.67</v>
      </c>
      <c r="Q16" s="16">
        <f t="shared" ref="Q16:Q45" si="18">Q15</f>
        <v>1.23</v>
      </c>
      <c r="R16" s="16">
        <f t="shared" ref="R16:R45" si="19">R15</f>
        <v>1</v>
      </c>
      <c r="S16" s="16">
        <f t="shared" ref="S16:S45" si="20">S15</f>
        <v>0.83</v>
      </c>
      <c r="T16" s="16">
        <f t="shared" ref="T16:T45" si="21">T15</f>
        <v>3.75</v>
      </c>
    </row>
    <row r="17" spans="1:20">
      <c r="A17" s="26">
        <f t="shared" ref="A17:A44" si="22">A16+250</f>
        <v>1250</v>
      </c>
      <c r="B17" s="27">
        <f t="shared" si="3"/>
        <v>5.8218098914349081</v>
      </c>
      <c r="C17" s="27">
        <f t="shared" si="4"/>
        <v>10.12994921109674</v>
      </c>
      <c r="D17" s="27">
        <f t="shared" si="5"/>
        <v>15.164594627390331</v>
      </c>
      <c r="E17" s="27">
        <f t="shared" si="6"/>
        <v>20.589327664830773</v>
      </c>
      <c r="F17" s="27">
        <f t="shared" si="7"/>
        <v>25.324873027741852</v>
      </c>
      <c r="G17" s="27">
        <f t="shared" si="8"/>
        <v>30.511895214146811</v>
      </c>
      <c r="H17" s="27">
        <f t="shared" si="9"/>
        <v>6.7532994740644927</v>
      </c>
      <c r="I17" s="16">
        <f t="shared" si="10"/>
        <v>1.2594903519130281E-3</v>
      </c>
      <c r="J17" s="16">
        <f t="shared" si="11"/>
        <v>3.73</v>
      </c>
      <c r="K17" s="16">
        <f t="shared" si="12"/>
        <v>235</v>
      </c>
      <c r="L17" s="16">
        <f t="shared" si="13"/>
        <v>40</v>
      </c>
      <c r="M17" s="16">
        <f t="shared" si="14"/>
        <v>18</v>
      </c>
      <c r="N17" s="16">
        <f t="shared" si="15"/>
        <v>4.3499999999999996</v>
      </c>
      <c r="O17" s="16">
        <f t="shared" si="16"/>
        <v>2.5</v>
      </c>
      <c r="P17" s="16">
        <f t="shared" si="17"/>
        <v>1.67</v>
      </c>
      <c r="Q17" s="16">
        <f t="shared" si="18"/>
        <v>1.23</v>
      </c>
      <c r="R17" s="16">
        <f t="shared" si="19"/>
        <v>1</v>
      </c>
      <c r="S17" s="16">
        <f t="shared" si="20"/>
        <v>0.83</v>
      </c>
      <c r="T17" s="16">
        <f t="shared" si="21"/>
        <v>3.75</v>
      </c>
    </row>
    <row r="18" spans="1:20">
      <c r="A18" s="26">
        <f t="shared" si="22"/>
        <v>1500</v>
      </c>
      <c r="B18" s="27">
        <f t="shared" si="3"/>
        <v>6.9861718697218897</v>
      </c>
      <c r="C18" s="27">
        <f t="shared" si="4"/>
        <v>12.155939053316089</v>
      </c>
      <c r="D18" s="27">
        <f t="shared" si="5"/>
        <v>18.197513552868397</v>
      </c>
      <c r="E18" s="27">
        <f t="shared" si="6"/>
        <v>24.707193197796926</v>
      </c>
      <c r="F18" s="27">
        <f t="shared" si="7"/>
        <v>30.38984763329022</v>
      </c>
      <c r="G18" s="27">
        <f t="shared" si="8"/>
        <v>36.614274256976174</v>
      </c>
      <c r="H18" s="27">
        <f t="shared" si="9"/>
        <v>8.1039593688773905</v>
      </c>
      <c r="I18" s="16">
        <f t="shared" si="10"/>
        <v>1.2594903519130281E-3</v>
      </c>
      <c r="J18" s="16">
        <f t="shared" si="11"/>
        <v>3.73</v>
      </c>
      <c r="K18" s="16">
        <f t="shared" si="12"/>
        <v>235</v>
      </c>
      <c r="L18" s="16">
        <f t="shared" si="13"/>
        <v>40</v>
      </c>
      <c r="M18" s="16">
        <f t="shared" si="14"/>
        <v>18</v>
      </c>
      <c r="N18" s="16">
        <f t="shared" si="15"/>
        <v>4.3499999999999996</v>
      </c>
      <c r="O18" s="16">
        <f t="shared" si="16"/>
        <v>2.5</v>
      </c>
      <c r="P18" s="16">
        <f t="shared" si="17"/>
        <v>1.67</v>
      </c>
      <c r="Q18" s="16">
        <f t="shared" si="18"/>
        <v>1.23</v>
      </c>
      <c r="R18" s="16">
        <f t="shared" si="19"/>
        <v>1</v>
      </c>
      <c r="S18" s="16">
        <f t="shared" si="20"/>
        <v>0.83</v>
      </c>
      <c r="T18" s="16">
        <f t="shared" si="21"/>
        <v>3.75</v>
      </c>
    </row>
    <row r="19" spans="1:20">
      <c r="A19" s="26">
        <f t="shared" si="22"/>
        <v>1750</v>
      </c>
      <c r="B19" s="27">
        <f t="shared" si="3"/>
        <v>8.1505338480088714</v>
      </c>
      <c r="C19" s="27">
        <f t="shared" si="4"/>
        <v>14.181928895535437</v>
      </c>
      <c r="D19" s="27">
        <f t="shared" si="5"/>
        <v>21.230432478346462</v>
      </c>
      <c r="E19" s="27">
        <f t="shared" si="6"/>
        <v>28.825058730763082</v>
      </c>
      <c r="F19" s="27">
        <f t="shared" si="7"/>
        <v>35.454822238838588</v>
      </c>
      <c r="G19" s="27">
        <f t="shared" si="8"/>
        <v>42.716653299805536</v>
      </c>
      <c r="H19" s="27">
        <f t="shared" si="9"/>
        <v>9.4546192636902902</v>
      </c>
      <c r="I19" s="16">
        <f t="shared" si="10"/>
        <v>1.2594903519130281E-3</v>
      </c>
      <c r="J19" s="16">
        <f t="shared" si="11"/>
        <v>3.73</v>
      </c>
      <c r="K19" s="16">
        <f t="shared" si="12"/>
        <v>235</v>
      </c>
      <c r="L19" s="16">
        <f t="shared" si="13"/>
        <v>40</v>
      </c>
      <c r="M19" s="16">
        <f t="shared" si="14"/>
        <v>18</v>
      </c>
      <c r="N19" s="16">
        <f t="shared" si="15"/>
        <v>4.3499999999999996</v>
      </c>
      <c r="O19" s="16">
        <f t="shared" si="16"/>
        <v>2.5</v>
      </c>
      <c r="P19" s="16">
        <f t="shared" si="17"/>
        <v>1.67</v>
      </c>
      <c r="Q19" s="16">
        <f t="shared" si="18"/>
        <v>1.23</v>
      </c>
      <c r="R19" s="16">
        <f t="shared" si="19"/>
        <v>1</v>
      </c>
      <c r="S19" s="16">
        <f t="shared" si="20"/>
        <v>0.83</v>
      </c>
      <c r="T19" s="16">
        <f t="shared" si="21"/>
        <v>3.75</v>
      </c>
    </row>
    <row r="20" spans="1:20" ht="21">
      <c r="A20" s="28">
        <f t="shared" si="22"/>
        <v>2000</v>
      </c>
      <c r="B20" s="27">
        <f t="shared" si="3"/>
        <v>9.314895826295853</v>
      </c>
      <c r="C20" s="27">
        <f t="shared" si="4"/>
        <v>16.207918737754785</v>
      </c>
      <c r="D20" s="27">
        <f t="shared" si="5"/>
        <v>24.263351403824529</v>
      </c>
      <c r="E20" s="27">
        <f t="shared" si="6"/>
        <v>32.942924263729239</v>
      </c>
      <c r="F20" s="27">
        <f t="shared" si="7"/>
        <v>40.51979684438696</v>
      </c>
      <c r="G20" s="27">
        <f t="shared" si="8"/>
        <v>48.819032342634898</v>
      </c>
      <c r="H20" s="27">
        <f t="shared" si="9"/>
        <v>10.80527915850319</v>
      </c>
      <c r="I20" s="16">
        <f t="shared" si="10"/>
        <v>1.2594903519130281E-3</v>
      </c>
      <c r="J20" s="16">
        <f t="shared" si="11"/>
        <v>3.73</v>
      </c>
      <c r="K20" s="16">
        <f t="shared" si="12"/>
        <v>235</v>
      </c>
      <c r="L20" s="16">
        <f t="shared" si="13"/>
        <v>40</v>
      </c>
      <c r="M20" s="16">
        <f t="shared" si="14"/>
        <v>18</v>
      </c>
      <c r="N20" s="16">
        <f t="shared" si="15"/>
        <v>4.3499999999999996</v>
      </c>
      <c r="O20" s="16">
        <f t="shared" si="16"/>
        <v>2.5</v>
      </c>
      <c r="P20" s="16">
        <f t="shared" si="17"/>
        <v>1.67</v>
      </c>
      <c r="Q20" s="16">
        <f t="shared" si="18"/>
        <v>1.23</v>
      </c>
      <c r="R20" s="16">
        <f t="shared" si="19"/>
        <v>1</v>
      </c>
      <c r="S20" s="16">
        <f t="shared" si="20"/>
        <v>0.83</v>
      </c>
      <c r="T20" s="16">
        <f t="shared" si="21"/>
        <v>3.75</v>
      </c>
    </row>
    <row r="21" spans="1:20">
      <c r="A21" s="26">
        <f t="shared" si="22"/>
        <v>2250</v>
      </c>
      <c r="B21" s="27">
        <f t="shared" si="3"/>
        <v>10.479257804582835</v>
      </c>
      <c r="C21" s="27">
        <f t="shared" si="4"/>
        <v>18.233908579974134</v>
      </c>
      <c r="D21" s="27">
        <f t="shared" si="5"/>
        <v>27.296270329302597</v>
      </c>
      <c r="E21" s="27">
        <f t="shared" si="6"/>
        <v>37.060789796695389</v>
      </c>
      <c r="F21" s="27">
        <f t="shared" si="7"/>
        <v>45.584771449935332</v>
      </c>
      <c r="G21" s="27">
        <f t="shared" si="8"/>
        <v>54.921411385464253</v>
      </c>
      <c r="H21" s="27">
        <f t="shared" si="9"/>
        <v>12.155939053316089</v>
      </c>
      <c r="I21" s="16">
        <f t="shared" si="10"/>
        <v>1.2594903519130281E-3</v>
      </c>
      <c r="J21" s="16">
        <f t="shared" si="11"/>
        <v>3.73</v>
      </c>
      <c r="K21" s="16">
        <f t="shared" si="12"/>
        <v>235</v>
      </c>
      <c r="L21" s="16">
        <f t="shared" si="13"/>
        <v>40</v>
      </c>
      <c r="M21" s="16">
        <f t="shared" si="14"/>
        <v>18</v>
      </c>
      <c r="N21" s="16">
        <f t="shared" si="15"/>
        <v>4.3499999999999996</v>
      </c>
      <c r="O21" s="16">
        <f t="shared" si="16"/>
        <v>2.5</v>
      </c>
      <c r="P21" s="16">
        <f t="shared" si="17"/>
        <v>1.67</v>
      </c>
      <c r="Q21" s="16">
        <f t="shared" si="18"/>
        <v>1.23</v>
      </c>
      <c r="R21" s="16">
        <f t="shared" si="19"/>
        <v>1</v>
      </c>
      <c r="S21" s="16">
        <f t="shared" si="20"/>
        <v>0.83</v>
      </c>
      <c r="T21" s="16">
        <f t="shared" si="21"/>
        <v>3.75</v>
      </c>
    </row>
    <row r="22" spans="1:20">
      <c r="A22" s="26">
        <f t="shared" si="22"/>
        <v>2500</v>
      </c>
      <c r="B22" s="27">
        <f t="shared" si="3"/>
        <v>11.643619782869816</v>
      </c>
      <c r="C22" s="27">
        <f t="shared" si="4"/>
        <v>20.25989842219348</v>
      </c>
      <c r="D22" s="27">
        <f t="shared" si="5"/>
        <v>30.329189254780662</v>
      </c>
      <c r="E22" s="27">
        <f t="shared" si="6"/>
        <v>41.178655329661545</v>
      </c>
      <c r="F22" s="27">
        <f t="shared" si="7"/>
        <v>50.649746055483703</v>
      </c>
      <c r="G22" s="27">
        <f t="shared" si="8"/>
        <v>61.023790428293623</v>
      </c>
      <c r="H22" s="27">
        <f t="shared" si="9"/>
        <v>13.506598948128985</v>
      </c>
      <c r="I22" s="16">
        <f t="shared" si="10"/>
        <v>1.2594903519130281E-3</v>
      </c>
      <c r="J22" s="16">
        <f t="shared" si="11"/>
        <v>3.73</v>
      </c>
      <c r="K22" s="16">
        <f t="shared" si="12"/>
        <v>235</v>
      </c>
      <c r="L22" s="16">
        <f t="shared" si="13"/>
        <v>40</v>
      </c>
      <c r="M22" s="16">
        <f t="shared" si="14"/>
        <v>18</v>
      </c>
      <c r="N22" s="16">
        <f t="shared" si="15"/>
        <v>4.3499999999999996</v>
      </c>
      <c r="O22" s="16">
        <f t="shared" si="16"/>
        <v>2.5</v>
      </c>
      <c r="P22" s="16">
        <f t="shared" si="17"/>
        <v>1.67</v>
      </c>
      <c r="Q22" s="16">
        <f t="shared" si="18"/>
        <v>1.23</v>
      </c>
      <c r="R22" s="16">
        <f t="shared" si="19"/>
        <v>1</v>
      </c>
      <c r="S22" s="16">
        <f t="shared" si="20"/>
        <v>0.83</v>
      </c>
      <c r="T22" s="16">
        <f t="shared" si="21"/>
        <v>3.75</v>
      </c>
    </row>
    <row r="23" spans="1:20">
      <c r="A23" s="26">
        <f t="shared" si="22"/>
        <v>2750</v>
      </c>
      <c r="B23" s="27">
        <f t="shared" si="3"/>
        <v>12.807981761156798</v>
      </c>
      <c r="C23" s="27">
        <f t="shared" si="4"/>
        <v>22.285888264412833</v>
      </c>
      <c r="D23" s="27">
        <f t="shared" si="5"/>
        <v>33.36210818025873</v>
      </c>
      <c r="E23" s="27">
        <f t="shared" si="6"/>
        <v>45.296520862627702</v>
      </c>
      <c r="F23" s="27">
        <f t="shared" si="7"/>
        <v>55.714720661032075</v>
      </c>
      <c r="G23" s="27">
        <f t="shared" si="8"/>
        <v>67.126169471122978</v>
      </c>
      <c r="H23" s="27">
        <f t="shared" si="9"/>
        <v>14.857258842941885</v>
      </c>
      <c r="I23" s="16">
        <f t="shared" si="10"/>
        <v>1.2594903519130281E-3</v>
      </c>
      <c r="J23" s="16">
        <f t="shared" si="11"/>
        <v>3.73</v>
      </c>
      <c r="K23" s="16">
        <f t="shared" si="12"/>
        <v>235</v>
      </c>
      <c r="L23" s="16">
        <f t="shared" si="13"/>
        <v>40</v>
      </c>
      <c r="M23" s="16">
        <f t="shared" si="14"/>
        <v>18</v>
      </c>
      <c r="N23" s="16">
        <f t="shared" si="15"/>
        <v>4.3499999999999996</v>
      </c>
      <c r="O23" s="16">
        <f t="shared" si="16"/>
        <v>2.5</v>
      </c>
      <c r="P23" s="16">
        <f t="shared" si="17"/>
        <v>1.67</v>
      </c>
      <c r="Q23" s="16">
        <f t="shared" si="18"/>
        <v>1.23</v>
      </c>
      <c r="R23" s="16">
        <f t="shared" si="19"/>
        <v>1</v>
      </c>
      <c r="S23" s="16">
        <f t="shared" si="20"/>
        <v>0.83</v>
      </c>
      <c r="T23" s="16">
        <f t="shared" si="21"/>
        <v>3.75</v>
      </c>
    </row>
    <row r="24" spans="1:20" ht="21">
      <c r="A24" s="28">
        <f t="shared" si="22"/>
        <v>3000</v>
      </c>
      <c r="B24" s="27">
        <f t="shared" si="3"/>
        <v>13.972343739443779</v>
      </c>
      <c r="C24" s="27">
        <f t="shared" si="4"/>
        <v>24.311878106632179</v>
      </c>
      <c r="D24" s="27">
        <f t="shared" si="5"/>
        <v>36.395027105736794</v>
      </c>
      <c r="E24" s="27">
        <f t="shared" si="6"/>
        <v>49.414386395593851</v>
      </c>
      <c r="F24" s="27">
        <f t="shared" si="7"/>
        <v>60.77969526658044</v>
      </c>
      <c r="G24" s="27">
        <f t="shared" si="8"/>
        <v>73.228548513952347</v>
      </c>
      <c r="H24" s="27">
        <f t="shared" si="9"/>
        <v>16.207918737754781</v>
      </c>
      <c r="I24" s="16">
        <f t="shared" si="10"/>
        <v>1.2594903519130281E-3</v>
      </c>
      <c r="J24" s="16">
        <f t="shared" si="11"/>
        <v>3.73</v>
      </c>
      <c r="K24" s="16">
        <f t="shared" si="12"/>
        <v>235</v>
      </c>
      <c r="L24" s="16">
        <f t="shared" si="13"/>
        <v>40</v>
      </c>
      <c r="M24" s="16">
        <f t="shared" si="14"/>
        <v>18</v>
      </c>
      <c r="N24" s="16">
        <f t="shared" si="15"/>
        <v>4.3499999999999996</v>
      </c>
      <c r="O24" s="16">
        <f t="shared" si="16"/>
        <v>2.5</v>
      </c>
      <c r="P24" s="16">
        <f t="shared" si="17"/>
        <v>1.67</v>
      </c>
      <c r="Q24" s="16">
        <f t="shared" si="18"/>
        <v>1.23</v>
      </c>
      <c r="R24" s="16">
        <f t="shared" si="19"/>
        <v>1</v>
      </c>
      <c r="S24" s="16">
        <f t="shared" si="20"/>
        <v>0.83</v>
      </c>
      <c r="T24" s="16">
        <f t="shared" si="21"/>
        <v>3.75</v>
      </c>
    </row>
    <row r="25" spans="1:20">
      <c r="A25" s="26">
        <f t="shared" si="22"/>
        <v>3250</v>
      </c>
      <c r="B25" s="27">
        <f t="shared" si="3"/>
        <v>15.136705717730761</v>
      </c>
      <c r="C25" s="27">
        <f t="shared" si="4"/>
        <v>26.337867948851528</v>
      </c>
      <c r="D25" s="27">
        <f t="shared" si="5"/>
        <v>39.427946031214859</v>
      </c>
      <c r="E25" s="27">
        <f t="shared" si="6"/>
        <v>53.532251928560008</v>
      </c>
      <c r="F25" s="27">
        <f t="shared" si="7"/>
        <v>65.844669872128804</v>
      </c>
      <c r="G25" s="27">
        <f t="shared" si="8"/>
        <v>79.330927556781702</v>
      </c>
      <c r="H25" s="27">
        <f t="shared" si="9"/>
        <v>17.558578632567681</v>
      </c>
      <c r="I25" s="16">
        <f t="shared" si="10"/>
        <v>1.2594903519130281E-3</v>
      </c>
      <c r="J25" s="16">
        <f t="shared" si="11"/>
        <v>3.73</v>
      </c>
      <c r="K25" s="16">
        <f t="shared" si="12"/>
        <v>235</v>
      </c>
      <c r="L25" s="16">
        <f t="shared" si="13"/>
        <v>40</v>
      </c>
      <c r="M25" s="16">
        <f t="shared" si="14"/>
        <v>18</v>
      </c>
      <c r="N25" s="16">
        <f t="shared" si="15"/>
        <v>4.3499999999999996</v>
      </c>
      <c r="O25" s="16">
        <f t="shared" si="16"/>
        <v>2.5</v>
      </c>
      <c r="P25" s="16">
        <f t="shared" si="17"/>
        <v>1.67</v>
      </c>
      <c r="Q25" s="16">
        <f t="shared" si="18"/>
        <v>1.23</v>
      </c>
      <c r="R25" s="16">
        <f t="shared" si="19"/>
        <v>1</v>
      </c>
      <c r="S25" s="16">
        <f t="shared" si="20"/>
        <v>0.83</v>
      </c>
      <c r="T25" s="16">
        <f t="shared" si="21"/>
        <v>3.75</v>
      </c>
    </row>
    <row r="26" spans="1:20">
      <c r="A26" s="26">
        <f t="shared" si="22"/>
        <v>3500</v>
      </c>
      <c r="B26" s="27">
        <f t="shared" si="3"/>
        <v>16.301067696017743</v>
      </c>
      <c r="C26" s="27">
        <f t="shared" si="4"/>
        <v>28.363857791070874</v>
      </c>
      <c r="D26" s="27">
        <f t="shared" si="5"/>
        <v>42.460864956692923</v>
      </c>
      <c r="E26" s="27">
        <f t="shared" si="6"/>
        <v>57.650117461526165</v>
      </c>
      <c r="F26" s="27">
        <f t="shared" si="7"/>
        <v>70.909644477677176</v>
      </c>
      <c r="G26" s="27">
        <f t="shared" si="8"/>
        <v>85.433306599611072</v>
      </c>
      <c r="H26" s="27">
        <f t="shared" si="9"/>
        <v>18.90923852738058</v>
      </c>
      <c r="I26" s="16">
        <f t="shared" si="10"/>
        <v>1.2594903519130281E-3</v>
      </c>
      <c r="J26" s="16">
        <f t="shared" si="11"/>
        <v>3.73</v>
      </c>
      <c r="K26" s="16">
        <f t="shared" si="12"/>
        <v>235</v>
      </c>
      <c r="L26" s="16">
        <f t="shared" si="13"/>
        <v>40</v>
      </c>
      <c r="M26" s="16">
        <f t="shared" si="14"/>
        <v>18</v>
      </c>
      <c r="N26" s="16">
        <f t="shared" si="15"/>
        <v>4.3499999999999996</v>
      </c>
      <c r="O26" s="16">
        <f t="shared" si="16"/>
        <v>2.5</v>
      </c>
      <c r="P26" s="16">
        <f t="shared" si="17"/>
        <v>1.67</v>
      </c>
      <c r="Q26" s="16">
        <f t="shared" si="18"/>
        <v>1.23</v>
      </c>
      <c r="R26" s="16">
        <f t="shared" si="19"/>
        <v>1</v>
      </c>
      <c r="S26" s="16">
        <f t="shared" si="20"/>
        <v>0.83</v>
      </c>
      <c r="T26" s="16">
        <f t="shared" si="21"/>
        <v>3.75</v>
      </c>
    </row>
    <row r="27" spans="1:20">
      <c r="A27" s="26">
        <f t="shared" si="22"/>
        <v>3750</v>
      </c>
      <c r="B27" s="27">
        <f t="shared" si="3"/>
        <v>17.465429674304726</v>
      </c>
      <c r="C27" s="27">
        <f t="shared" si="4"/>
        <v>30.389847633290223</v>
      </c>
      <c r="D27" s="27">
        <f t="shared" si="5"/>
        <v>45.493783882170987</v>
      </c>
      <c r="E27" s="27">
        <f t="shared" si="6"/>
        <v>61.767982994492321</v>
      </c>
      <c r="F27" s="27">
        <f t="shared" si="7"/>
        <v>75.974619083225548</v>
      </c>
      <c r="G27" s="27">
        <f t="shared" si="8"/>
        <v>91.535685642440427</v>
      </c>
      <c r="H27" s="27">
        <f t="shared" si="9"/>
        <v>20.25989842219348</v>
      </c>
      <c r="I27" s="16">
        <f t="shared" si="10"/>
        <v>1.2594903519130281E-3</v>
      </c>
      <c r="J27" s="16">
        <f t="shared" si="11"/>
        <v>3.73</v>
      </c>
      <c r="K27" s="16">
        <f t="shared" si="12"/>
        <v>235</v>
      </c>
      <c r="L27" s="16">
        <f t="shared" si="13"/>
        <v>40</v>
      </c>
      <c r="M27" s="16">
        <f t="shared" si="14"/>
        <v>18</v>
      </c>
      <c r="N27" s="16">
        <f t="shared" si="15"/>
        <v>4.3499999999999996</v>
      </c>
      <c r="O27" s="16">
        <f t="shared" si="16"/>
        <v>2.5</v>
      </c>
      <c r="P27" s="16">
        <f t="shared" si="17"/>
        <v>1.67</v>
      </c>
      <c r="Q27" s="16">
        <f t="shared" si="18"/>
        <v>1.23</v>
      </c>
      <c r="R27" s="16">
        <f t="shared" si="19"/>
        <v>1</v>
      </c>
      <c r="S27" s="16">
        <f t="shared" si="20"/>
        <v>0.83</v>
      </c>
      <c r="T27" s="16">
        <f t="shared" si="21"/>
        <v>3.75</v>
      </c>
    </row>
    <row r="28" spans="1:20" ht="21">
      <c r="A28" s="29">
        <f t="shared" si="22"/>
        <v>4000</v>
      </c>
      <c r="B28" s="27">
        <f t="shared" si="3"/>
        <v>18.629791652591706</v>
      </c>
      <c r="C28" s="27">
        <f t="shared" si="4"/>
        <v>32.415837475509569</v>
      </c>
      <c r="D28" s="27">
        <f t="shared" si="5"/>
        <v>48.526702807649059</v>
      </c>
      <c r="E28" s="27">
        <f t="shared" si="6"/>
        <v>65.885848527458478</v>
      </c>
      <c r="F28" s="27">
        <f t="shared" si="7"/>
        <v>81.03959368877392</v>
      </c>
      <c r="G28" s="27">
        <f t="shared" si="8"/>
        <v>97.638064685269796</v>
      </c>
      <c r="H28" s="27">
        <f t="shared" si="9"/>
        <v>21.61055831700638</v>
      </c>
      <c r="I28" s="16">
        <f t="shared" si="10"/>
        <v>1.2594903519130281E-3</v>
      </c>
      <c r="J28" s="16">
        <f t="shared" si="11"/>
        <v>3.73</v>
      </c>
      <c r="K28" s="16">
        <f t="shared" si="12"/>
        <v>235</v>
      </c>
      <c r="L28" s="16">
        <f t="shared" si="13"/>
        <v>40</v>
      </c>
      <c r="M28" s="16">
        <f t="shared" si="14"/>
        <v>18</v>
      </c>
      <c r="N28" s="16">
        <f t="shared" si="15"/>
        <v>4.3499999999999996</v>
      </c>
      <c r="O28" s="16">
        <f t="shared" si="16"/>
        <v>2.5</v>
      </c>
      <c r="P28" s="16">
        <f t="shared" si="17"/>
        <v>1.67</v>
      </c>
      <c r="Q28" s="16">
        <f t="shared" si="18"/>
        <v>1.23</v>
      </c>
      <c r="R28" s="16">
        <f t="shared" si="19"/>
        <v>1</v>
      </c>
      <c r="S28" s="16">
        <f t="shared" si="20"/>
        <v>0.83</v>
      </c>
      <c r="T28" s="16">
        <f t="shared" si="21"/>
        <v>3.75</v>
      </c>
    </row>
    <row r="29" spans="1:20">
      <c r="A29" s="30">
        <f t="shared" si="22"/>
        <v>4250</v>
      </c>
      <c r="B29" s="27">
        <f t="shared" si="3"/>
        <v>19.794153630878689</v>
      </c>
      <c r="C29" s="27">
        <f t="shared" si="4"/>
        <v>34.441827317728922</v>
      </c>
      <c r="D29" s="27">
        <f t="shared" si="5"/>
        <v>51.559621733127123</v>
      </c>
      <c r="E29" s="27">
        <f t="shared" si="6"/>
        <v>70.003714060424628</v>
      </c>
      <c r="F29" s="27">
        <f t="shared" si="7"/>
        <v>86.104568294322291</v>
      </c>
      <c r="G29" s="27">
        <f t="shared" si="8"/>
        <v>103.74044372809915</v>
      </c>
      <c r="H29" s="27">
        <f t="shared" si="9"/>
        <v>22.961218211819276</v>
      </c>
      <c r="I29" s="16">
        <f t="shared" si="10"/>
        <v>1.2594903519130281E-3</v>
      </c>
      <c r="J29" s="16">
        <f t="shared" si="11"/>
        <v>3.73</v>
      </c>
      <c r="K29" s="16">
        <f t="shared" si="12"/>
        <v>235</v>
      </c>
      <c r="L29" s="16">
        <f t="shared" si="13"/>
        <v>40</v>
      </c>
      <c r="M29" s="16">
        <f t="shared" si="14"/>
        <v>18</v>
      </c>
      <c r="N29" s="16">
        <f t="shared" si="15"/>
        <v>4.3499999999999996</v>
      </c>
      <c r="O29" s="16">
        <f t="shared" si="16"/>
        <v>2.5</v>
      </c>
      <c r="P29" s="16">
        <f t="shared" si="17"/>
        <v>1.67</v>
      </c>
      <c r="Q29" s="16">
        <f t="shared" si="18"/>
        <v>1.23</v>
      </c>
      <c r="R29" s="16">
        <f t="shared" si="19"/>
        <v>1</v>
      </c>
      <c r="S29" s="16">
        <f t="shared" si="20"/>
        <v>0.83</v>
      </c>
      <c r="T29" s="16">
        <f t="shared" si="21"/>
        <v>3.75</v>
      </c>
    </row>
    <row r="30" spans="1:20">
      <c r="A30" s="30">
        <f t="shared" si="22"/>
        <v>4500</v>
      </c>
      <c r="B30" s="27">
        <f t="shared" si="3"/>
        <v>20.958515609165669</v>
      </c>
      <c r="C30" s="27">
        <f t="shared" si="4"/>
        <v>36.467817159948268</v>
      </c>
      <c r="D30" s="27">
        <f t="shared" si="5"/>
        <v>54.592540658605195</v>
      </c>
      <c r="E30" s="27">
        <f t="shared" si="6"/>
        <v>74.121579593390777</v>
      </c>
      <c r="F30" s="27">
        <f t="shared" si="7"/>
        <v>91.169542899870663</v>
      </c>
      <c r="G30" s="27">
        <f t="shared" si="8"/>
        <v>109.84282277092851</v>
      </c>
      <c r="H30" s="27">
        <f t="shared" si="9"/>
        <v>24.311878106632179</v>
      </c>
      <c r="I30" s="16">
        <f t="shared" si="10"/>
        <v>1.2594903519130281E-3</v>
      </c>
      <c r="J30" s="16">
        <f t="shared" si="11"/>
        <v>3.73</v>
      </c>
      <c r="K30" s="16">
        <f t="shared" si="12"/>
        <v>235</v>
      </c>
      <c r="L30" s="16">
        <f t="shared" si="13"/>
        <v>40</v>
      </c>
      <c r="M30" s="16">
        <f t="shared" si="14"/>
        <v>18</v>
      </c>
      <c r="N30" s="16">
        <f t="shared" si="15"/>
        <v>4.3499999999999996</v>
      </c>
      <c r="O30" s="16">
        <f t="shared" si="16"/>
        <v>2.5</v>
      </c>
      <c r="P30" s="16">
        <f t="shared" si="17"/>
        <v>1.67</v>
      </c>
      <c r="Q30" s="16">
        <f t="shared" si="18"/>
        <v>1.23</v>
      </c>
      <c r="R30" s="16">
        <f t="shared" si="19"/>
        <v>1</v>
      </c>
      <c r="S30" s="16">
        <f t="shared" si="20"/>
        <v>0.83</v>
      </c>
      <c r="T30" s="16">
        <f t="shared" si="21"/>
        <v>3.75</v>
      </c>
    </row>
    <row r="31" spans="1:20">
      <c r="A31" s="30">
        <f t="shared" si="22"/>
        <v>4750</v>
      </c>
      <c r="B31" s="27">
        <f t="shared" si="3"/>
        <v>22.122877587452653</v>
      </c>
      <c r="C31" s="27">
        <f t="shared" si="4"/>
        <v>38.493807002167614</v>
      </c>
      <c r="D31" s="27">
        <f t="shared" si="5"/>
        <v>57.625459584083252</v>
      </c>
      <c r="E31" s="27">
        <f t="shared" si="6"/>
        <v>78.239445126356941</v>
      </c>
      <c r="F31" s="27">
        <f t="shared" si="7"/>
        <v>96.234517505419035</v>
      </c>
      <c r="G31" s="27">
        <f t="shared" si="8"/>
        <v>115.94520181375789</v>
      </c>
      <c r="H31" s="27">
        <f t="shared" si="9"/>
        <v>25.662538001445075</v>
      </c>
      <c r="I31" s="16">
        <f t="shared" si="10"/>
        <v>1.2594903519130281E-3</v>
      </c>
      <c r="J31" s="16">
        <f t="shared" si="11"/>
        <v>3.73</v>
      </c>
      <c r="K31" s="16">
        <f t="shared" si="12"/>
        <v>235</v>
      </c>
      <c r="L31" s="16">
        <f t="shared" si="13"/>
        <v>40</v>
      </c>
      <c r="M31" s="16">
        <f t="shared" si="14"/>
        <v>18</v>
      </c>
      <c r="N31" s="16">
        <f t="shared" si="15"/>
        <v>4.3499999999999996</v>
      </c>
      <c r="O31" s="16">
        <f t="shared" si="16"/>
        <v>2.5</v>
      </c>
      <c r="P31" s="16">
        <f t="shared" si="17"/>
        <v>1.67</v>
      </c>
      <c r="Q31" s="16">
        <f t="shared" si="18"/>
        <v>1.23</v>
      </c>
      <c r="R31" s="16">
        <f t="shared" si="19"/>
        <v>1</v>
      </c>
      <c r="S31" s="16">
        <f t="shared" si="20"/>
        <v>0.83</v>
      </c>
      <c r="T31" s="16">
        <f t="shared" si="21"/>
        <v>3.75</v>
      </c>
    </row>
    <row r="32" spans="1:20" ht="21">
      <c r="A32" s="29">
        <f t="shared" si="22"/>
        <v>5000</v>
      </c>
      <c r="B32" s="27">
        <f t="shared" si="3"/>
        <v>23.287239565739632</v>
      </c>
      <c r="C32" s="27">
        <f t="shared" si="4"/>
        <v>40.51979684438696</v>
      </c>
      <c r="D32" s="27">
        <f t="shared" si="5"/>
        <v>60.658378509561324</v>
      </c>
      <c r="E32" s="27">
        <f t="shared" si="6"/>
        <v>82.35731065932309</v>
      </c>
      <c r="F32" s="27">
        <f t="shared" si="7"/>
        <v>101.29949211096741</v>
      </c>
      <c r="G32" s="27">
        <f t="shared" si="8"/>
        <v>122.04758085658725</v>
      </c>
      <c r="H32" s="27">
        <f t="shared" si="9"/>
        <v>27.013197896257971</v>
      </c>
      <c r="I32" s="16">
        <f t="shared" si="10"/>
        <v>1.2594903519130281E-3</v>
      </c>
      <c r="J32" s="16">
        <f t="shared" si="11"/>
        <v>3.73</v>
      </c>
      <c r="K32" s="16">
        <f t="shared" si="12"/>
        <v>235</v>
      </c>
      <c r="L32" s="16">
        <f t="shared" si="13"/>
        <v>40</v>
      </c>
      <c r="M32" s="16">
        <f t="shared" si="14"/>
        <v>18</v>
      </c>
      <c r="N32" s="16">
        <f t="shared" si="15"/>
        <v>4.3499999999999996</v>
      </c>
      <c r="O32" s="16">
        <f t="shared" si="16"/>
        <v>2.5</v>
      </c>
      <c r="P32" s="16">
        <f t="shared" si="17"/>
        <v>1.67</v>
      </c>
      <c r="Q32" s="16">
        <f t="shared" si="18"/>
        <v>1.23</v>
      </c>
      <c r="R32" s="16">
        <f t="shared" si="19"/>
        <v>1</v>
      </c>
      <c r="S32" s="16">
        <f t="shared" si="20"/>
        <v>0.83</v>
      </c>
      <c r="T32" s="16">
        <f t="shared" si="21"/>
        <v>3.75</v>
      </c>
    </row>
    <row r="33" spans="1:22">
      <c r="A33" s="30">
        <f t="shared" si="22"/>
        <v>5250</v>
      </c>
      <c r="B33" s="27">
        <f t="shared" si="3"/>
        <v>24.451601544026616</v>
      </c>
      <c r="C33" s="27">
        <f t="shared" si="4"/>
        <v>42.545786686606313</v>
      </c>
      <c r="D33" s="27">
        <f t="shared" si="5"/>
        <v>63.691297435039388</v>
      </c>
      <c r="E33" s="27">
        <f t="shared" si="6"/>
        <v>86.47517619228924</v>
      </c>
      <c r="F33" s="27">
        <f t="shared" si="7"/>
        <v>106.36446671651578</v>
      </c>
      <c r="G33" s="27">
        <f t="shared" si="8"/>
        <v>128.14995989941659</v>
      </c>
      <c r="H33" s="27">
        <f t="shared" si="9"/>
        <v>28.363857791070874</v>
      </c>
      <c r="I33" s="16">
        <f t="shared" si="10"/>
        <v>1.2594903519130281E-3</v>
      </c>
      <c r="J33" s="16">
        <f t="shared" si="11"/>
        <v>3.73</v>
      </c>
      <c r="K33" s="16">
        <f t="shared" si="12"/>
        <v>235</v>
      </c>
      <c r="L33" s="16">
        <f t="shared" si="13"/>
        <v>40</v>
      </c>
      <c r="M33" s="16">
        <f t="shared" si="14"/>
        <v>18</v>
      </c>
      <c r="N33" s="16">
        <f t="shared" si="15"/>
        <v>4.3499999999999996</v>
      </c>
      <c r="O33" s="16">
        <f t="shared" si="16"/>
        <v>2.5</v>
      </c>
      <c r="P33" s="16">
        <f t="shared" si="17"/>
        <v>1.67</v>
      </c>
      <c r="Q33" s="16">
        <f t="shared" si="18"/>
        <v>1.23</v>
      </c>
      <c r="R33" s="16">
        <f t="shared" si="19"/>
        <v>1</v>
      </c>
      <c r="S33" s="16">
        <f t="shared" si="20"/>
        <v>0.83</v>
      </c>
      <c r="T33" s="16">
        <f t="shared" si="21"/>
        <v>3.75</v>
      </c>
    </row>
    <row r="34" spans="1:22">
      <c r="A34" s="30">
        <f t="shared" si="22"/>
        <v>5500</v>
      </c>
      <c r="B34" s="27">
        <f t="shared" si="3"/>
        <v>25.615963522313596</v>
      </c>
      <c r="C34" s="27">
        <f t="shared" si="4"/>
        <v>44.571776528825666</v>
      </c>
      <c r="D34" s="27">
        <f t="shared" si="5"/>
        <v>66.72421636051746</v>
      </c>
      <c r="E34" s="27">
        <f t="shared" si="6"/>
        <v>90.593041725255404</v>
      </c>
      <c r="F34" s="27">
        <f t="shared" si="7"/>
        <v>111.42944132206415</v>
      </c>
      <c r="G34" s="27">
        <f t="shared" si="8"/>
        <v>134.25233894224596</v>
      </c>
      <c r="H34" s="27">
        <f t="shared" si="9"/>
        <v>29.71451768588377</v>
      </c>
      <c r="I34" s="16">
        <f t="shared" si="10"/>
        <v>1.2594903519130281E-3</v>
      </c>
      <c r="J34" s="16">
        <f t="shared" si="11"/>
        <v>3.73</v>
      </c>
      <c r="K34" s="16">
        <f t="shared" si="12"/>
        <v>235</v>
      </c>
      <c r="L34" s="16">
        <f t="shared" si="13"/>
        <v>40</v>
      </c>
      <c r="M34" s="16">
        <f t="shared" si="14"/>
        <v>18</v>
      </c>
      <c r="N34" s="16">
        <f t="shared" si="15"/>
        <v>4.3499999999999996</v>
      </c>
      <c r="O34" s="16">
        <f t="shared" si="16"/>
        <v>2.5</v>
      </c>
      <c r="P34" s="16">
        <f t="shared" si="17"/>
        <v>1.67</v>
      </c>
      <c r="Q34" s="16">
        <f t="shared" si="18"/>
        <v>1.23</v>
      </c>
      <c r="R34" s="16">
        <f t="shared" si="19"/>
        <v>1</v>
      </c>
      <c r="S34" s="16">
        <f t="shared" si="20"/>
        <v>0.83</v>
      </c>
      <c r="T34" s="16">
        <f t="shared" si="21"/>
        <v>3.75</v>
      </c>
    </row>
    <row r="35" spans="1:22">
      <c r="A35" s="30">
        <f t="shared" si="22"/>
        <v>5750</v>
      </c>
      <c r="B35" s="27">
        <f t="shared" si="3"/>
        <v>26.780325500600579</v>
      </c>
      <c r="C35" s="27">
        <f t="shared" si="4"/>
        <v>46.597766371045012</v>
      </c>
      <c r="D35" s="27">
        <f t="shared" si="5"/>
        <v>69.757135285995517</v>
      </c>
      <c r="E35" s="27">
        <f t="shared" si="6"/>
        <v>94.710907258221539</v>
      </c>
      <c r="F35" s="27">
        <f t="shared" si="7"/>
        <v>116.49441592761252</v>
      </c>
      <c r="G35" s="27">
        <f t="shared" si="8"/>
        <v>140.35471798507533</v>
      </c>
      <c r="H35" s="27">
        <f t="shared" si="9"/>
        <v>31.06517758069667</v>
      </c>
      <c r="I35" s="16">
        <f t="shared" si="10"/>
        <v>1.2594903519130281E-3</v>
      </c>
      <c r="J35" s="16">
        <f t="shared" si="11"/>
        <v>3.73</v>
      </c>
      <c r="K35" s="16">
        <f t="shared" si="12"/>
        <v>235</v>
      </c>
      <c r="L35" s="16">
        <f t="shared" si="13"/>
        <v>40</v>
      </c>
      <c r="M35" s="16">
        <f t="shared" si="14"/>
        <v>18</v>
      </c>
      <c r="N35" s="16">
        <f t="shared" si="15"/>
        <v>4.3499999999999996</v>
      </c>
      <c r="O35" s="16">
        <f t="shared" si="16"/>
        <v>2.5</v>
      </c>
      <c r="P35" s="16">
        <f t="shared" si="17"/>
        <v>1.67</v>
      </c>
      <c r="Q35" s="16">
        <f t="shared" si="18"/>
        <v>1.23</v>
      </c>
      <c r="R35" s="16">
        <f t="shared" si="19"/>
        <v>1</v>
      </c>
      <c r="S35" s="16">
        <f t="shared" si="20"/>
        <v>0.83</v>
      </c>
      <c r="T35" s="16">
        <f t="shared" si="21"/>
        <v>3.75</v>
      </c>
    </row>
    <row r="36" spans="1:22" ht="21">
      <c r="A36" s="31">
        <f t="shared" si="22"/>
        <v>6000</v>
      </c>
      <c r="B36" s="32">
        <f t="shared" si="3"/>
        <v>27.944687478887559</v>
      </c>
      <c r="C36" s="32">
        <f t="shared" si="4"/>
        <v>48.623756213264357</v>
      </c>
      <c r="D36" s="32">
        <f t="shared" si="5"/>
        <v>72.790054211473588</v>
      </c>
      <c r="E36" s="32">
        <f t="shared" si="6"/>
        <v>98.828772791187703</v>
      </c>
      <c r="F36" s="32">
        <f t="shared" si="7"/>
        <v>121.55939053316088</v>
      </c>
      <c r="G36" s="32">
        <f t="shared" si="8"/>
        <v>146.45709702790469</v>
      </c>
      <c r="H36" s="32">
        <f t="shared" si="9"/>
        <v>32.415837475509562</v>
      </c>
      <c r="I36" s="16">
        <f t="shared" si="10"/>
        <v>1.2594903519130281E-3</v>
      </c>
      <c r="J36" s="16">
        <f t="shared" si="11"/>
        <v>3.73</v>
      </c>
      <c r="K36" s="16">
        <f t="shared" si="12"/>
        <v>235</v>
      </c>
      <c r="L36" s="16">
        <f t="shared" si="13"/>
        <v>40</v>
      </c>
      <c r="M36" s="16">
        <f t="shared" si="14"/>
        <v>18</v>
      </c>
      <c r="N36" s="16">
        <f t="shared" si="15"/>
        <v>4.3499999999999996</v>
      </c>
      <c r="O36" s="16">
        <f t="shared" si="16"/>
        <v>2.5</v>
      </c>
      <c r="P36" s="16">
        <f t="shared" si="17"/>
        <v>1.67</v>
      </c>
      <c r="Q36" s="16">
        <f t="shared" si="18"/>
        <v>1.23</v>
      </c>
      <c r="R36" s="16">
        <f t="shared" si="19"/>
        <v>1</v>
      </c>
      <c r="S36" s="16">
        <f t="shared" si="20"/>
        <v>0.83</v>
      </c>
      <c r="T36" s="16">
        <f t="shared" si="21"/>
        <v>3.75</v>
      </c>
    </row>
    <row r="37" spans="1:22">
      <c r="A37" s="33">
        <f t="shared" si="22"/>
        <v>6250</v>
      </c>
      <c r="B37" s="32">
        <f t="shared" si="3"/>
        <v>29.109049457174542</v>
      </c>
      <c r="C37" s="32">
        <f t="shared" si="4"/>
        <v>50.649746055483703</v>
      </c>
      <c r="D37" s="32">
        <f t="shared" si="5"/>
        <v>75.822973136951646</v>
      </c>
      <c r="E37" s="32">
        <f t="shared" si="6"/>
        <v>102.94663832415385</v>
      </c>
      <c r="F37" s="32">
        <f t="shared" si="7"/>
        <v>126.62436513870927</v>
      </c>
      <c r="G37" s="32">
        <f t="shared" si="8"/>
        <v>152.55947607073404</v>
      </c>
      <c r="H37" s="32">
        <f t="shared" si="9"/>
        <v>33.766497370322469</v>
      </c>
      <c r="I37" s="16">
        <f t="shared" si="10"/>
        <v>1.2594903519130281E-3</v>
      </c>
      <c r="J37" s="16">
        <f t="shared" si="11"/>
        <v>3.73</v>
      </c>
      <c r="K37" s="16">
        <f t="shared" si="12"/>
        <v>235</v>
      </c>
      <c r="L37" s="16">
        <f t="shared" si="13"/>
        <v>40</v>
      </c>
      <c r="M37" s="16">
        <f t="shared" si="14"/>
        <v>18</v>
      </c>
      <c r="N37" s="16">
        <f t="shared" si="15"/>
        <v>4.3499999999999996</v>
      </c>
      <c r="O37" s="16">
        <f t="shared" si="16"/>
        <v>2.5</v>
      </c>
      <c r="P37" s="16">
        <f t="shared" si="17"/>
        <v>1.67</v>
      </c>
      <c r="Q37" s="16">
        <f t="shared" si="18"/>
        <v>1.23</v>
      </c>
      <c r="R37" s="16">
        <f t="shared" si="19"/>
        <v>1</v>
      </c>
      <c r="S37" s="16">
        <f t="shared" si="20"/>
        <v>0.83</v>
      </c>
      <c r="T37" s="16">
        <f t="shared" si="21"/>
        <v>3.75</v>
      </c>
    </row>
    <row r="38" spans="1:22">
      <c r="A38" s="33">
        <f t="shared" si="22"/>
        <v>6500</v>
      </c>
      <c r="B38" s="32">
        <f t="shared" si="3"/>
        <v>30.273411435461522</v>
      </c>
      <c r="C38" s="32">
        <f t="shared" si="4"/>
        <v>52.675735897703056</v>
      </c>
      <c r="D38" s="32">
        <f t="shared" si="5"/>
        <v>78.855892062429717</v>
      </c>
      <c r="E38" s="32">
        <f t="shared" si="6"/>
        <v>107.06450385712002</v>
      </c>
      <c r="F38" s="32">
        <f t="shared" si="7"/>
        <v>131.68933974425761</v>
      </c>
      <c r="G38" s="32">
        <f t="shared" si="8"/>
        <v>158.6618551135634</v>
      </c>
      <c r="H38" s="32">
        <f t="shared" si="9"/>
        <v>35.117157265135361</v>
      </c>
      <c r="I38" s="16">
        <f t="shared" si="10"/>
        <v>1.2594903519130281E-3</v>
      </c>
      <c r="J38" s="16">
        <f t="shared" si="11"/>
        <v>3.73</v>
      </c>
      <c r="K38" s="16">
        <f t="shared" si="12"/>
        <v>235</v>
      </c>
      <c r="L38" s="16">
        <f t="shared" si="13"/>
        <v>40</v>
      </c>
      <c r="M38" s="16">
        <f t="shared" si="14"/>
        <v>18</v>
      </c>
      <c r="N38" s="16">
        <f t="shared" si="15"/>
        <v>4.3499999999999996</v>
      </c>
      <c r="O38" s="16">
        <f t="shared" si="16"/>
        <v>2.5</v>
      </c>
      <c r="P38" s="16">
        <f t="shared" si="17"/>
        <v>1.67</v>
      </c>
      <c r="Q38" s="16">
        <f t="shared" si="18"/>
        <v>1.23</v>
      </c>
      <c r="R38" s="16">
        <f t="shared" si="19"/>
        <v>1</v>
      </c>
      <c r="S38" s="16">
        <f t="shared" si="20"/>
        <v>0.83</v>
      </c>
      <c r="T38" s="16">
        <f t="shared" si="21"/>
        <v>3.75</v>
      </c>
    </row>
    <row r="39" spans="1:22">
      <c r="A39" s="33">
        <f>A38+250</f>
        <v>6750</v>
      </c>
      <c r="B39" s="32">
        <f t="shared" si="3"/>
        <v>31.437773413748506</v>
      </c>
      <c r="C39" s="32">
        <f t="shared" si="4"/>
        <v>54.701725739922409</v>
      </c>
      <c r="D39" s="32">
        <f t="shared" si="5"/>
        <v>81.888810987907789</v>
      </c>
      <c r="E39" s="32">
        <f t="shared" si="6"/>
        <v>111.18236939008617</v>
      </c>
      <c r="F39" s="32">
        <f t="shared" si="7"/>
        <v>136.75431434980601</v>
      </c>
      <c r="G39" s="32">
        <f t="shared" si="8"/>
        <v>164.76423415639277</v>
      </c>
      <c r="H39" s="32">
        <f t="shared" si="9"/>
        <v>36.467817159948261</v>
      </c>
      <c r="I39" s="16">
        <f t="shared" si="10"/>
        <v>1.2594903519130281E-3</v>
      </c>
      <c r="J39" s="16">
        <f t="shared" si="11"/>
        <v>3.73</v>
      </c>
      <c r="K39" s="16">
        <f t="shared" si="12"/>
        <v>235</v>
      </c>
      <c r="L39" s="16">
        <f t="shared" si="13"/>
        <v>40</v>
      </c>
      <c r="M39" s="16">
        <f t="shared" si="14"/>
        <v>18</v>
      </c>
      <c r="N39" s="16">
        <f t="shared" si="15"/>
        <v>4.3499999999999996</v>
      </c>
      <c r="O39" s="16">
        <f t="shared" si="16"/>
        <v>2.5</v>
      </c>
      <c r="P39" s="16">
        <f t="shared" si="17"/>
        <v>1.67</v>
      </c>
      <c r="Q39" s="16">
        <f t="shared" si="18"/>
        <v>1.23</v>
      </c>
      <c r="R39" s="16">
        <f t="shared" si="19"/>
        <v>1</v>
      </c>
      <c r="S39" s="16">
        <f t="shared" si="20"/>
        <v>0.83</v>
      </c>
      <c r="T39" s="16">
        <f t="shared" si="21"/>
        <v>3.75</v>
      </c>
    </row>
    <row r="40" spans="1:22" ht="21">
      <c r="A40" s="31">
        <f t="shared" si="22"/>
        <v>7000</v>
      </c>
      <c r="B40" s="32">
        <f t="shared" si="3"/>
        <v>32.602135392035485</v>
      </c>
      <c r="C40" s="32">
        <f t="shared" si="4"/>
        <v>56.727715582141748</v>
      </c>
      <c r="D40" s="32">
        <f t="shared" si="5"/>
        <v>84.921729913385846</v>
      </c>
      <c r="E40" s="32">
        <f t="shared" si="6"/>
        <v>115.30023492305233</v>
      </c>
      <c r="F40" s="32">
        <f t="shared" si="7"/>
        <v>141.81928895535435</v>
      </c>
      <c r="G40" s="32">
        <f t="shared" si="8"/>
        <v>170.86661319922214</v>
      </c>
      <c r="H40" s="32">
        <f t="shared" si="9"/>
        <v>37.818477054761161</v>
      </c>
      <c r="I40" s="16">
        <f t="shared" si="10"/>
        <v>1.2594903519130281E-3</v>
      </c>
      <c r="J40" s="16">
        <f t="shared" si="11"/>
        <v>3.73</v>
      </c>
      <c r="K40" s="16">
        <f t="shared" si="12"/>
        <v>235</v>
      </c>
      <c r="L40" s="16">
        <f t="shared" si="13"/>
        <v>40</v>
      </c>
      <c r="M40" s="16">
        <f t="shared" si="14"/>
        <v>18</v>
      </c>
      <c r="N40" s="16">
        <f t="shared" si="15"/>
        <v>4.3499999999999996</v>
      </c>
      <c r="O40" s="16">
        <f t="shared" si="16"/>
        <v>2.5</v>
      </c>
      <c r="P40" s="16">
        <f t="shared" si="17"/>
        <v>1.67</v>
      </c>
      <c r="Q40" s="16">
        <f t="shared" si="18"/>
        <v>1.23</v>
      </c>
      <c r="R40" s="16">
        <f t="shared" si="19"/>
        <v>1</v>
      </c>
      <c r="S40" s="16">
        <f t="shared" si="20"/>
        <v>0.83</v>
      </c>
      <c r="T40" s="16">
        <f t="shared" si="21"/>
        <v>3.75</v>
      </c>
    </row>
    <row r="41" spans="1:22">
      <c r="A41" s="33">
        <f t="shared" si="22"/>
        <v>7250</v>
      </c>
      <c r="B41" s="32">
        <f t="shared" si="3"/>
        <v>33.766497370322469</v>
      </c>
      <c r="C41" s="32">
        <f t="shared" si="4"/>
        <v>58.753705424361101</v>
      </c>
      <c r="D41" s="32">
        <f t="shared" si="5"/>
        <v>87.954648838863918</v>
      </c>
      <c r="E41" s="32">
        <f t="shared" si="6"/>
        <v>119.41810045601848</v>
      </c>
      <c r="F41" s="32">
        <f t="shared" si="7"/>
        <v>146.88426356090275</v>
      </c>
      <c r="G41" s="32">
        <f t="shared" si="8"/>
        <v>176.96899224205148</v>
      </c>
      <c r="H41" s="32">
        <f t="shared" si="9"/>
        <v>39.16913694957406</v>
      </c>
      <c r="I41" s="16">
        <f t="shared" si="10"/>
        <v>1.2594903519130281E-3</v>
      </c>
      <c r="J41" s="16">
        <f t="shared" si="11"/>
        <v>3.73</v>
      </c>
      <c r="K41" s="16">
        <f t="shared" si="12"/>
        <v>235</v>
      </c>
      <c r="L41" s="16">
        <f t="shared" si="13"/>
        <v>40</v>
      </c>
      <c r="M41" s="16">
        <f t="shared" si="14"/>
        <v>18</v>
      </c>
      <c r="N41" s="16">
        <f t="shared" si="15"/>
        <v>4.3499999999999996</v>
      </c>
      <c r="O41" s="16">
        <f t="shared" si="16"/>
        <v>2.5</v>
      </c>
      <c r="P41" s="16">
        <f t="shared" si="17"/>
        <v>1.67</v>
      </c>
      <c r="Q41" s="16">
        <f t="shared" si="18"/>
        <v>1.23</v>
      </c>
      <c r="R41" s="16">
        <f t="shared" si="19"/>
        <v>1</v>
      </c>
      <c r="S41" s="16">
        <f t="shared" si="20"/>
        <v>0.83</v>
      </c>
      <c r="T41" s="16">
        <f t="shared" si="21"/>
        <v>3.75</v>
      </c>
    </row>
    <row r="42" spans="1:22">
      <c r="A42" s="33">
        <f t="shared" si="22"/>
        <v>7500</v>
      </c>
      <c r="B42" s="32">
        <f t="shared" si="3"/>
        <v>34.930859348609452</v>
      </c>
      <c r="C42" s="32">
        <f t="shared" si="4"/>
        <v>60.779695266580447</v>
      </c>
      <c r="D42" s="32">
        <f t="shared" si="5"/>
        <v>90.987567764341975</v>
      </c>
      <c r="E42" s="32">
        <f t="shared" si="6"/>
        <v>123.53596598898464</v>
      </c>
      <c r="F42" s="32">
        <f t="shared" si="7"/>
        <v>151.9492381664511</v>
      </c>
      <c r="G42" s="32">
        <f t="shared" si="8"/>
        <v>183.07137128488085</v>
      </c>
      <c r="H42" s="32">
        <f t="shared" si="9"/>
        <v>40.51979684438696</v>
      </c>
      <c r="I42" s="16">
        <f t="shared" si="10"/>
        <v>1.2594903519130281E-3</v>
      </c>
      <c r="J42" s="16">
        <f t="shared" si="11"/>
        <v>3.73</v>
      </c>
      <c r="K42" s="16">
        <f t="shared" si="12"/>
        <v>235</v>
      </c>
      <c r="L42" s="16">
        <f t="shared" si="13"/>
        <v>40</v>
      </c>
      <c r="M42" s="16">
        <f t="shared" si="14"/>
        <v>18</v>
      </c>
      <c r="N42" s="16">
        <f t="shared" si="15"/>
        <v>4.3499999999999996</v>
      </c>
      <c r="O42" s="16">
        <f t="shared" si="16"/>
        <v>2.5</v>
      </c>
      <c r="P42" s="16">
        <f t="shared" si="17"/>
        <v>1.67</v>
      </c>
      <c r="Q42" s="16">
        <f t="shared" si="18"/>
        <v>1.23</v>
      </c>
      <c r="R42" s="16">
        <f t="shared" si="19"/>
        <v>1</v>
      </c>
      <c r="S42" s="16">
        <f t="shared" si="20"/>
        <v>0.83</v>
      </c>
      <c r="T42" s="16">
        <f t="shared" si="21"/>
        <v>3.75</v>
      </c>
      <c r="V42" s="34"/>
    </row>
    <row r="43" spans="1:22">
      <c r="A43" s="33">
        <f t="shared" si="22"/>
        <v>7750</v>
      </c>
      <c r="B43" s="32">
        <f t="shared" si="3"/>
        <v>36.095221326896429</v>
      </c>
      <c r="C43" s="32">
        <f t="shared" si="4"/>
        <v>62.8056851087998</v>
      </c>
      <c r="D43" s="32">
        <f t="shared" si="5"/>
        <v>94.020486689820046</v>
      </c>
      <c r="E43" s="32">
        <f t="shared" si="6"/>
        <v>127.65383152195078</v>
      </c>
      <c r="F43" s="32">
        <f t="shared" si="7"/>
        <v>157.01421277199947</v>
      </c>
      <c r="G43" s="32">
        <f t="shared" si="8"/>
        <v>189.17375032771022</v>
      </c>
      <c r="H43" s="32">
        <f t="shared" si="9"/>
        <v>41.870456739199859</v>
      </c>
      <c r="I43" s="16">
        <f t="shared" si="10"/>
        <v>1.2594903519130281E-3</v>
      </c>
      <c r="J43" s="16">
        <f t="shared" si="11"/>
        <v>3.73</v>
      </c>
      <c r="K43" s="16">
        <f t="shared" si="12"/>
        <v>235</v>
      </c>
      <c r="L43" s="16">
        <f t="shared" si="13"/>
        <v>40</v>
      </c>
      <c r="M43" s="16">
        <f t="shared" si="14"/>
        <v>18</v>
      </c>
      <c r="N43" s="16">
        <f t="shared" si="15"/>
        <v>4.3499999999999996</v>
      </c>
      <c r="O43" s="16">
        <f t="shared" si="16"/>
        <v>2.5</v>
      </c>
      <c r="P43" s="16">
        <f t="shared" si="17"/>
        <v>1.67</v>
      </c>
      <c r="Q43" s="16">
        <f t="shared" si="18"/>
        <v>1.23</v>
      </c>
      <c r="R43" s="16">
        <f t="shared" si="19"/>
        <v>1</v>
      </c>
      <c r="S43" s="16">
        <f t="shared" si="20"/>
        <v>0.83</v>
      </c>
      <c r="T43" s="16">
        <f t="shared" si="21"/>
        <v>3.75</v>
      </c>
    </row>
    <row r="44" spans="1:22" ht="21">
      <c r="A44" s="31">
        <f t="shared" si="22"/>
        <v>8000</v>
      </c>
      <c r="B44" s="32">
        <f t="shared" si="3"/>
        <v>37.259583305183412</v>
      </c>
      <c r="C44" s="32">
        <f t="shared" si="4"/>
        <v>64.831674951019139</v>
      </c>
      <c r="D44" s="32">
        <f t="shared" si="5"/>
        <v>97.053405615298118</v>
      </c>
      <c r="E44" s="32">
        <f t="shared" si="6"/>
        <v>131.77169705491696</v>
      </c>
      <c r="F44" s="32">
        <f t="shared" si="7"/>
        <v>162.07918737754784</v>
      </c>
      <c r="G44" s="32">
        <f t="shared" si="8"/>
        <v>195.27612937053959</v>
      </c>
      <c r="H44" s="32">
        <f t="shared" si="9"/>
        <v>43.221116634012759</v>
      </c>
      <c r="I44" s="16">
        <f t="shared" si="10"/>
        <v>1.2594903519130281E-3</v>
      </c>
      <c r="J44" s="16">
        <f t="shared" si="11"/>
        <v>3.73</v>
      </c>
      <c r="K44" s="16">
        <f t="shared" si="12"/>
        <v>235</v>
      </c>
      <c r="L44" s="16">
        <f t="shared" si="13"/>
        <v>40</v>
      </c>
      <c r="M44" s="16">
        <f t="shared" si="14"/>
        <v>18</v>
      </c>
      <c r="N44" s="16">
        <f t="shared" si="15"/>
        <v>4.3499999999999996</v>
      </c>
      <c r="O44" s="16">
        <f t="shared" si="16"/>
        <v>2.5</v>
      </c>
      <c r="P44" s="16">
        <f t="shared" si="17"/>
        <v>1.67</v>
      </c>
      <c r="Q44" s="16">
        <f t="shared" si="18"/>
        <v>1.23</v>
      </c>
      <c r="R44" s="16">
        <f t="shared" si="19"/>
        <v>1</v>
      </c>
      <c r="S44" s="16">
        <f t="shared" si="20"/>
        <v>0.83</v>
      </c>
      <c r="T44" s="16">
        <f t="shared" si="21"/>
        <v>3.75</v>
      </c>
      <c r="V44" s="34"/>
    </row>
    <row r="45" spans="1:22">
      <c r="A45" s="35">
        <f>A44+200</f>
        <v>8200</v>
      </c>
      <c r="B45" s="32">
        <f>(A45*60)/(J45*N45)*I45</f>
        <v>38.191072887813</v>
      </c>
      <c r="C45" s="32">
        <f t="shared" si="4"/>
        <v>66.452466824794627</v>
      </c>
      <c r="D45" s="32">
        <f t="shared" si="5"/>
        <v>99.479740755680567</v>
      </c>
      <c r="E45" s="32">
        <f t="shared" si="6"/>
        <v>135.06598948128988</v>
      </c>
      <c r="F45" s="32">
        <f t="shared" si="7"/>
        <v>166.13116706198653</v>
      </c>
      <c r="G45" s="32">
        <f t="shared" si="8"/>
        <v>200.15803260480308</v>
      </c>
      <c r="H45" s="32">
        <f t="shared" si="9"/>
        <v>44.301644549863077</v>
      </c>
      <c r="I45" s="16">
        <f t="shared" si="10"/>
        <v>1.2594903519130281E-3</v>
      </c>
      <c r="J45" s="16">
        <f t="shared" si="11"/>
        <v>3.73</v>
      </c>
      <c r="K45" s="16">
        <f t="shared" si="12"/>
        <v>235</v>
      </c>
      <c r="L45" s="16">
        <f t="shared" si="13"/>
        <v>40</v>
      </c>
      <c r="M45" s="16">
        <f t="shared" si="14"/>
        <v>18</v>
      </c>
      <c r="N45" s="16">
        <f t="shared" si="15"/>
        <v>4.3499999999999996</v>
      </c>
      <c r="O45" s="16">
        <f t="shared" si="16"/>
        <v>2.5</v>
      </c>
      <c r="P45" s="16">
        <f t="shared" si="17"/>
        <v>1.67</v>
      </c>
      <c r="Q45" s="16">
        <f t="shared" si="18"/>
        <v>1.23</v>
      </c>
      <c r="R45" s="16">
        <f t="shared" si="19"/>
        <v>1</v>
      </c>
      <c r="S45" s="16">
        <f t="shared" si="20"/>
        <v>0.83</v>
      </c>
      <c r="T45" s="16">
        <f t="shared" si="21"/>
        <v>3.75</v>
      </c>
    </row>
    <row r="47" spans="1:22">
      <c r="B47" s="34"/>
      <c r="C47" s="34"/>
      <c r="D47" s="34"/>
      <c r="E47" s="34"/>
      <c r="F47" s="34"/>
    </row>
    <row r="48" spans="1:22">
      <c r="B48" s="34"/>
      <c r="C48" s="34"/>
      <c r="D48" s="34"/>
      <c r="E48" s="34"/>
      <c r="F48" s="34"/>
    </row>
    <row r="49" spans="2:6">
      <c r="B49" s="34"/>
      <c r="C49" s="34"/>
      <c r="D49" s="34"/>
      <c r="E49" s="34"/>
      <c r="F49" s="34"/>
    </row>
    <row r="50" spans="2:6">
      <c r="B50" s="34"/>
      <c r="C50" s="34"/>
      <c r="D50" s="34"/>
      <c r="E50" s="34"/>
      <c r="F50" s="34"/>
    </row>
    <row r="51" spans="2:6">
      <c r="B51" s="34"/>
      <c r="C51" s="34"/>
      <c r="D51" s="34"/>
      <c r="E51" s="34"/>
      <c r="F51" s="34"/>
    </row>
    <row r="52" spans="2:6">
      <c r="B52" s="34"/>
      <c r="C52" s="34"/>
      <c r="D52" s="34"/>
      <c r="E52" s="34"/>
      <c r="F52" s="34"/>
    </row>
    <row r="53" spans="2:6">
      <c r="B53" s="34"/>
      <c r="C53" s="34"/>
      <c r="D53" s="34"/>
      <c r="E53" s="34"/>
      <c r="F53" s="3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0665-DD14-0945-A514-458DB7029A97}">
  <dimension ref="A1:X53"/>
  <sheetViews>
    <sheetView tabSelected="1" zoomScale="142" workbookViewId="0">
      <selection activeCell="A20" sqref="A20"/>
    </sheetView>
  </sheetViews>
  <sheetFormatPr baseColWidth="10" defaultRowHeight="16"/>
  <cols>
    <col min="1" max="1" width="12.6640625" customWidth="1"/>
    <col min="2" max="2" width="11.1640625" bestFit="1" customWidth="1"/>
    <col min="9" max="9" width="15.5" hidden="1" customWidth="1"/>
    <col min="10" max="10" width="10.83203125" customWidth="1"/>
    <col min="11" max="20" width="10.83203125" hidden="1" customWidth="1"/>
  </cols>
  <sheetData>
    <row r="1" spans="1:24">
      <c r="A1" s="8" t="s">
        <v>14</v>
      </c>
      <c r="B1" s="8"/>
      <c r="C1" s="8"/>
      <c r="D1" s="8"/>
      <c r="E1" s="8"/>
      <c r="F1" s="8"/>
    </row>
    <row r="2" spans="1:24" hidden="1"/>
    <row r="3" spans="1:24" hidden="1"/>
    <row r="4" spans="1:24" hidden="1"/>
    <row r="5" spans="1:24" ht="26">
      <c r="A5" s="10"/>
      <c r="B5" s="10"/>
      <c r="C5" s="10"/>
      <c r="D5" s="10"/>
      <c r="E5" s="9"/>
      <c r="I5" s="9"/>
      <c r="J5" s="9"/>
      <c r="K5" s="9"/>
    </row>
    <row r="6" spans="1:24" hidden="1"/>
    <row r="7" spans="1:24" hidden="1"/>
    <row r="8" spans="1:24" hidden="1"/>
    <row r="9" spans="1:24" ht="26">
      <c r="A9" s="2"/>
      <c r="B9" s="2"/>
      <c r="C9" s="2"/>
      <c r="D9" s="14" t="s">
        <v>0</v>
      </c>
      <c r="E9" s="14" t="s">
        <v>2</v>
      </c>
      <c r="F9" s="14" t="s">
        <v>1</v>
      </c>
      <c r="I9" s="9"/>
      <c r="J9" s="9"/>
      <c r="K9" s="9"/>
    </row>
    <row r="10" spans="1:24" ht="26">
      <c r="A10" s="15" t="s">
        <v>20</v>
      </c>
      <c r="B10" s="2"/>
      <c r="C10" s="2"/>
      <c r="D10" s="3">
        <f>'Gearing and Diff Pulses'!D10</f>
        <v>235</v>
      </c>
      <c r="E10" s="3">
        <f>'Gearing and Diff Pulses'!E10</f>
        <v>40</v>
      </c>
      <c r="F10" s="3">
        <f>'Gearing and Diff Pulses'!F10</f>
        <v>18</v>
      </c>
      <c r="H10" s="9"/>
      <c r="I10" s="9"/>
      <c r="J10" s="9"/>
      <c r="K10" s="9"/>
    </row>
    <row r="13" spans="1:24">
      <c r="A13" s="45"/>
      <c r="B13" s="44" t="s">
        <v>3</v>
      </c>
      <c r="C13" s="44" t="s">
        <v>4</v>
      </c>
      <c r="D13" s="44" t="s">
        <v>5</v>
      </c>
      <c r="E13" s="44" t="s">
        <v>6</v>
      </c>
      <c r="F13" s="44" t="s">
        <v>7</v>
      </c>
      <c r="G13" s="44" t="s">
        <v>8</v>
      </c>
      <c r="H13" s="44" t="s">
        <v>9</v>
      </c>
      <c r="I13" s="48" t="s">
        <v>19</v>
      </c>
      <c r="J13" s="49" t="s">
        <v>28</v>
      </c>
      <c r="K13" t="s">
        <v>0</v>
      </c>
      <c r="L13" t="s">
        <v>11</v>
      </c>
      <c r="M13" t="s">
        <v>1</v>
      </c>
      <c r="N13" t="s">
        <v>3</v>
      </c>
      <c r="O13" t="s">
        <v>4</v>
      </c>
      <c r="P13" t="s">
        <v>5</v>
      </c>
      <c r="Q13" t="s">
        <v>6</v>
      </c>
      <c r="R13" t="s">
        <v>7</v>
      </c>
      <c r="S13" t="s">
        <v>8</v>
      </c>
      <c r="T13" t="s">
        <v>9</v>
      </c>
    </row>
    <row r="14" spans="1:24">
      <c r="A14" s="50" t="s">
        <v>13</v>
      </c>
      <c r="B14" s="51">
        <v>4.3499999999999996</v>
      </c>
      <c r="C14" s="51">
        <v>2.5</v>
      </c>
      <c r="D14" s="51">
        <v>1.67</v>
      </c>
      <c r="E14" s="51">
        <v>1.23</v>
      </c>
      <c r="F14" s="51">
        <v>1</v>
      </c>
      <c r="G14" s="51">
        <v>0.83</v>
      </c>
      <c r="H14" s="51">
        <v>3.75</v>
      </c>
      <c r="I14" s="52">
        <f>(((((D10*(E10/100))*2)+(F10*25.4))*3.14159)/1000000)</f>
        <v>2.0269538680000002E-3</v>
      </c>
      <c r="J14" s="53"/>
      <c r="K14">
        <f>D10</f>
        <v>235</v>
      </c>
      <c r="L14">
        <f>E10</f>
        <v>40</v>
      </c>
      <c r="M14">
        <f>F10</f>
        <v>18</v>
      </c>
      <c r="N14">
        <f t="shared" ref="N14:T14" si="0">B14</f>
        <v>4.3499999999999996</v>
      </c>
      <c r="O14">
        <f t="shared" si="0"/>
        <v>2.5</v>
      </c>
      <c r="P14">
        <f t="shared" si="0"/>
        <v>1.67</v>
      </c>
      <c r="Q14">
        <f t="shared" si="0"/>
        <v>1.23</v>
      </c>
      <c r="R14">
        <f t="shared" si="0"/>
        <v>1</v>
      </c>
      <c r="S14">
        <f t="shared" si="0"/>
        <v>0.83</v>
      </c>
      <c r="T14">
        <f t="shared" si="0"/>
        <v>3.75</v>
      </c>
    </row>
    <row r="15" spans="1:24">
      <c r="A15" s="46" t="s">
        <v>18</v>
      </c>
      <c r="B15" s="1">
        <f>((N15*J15)/(60*I15))*0.975</f>
        <v>130.07911978784117</v>
      </c>
      <c r="C15" s="1">
        <f>((O15*J15)/(60*I15))*0.996</f>
        <v>76.368289601349701</v>
      </c>
      <c r="D15" s="1">
        <f>(((P15*J15)/(60*I15)))*0.977</f>
        <v>50.04085848621132</v>
      </c>
      <c r="E15" s="1">
        <f>((Q15*J15)/(60*I15))*0.992</f>
        <v>37.422302104410797</v>
      </c>
      <c r="F15" s="1">
        <f>((R15*J15)/(60*I15))*0.997</f>
        <v>30.57798583636372</v>
      </c>
      <c r="G15" s="1">
        <f>((S15*J15)/(60*I15))*0.992</f>
        <v>25.252447761512972</v>
      </c>
      <c r="H15" s="1">
        <f>((T15*J15)/(60*I15))*0.998</f>
        <v>114.78245937070335</v>
      </c>
      <c r="I15">
        <f>I14</f>
        <v>2.0269538680000002E-3</v>
      </c>
      <c r="J15" s="54">
        <f>'Gearing and Diff Pulses'!E5</f>
        <v>3.73</v>
      </c>
      <c r="K15">
        <f t="shared" ref="K15:T17" si="1">K14</f>
        <v>235</v>
      </c>
      <c r="L15">
        <f t="shared" si="1"/>
        <v>40</v>
      </c>
      <c r="M15">
        <f t="shared" si="1"/>
        <v>18</v>
      </c>
      <c r="N15">
        <f t="shared" si="1"/>
        <v>4.3499999999999996</v>
      </c>
      <c r="O15">
        <f t="shared" si="1"/>
        <v>2.5</v>
      </c>
      <c r="P15">
        <f t="shared" si="1"/>
        <v>1.67</v>
      </c>
      <c r="Q15">
        <f t="shared" si="1"/>
        <v>1.23</v>
      </c>
      <c r="R15">
        <f t="shared" si="1"/>
        <v>1</v>
      </c>
      <c r="S15">
        <f t="shared" si="1"/>
        <v>0.83</v>
      </c>
      <c r="T15">
        <f t="shared" si="1"/>
        <v>3.75</v>
      </c>
      <c r="U15" s="55" t="s">
        <v>30</v>
      </c>
      <c r="V15" s="55"/>
      <c r="W15" s="4"/>
    </row>
    <row r="16" spans="1:24">
      <c r="A16" s="46" t="s">
        <v>17</v>
      </c>
      <c r="B16" s="1">
        <f>((N16*J16)/(60*I16))*0.958</f>
        <v>138.37397224102136</v>
      </c>
      <c r="C16" s="1">
        <f>((O16*J16)/(60*I16))*0.984</f>
        <v>81.683577307348287</v>
      </c>
      <c r="D16" s="1">
        <f>(((P16*J16)/(60*I16)))*0.996</f>
        <v>55.230051954007536</v>
      </c>
      <c r="E16" s="1">
        <f>((Q16*J16)/(60*I16))*0.992</f>
        <v>40.515054344444749</v>
      </c>
      <c r="F16" s="1">
        <f>((R16*J16)/(60*I16))*0.984</f>
        <v>32.673430922939318</v>
      </c>
      <c r="G16" s="1">
        <f>((S16*J16)/(60*I16))*0.992</f>
        <v>27.339426915357024</v>
      </c>
      <c r="H16" s="1">
        <f>((T16*J16)/(60*I16))*0.989</f>
        <v>123.14795420269428</v>
      </c>
      <c r="I16">
        <f>I15</f>
        <v>2.0269538680000002E-3</v>
      </c>
      <c r="J16" s="62">
        <f>J15*(3.93/3.63)</f>
        <v>4.0382644628099182</v>
      </c>
      <c r="K16">
        <f t="shared" si="1"/>
        <v>235</v>
      </c>
      <c r="L16">
        <f t="shared" si="1"/>
        <v>40</v>
      </c>
      <c r="M16">
        <f t="shared" si="1"/>
        <v>18</v>
      </c>
      <c r="N16">
        <f t="shared" si="1"/>
        <v>4.3499999999999996</v>
      </c>
      <c r="O16">
        <f t="shared" si="1"/>
        <v>2.5</v>
      </c>
      <c r="P16">
        <f t="shared" si="1"/>
        <v>1.67</v>
      </c>
      <c r="Q16">
        <f t="shared" si="1"/>
        <v>1.23</v>
      </c>
      <c r="R16">
        <f t="shared" si="1"/>
        <v>1</v>
      </c>
      <c r="S16">
        <f t="shared" si="1"/>
        <v>0.83</v>
      </c>
      <c r="T16">
        <f t="shared" si="1"/>
        <v>3.75</v>
      </c>
      <c r="U16" s="4"/>
      <c r="V16" s="4"/>
      <c r="W16" s="4"/>
      <c r="X16">
        <v>3.93</v>
      </c>
    </row>
    <row r="17" spans="1:22">
      <c r="A17" s="47" t="s">
        <v>16</v>
      </c>
      <c r="B17" s="1"/>
      <c r="C17" s="1">
        <f>((B15+C15)/2)*0.985</f>
        <v>101.67534912417649</v>
      </c>
      <c r="D17" s="1">
        <f>((C15+D15)/2)*1.016</f>
        <v>64.215847228480996</v>
      </c>
      <c r="E17" s="1">
        <f>((D15+E15)/2)*1.036</f>
        <v>45.305917185942263</v>
      </c>
      <c r="F17" s="1">
        <f>((E15+F15)/2)*1.022</f>
        <v>34.748147137735778</v>
      </c>
      <c r="G17" s="1">
        <f>((F15+G15)/2)*1.057</f>
        <v>29.506384156477829</v>
      </c>
      <c r="H17" s="1"/>
      <c r="I17">
        <f>I16</f>
        <v>2.0269538680000002E-3</v>
      </c>
      <c r="K17">
        <f t="shared" si="1"/>
        <v>235</v>
      </c>
      <c r="L17">
        <f t="shared" si="1"/>
        <v>40</v>
      </c>
      <c r="M17">
        <f t="shared" si="1"/>
        <v>18</v>
      </c>
      <c r="N17">
        <f t="shared" si="1"/>
        <v>4.3499999999999996</v>
      </c>
      <c r="O17">
        <f t="shared" si="1"/>
        <v>2.5</v>
      </c>
      <c r="P17">
        <f t="shared" si="1"/>
        <v>1.67</v>
      </c>
      <c r="Q17">
        <f t="shared" si="1"/>
        <v>1.23</v>
      </c>
      <c r="R17">
        <f t="shared" si="1"/>
        <v>1</v>
      </c>
      <c r="S17">
        <f t="shared" si="1"/>
        <v>0.83</v>
      </c>
      <c r="T17">
        <f t="shared" si="1"/>
        <v>3.75</v>
      </c>
    </row>
    <row r="18" spans="1:22">
      <c r="A18" s="6"/>
      <c r="B18" s="5"/>
      <c r="C18" s="36" t="s">
        <v>23</v>
      </c>
      <c r="D18" s="36" t="s">
        <v>24</v>
      </c>
      <c r="E18" s="37" t="s">
        <v>25</v>
      </c>
      <c r="F18" s="37" t="s">
        <v>26</v>
      </c>
      <c r="G18" s="36" t="s">
        <v>27</v>
      </c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2">
      <c r="A19" s="6"/>
      <c r="B19" s="5"/>
      <c r="C19" s="5"/>
      <c r="D19" s="5"/>
      <c r="E19" s="5"/>
      <c r="F19" s="5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2" ht="21">
      <c r="A20" s="7"/>
      <c r="B20" s="38" t="s">
        <v>29</v>
      </c>
      <c r="C20" s="39"/>
      <c r="D20" s="39"/>
      <c r="E20" s="39"/>
      <c r="F20" s="39"/>
      <c r="G20" s="39"/>
      <c r="H20" s="39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/>
    </row>
    <row r="21" spans="1:22">
      <c r="A21" s="6"/>
      <c r="B21" s="40"/>
      <c r="C21" s="41" t="s">
        <v>31</v>
      </c>
      <c r="D21" s="41"/>
      <c r="E21" s="41"/>
      <c r="F21" s="41"/>
      <c r="G21" s="41"/>
      <c r="H21" s="41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/>
    </row>
    <row r="22" spans="1:22">
      <c r="A22" s="6"/>
      <c r="B22" s="42"/>
      <c r="C22" s="43" t="s">
        <v>32</v>
      </c>
      <c r="D22" s="43"/>
      <c r="E22" s="43"/>
      <c r="F22" s="43"/>
      <c r="G22" s="43"/>
      <c r="H22" s="43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1"/>
    </row>
    <row r="23" spans="1:22">
      <c r="A23" s="6"/>
      <c r="B23" s="5"/>
      <c r="C23" s="5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2" ht="21">
      <c r="A24" s="7"/>
      <c r="B24" s="5"/>
      <c r="C24" s="5"/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2">
      <c r="A25" s="6"/>
      <c r="B25" s="5"/>
      <c r="C25" s="5"/>
      <c r="D25" s="5"/>
      <c r="E25" s="5"/>
      <c r="F25" s="5"/>
      <c r="G25" s="5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2">
      <c r="A26" s="6"/>
      <c r="B26" s="5"/>
      <c r="C26" s="5"/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2">
      <c r="A27" s="6"/>
      <c r="B27" s="5"/>
      <c r="C27" s="5"/>
      <c r="D27" s="5"/>
      <c r="E27" s="5"/>
      <c r="F27" s="5"/>
      <c r="G27" s="5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2" ht="21">
      <c r="A28" s="7"/>
      <c r="B28" s="5"/>
      <c r="C28" s="5"/>
      <c r="D28" s="5"/>
      <c r="E28" s="5"/>
      <c r="F28" s="5"/>
      <c r="G28" s="5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2">
      <c r="A29" s="6"/>
      <c r="B29" s="5"/>
      <c r="C29" s="5"/>
      <c r="D29" s="5"/>
      <c r="E29" s="5"/>
      <c r="F29" s="5"/>
      <c r="G29" s="5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2">
      <c r="A30" s="6"/>
      <c r="B30" s="5"/>
      <c r="C30" s="5"/>
      <c r="D30" s="5"/>
      <c r="E30" s="5"/>
      <c r="F30" s="5"/>
      <c r="G30" s="5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2">
      <c r="A31" s="6"/>
      <c r="B31" s="5"/>
      <c r="C31" s="5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2" ht="21">
      <c r="A32" s="7"/>
      <c r="B32" s="5"/>
      <c r="C32" s="5"/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2">
      <c r="A33" s="6"/>
      <c r="B33" s="11"/>
      <c r="C33" s="11"/>
      <c r="D33" s="11"/>
      <c r="E33" s="11"/>
      <c r="F33" s="11"/>
      <c r="G33" s="11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2">
      <c r="A34" s="12"/>
      <c r="B34" s="11"/>
      <c r="C34" s="11"/>
      <c r="D34" s="11"/>
      <c r="E34" s="11"/>
      <c r="F34" s="11"/>
      <c r="G34" s="11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2" ht="26">
      <c r="A35" s="6"/>
      <c r="B35" s="13"/>
      <c r="C35" s="13"/>
      <c r="D35" s="13"/>
      <c r="E35" s="11"/>
      <c r="F35" s="11"/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2" ht="21">
      <c r="A36" s="7"/>
      <c r="B36" s="5"/>
      <c r="C36" s="5"/>
      <c r="D36" s="5"/>
      <c r="E36" s="5"/>
      <c r="F36" s="5"/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2">
      <c r="A37" s="6"/>
      <c r="B37" s="5"/>
      <c r="C37" s="5"/>
      <c r="D37" s="5"/>
      <c r="E37" s="5"/>
      <c r="F37" s="5"/>
      <c r="G37" s="5"/>
      <c r="H37" s="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2">
      <c r="A38" s="6"/>
      <c r="B38" s="5"/>
      <c r="C38" s="5"/>
      <c r="D38" s="5"/>
      <c r="E38" s="5"/>
      <c r="F38" s="5"/>
      <c r="G38" s="5"/>
      <c r="H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2">
      <c r="A39" s="6"/>
      <c r="B39" s="5"/>
      <c r="C39" s="5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2" ht="21">
      <c r="A40" s="7"/>
      <c r="B40" s="5"/>
      <c r="C40" s="5"/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2">
      <c r="A41" s="6"/>
      <c r="B41" s="5"/>
      <c r="C41" s="5"/>
      <c r="D41" s="5"/>
      <c r="E41" s="5"/>
      <c r="F41" s="5"/>
      <c r="G41" s="5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2">
      <c r="A42" s="6"/>
      <c r="B42" s="5"/>
      <c r="C42" s="5"/>
      <c r="D42" s="5"/>
      <c r="E42" s="5"/>
      <c r="F42" s="5"/>
      <c r="G42" s="5"/>
      <c r="H42" s="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V42" s="4"/>
    </row>
    <row r="43" spans="1:22">
      <c r="A43" s="6"/>
      <c r="B43" s="5"/>
      <c r="C43" s="5"/>
      <c r="D43" s="5"/>
      <c r="E43" s="5"/>
      <c r="F43" s="5"/>
      <c r="G43" s="5"/>
      <c r="H43" s="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2" ht="21">
      <c r="A44" s="7"/>
      <c r="B44" s="5"/>
      <c r="C44" s="5"/>
      <c r="D44" s="5"/>
      <c r="E44" s="5"/>
      <c r="F44" s="5"/>
      <c r="G44" s="5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V44" s="4"/>
    </row>
    <row r="45" spans="1:22">
      <c r="A45" s="6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7" spans="1:22">
      <c r="B47" s="4"/>
      <c r="C47" s="4"/>
      <c r="D47" s="4"/>
      <c r="E47" s="4"/>
      <c r="F47" s="4"/>
      <c r="G47" s="4"/>
    </row>
    <row r="48" spans="1:22">
      <c r="B48" s="4"/>
      <c r="C48" s="4"/>
      <c r="D48" s="4"/>
      <c r="E48" s="4"/>
      <c r="F48" s="4"/>
      <c r="G48" s="4"/>
    </row>
    <row r="49" spans="2:7">
      <c r="B49" s="4"/>
      <c r="C49" s="4"/>
      <c r="D49" s="4"/>
      <c r="E49" s="4"/>
      <c r="F49" s="4"/>
      <c r="G49" s="4"/>
    </row>
    <row r="50" spans="2:7">
      <c r="B50" s="4"/>
      <c r="C50" s="4"/>
      <c r="D50" s="4"/>
      <c r="E50" s="4"/>
      <c r="F50" s="4"/>
      <c r="G50" s="4"/>
    </row>
    <row r="51" spans="2:7">
      <c r="B51" s="4"/>
      <c r="C51" s="4"/>
      <c r="D51" s="4"/>
      <c r="E51" s="4"/>
      <c r="F51" s="4"/>
      <c r="G51" s="4"/>
    </row>
    <row r="52" spans="2:7">
      <c r="B52" s="4"/>
      <c r="C52" s="4"/>
      <c r="D52" s="4"/>
      <c r="E52" s="4"/>
      <c r="F52" s="4"/>
      <c r="G52" s="4"/>
    </row>
    <row r="53" spans="2:7">
      <c r="B53" s="4"/>
      <c r="C53" s="4"/>
      <c r="D53" s="4"/>
      <c r="E53" s="4"/>
      <c r="F53" s="4"/>
      <c r="G53" s="4"/>
    </row>
  </sheetData>
  <pageMargins left="0.7" right="0.7" top="0.75" bottom="0.75" header="0.3" footer="0.3"/>
  <pageSetup orientation="portrait" horizontalDpi="0" verticalDpi="0"/>
  <ignoredErrors>
    <ignoredError sqref="J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Gearing and Diff Pulses</vt:lpstr>
      <vt:lpstr>Gang and Grenze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2018-10-16T06:48:27Z</dcterms:created>
  <dcterms:modified xsi:type="dcterms:W3CDTF">2019-01-13T07:35:08Z</dcterms:modified>
</cp:coreProperties>
</file>