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Reports\Daily-Report\"/>
    </mc:Choice>
  </mc:AlternateContent>
  <xr:revisionPtr revIDLastSave="0" documentId="13_ncr:1_{32B1EEF1-06D2-4519-85A9-5BC3569737BC}" xr6:coauthVersionLast="47" xr6:coauthVersionMax="47" xr10:uidLastSave="{00000000-0000-0000-0000-000000000000}"/>
  <bookViews>
    <workbookView xWindow="-120" yWindow="-120" windowWidth="29040" windowHeight="15720" firstSheet="1" activeTab="2" xr2:uid="{00000000-000D-0000-FFFF-FFFF00000000}"/>
  </bookViews>
  <sheets>
    <sheet name="Machinary GasOil Report" sheetId="3" r:id="rId1"/>
    <sheet name="sellReport(8)" sheetId="2" r:id="rId2"/>
    <sheet name="Machinary GasOil Report (2)" sheetId="4" r:id="rId3"/>
  </sheets>
  <externalReferences>
    <externalReference r:id="rId4"/>
  </externalReferences>
  <definedNames>
    <definedName name="_xlnm._FilterDatabase" localSheetId="0" hidden="1">'Machinary GasOil Report'!$B$4:$I$97</definedName>
    <definedName name="_xlnm._FilterDatabase" localSheetId="2" hidden="1">'Machinary GasOil Report (2)'!$B$4:$D$95</definedName>
    <definedName name="_xlnm.Print_Area" localSheetId="0">'Machinary GasOil Report'!$A$1:$M$97</definedName>
    <definedName name="_xlnm.Print_Area" localSheetId="2">'Machinary GasOil Report (2)'!$A$1:$G$101</definedName>
    <definedName name="_xlnm.Print_Area" localSheetId="1">'sellReport(8)'!$A$3:$I$51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1" i="2" l="1"/>
  <c r="C113" i="4"/>
  <c r="A7" i="4"/>
  <c r="A8" i="4"/>
  <c r="A9" i="4"/>
  <c r="A10" i="4"/>
  <c r="A11" i="4"/>
  <c r="A12" i="4"/>
  <c r="A13" i="4"/>
  <c r="A14" i="4"/>
  <c r="A15" i="4"/>
  <c r="A16" i="4"/>
  <c r="A17" i="4"/>
  <c r="A18" i="4"/>
  <c r="A19" i="4"/>
  <c r="A20" i="4"/>
  <c r="A21" i="4"/>
  <c r="A22" i="4"/>
  <c r="A23" i="4"/>
  <c r="A24" i="4"/>
  <c r="A25" i="4"/>
  <c r="A26" i="4"/>
  <c r="A27" i="4"/>
  <c r="A28" i="4"/>
  <c r="A88" i="4"/>
  <c r="A89" i="4"/>
  <c r="A90" i="4"/>
  <c r="D90" i="4" l="1"/>
  <c r="C90" i="4"/>
  <c r="D89" i="4"/>
  <c r="C89" i="4"/>
  <c r="D88" i="4"/>
  <c r="C88" i="4"/>
  <c r="D86" i="4"/>
  <c r="C86" i="4"/>
  <c r="D85" i="4"/>
  <c r="C85" i="4"/>
  <c r="D84" i="4"/>
  <c r="C84" i="4"/>
  <c r="D83" i="4"/>
  <c r="C83" i="4"/>
  <c r="D82" i="4"/>
  <c r="C82" i="4"/>
  <c r="D81" i="4"/>
  <c r="C81" i="4"/>
  <c r="D80" i="4"/>
  <c r="C80" i="4"/>
  <c r="D79" i="4"/>
  <c r="C79" i="4"/>
  <c r="D78" i="4"/>
  <c r="C78" i="4"/>
  <c r="D77" i="4"/>
  <c r="C77" i="4"/>
  <c r="D76" i="4"/>
  <c r="C76" i="4"/>
  <c r="D75" i="4"/>
  <c r="C75" i="4"/>
  <c r="D74" i="4"/>
  <c r="C74" i="4"/>
  <c r="D73" i="4"/>
  <c r="C73" i="4"/>
  <c r="D72" i="4"/>
  <c r="C72" i="4"/>
  <c r="D71" i="4"/>
  <c r="C71" i="4"/>
  <c r="D70" i="4"/>
  <c r="C70" i="4"/>
  <c r="D69" i="4"/>
  <c r="C69" i="4"/>
  <c r="D68" i="4"/>
  <c r="C68" i="4"/>
  <c r="D67" i="4"/>
  <c r="C67" i="4"/>
  <c r="D66" i="4"/>
  <c r="C66" i="4"/>
  <c r="D65" i="4"/>
  <c r="C65" i="4"/>
  <c r="D64" i="4"/>
  <c r="C64" i="4"/>
  <c r="D63" i="4"/>
  <c r="C63" i="4"/>
  <c r="D62" i="4"/>
  <c r="C62" i="4"/>
  <c r="D61" i="4"/>
  <c r="C61" i="4"/>
  <c r="D60" i="4"/>
  <c r="C60" i="4"/>
  <c r="D59" i="4"/>
  <c r="C59" i="4"/>
  <c r="D57" i="4"/>
  <c r="C57" i="4"/>
  <c r="D56" i="4"/>
  <c r="C56" i="4"/>
  <c r="D55" i="4"/>
  <c r="C55" i="4"/>
  <c r="D54" i="4"/>
  <c r="C54" i="4"/>
  <c r="D53" i="4"/>
  <c r="C53" i="4"/>
  <c r="D52" i="4"/>
  <c r="C52" i="4"/>
  <c r="D51" i="4"/>
  <c r="C51" i="4"/>
  <c r="D50" i="4"/>
  <c r="C50" i="4"/>
  <c r="D49" i="4"/>
  <c r="C49" i="4"/>
  <c r="D48" i="4"/>
  <c r="C48" i="4"/>
  <c r="D47" i="4"/>
  <c r="C47" i="4"/>
  <c r="D46" i="4"/>
  <c r="C46" i="4"/>
  <c r="D45" i="4"/>
  <c r="C45" i="4"/>
  <c r="D44" i="4"/>
  <c r="C44" i="4"/>
  <c r="D43" i="4"/>
  <c r="C43" i="4"/>
  <c r="D42" i="4"/>
  <c r="C42" i="4"/>
  <c r="D41" i="4"/>
  <c r="C41" i="4"/>
  <c r="D40" i="4"/>
  <c r="C40" i="4"/>
  <c r="D39" i="4"/>
  <c r="C39" i="4"/>
  <c r="D38" i="4"/>
  <c r="C38" i="4"/>
  <c r="D37" i="4"/>
  <c r="C37" i="4"/>
  <c r="D36" i="4"/>
  <c r="C36" i="4"/>
  <c r="D35" i="4"/>
  <c r="C35" i="4"/>
  <c r="D34" i="4"/>
  <c r="C34" i="4"/>
  <c r="D33" i="4"/>
  <c r="C33" i="4"/>
  <c r="D32" i="4"/>
  <c r="C32" i="4"/>
  <c r="D31" i="4"/>
  <c r="C31" i="4"/>
  <c r="D30" i="4"/>
  <c r="C30" i="4"/>
  <c r="D28" i="4"/>
  <c r="C28" i="4"/>
  <c r="D27" i="4"/>
  <c r="C27" i="4"/>
  <c r="D26" i="4"/>
  <c r="C26" i="4"/>
  <c r="D25" i="4"/>
  <c r="C25" i="4"/>
  <c r="D24" i="4"/>
  <c r="C24" i="4"/>
  <c r="D23" i="4"/>
  <c r="C23" i="4"/>
  <c r="D22" i="4"/>
  <c r="C22" i="4"/>
  <c r="D21" i="4"/>
  <c r="C21" i="4"/>
  <c r="D20" i="4"/>
  <c r="C20" i="4"/>
  <c r="D19" i="4"/>
  <c r="C19" i="4"/>
  <c r="D18" i="4"/>
  <c r="C18" i="4"/>
  <c r="D17" i="4"/>
  <c r="C17" i="4"/>
  <c r="D16" i="4"/>
  <c r="C16" i="4"/>
  <c r="D15" i="4"/>
  <c r="C15" i="4"/>
  <c r="D14" i="4"/>
  <c r="C14" i="4"/>
  <c r="D13" i="4"/>
  <c r="C13" i="4"/>
  <c r="D12" i="4"/>
  <c r="C12" i="4"/>
  <c r="D11" i="4"/>
  <c r="C11" i="4"/>
  <c r="D10" i="4"/>
  <c r="C10" i="4"/>
  <c r="D9" i="4"/>
  <c r="C9" i="4"/>
  <c r="D8" i="4"/>
  <c r="C8" i="4"/>
  <c r="D7" i="4"/>
  <c r="C7" i="4"/>
  <c r="E4" i="4" l="1"/>
  <c r="F93" i="4" s="1"/>
  <c r="E21" i="4"/>
  <c r="E37" i="4"/>
  <c r="E52" i="4"/>
  <c r="E69" i="4"/>
  <c r="E84" i="4"/>
  <c r="E74" i="4"/>
  <c r="E82" i="4"/>
  <c r="E51" i="4"/>
  <c r="E22" i="4"/>
  <c r="E38" i="4"/>
  <c r="E53" i="4"/>
  <c r="E70" i="4"/>
  <c r="E85" i="4"/>
  <c r="E64" i="4"/>
  <c r="E49" i="4"/>
  <c r="E7" i="4"/>
  <c r="E23" i="4"/>
  <c r="E39" i="4"/>
  <c r="E54" i="4"/>
  <c r="E71" i="4"/>
  <c r="E86" i="4"/>
  <c r="E8" i="4"/>
  <c r="E24" i="4"/>
  <c r="E55" i="4"/>
  <c r="E72" i="4"/>
  <c r="E88" i="4"/>
  <c r="E25" i="4"/>
  <c r="E26" i="4"/>
  <c r="E90" i="4"/>
  <c r="E47" i="4"/>
  <c r="E48" i="4"/>
  <c r="E66" i="4"/>
  <c r="E50" i="4"/>
  <c r="E41" i="4"/>
  <c r="E34" i="4"/>
  <c r="E67" i="4"/>
  <c r="E9" i="4"/>
  <c r="E40" i="4"/>
  <c r="E56" i="4"/>
  <c r="E73" i="4"/>
  <c r="E89" i="4"/>
  <c r="E83" i="4"/>
  <c r="E10" i="4"/>
  <c r="E57" i="4"/>
  <c r="E80" i="4"/>
  <c r="E35" i="4"/>
  <c r="E11" i="4"/>
  <c r="E27" i="4"/>
  <c r="E42" i="4"/>
  <c r="E59" i="4"/>
  <c r="E75" i="4"/>
  <c r="E36" i="4"/>
  <c r="E12" i="4"/>
  <c r="E28" i="4"/>
  <c r="E43" i="4"/>
  <c r="E60" i="4"/>
  <c r="E76" i="4"/>
  <c r="E13" i="4"/>
  <c r="E30" i="4"/>
  <c r="E44" i="4"/>
  <c r="E61" i="4"/>
  <c r="E77" i="4"/>
  <c r="E93" i="4"/>
  <c r="E94" i="4" s="1"/>
  <c r="E14" i="4"/>
  <c r="E31" i="4"/>
  <c r="E45" i="4"/>
  <c r="E62" i="4"/>
  <c r="E78" i="4"/>
  <c r="E15" i="4"/>
  <c r="E32" i="4"/>
  <c r="E46" i="4"/>
  <c r="E63" i="4"/>
  <c r="E79" i="4"/>
  <c r="E16" i="4"/>
  <c r="E33" i="4"/>
  <c r="E17" i="4"/>
  <c r="E65" i="4"/>
  <c r="E81" i="4"/>
  <c r="E18" i="4"/>
  <c r="E19" i="4"/>
  <c r="E20" i="4"/>
  <c r="E68" i="4"/>
  <c r="E91" i="4" l="1"/>
  <c r="E92" i="4" s="1"/>
  <c r="F88" i="4" l="1"/>
  <c r="F80" i="4"/>
  <c r="F76" i="4"/>
  <c r="F72" i="4"/>
  <c r="F68" i="4"/>
  <c r="F64" i="4"/>
  <c r="F60" i="4"/>
  <c r="F55" i="4"/>
  <c r="F51" i="4"/>
  <c r="F47" i="4"/>
  <c r="F43" i="4"/>
  <c r="F33" i="4"/>
  <c r="F28" i="4"/>
  <c r="F24" i="4"/>
  <c r="F20" i="4"/>
  <c r="F16" i="4"/>
  <c r="F12" i="4"/>
  <c r="F8" i="4"/>
  <c r="F86" i="4"/>
  <c r="F83" i="4"/>
  <c r="F79" i="4"/>
  <c r="F75" i="4"/>
  <c r="F71" i="4"/>
  <c r="F67" i="4"/>
  <c r="F63" i="4"/>
  <c r="F59" i="4"/>
  <c r="F54" i="4"/>
  <c r="F50" i="4"/>
  <c r="F46" i="4"/>
  <c r="F42" i="4"/>
  <c r="F39" i="4"/>
  <c r="F36" i="4"/>
  <c r="F32" i="4"/>
  <c r="F27" i="4"/>
  <c r="F23" i="4"/>
  <c r="F19" i="4"/>
  <c r="F15" i="4"/>
  <c r="F11" i="4"/>
  <c r="F7" i="4"/>
  <c r="F89" i="4"/>
  <c r="F38" i="4"/>
  <c r="F22" i="4"/>
  <c r="F81" i="4"/>
  <c r="F77" i="4"/>
  <c r="F73" i="4"/>
  <c r="F65" i="4"/>
  <c r="F61" i="4"/>
  <c r="F56" i="4"/>
  <c r="F44" i="4"/>
  <c r="F30" i="4"/>
  <c r="F14" i="4"/>
  <c r="F69" i="4"/>
  <c r="F41" i="4"/>
  <c r="F10" i="4"/>
  <c r="F82" i="4"/>
  <c r="F78" i="4"/>
  <c r="F74" i="4"/>
  <c r="F70" i="4"/>
  <c r="F66" i="4"/>
  <c r="F62" i="4"/>
  <c r="F57" i="4"/>
  <c r="F13" i="4"/>
  <c r="F25" i="4"/>
  <c r="F26" i="4"/>
  <c r="F53" i="4"/>
  <c r="F35" i="4"/>
  <c r="F18" i="4"/>
  <c r="F85" i="4"/>
  <c r="F49" i="4"/>
  <c r="F40" i="4"/>
  <c r="F45" i="4"/>
  <c r="F31" i="4"/>
  <c r="F37" i="4"/>
  <c r="F21" i="4"/>
  <c r="F9" i="4"/>
  <c r="F90" i="4"/>
  <c r="F84" i="4"/>
  <c r="F52" i="4"/>
  <c r="F34" i="4"/>
  <c r="F17" i="4"/>
  <c r="F48" i="4"/>
  <c r="F91" i="4" l="1"/>
  <c r="B113" i="4" s="1"/>
  <c r="F94" i="4"/>
  <c r="G94" i="4" s="1"/>
  <c r="D117" i="4" l="1"/>
  <c r="F92" i="4"/>
  <c r="G91" i="4"/>
  <c r="G92" i="4" s="1"/>
  <c r="C8" i="3" l="1"/>
  <c r="D8" i="3"/>
  <c r="C9" i="3"/>
  <c r="D9" i="3"/>
  <c r="C10" i="3"/>
  <c r="D10" i="3"/>
  <c r="C11" i="3"/>
  <c r="D11" i="3"/>
  <c r="C12" i="3"/>
  <c r="D12" i="3"/>
  <c r="C13" i="3"/>
  <c r="D13" i="3"/>
  <c r="C14" i="3"/>
  <c r="D14" i="3"/>
  <c r="C15" i="3"/>
  <c r="D15" i="3"/>
  <c r="C16" i="3"/>
  <c r="D16" i="3"/>
  <c r="C17" i="3"/>
  <c r="D17" i="3"/>
  <c r="C18" i="3"/>
  <c r="D18" i="3"/>
  <c r="C19" i="3"/>
  <c r="D19" i="3"/>
  <c r="C20" i="3"/>
  <c r="D20" i="3"/>
  <c r="C21" i="3"/>
  <c r="D21" i="3"/>
  <c r="C22" i="3"/>
  <c r="D22" i="3"/>
  <c r="C23" i="3"/>
  <c r="D23" i="3"/>
  <c r="C24" i="3"/>
  <c r="D24" i="3"/>
  <c r="C25" i="3"/>
  <c r="D25" i="3"/>
  <c r="C26" i="3"/>
  <c r="D26" i="3"/>
  <c r="C27" i="3"/>
  <c r="D27" i="3"/>
  <c r="C28" i="3"/>
  <c r="D28" i="3"/>
  <c r="C29" i="3"/>
  <c r="D29" i="3"/>
  <c r="C30" i="3"/>
  <c r="D30" i="3"/>
  <c r="C31" i="3"/>
  <c r="D31" i="3"/>
  <c r="C32" i="3"/>
  <c r="D32" i="3"/>
  <c r="C33" i="3"/>
  <c r="D33" i="3"/>
  <c r="C34" i="3"/>
  <c r="D34" i="3"/>
  <c r="C35" i="3"/>
  <c r="D35" i="3"/>
  <c r="C36" i="3"/>
  <c r="D36" i="3"/>
  <c r="C37" i="3"/>
  <c r="D37" i="3"/>
  <c r="C38" i="3"/>
  <c r="D38" i="3"/>
  <c r="C39" i="3"/>
  <c r="D39" i="3"/>
  <c r="C40" i="3"/>
  <c r="D40" i="3"/>
  <c r="C41" i="3"/>
  <c r="D41" i="3"/>
  <c r="C42" i="3"/>
  <c r="D42" i="3"/>
  <c r="C43" i="3"/>
  <c r="D43" i="3"/>
  <c r="C44" i="3"/>
  <c r="D44" i="3"/>
  <c r="C45" i="3"/>
  <c r="D45" i="3"/>
  <c r="C46" i="3"/>
  <c r="D46" i="3"/>
  <c r="C47" i="3"/>
  <c r="D47" i="3"/>
  <c r="C48" i="3"/>
  <c r="D48" i="3"/>
  <c r="C49" i="3"/>
  <c r="D49" i="3"/>
  <c r="C50" i="3"/>
  <c r="D50" i="3"/>
  <c r="C51" i="3"/>
  <c r="D51" i="3"/>
  <c r="C52" i="3"/>
  <c r="D52" i="3"/>
  <c r="C53" i="3"/>
  <c r="D53" i="3"/>
  <c r="C54" i="3"/>
  <c r="D54" i="3"/>
  <c r="C55" i="3"/>
  <c r="D55" i="3"/>
  <c r="C56" i="3"/>
  <c r="D56" i="3"/>
  <c r="C57" i="3"/>
  <c r="D57" i="3"/>
  <c r="C58" i="3"/>
  <c r="D58" i="3"/>
  <c r="C59" i="3"/>
  <c r="D59" i="3"/>
  <c r="C60" i="3"/>
  <c r="D60" i="3"/>
  <c r="C61" i="3"/>
  <c r="D61" i="3"/>
  <c r="C62" i="3"/>
  <c r="D62" i="3"/>
  <c r="C63" i="3"/>
  <c r="D63" i="3"/>
  <c r="C64" i="3"/>
  <c r="D64" i="3"/>
  <c r="C65" i="3"/>
  <c r="D65" i="3"/>
  <c r="C66" i="3"/>
  <c r="D66" i="3"/>
  <c r="C67" i="3"/>
  <c r="D67" i="3"/>
  <c r="C68" i="3"/>
  <c r="D68" i="3"/>
  <c r="C69" i="3"/>
  <c r="D69" i="3"/>
  <c r="C70" i="3"/>
  <c r="D70" i="3"/>
  <c r="C71" i="3"/>
  <c r="D71" i="3"/>
  <c r="C72" i="3"/>
  <c r="D72" i="3"/>
  <c r="C73" i="3"/>
  <c r="D73" i="3"/>
  <c r="C74" i="3"/>
  <c r="D74" i="3"/>
  <c r="C75" i="3"/>
  <c r="D75" i="3"/>
  <c r="C76" i="3"/>
  <c r="D76" i="3"/>
  <c r="C77" i="3"/>
  <c r="D77" i="3"/>
  <c r="C78" i="3"/>
  <c r="D78" i="3"/>
  <c r="C79" i="3"/>
  <c r="D79" i="3"/>
  <c r="C80" i="3"/>
  <c r="D80" i="3"/>
  <c r="C81" i="3"/>
  <c r="D81" i="3"/>
  <c r="C82" i="3"/>
  <c r="D82" i="3"/>
  <c r="C83" i="3"/>
  <c r="D83" i="3"/>
  <c r="C84" i="3"/>
  <c r="D84" i="3"/>
  <c r="C85" i="3"/>
  <c r="D85" i="3"/>
  <c r="C86" i="3"/>
  <c r="D86" i="3"/>
  <c r="C87" i="3"/>
  <c r="D87" i="3"/>
  <c r="C88" i="3"/>
  <c r="D88" i="3"/>
  <c r="C89" i="3"/>
  <c r="D89" i="3"/>
  <c r="C90" i="3"/>
  <c r="D90" i="3"/>
  <c r="E95" i="3" l="1"/>
  <c r="E96" i="3" s="1"/>
  <c r="A49" i="2"/>
  <c r="A50" i="2"/>
  <c r="A6" i="2"/>
  <c r="A7" i="2"/>
  <c r="A8" i="2"/>
  <c r="A9" i="2"/>
  <c r="A10" i="2"/>
  <c r="A11" i="2"/>
  <c r="A12"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5" i="2"/>
  <c r="A4" i="2"/>
  <c r="E92" i="3"/>
  <c r="A92" i="3"/>
  <c r="E91" i="3"/>
  <c r="A91" i="3"/>
  <c r="E90" i="3"/>
  <c r="A90" i="3"/>
  <c r="E89" i="3"/>
  <c r="A89" i="3"/>
  <c r="E88" i="3"/>
  <c r="A88" i="3"/>
  <c r="E87" i="3"/>
  <c r="A87" i="3"/>
  <c r="E86" i="3"/>
  <c r="A86" i="3"/>
  <c r="E85" i="3"/>
  <c r="A85" i="3"/>
  <c r="E84" i="3"/>
  <c r="A84" i="3"/>
  <c r="E83" i="3"/>
  <c r="A83" i="3"/>
  <c r="E82" i="3"/>
  <c r="A82" i="3"/>
  <c r="E81" i="3"/>
  <c r="A81" i="3"/>
  <c r="E80" i="3"/>
  <c r="A80" i="3"/>
  <c r="E79" i="3"/>
  <c r="A79" i="3"/>
  <c r="E78" i="3"/>
  <c r="A78" i="3"/>
  <c r="E77" i="3"/>
  <c r="A77" i="3"/>
  <c r="E76" i="3"/>
  <c r="A76" i="3"/>
  <c r="E75" i="3"/>
  <c r="A75" i="3"/>
  <c r="E74" i="3"/>
  <c r="A74" i="3"/>
  <c r="E73" i="3"/>
  <c r="A73" i="3"/>
  <c r="E72" i="3"/>
  <c r="A72" i="3"/>
  <c r="E71" i="3"/>
  <c r="A71" i="3"/>
  <c r="E70" i="3"/>
  <c r="A70" i="3"/>
  <c r="E69" i="3"/>
  <c r="A69" i="3"/>
  <c r="E68" i="3"/>
  <c r="A68" i="3"/>
  <c r="E67" i="3"/>
  <c r="A67" i="3"/>
  <c r="E66" i="3"/>
  <c r="A66" i="3"/>
  <c r="E65" i="3"/>
  <c r="A65" i="3"/>
  <c r="E64" i="3"/>
  <c r="A64" i="3"/>
  <c r="E63" i="3"/>
  <c r="A63" i="3"/>
  <c r="E62" i="3"/>
  <c r="A62" i="3"/>
  <c r="E61" i="3"/>
  <c r="A61" i="3"/>
  <c r="E60" i="3"/>
  <c r="A60" i="3"/>
  <c r="E59" i="3"/>
  <c r="A59" i="3"/>
  <c r="E58" i="3"/>
  <c r="A58" i="3"/>
  <c r="E57" i="3"/>
  <c r="A57" i="3"/>
  <c r="E56" i="3"/>
  <c r="A56" i="3"/>
  <c r="E55" i="3"/>
  <c r="A55" i="3"/>
  <c r="E54" i="3"/>
  <c r="A54" i="3"/>
  <c r="E53" i="3"/>
  <c r="A53" i="3"/>
  <c r="E52" i="3"/>
  <c r="A52" i="3"/>
  <c r="E51" i="3"/>
  <c r="A51" i="3"/>
  <c r="E50" i="3"/>
  <c r="A50" i="3"/>
  <c r="E49" i="3"/>
  <c r="A49" i="3"/>
  <c r="E48" i="3"/>
  <c r="A48" i="3"/>
  <c r="E47" i="3"/>
  <c r="A47" i="3"/>
  <c r="E46" i="3"/>
  <c r="A46" i="3"/>
  <c r="E45" i="3"/>
  <c r="A45" i="3"/>
  <c r="E44" i="3"/>
  <c r="A44" i="3"/>
  <c r="E43" i="3"/>
  <c r="A43" i="3"/>
  <c r="E42" i="3"/>
  <c r="A42" i="3"/>
  <c r="E41" i="3"/>
  <c r="A41" i="3"/>
  <c r="E40" i="3"/>
  <c r="A40" i="3"/>
  <c r="E39" i="3"/>
  <c r="A39" i="3"/>
  <c r="E38" i="3"/>
  <c r="A38" i="3"/>
  <c r="E37" i="3"/>
  <c r="A37" i="3"/>
  <c r="E36" i="3"/>
  <c r="A36" i="3"/>
  <c r="E35" i="3"/>
  <c r="A35" i="3"/>
  <c r="E34" i="3"/>
  <c r="A34" i="3"/>
  <c r="E33" i="3"/>
  <c r="A33" i="3"/>
  <c r="E32" i="3"/>
  <c r="A32" i="3"/>
  <c r="E31" i="3"/>
  <c r="A31" i="3"/>
  <c r="E30" i="3"/>
  <c r="A30" i="3"/>
  <c r="E29" i="3"/>
  <c r="A29" i="3"/>
  <c r="E28" i="3"/>
  <c r="A28" i="3"/>
  <c r="E27" i="3"/>
  <c r="A27" i="3"/>
  <c r="E26" i="3"/>
  <c r="A26" i="3"/>
  <c r="E25" i="3"/>
  <c r="A25" i="3"/>
  <c r="E24" i="3"/>
  <c r="A24" i="3"/>
  <c r="E23" i="3"/>
  <c r="A23" i="3"/>
  <c r="E22" i="3"/>
  <c r="A22" i="3"/>
  <c r="E21" i="3"/>
  <c r="A21" i="3"/>
  <c r="E20" i="3"/>
  <c r="A20" i="3"/>
  <c r="E19" i="3"/>
  <c r="A19" i="3"/>
  <c r="E18" i="3"/>
  <c r="A18" i="3"/>
  <c r="E17" i="3"/>
  <c r="A17" i="3"/>
  <c r="E16" i="3"/>
  <c r="A16" i="3"/>
  <c r="E15" i="3"/>
  <c r="A15" i="3"/>
  <c r="E14" i="3"/>
  <c r="A14" i="3"/>
  <c r="E13" i="3"/>
  <c r="A13" i="3"/>
  <c r="E12" i="3"/>
  <c r="A12" i="3"/>
  <c r="E11" i="3"/>
  <c r="A11" i="3"/>
  <c r="E10" i="3"/>
  <c r="A10" i="3"/>
  <c r="E9" i="3"/>
  <c r="A9" i="3"/>
  <c r="E8" i="3"/>
  <c r="A8" i="3"/>
  <c r="E7" i="3"/>
  <c r="D7" i="3"/>
  <c r="C7" i="3"/>
  <c r="A7" i="3"/>
  <c r="F4" i="3"/>
  <c r="F82" i="3" s="1"/>
  <c r="E93" i="3" l="1"/>
  <c r="E94" i="3" s="1"/>
  <c r="F87" i="3"/>
  <c r="F91" i="3"/>
  <c r="F29" i="3"/>
  <c r="F33" i="3"/>
  <c r="F67" i="3"/>
  <c r="F19" i="3"/>
  <c r="F56" i="3"/>
  <c r="F49" i="3"/>
  <c r="F83" i="3"/>
  <c r="F16" i="3"/>
  <c r="F42" i="3"/>
  <c r="F53" i="3"/>
  <c r="F46" i="3"/>
  <c r="F80" i="3"/>
  <c r="F39" i="3"/>
  <c r="F36" i="3"/>
  <c r="F74" i="3"/>
  <c r="F59" i="3"/>
  <c r="F90" i="3"/>
  <c r="F8" i="3"/>
  <c r="F32" i="3"/>
  <c r="F84" i="3"/>
  <c r="F26" i="3"/>
  <c r="F43" i="3"/>
  <c r="F77" i="3"/>
  <c r="F64" i="3"/>
  <c r="F92" i="3"/>
  <c r="F13" i="3"/>
  <c r="F88" i="3"/>
  <c r="F61" i="3"/>
  <c r="F27" i="3"/>
  <c r="F85" i="3"/>
  <c r="F17" i="3"/>
  <c r="F48" i="3"/>
  <c r="F65" i="3"/>
  <c r="F23" i="3"/>
  <c r="F40" i="3"/>
  <c r="F81" i="3"/>
  <c r="F20" i="3"/>
  <c r="F95" i="3"/>
  <c r="F96" i="3" s="1"/>
  <c r="F10" i="3"/>
  <c r="F68" i="3"/>
  <c r="F58" i="3"/>
  <c r="F24" i="3"/>
  <c r="F14" i="3"/>
  <c r="F55" i="3"/>
  <c r="F72" i="3"/>
  <c r="F45" i="3"/>
  <c r="F62" i="3"/>
  <c r="F30" i="3"/>
  <c r="F71" i="3"/>
  <c r="F37" i="3"/>
  <c r="F78" i="3"/>
  <c r="F51" i="3"/>
  <c r="F75" i="3"/>
  <c r="F7" i="3"/>
  <c r="F21" i="3"/>
  <c r="F11" i="3"/>
  <c r="F35" i="3"/>
  <c r="F52" i="3"/>
  <c r="F69" i="3"/>
  <c r="F22" i="3"/>
  <c r="F38" i="3"/>
  <c r="F54" i="3"/>
  <c r="F70" i="3"/>
  <c r="F86" i="3"/>
  <c r="F25" i="3"/>
  <c r="F41" i="3"/>
  <c r="F57" i="3"/>
  <c r="F28" i="3"/>
  <c r="F44" i="3"/>
  <c r="F60" i="3"/>
  <c r="F76" i="3"/>
  <c r="F31" i="3"/>
  <c r="F47" i="3"/>
  <c r="F63" i="3"/>
  <c r="F79" i="3"/>
  <c r="G4" i="3"/>
  <c r="G95" i="3" s="1"/>
  <c r="F9" i="3"/>
  <c r="F73" i="3"/>
  <c r="F89" i="3"/>
  <c r="F12" i="3"/>
  <c r="F15" i="3"/>
  <c r="F18" i="3"/>
  <c r="F34" i="3"/>
  <c r="F50" i="3"/>
  <c r="F66" i="3"/>
  <c r="F93" i="3" l="1"/>
  <c r="F94" i="3" s="1"/>
  <c r="G96" i="3"/>
  <c r="G79" i="3"/>
  <c r="G63" i="3"/>
  <c r="G47" i="3"/>
  <c r="G31" i="3"/>
  <c r="G15" i="3"/>
  <c r="G12" i="3"/>
  <c r="G9" i="3"/>
  <c r="H4" i="3"/>
  <c r="H95" i="3" s="1"/>
  <c r="G86" i="3"/>
  <c r="G70" i="3"/>
  <c r="G92" i="3"/>
  <c r="G80" i="3"/>
  <c r="G64" i="3"/>
  <c r="G76" i="3"/>
  <c r="G60" i="3"/>
  <c r="G44" i="3"/>
  <c r="G28" i="3"/>
  <c r="G89" i="3"/>
  <c r="G73" i="3"/>
  <c r="G57" i="3"/>
  <c r="G41" i="3"/>
  <c r="G25" i="3"/>
  <c r="G54" i="3"/>
  <c r="G38" i="3"/>
  <c r="G22" i="3"/>
  <c r="G83" i="3"/>
  <c r="G67" i="3"/>
  <c r="G51" i="3"/>
  <c r="G35" i="3"/>
  <c r="G19" i="3"/>
  <c r="G72" i="3"/>
  <c r="G37" i="3"/>
  <c r="G8" i="3"/>
  <c r="G39" i="3"/>
  <c r="G87" i="3"/>
  <c r="G26" i="3"/>
  <c r="G78" i="3"/>
  <c r="G30" i="3"/>
  <c r="G91" i="3"/>
  <c r="G85" i="3"/>
  <c r="G68" i="3"/>
  <c r="G55" i="3"/>
  <c r="G46" i="3"/>
  <c r="G17" i="3"/>
  <c r="G13" i="3"/>
  <c r="G21" i="3"/>
  <c r="G66" i="3"/>
  <c r="G53" i="3"/>
  <c r="G24" i="3"/>
  <c r="G40" i="3"/>
  <c r="G77" i="3"/>
  <c r="G42" i="3"/>
  <c r="G11" i="3"/>
  <c r="G18" i="3"/>
  <c r="G16" i="3"/>
  <c r="G84" i="3"/>
  <c r="G82" i="3"/>
  <c r="G50" i="3"/>
  <c r="G10" i="3"/>
  <c r="G81" i="3"/>
  <c r="G62" i="3"/>
  <c r="G33" i="3"/>
  <c r="G20" i="3"/>
  <c r="G52" i="3"/>
  <c r="G29" i="3"/>
  <c r="G90" i="3"/>
  <c r="G75" i="3"/>
  <c r="G58" i="3"/>
  <c r="G34" i="3"/>
  <c r="G32" i="3"/>
  <c r="G71" i="3"/>
  <c r="G49" i="3"/>
  <c r="G43" i="3"/>
  <c r="G74" i="3"/>
  <c r="G88" i="3"/>
  <c r="G69" i="3"/>
  <c r="G56" i="3"/>
  <c r="G45" i="3"/>
  <c r="G27" i="3"/>
  <c r="G7" i="3"/>
  <c r="G36" i="3"/>
  <c r="G65" i="3"/>
  <c r="G61" i="3"/>
  <c r="G23" i="3"/>
  <c r="G14" i="3"/>
  <c r="G48" i="3"/>
  <c r="G59" i="3"/>
  <c r="G93" i="3" l="1"/>
  <c r="G94" i="3" s="1"/>
  <c r="H96" i="3"/>
  <c r="H76" i="3"/>
  <c r="H60" i="3"/>
  <c r="H44" i="3"/>
  <c r="H28" i="3"/>
  <c r="H12" i="3"/>
  <c r="H9" i="3"/>
  <c r="I4" i="3"/>
  <c r="I95" i="3" s="1"/>
  <c r="H83" i="3"/>
  <c r="H67" i="3"/>
  <c r="H77" i="3"/>
  <c r="H89" i="3"/>
  <c r="H73" i="3"/>
  <c r="H57" i="3"/>
  <c r="H41" i="3"/>
  <c r="H25" i="3"/>
  <c r="H86" i="3"/>
  <c r="H70" i="3"/>
  <c r="H54" i="3"/>
  <c r="H38" i="3"/>
  <c r="H22" i="3"/>
  <c r="H51" i="3"/>
  <c r="H35" i="3"/>
  <c r="H19" i="3"/>
  <c r="H92" i="3"/>
  <c r="H80" i="3"/>
  <c r="H64" i="3"/>
  <c r="H48" i="3"/>
  <c r="H32" i="3"/>
  <c r="H16" i="3"/>
  <c r="H87" i="3"/>
  <c r="H26" i="3"/>
  <c r="H37" i="3"/>
  <c r="H91" i="3"/>
  <c r="H85" i="3"/>
  <c r="H68" i="3"/>
  <c r="H55" i="3"/>
  <c r="H46" i="3"/>
  <c r="H17" i="3"/>
  <c r="H66" i="3"/>
  <c r="H53" i="3"/>
  <c r="H24" i="3"/>
  <c r="H15" i="3"/>
  <c r="H13" i="3"/>
  <c r="H42" i="3"/>
  <c r="H7" i="3"/>
  <c r="H52" i="3"/>
  <c r="H8" i="3"/>
  <c r="H11" i="3"/>
  <c r="H27" i="3"/>
  <c r="H23" i="3"/>
  <c r="H14" i="3"/>
  <c r="H78" i="3"/>
  <c r="H74" i="3"/>
  <c r="H59" i="3"/>
  <c r="H81" i="3"/>
  <c r="H79" i="3"/>
  <c r="H62" i="3"/>
  <c r="H33" i="3"/>
  <c r="H82" i="3"/>
  <c r="H40" i="3"/>
  <c r="H31" i="3"/>
  <c r="H29" i="3"/>
  <c r="H18" i="3"/>
  <c r="H50" i="3"/>
  <c r="H90" i="3"/>
  <c r="H75" i="3"/>
  <c r="H58" i="3"/>
  <c r="H20" i="3"/>
  <c r="H71" i="3"/>
  <c r="H49" i="3"/>
  <c r="H88" i="3"/>
  <c r="H69" i="3"/>
  <c r="H56" i="3"/>
  <c r="H47" i="3"/>
  <c r="H45" i="3"/>
  <c r="H36" i="3"/>
  <c r="H84" i="3"/>
  <c r="H34" i="3"/>
  <c r="H65" i="3"/>
  <c r="H63" i="3"/>
  <c r="H61" i="3"/>
  <c r="H43" i="3"/>
  <c r="H21" i="3"/>
  <c r="H10" i="3"/>
  <c r="H39" i="3"/>
  <c r="H30" i="3"/>
  <c r="H72" i="3"/>
  <c r="I96" i="3" l="1"/>
  <c r="I89" i="3"/>
  <c r="I73" i="3"/>
  <c r="I57" i="3"/>
  <c r="I41" i="3"/>
  <c r="I25" i="3"/>
  <c r="I9" i="3"/>
  <c r="J4" i="3"/>
  <c r="J95" i="3" s="1"/>
  <c r="I92" i="3"/>
  <c r="I80" i="3"/>
  <c r="I64" i="3"/>
  <c r="I16" i="3"/>
  <c r="I90" i="3"/>
  <c r="I74" i="3"/>
  <c r="I86" i="3"/>
  <c r="I70" i="3"/>
  <c r="I54" i="3"/>
  <c r="I38" i="3"/>
  <c r="I22" i="3"/>
  <c r="I83" i="3"/>
  <c r="I67" i="3"/>
  <c r="I51" i="3"/>
  <c r="I35" i="3"/>
  <c r="I19" i="3"/>
  <c r="I48" i="3"/>
  <c r="I32" i="3"/>
  <c r="I77" i="3"/>
  <c r="I61" i="3"/>
  <c r="I45" i="3"/>
  <c r="I29" i="3"/>
  <c r="I13" i="3"/>
  <c r="I91" i="3"/>
  <c r="I85" i="3"/>
  <c r="I68" i="3"/>
  <c r="I55" i="3"/>
  <c r="I46" i="3"/>
  <c r="I17" i="3"/>
  <c r="I66" i="3"/>
  <c r="I53" i="3"/>
  <c r="I24" i="3"/>
  <c r="I15" i="3"/>
  <c r="I39" i="3"/>
  <c r="I28" i="3"/>
  <c r="I26" i="3"/>
  <c r="I44" i="3"/>
  <c r="I42" i="3"/>
  <c r="I33" i="3"/>
  <c r="I20" i="3"/>
  <c r="I81" i="3"/>
  <c r="I79" i="3"/>
  <c r="I62" i="3"/>
  <c r="I11" i="3"/>
  <c r="I7" i="3"/>
  <c r="I21" i="3"/>
  <c r="I76" i="3"/>
  <c r="I40" i="3"/>
  <c r="I31" i="3"/>
  <c r="I8" i="3"/>
  <c r="I87" i="3"/>
  <c r="I75" i="3"/>
  <c r="I60" i="3"/>
  <c r="I58" i="3"/>
  <c r="I27" i="3"/>
  <c r="I23" i="3"/>
  <c r="I52" i="3"/>
  <c r="I59" i="3"/>
  <c r="I71" i="3"/>
  <c r="I49" i="3"/>
  <c r="I18" i="3"/>
  <c r="I65" i="3"/>
  <c r="I88" i="3"/>
  <c r="I69" i="3"/>
  <c r="I56" i="3"/>
  <c r="I47" i="3"/>
  <c r="I63" i="3"/>
  <c r="I36" i="3"/>
  <c r="I14" i="3"/>
  <c r="I78" i="3"/>
  <c r="I72" i="3"/>
  <c r="I84" i="3"/>
  <c r="I34" i="3"/>
  <c r="I82" i="3"/>
  <c r="I43" i="3"/>
  <c r="I50" i="3"/>
  <c r="I12" i="3"/>
  <c r="I10" i="3"/>
  <c r="I30" i="3"/>
  <c r="I37" i="3"/>
  <c r="H93" i="3"/>
  <c r="H94" i="3" s="1"/>
  <c r="I93" i="3" l="1"/>
  <c r="I94" i="3" s="1"/>
  <c r="J96" i="3"/>
  <c r="J86" i="3"/>
  <c r="J70" i="3"/>
  <c r="J54" i="3"/>
  <c r="J38" i="3"/>
  <c r="J22" i="3"/>
  <c r="J77" i="3"/>
  <c r="J61" i="3"/>
  <c r="J45" i="3"/>
  <c r="J87" i="3"/>
  <c r="J71" i="3"/>
  <c r="J83" i="3"/>
  <c r="J67" i="3"/>
  <c r="J51" i="3"/>
  <c r="J35" i="3"/>
  <c r="J19" i="3"/>
  <c r="J92" i="3"/>
  <c r="J80" i="3"/>
  <c r="J64" i="3"/>
  <c r="J48" i="3"/>
  <c r="J32" i="3"/>
  <c r="J16" i="3"/>
  <c r="J29" i="3"/>
  <c r="J13" i="3"/>
  <c r="J90" i="3"/>
  <c r="J74" i="3"/>
  <c r="J58" i="3"/>
  <c r="J42" i="3"/>
  <c r="J26" i="3"/>
  <c r="J10" i="3"/>
  <c r="J66" i="3"/>
  <c r="J53" i="3"/>
  <c r="J24" i="3"/>
  <c r="J15" i="3"/>
  <c r="K4" i="3"/>
  <c r="J46" i="3"/>
  <c r="J44" i="3"/>
  <c r="J37" i="3"/>
  <c r="J8" i="3"/>
  <c r="J81" i="3"/>
  <c r="J79" i="3"/>
  <c r="J62" i="3"/>
  <c r="J33" i="3"/>
  <c r="J40" i="3"/>
  <c r="J31" i="3"/>
  <c r="J11" i="3"/>
  <c r="J18" i="3"/>
  <c r="J12" i="3"/>
  <c r="J72" i="3"/>
  <c r="J75" i="3"/>
  <c r="J60" i="3"/>
  <c r="J20" i="3"/>
  <c r="J91" i="3"/>
  <c r="J85" i="3"/>
  <c r="J17" i="3"/>
  <c r="J49" i="3"/>
  <c r="J21" i="3"/>
  <c r="J89" i="3"/>
  <c r="J88" i="3"/>
  <c r="J73" i="3"/>
  <c r="J69" i="3"/>
  <c r="J56" i="3"/>
  <c r="J47" i="3"/>
  <c r="J27" i="3"/>
  <c r="J9" i="3"/>
  <c r="J7" i="3"/>
  <c r="J36" i="3"/>
  <c r="J68" i="3"/>
  <c r="J52" i="3"/>
  <c r="J84" i="3"/>
  <c r="J34" i="3"/>
  <c r="J76" i="3"/>
  <c r="J41" i="3"/>
  <c r="J39" i="3"/>
  <c r="J82" i="3"/>
  <c r="J65" i="3"/>
  <c r="J63" i="3"/>
  <c r="J43" i="3"/>
  <c r="J25" i="3"/>
  <c r="J23" i="3"/>
  <c r="J14" i="3"/>
  <c r="J78" i="3"/>
  <c r="J50" i="3"/>
  <c r="J59" i="3"/>
  <c r="J30" i="3"/>
  <c r="J28" i="3"/>
  <c r="J57" i="3"/>
  <c r="J55" i="3"/>
  <c r="K95" i="3" l="1"/>
  <c r="K96" i="3" s="1"/>
  <c r="L4" i="3"/>
  <c r="K83" i="3"/>
  <c r="K67" i="3"/>
  <c r="K51" i="3"/>
  <c r="K35" i="3"/>
  <c r="K19" i="3"/>
  <c r="K16" i="3"/>
  <c r="K13" i="3"/>
  <c r="K90" i="3"/>
  <c r="K74" i="3"/>
  <c r="K10" i="3"/>
  <c r="K7" i="3"/>
  <c r="K92" i="3"/>
  <c r="K80" i="3"/>
  <c r="K64" i="3"/>
  <c r="K48" i="3"/>
  <c r="K32" i="3"/>
  <c r="K77" i="3"/>
  <c r="K61" i="3"/>
  <c r="K45" i="3"/>
  <c r="K29" i="3"/>
  <c r="K58" i="3"/>
  <c r="K42" i="3"/>
  <c r="K26" i="3"/>
  <c r="K84" i="3"/>
  <c r="K68" i="3"/>
  <c r="K87" i="3"/>
  <c r="K71" i="3"/>
  <c r="K55" i="3"/>
  <c r="K39" i="3"/>
  <c r="K23" i="3"/>
  <c r="K44" i="3"/>
  <c r="K81" i="3"/>
  <c r="K79" i="3"/>
  <c r="K62" i="3"/>
  <c r="K33" i="3"/>
  <c r="K91" i="3"/>
  <c r="K24" i="3"/>
  <c r="K40" i="3"/>
  <c r="K31" i="3"/>
  <c r="K11" i="3"/>
  <c r="K28" i="3"/>
  <c r="K75" i="3"/>
  <c r="K60" i="3"/>
  <c r="K22" i="3"/>
  <c r="K20" i="3"/>
  <c r="K9" i="3"/>
  <c r="K38" i="3"/>
  <c r="K36" i="3"/>
  <c r="K57" i="3"/>
  <c r="K17" i="3"/>
  <c r="K49" i="3"/>
  <c r="K18" i="3"/>
  <c r="K25" i="3"/>
  <c r="K14" i="3"/>
  <c r="K46" i="3"/>
  <c r="K15" i="3"/>
  <c r="K88" i="3"/>
  <c r="K73" i="3"/>
  <c r="K69" i="3"/>
  <c r="K56" i="3"/>
  <c r="K47" i="3"/>
  <c r="K27" i="3"/>
  <c r="K34" i="3"/>
  <c r="K70" i="3"/>
  <c r="K66" i="3"/>
  <c r="K50" i="3"/>
  <c r="K30" i="3"/>
  <c r="K89" i="3"/>
  <c r="K86" i="3"/>
  <c r="K82" i="3"/>
  <c r="K65" i="3"/>
  <c r="K63" i="3"/>
  <c r="K43" i="3"/>
  <c r="K12" i="3"/>
  <c r="K72" i="3"/>
  <c r="K37" i="3"/>
  <c r="K85" i="3"/>
  <c r="K54" i="3"/>
  <c r="K52" i="3"/>
  <c r="K21" i="3"/>
  <c r="K78" i="3"/>
  <c r="K76" i="3"/>
  <c r="K59" i="3"/>
  <c r="K41" i="3"/>
  <c r="K8" i="3"/>
  <c r="K53" i="3"/>
  <c r="J93" i="3"/>
  <c r="J94" i="3" s="1"/>
  <c r="L15" i="3" l="1"/>
  <c r="L31" i="3"/>
  <c r="L47" i="3"/>
  <c r="L63" i="3"/>
  <c r="L79" i="3"/>
  <c r="L11" i="3"/>
  <c r="L17" i="3"/>
  <c r="L65" i="3"/>
  <c r="L13" i="3"/>
  <c r="L34" i="3"/>
  <c r="L50" i="3"/>
  <c r="L82" i="3"/>
  <c r="L19" i="3"/>
  <c r="L67" i="3"/>
  <c r="L8" i="3"/>
  <c r="L40" i="3"/>
  <c r="L25" i="3"/>
  <c r="L57" i="3"/>
  <c r="L89" i="3"/>
  <c r="L26" i="3"/>
  <c r="L74" i="3"/>
  <c r="L27" i="3"/>
  <c r="L91" i="3"/>
  <c r="L60" i="3"/>
  <c r="L92" i="3"/>
  <c r="L61" i="3"/>
  <c r="L77" i="3"/>
  <c r="L46" i="3"/>
  <c r="L78" i="3"/>
  <c r="L16" i="3"/>
  <c r="L32" i="3"/>
  <c r="L48" i="3"/>
  <c r="L64" i="3"/>
  <c r="L80" i="3"/>
  <c r="L12" i="3"/>
  <c r="L33" i="3"/>
  <c r="L49" i="3"/>
  <c r="L81" i="3"/>
  <c r="L18" i="3"/>
  <c r="L66" i="3"/>
  <c r="L14" i="3"/>
  <c r="L35" i="3"/>
  <c r="L51" i="3"/>
  <c r="L83" i="3"/>
  <c r="L56" i="3"/>
  <c r="L41" i="3"/>
  <c r="L73" i="3"/>
  <c r="L42" i="3"/>
  <c r="L90" i="3"/>
  <c r="L43" i="3"/>
  <c r="L75" i="3"/>
  <c r="L44" i="3"/>
  <c r="L76" i="3"/>
  <c r="L45" i="3"/>
  <c r="L9" i="3"/>
  <c r="L30" i="3"/>
  <c r="L62" i="3"/>
  <c r="L20" i="3"/>
  <c r="L36" i="3"/>
  <c r="L52" i="3"/>
  <c r="L68" i="3"/>
  <c r="L84" i="3"/>
  <c r="L7" i="3"/>
  <c r="L21" i="3"/>
  <c r="L37" i="3"/>
  <c r="L53" i="3"/>
  <c r="L69" i="3"/>
  <c r="L85" i="3"/>
  <c r="L22" i="3"/>
  <c r="L38" i="3"/>
  <c r="L54" i="3"/>
  <c r="L70" i="3"/>
  <c r="L86" i="3"/>
  <c r="L23" i="3"/>
  <c r="L39" i="3"/>
  <c r="L55" i="3"/>
  <c r="L71" i="3"/>
  <c r="L87" i="3"/>
  <c r="L24" i="3"/>
  <c r="L72" i="3"/>
  <c r="L88" i="3"/>
  <c r="L58" i="3"/>
  <c r="L59" i="3"/>
  <c r="L28" i="3"/>
  <c r="L29" i="3"/>
  <c r="L10" i="3"/>
  <c r="L95" i="3"/>
  <c r="L96" i="3" s="1"/>
  <c r="M4" i="3"/>
  <c r="K93" i="3"/>
  <c r="K94" i="3" s="1"/>
  <c r="M80" i="3" l="1"/>
  <c r="M53" i="3"/>
  <c r="M85" i="3"/>
  <c r="M83" i="3"/>
  <c r="M34" i="3"/>
  <c r="M82" i="3"/>
  <c r="M81" i="3"/>
  <c r="M21" i="3"/>
  <c r="M67" i="3"/>
  <c r="M66" i="3"/>
  <c r="M17" i="3"/>
  <c r="M52" i="3"/>
  <c r="M49" i="3"/>
  <c r="M37" i="3"/>
  <c r="M36" i="3"/>
  <c r="M84" i="3"/>
  <c r="M35" i="3"/>
  <c r="M33" i="3"/>
  <c r="M69" i="3"/>
  <c r="M20" i="3"/>
  <c r="M51" i="3"/>
  <c r="M50" i="3"/>
  <c r="M19" i="3"/>
  <c r="M18" i="3"/>
  <c r="M65" i="3"/>
  <c r="M68" i="3"/>
  <c r="M70" i="3"/>
  <c r="M89" i="3"/>
  <c r="M28" i="3"/>
  <c r="M62" i="3"/>
  <c r="M39" i="3"/>
  <c r="M87" i="3"/>
  <c r="M22" i="3"/>
  <c r="M24" i="3"/>
  <c r="M55" i="3"/>
  <c r="M95" i="3"/>
  <c r="M96" i="3" s="1"/>
  <c r="M13" i="3"/>
  <c r="M29" i="3"/>
  <c r="M43" i="3"/>
  <c r="M61" i="3"/>
  <c r="M91" i="3"/>
  <c r="M86" i="3"/>
  <c r="M57" i="3"/>
  <c r="M46" i="3"/>
  <c r="M7" i="3"/>
  <c r="M10" i="3"/>
  <c r="M44" i="3"/>
  <c r="M78" i="3"/>
  <c r="M42" i="3"/>
  <c r="M31" i="3"/>
  <c r="M92" i="3"/>
  <c r="M8" i="3"/>
  <c r="M63" i="3"/>
  <c r="M54" i="3"/>
  <c r="M79" i="3"/>
  <c r="M38" i="3"/>
  <c r="M56" i="3"/>
  <c r="M72" i="3"/>
  <c r="M16" i="3"/>
  <c r="M45" i="3"/>
  <c r="M32" i="3"/>
  <c r="M59" i="3"/>
  <c r="M25" i="3"/>
  <c r="M14" i="3"/>
  <c r="M75" i="3"/>
  <c r="M12" i="3"/>
  <c r="M23" i="3"/>
  <c r="M26" i="3"/>
  <c r="M60" i="3"/>
  <c r="M15" i="3"/>
  <c r="M76" i="3"/>
  <c r="M58" i="3"/>
  <c r="M47" i="3"/>
  <c r="M74" i="3"/>
  <c r="M90" i="3"/>
  <c r="M40" i="3"/>
  <c r="M11" i="3"/>
  <c r="M71" i="3"/>
  <c r="M27" i="3"/>
  <c r="M88" i="3"/>
  <c r="M9" i="3"/>
  <c r="M48" i="3"/>
  <c r="M77" i="3"/>
  <c r="M64" i="3"/>
  <c r="M41" i="3"/>
  <c r="M30" i="3"/>
  <c r="M73" i="3"/>
  <c r="L93" i="3"/>
  <c r="L94" i="3" s="1"/>
  <c r="C101" i="3" l="1"/>
  <c r="M93" i="3"/>
  <c r="M94" i="3" s="1"/>
</calcChain>
</file>

<file path=xl/sharedStrings.xml><?xml version="1.0" encoding="utf-8"?>
<sst xmlns="http://schemas.openxmlformats.org/spreadsheetml/2006/main" count="485" uniqueCount="174">
  <si>
    <t>شماره حواله</t>
  </si>
  <si>
    <t>تاریخ حواله</t>
  </si>
  <si>
    <t>مبلغ حواله</t>
  </si>
  <si>
    <t>مقدار حواله</t>
  </si>
  <si>
    <t>فرآورده</t>
  </si>
  <si>
    <t>نام انبار</t>
  </si>
  <si>
    <t>نوع خرید</t>
  </si>
  <si>
    <t>1403/08/01</t>
  </si>
  <si>
    <t>نفت گاز_3000.0000</t>
  </si>
  <si>
    <t>سردار شهيد سپهبد حاج قاسم سليماني-انبارجديدبيرجند</t>
  </si>
  <si>
    <t>نقدي</t>
  </si>
  <si>
    <t>1403/08/06</t>
  </si>
  <si>
    <t>1403/08/03</t>
  </si>
  <si>
    <t>1403/08/17</t>
  </si>
  <si>
    <t>1403/08/09</t>
  </si>
  <si>
    <t>1403/08/05</t>
  </si>
  <si>
    <t>1403/07/04</t>
  </si>
  <si>
    <t>1403/07/24</t>
  </si>
  <si>
    <t>1403/07/13</t>
  </si>
  <si>
    <t>1403/07/08</t>
  </si>
  <si>
    <t>1403/06/10</t>
  </si>
  <si>
    <t>1403/06/16</t>
  </si>
  <si>
    <t>1403/06/15</t>
  </si>
  <si>
    <t>1403/06/12</t>
  </si>
  <si>
    <t>نفتگاز يورو 4_3000.0000</t>
  </si>
  <si>
    <t>پيش خريد</t>
  </si>
  <si>
    <t>1403/05/31</t>
  </si>
  <si>
    <t>1403/05/30</t>
  </si>
  <si>
    <t>1403/05/27</t>
  </si>
  <si>
    <t>1403/05/23</t>
  </si>
  <si>
    <t>1403/04/30</t>
  </si>
  <si>
    <t>1403/04/29</t>
  </si>
  <si>
    <t>1403/04/27</t>
  </si>
  <si>
    <t>1403/03/22</t>
  </si>
  <si>
    <t>1403/03/31</t>
  </si>
  <si>
    <t>1403/03/27</t>
  </si>
  <si>
    <t>1403/03/26</t>
  </si>
  <si>
    <t>1403/03/14</t>
  </si>
  <si>
    <t>1403/02/12</t>
  </si>
  <si>
    <t>1403/02/27</t>
  </si>
  <si>
    <t>1403/02/17</t>
  </si>
  <si>
    <t>1403/01/20</t>
  </si>
  <si>
    <t>1403/01/19</t>
  </si>
  <si>
    <t>1402/12/23</t>
  </si>
  <si>
    <t>ردیف</t>
  </si>
  <si>
    <t>کد دستگاه</t>
  </si>
  <si>
    <t>شرح دستگاه</t>
  </si>
  <si>
    <t>مالکیت</t>
  </si>
  <si>
    <t>اسفند 1402</t>
  </si>
  <si>
    <t>فروردین 1403</t>
  </si>
  <si>
    <t>سوخت تحویلی</t>
  </si>
  <si>
    <t>BU-003</t>
  </si>
  <si>
    <t>BU-040</t>
  </si>
  <si>
    <t>03-26-01</t>
  </si>
  <si>
    <t>03-26-011</t>
  </si>
  <si>
    <t>02-61-003</t>
  </si>
  <si>
    <t>RO-005</t>
  </si>
  <si>
    <t>RO-006</t>
  </si>
  <si>
    <t>RO-036</t>
  </si>
  <si>
    <t>RO-087</t>
  </si>
  <si>
    <t>RO-089</t>
  </si>
  <si>
    <t>RO-123</t>
  </si>
  <si>
    <t>RO-127</t>
  </si>
  <si>
    <t>04-97-015</t>
  </si>
  <si>
    <t>04-97-016</t>
  </si>
  <si>
    <t>04-97-017</t>
  </si>
  <si>
    <t>TR-037</t>
  </si>
  <si>
    <t>TR-065</t>
  </si>
  <si>
    <t>TR-136</t>
  </si>
  <si>
    <t>06-11-049</t>
  </si>
  <si>
    <t>06-11-051</t>
  </si>
  <si>
    <t>06-11-052</t>
  </si>
  <si>
    <t>07-53-002</t>
  </si>
  <si>
    <t>07-53-003</t>
  </si>
  <si>
    <t>07-54-006</t>
  </si>
  <si>
    <t>TM-072</t>
  </si>
  <si>
    <t>AK-01-D</t>
  </si>
  <si>
    <t>AK-02-D</t>
  </si>
  <si>
    <t>MO-05-D</t>
  </si>
  <si>
    <t>AN-06-D</t>
  </si>
  <si>
    <t>RE-03-D</t>
  </si>
  <si>
    <t>HA-01-D</t>
  </si>
  <si>
    <t>JRE-04-D</t>
  </si>
  <si>
    <t>JRE-05-D</t>
  </si>
  <si>
    <t>AN-10-D</t>
  </si>
  <si>
    <t>AN-05-E</t>
  </si>
  <si>
    <t>AN-01-E</t>
  </si>
  <si>
    <t>RE-01-E</t>
  </si>
  <si>
    <t>TA-01-E</t>
  </si>
  <si>
    <t>MO-01-G</t>
  </si>
  <si>
    <t>SH-02-T</t>
  </si>
  <si>
    <t>AN-02-T</t>
  </si>
  <si>
    <t>AN-03-T</t>
  </si>
  <si>
    <t>AN-04-T</t>
  </si>
  <si>
    <t>AN-07-T</t>
  </si>
  <si>
    <t>AN-08-T</t>
  </si>
  <si>
    <t>AN-09-T</t>
  </si>
  <si>
    <t>JRE-01-T</t>
  </si>
  <si>
    <t>JRE-02-T</t>
  </si>
  <si>
    <t>JRE-03-T</t>
  </si>
  <si>
    <t>MI-02-T</t>
  </si>
  <si>
    <t>MI-03-T</t>
  </si>
  <si>
    <t>MI-04-T</t>
  </si>
  <si>
    <t>MO-11-T</t>
  </si>
  <si>
    <t>MO-12-T</t>
  </si>
  <si>
    <t>MO-08-T</t>
  </si>
  <si>
    <t>MO-09-T</t>
  </si>
  <si>
    <t>MO-14-T</t>
  </si>
  <si>
    <t>RA-01-T</t>
  </si>
  <si>
    <t>RA-02-T</t>
  </si>
  <si>
    <t>RA-03-T</t>
  </si>
  <si>
    <t>RA-04-T</t>
  </si>
  <si>
    <t>RA-05-T</t>
  </si>
  <si>
    <t>SE-01-T</t>
  </si>
  <si>
    <t>SE-02-T</t>
  </si>
  <si>
    <t>SE-03-T</t>
  </si>
  <si>
    <t>JRE-03-L</t>
  </si>
  <si>
    <t>MO-04-L</t>
  </si>
  <si>
    <t>MO-13-L</t>
  </si>
  <si>
    <t>SH-01-L</t>
  </si>
  <si>
    <t>RA-05-L</t>
  </si>
  <si>
    <t>SE-01-L</t>
  </si>
  <si>
    <t>MO-02-R</t>
  </si>
  <si>
    <t>MO-03-R</t>
  </si>
  <si>
    <t>MO-07-R</t>
  </si>
  <si>
    <t>GL-01-W</t>
  </si>
  <si>
    <t>JRE-06-W</t>
  </si>
  <si>
    <t>KH-01-W</t>
  </si>
  <si>
    <t>MI-05-W</t>
  </si>
  <si>
    <t>MO-06-W</t>
  </si>
  <si>
    <t>MO-10-W</t>
  </si>
  <si>
    <t>RE-02-W</t>
  </si>
  <si>
    <t>P_BTON</t>
  </si>
  <si>
    <t>ZA-01-C</t>
  </si>
  <si>
    <t>B-03</t>
  </si>
  <si>
    <t>لودر</t>
  </si>
  <si>
    <t>محمدی</t>
  </si>
  <si>
    <t>تریلی</t>
  </si>
  <si>
    <t>-</t>
  </si>
  <si>
    <t>مجموع مصارف تجمعی</t>
  </si>
  <si>
    <t>مجموع وارده تجمعی</t>
  </si>
  <si>
    <t>مجموع لیتراژ ورود به کارگاه :</t>
  </si>
  <si>
    <t>تاریخ خروج از انبار
 شرکت نفت</t>
  </si>
  <si>
    <t>حمل بار شرکت</t>
  </si>
  <si>
    <t>نفت گاز_3000.0001</t>
  </si>
  <si>
    <t>نفت گاز_3000.0002</t>
  </si>
  <si>
    <t>1402/12/03</t>
  </si>
  <si>
    <t>1402/12/10</t>
  </si>
  <si>
    <t>مقدار سوخت تحویلی به ماشین آلات شرکتی و پیمانکار به تفکیک کد هر دستگاه</t>
  </si>
  <si>
    <t>‌MI-01-L</t>
  </si>
  <si>
    <t>اردیبهشت 1403</t>
  </si>
  <si>
    <t>خرداد 1403</t>
  </si>
  <si>
    <t>تیر 1403</t>
  </si>
  <si>
    <t>مرداد 1403</t>
  </si>
  <si>
    <t>شهریور 1403</t>
  </si>
  <si>
    <t>مهر 1403</t>
  </si>
  <si>
    <t>آبان 1403</t>
  </si>
  <si>
    <t>مجموع مصارف ماه جاری</t>
  </si>
  <si>
    <t>مجموع وارده ماه جاری</t>
  </si>
  <si>
    <t>پروژه زیرسازی قطعه 20 طرح راه‌آهن زاهدان -  زابل - بیرجند - مشهد از کیلومتر 000+707 تا کیلومتر 000+740</t>
  </si>
  <si>
    <t xml:space="preserve">روز: </t>
  </si>
  <si>
    <t xml:space="preserve">تاریخ: </t>
  </si>
  <si>
    <t>شرکت توسعه راه های پارس</t>
  </si>
  <si>
    <t>کد تانکر سوخت:</t>
  </si>
  <si>
    <t xml:space="preserve">صفحه:            از           </t>
  </si>
  <si>
    <t>گزارش تحویل سوخت به ماشین آلات شرکتی و پیمانکار</t>
  </si>
  <si>
    <t>پیمانکار :</t>
  </si>
  <si>
    <t>موجودی مخازن و تانکر ابتدای مهر :    17903</t>
  </si>
  <si>
    <t xml:space="preserve">موجودی مخازن و تانکر انتهای مهر :   9455 </t>
  </si>
  <si>
    <t>ساعت کارکرد</t>
  </si>
  <si>
    <t>موجودی مخازن و تانکر ابتدای مهر :    40,653</t>
  </si>
  <si>
    <t>موجودی مخازن و تانکر انتهای مهر :    7,492</t>
  </si>
  <si>
    <t>۱) لازم به ذکر است که 19 هزار لیتر از سهمیه مهرماه(108،500) مطابق صورتجلسه کارگاهی مسترد شرکت دماوندکوه گردید.(آن شرکت در مردادماه به علت کمبود سوخت 19 هزار لیتر تحویل این کارگاه داد.)
۲) 920 لیتر مغایرت توزیع سوخت یافت شد که مطابق صورتجلسه کارگاهی مقدار خطا ی لیتر شمار نصب شده بر روی تانکر هفت درصد می باشد.</t>
  </si>
  <si>
    <t>تهیه کننده گزارش :   کنترل پروژه مقیم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</si>
</sst>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60429]yyyy/mm/dd"/>
    <numFmt numFmtId="165" formatCode="#,##0\ \ل\ی\ت\ر"/>
    <numFmt numFmtId="166" formatCode="[$-160429]dddd\,\ d\ mmmm\ yyyy;@"/>
  </numFmts>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B Zar"/>
      <charset val="178"/>
    </font>
    <font>
      <sz val="11"/>
      <color theme="1"/>
      <name val="B Zar"/>
      <charset val="178"/>
    </font>
    <font>
      <sz val="12"/>
      <color theme="1"/>
      <name val="B Titr"/>
      <charset val="178"/>
    </font>
    <font>
      <sz val="14"/>
      <color theme="1"/>
      <name val="B Zar"/>
      <charset val="178"/>
    </font>
    <font>
      <sz val="11"/>
      <color theme="1"/>
      <name val="B Titr"/>
      <charset val="178"/>
    </font>
    <font>
      <b/>
      <sz val="10"/>
      <color theme="1"/>
      <name val="B Titr"/>
      <charset val="178"/>
    </font>
    <font>
      <sz val="14"/>
      <color theme="1"/>
      <name val="B Titr"/>
      <charset val="178"/>
    </font>
    <font>
      <sz val="8"/>
      <name val="Calibri"/>
      <family val="2"/>
      <scheme val="minor"/>
    </font>
    <font>
      <b/>
      <sz val="28"/>
      <color theme="1"/>
      <name val="B Titr"/>
      <charset val="178"/>
    </font>
    <font>
      <sz val="24"/>
      <color theme="1"/>
      <name val="B Zar"/>
      <charset val="178"/>
    </font>
    <font>
      <b/>
      <sz val="24"/>
      <color theme="1"/>
      <name val="B Zar"/>
      <charset val="178"/>
    </font>
    <font>
      <sz val="24"/>
      <color theme="1"/>
      <name val="B Titr"/>
      <charset val="178"/>
    </font>
    <font>
      <b/>
      <sz val="20"/>
      <color theme="1"/>
      <name val="B Titr"/>
      <charset val="178"/>
    </font>
    <font>
      <sz val="12"/>
      <color theme="1"/>
      <name val="B Zar"/>
      <charset val="178"/>
    </font>
    <font>
      <sz val="12"/>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double">
        <color auto="1"/>
      </top>
      <bottom style="thin">
        <color auto="1"/>
      </bottom>
      <diagonal/>
    </border>
    <border>
      <left/>
      <right style="thin">
        <color auto="1"/>
      </right>
      <top style="double">
        <color auto="1"/>
      </top>
      <bottom style="thin">
        <color auto="1"/>
      </bottom>
      <diagonal/>
    </border>
    <border>
      <left/>
      <right/>
      <top style="thin">
        <color indexed="64"/>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style="medium">
        <color auto="1"/>
      </right>
      <top/>
      <bottom style="thin">
        <color indexed="64"/>
      </bottom>
      <diagonal/>
    </border>
    <border>
      <left style="medium">
        <color auto="1"/>
      </left>
      <right/>
      <top/>
      <bottom style="thin">
        <color auto="1"/>
      </bottom>
      <diagonal/>
    </border>
    <border>
      <left style="medium">
        <color auto="1"/>
      </left>
      <right style="thin">
        <color indexed="64"/>
      </right>
      <top style="thin">
        <color indexed="64"/>
      </top>
      <bottom style="thin">
        <color indexed="64"/>
      </bottom>
      <diagonal/>
    </border>
    <border>
      <left style="thin">
        <color indexed="64"/>
      </left>
      <right style="medium">
        <color auto="1"/>
      </right>
      <top style="thin">
        <color indexed="64"/>
      </top>
      <bottom style="thin">
        <color indexed="64"/>
      </bottom>
      <diagonal/>
    </border>
    <border>
      <left style="medium">
        <color auto="1"/>
      </left>
      <right style="thin">
        <color auto="1"/>
      </right>
      <top style="thin">
        <color auto="1"/>
      </top>
      <bottom/>
      <diagonal/>
    </border>
    <border>
      <left style="medium">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right style="medium">
        <color auto="1"/>
      </right>
      <top style="thin">
        <color auto="1"/>
      </top>
      <bottom style="thin">
        <color auto="1"/>
      </bottom>
      <diagonal/>
    </border>
    <border>
      <left style="medium">
        <color auto="1"/>
      </left>
      <right/>
      <top style="thin">
        <color indexed="64"/>
      </top>
      <bottom style="medium">
        <color auto="1"/>
      </bottom>
      <diagonal/>
    </border>
    <border>
      <left/>
      <right/>
      <top style="thin">
        <color indexed="64"/>
      </top>
      <bottom style="medium">
        <color auto="1"/>
      </bottom>
      <diagonal/>
    </border>
    <border>
      <left/>
      <right style="medium">
        <color auto="1"/>
      </right>
      <top style="thin">
        <color auto="1"/>
      </top>
      <bottom style="medium">
        <color auto="1"/>
      </bottom>
      <diagonal/>
    </border>
    <border>
      <left style="thin">
        <color indexed="64"/>
      </left>
      <right style="medium">
        <color auto="1"/>
      </right>
      <top style="thin">
        <color indexed="64"/>
      </top>
      <bottom/>
      <diagonal/>
    </border>
    <border>
      <left style="medium">
        <color auto="1"/>
      </left>
      <right style="thin">
        <color indexed="64"/>
      </right>
      <top style="medium">
        <color auto="1"/>
      </top>
      <bottom style="thin">
        <color indexed="64"/>
      </bottom>
      <diagonal/>
    </border>
    <border>
      <left style="thin">
        <color indexed="64"/>
      </left>
      <right style="thin">
        <color indexed="64"/>
      </right>
      <top style="medium">
        <color auto="1"/>
      </top>
      <bottom style="thin">
        <color indexed="64"/>
      </bottom>
      <diagonal/>
    </border>
    <border>
      <left style="thin">
        <color indexed="64"/>
      </left>
      <right style="medium">
        <color auto="1"/>
      </right>
      <top style="medium">
        <color auto="1"/>
      </top>
      <bottom style="thin">
        <color indexed="64"/>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auto="1"/>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4">
    <xf numFmtId="0" fontId="0" fillId="0" borderId="0" xfId="0"/>
    <xf numFmtId="0" fontId="18" fillId="0" borderId="10" xfId="0" applyFont="1" applyBorder="1" applyAlignment="1">
      <alignment horizontal="center" vertical="center" wrapText="1"/>
    </xf>
    <xf numFmtId="3" fontId="18" fillId="0" borderId="10" xfId="0" applyNumberFormat="1" applyFont="1" applyBorder="1" applyAlignment="1">
      <alignment horizontal="center" vertical="center" wrapText="1"/>
    </xf>
    <xf numFmtId="1" fontId="18" fillId="0" borderId="10" xfId="0" applyNumberFormat="1" applyFont="1" applyBorder="1" applyAlignment="1">
      <alignment horizontal="center" vertical="center" wrapText="1"/>
    </xf>
    <xf numFmtId="0" fontId="0" fillId="0" borderId="0" xfId="0" applyAlignment="1">
      <alignment horizontal="center" vertical="center"/>
    </xf>
    <xf numFmtId="0" fontId="19" fillId="0" borderId="0" xfId="0" applyFont="1" applyAlignment="1">
      <alignment horizontal="center" vertical="center"/>
    </xf>
    <xf numFmtId="0" fontId="18" fillId="0" borderId="10" xfId="0" applyFont="1" applyBorder="1" applyAlignment="1">
      <alignment horizontal="center" vertical="center"/>
    </xf>
    <xf numFmtId="164" fontId="19" fillId="0" borderId="12" xfId="0" applyNumberFormat="1" applyFont="1" applyBorder="1" applyAlignment="1">
      <alignment horizontal="center" vertical="center"/>
    </xf>
    <xf numFmtId="164" fontId="19" fillId="0" borderId="10" xfId="0" applyNumberFormat="1" applyFont="1" applyBorder="1" applyAlignment="1">
      <alignment horizontal="center" vertical="center"/>
    </xf>
    <xf numFmtId="0" fontId="0" fillId="0" borderId="10" xfId="0" applyBorder="1" applyAlignment="1">
      <alignment horizontal="center" vertical="center"/>
    </xf>
    <xf numFmtId="0" fontId="19" fillId="0" borderId="14" xfId="0" applyFont="1" applyBorder="1" applyAlignment="1">
      <alignment horizontal="center" vertical="center"/>
    </xf>
    <xf numFmtId="3" fontId="19" fillId="0" borderId="16" xfId="0" applyNumberFormat="1" applyFont="1" applyBorder="1" applyAlignment="1">
      <alignment horizontal="center" vertical="center"/>
    </xf>
    <xf numFmtId="3" fontId="19" fillId="0" borderId="15" xfId="0" applyNumberFormat="1" applyFont="1" applyBorder="1" applyAlignment="1">
      <alignment horizontal="center" vertical="center"/>
    </xf>
    <xf numFmtId="3" fontId="19" fillId="0" borderId="12" xfId="0" applyNumberFormat="1" applyFont="1" applyBorder="1" applyAlignment="1">
      <alignment horizontal="center" vertical="center"/>
    </xf>
    <xf numFmtId="3" fontId="19" fillId="0" borderId="10" xfId="0" applyNumberFormat="1" applyFont="1" applyBorder="1" applyAlignment="1">
      <alignment horizontal="center" vertical="center"/>
    </xf>
    <xf numFmtId="0" fontId="22" fillId="0" borderId="10" xfId="0" applyFont="1" applyBorder="1" applyAlignment="1">
      <alignment horizontal="center" vertical="center"/>
    </xf>
    <xf numFmtId="0" fontId="23" fillId="0" borderId="10" xfId="0" applyFont="1" applyBorder="1" applyAlignment="1">
      <alignment horizontal="center" vertical="center" wrapText="1"/>
    </xf>
    <xf numFmtId="0" fontId="20" fillId="0" borderId="0" xfId="0" applyFont="1" applyBorder="1" applyAlignment="1">
      <alignment horizontal="center" vertical="center"/>
    </xf>
    <xf numFmtId="165" fontId="24" fillId="0" borderId="17" xfId="0" applyNumberFormat="1" applyFont="1" applyBorder="1" applyAlignment="1">
      <alignment horizontal="center" vertical="center"/>
    </xf>
    <xf numFmtId="166" fontId="18" fillId="0" borderId="10" xfId="0" applyNumberFormat="1" applyFont="1" applyBorder="1" applyAlignment="1">
      <alignment horizontal="center" vertical="center" wrapText="1"/>
    </xf>
    <xf numFmtId="0" fontId="19" fillId="0" borderId="13" xfId="0" applyFont="1" applyBorder="1" applyAlignment="1">
      <alignment horizontal="center" vertical="center"/>
    </xf>
    <xf numFmtId="3" fontId="19" fillId="0" borderId="0" xfId="0" applyNumberFormat="1" applyFont="1" applyBorder="1" applyAlignment="1">
      <alignment horizontal="center" vertical="center"/>
    </xf>
    <xf numFmtId="0" fontId="19" fillId="0" borderId="10" xfId="0" applyFont="1" applyBorder="1" applyAlignment="1">
      <alignment horizontal="center" vertical="center"/>
    </xf>
    <xf numFmtId="3" fontId="0" fillId="0" borderId="0" xfId="0" applyNumberFormat="1" applyAlignment="1">
      <alignment horizontal="center" vertical="center"/>
    </xf>
    <xf numFmtId="0" fontId="20" fillId="0" borderId="0" xfId="0" applyFont="1" applyBorder="1" applyAlignment="1">
      <alignment vertical="center"/>
    </xf>
    <xf numFmtId="0" fontId="27" fillId="0" borderId="21" xfId="0" applyFont="1" applyBorder="1" applyAlignment="1">
      <alignment vertical="center"/>
    </xf>
    <xf numFmtId="0" fontId="27" fillId="0" borderId="0" xfId="0" applyFont="1" applyAlignment="1">
      <alignment vertical="center"/>
    </xf>
    <xf numFmtId="0" fontId="28" fillId="0" borderId="0" xfId="0" applyFont="1" applyAlignment="1">
      <alignment vertical="center"/>
    </xf>
    <xf numFmtId="0" fontId="27" fillId="0" borderId="23" xfId="0" applyFont="1" applyBorder="1" applyAlignment="1">
      <alignment vertical="center"/>
    </xf>
    <xf numFmtId="0" fontId="29" fillId="0" borderId="23" xfId="0" applyFont="1" applyBorder="1" applyAlignment="1">
      <alignment vertical="center"/>
    </xf>
    <xf numFmtId="0" fontId="26" fillId="0" borderId="19" xfId="0" applyFont="1" applyBorder="1" applyAlignment="1">
      <alignment vertical="center" wrapText="1"/>
    </xf>
    <xf numFmtId="0" fontId="26" fillId="0" borderId="20" xfId="0" applyFont="1" applyBorder="1" applyAlignment="1">
      <alignment vertical="center" wrapText="1"/>
    </xf>
    <xf numFmtId="0" fontId="27" fillId="0" borderId="22" xfId="0" applyFont="1" applyBorder="1" applyAlignment="1">
      <alignment vertical="center"/>
    </xf>
    <xf numFmtId="0" fontId="19" fillId="0" borderId="25" xfId="0" applyFont="1" applyBorder="1" applyAlignment="1">
      <alignment horizontal="center" vertical="center"/>
    </xf>
    <xf numFmtId="0" fontId="19" fillId="0" borderId="12" xfId="0" applyFont="1" applyBorder="1" applyAlignment="1">
      <alignment horizontal="center" vertical="center"/>
    </xf>
    <xf numFmtId="164" fontId="19" fillId="0" borderId="28" xfId="0" applyNumberFormat="1" applyFont="1" applyBorder="1" applyAlignment="1">
      <alignment horizontal="center" vertical="center"/>
    </xf>
    <xf numFmtId="0" fontId="19" fillId="0" borderId="28" xfId="0" applyFont="1" applyBorder="1" applyAlignment="1">
      <alignment horizontal="center" vertical="center"/>
    </xf>
    <xf numFmtId="0" fontId="19" fillId="0" borderId="27" xfId="0" applyFont="1" applyBorder="1" applyAlignment="1">
      <alignment horizontal="center" vertical="center"/>
    </xf>
    <xf numFmtId="0" fontId="19" fillId="0" borderId="29" xfId="0" applyFont="1" applyBorder="1" applyAlignment="1">
      <alignment horizontal="center" vertical="center"/>
    </xf>
    <xf numFmtId="3" fontId="19" fillId="0" borderId="31" xfId="0" applyNumberFormat="1" applyFont="1" applyBorder="1" applyAlignment="1">
      <alignment horizontal="center" vertical="center"/>
    </xf>
    <xf numFmtId="3" fontId="19" fillId="0" borderId="28" xfId="0" applyNumberFormat="1" applyFont="1" applyBorder="1" applyAlignment="1">
      <alignment horizontal="center" vertical="center"/>
    </xf>
    <xf numFmtId="3" fontId="19" fillId="0" borderId="32" xfId="0" applyNumberFormat="1" applyFont="1" applyBorder="1" applyAlignment="1">
      <alignment horizontal="center" vertical="center"/>
    </xf>
    <xf numFmtId="0" fontId="0" fillId="0" borderId="13" xfId="0" applyBorder="1" applyAlignment="1">
      <alignment horizontal="center" vertical="center"/>
    </xf>
    <xf numFmtId="0" fontId="19" fillId="0" borderId="36" xfId="0" applyFont="1" applyBorder="1" applyAlignment="1">
      <alignment horizontal="center" vertical="center"/>
    </xf>
    <xf numFmtId="0" fontId="19" fillId="0" borderId="37" xfId="0" applyFont="1" applyBorder="1" applyAlignment="1">
      <alignment horizontal="center" vertical="center"/>
    </xf>
    <xf numFmtId="0" fontId="0" fillId="0" borderId="38" xfId="0" applyBorder="1" applyAlignment="1">
      <alignment horizontal="center" vertical="center"/>
    </xf>
    <xf numFmtId="0" fontId="19" fillId="0" borderId="38" xfId="0" applyFont="1" applyBorder="1" applyAlignment="1">
      <alignment horizontal="center" vertical="center"/>
    </xf>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0" fillId="0" borderId="41" xfId="0" applyBorder="1" applyAlignment="1">
      <alignment horizontal="center" vertical="center"/>
    </xf>
    <xf numFmtId="0" fontId="19" fillId="0" borderId="41" xfId="0" applyFont="1" applyBorder="1" applyAlignment="1">
      <alignment horizontal="center" vertical="center"/>
    </xf>
    <xf numFmtId="0" fontId="19" fillId="0" borderId="42" xfId="0" applyFont="1" applyBorder="1" applyAlignment="1">
      <alignment horizontal="center" vertical="center"/>
    </xf>
    <xf numFmtId="0" fontId="19" fillId="0" borderId="43" xfId="0" applyFont="1" applyBorder="1" applyAlignment="1">
      <alignment horizontal="center" vertical="center"/>
    </xf>
    <xf numFmtId="0" fontId="0" fillId="0" borderId="44" xfId="0" applyBorder="1" applyAlignment="1">
      <alignment horizontal="center" vertical="center"/>
    </xf>
    <xf numFmtId="0" fontId="19" fillId="0" borderId="44" xfId="0" applyFont="1" applyBorder="1" applyAlignment="1">
      <alignment horizontal="center" vertical="center"/>
    </xf>
    <xf numFmtId="0" fontId="19" fillId="0" borderId="45" xfId="0" applyFont="1" applyBorder="1" applyAlignment="1">
      <alignment horizontal="center" vertical="center"/>
    </xf>
    <xf numFmtId="0" fontId="19" fillId="0" borderId="11" xfId="0" applyFont="1" applyBorder="1" applyAlignment="1">
      <alignment horizontal="left" vertical="center"/>
    </xf>
    <xf numFmtId="0" fontId="19" fillId="0" borderId="26" xfId="0" applyFont="1" applyBorder="1" applyAlignment="1">
      <alignment horizontal="center" vertical="center"/>
    </xf>
    <xf numFmtId="0" fontId="19" fillId="0" borderId="11" xfId="0" applyFont="1" applyBorder="1" applyAlignment="1">
      <alignment horizontal="center" vertical="center"/>
    </xf>
    <xf numFmtId="0" fontId="31" fillId="0" borderId="23" xfId="0" applyFont="1" applyBorder="1" applyAlignment="1">
      <alignment horizontal="center" vertical="center"/>
    </xf>
    <xf numFmtId="0" fontId="31" fillId="0" borderId="23" xfId="0" applyFont="1" applyBorder="1" applyAlignment="1">
      <alignment horizontal="center" vertical="center"/>
    </xf>
    <xf numFmtId="0" fontId="31" fillId="0" borderId="38" xfId="0" applyFont="1" applyBorder="1" applyAlignment="1">
      <alignment horizontal="center" vertical="center"/>
    </xf>
    <xf numFmtId="164" fontId="31" fillId="0" borderId="38" xfId="0" applyNumberFormat="1" applyFont="1" applyBorder="1" applyAlignment="1">
      <alignment horizontal="center" vertical="center"/>
    </xf>
    <xf numFmtId="0" fontId="32" fillId="0" borderId="0" xfId="0" applyFont="1" applyAlignment="1">
      <alignment horizontal="center" vertical="center"/>
    </xf>
    <xf numFmtId="0" fontId="31" fillId="0" borderId="10" xfId="0" applyFont="1" applyBorder="1" applyAlignment="1">
      <alignment horizontal="center" vertical="center"/>
    </xf>
    <xf numFmtId="0" fontId="31" fillId="0" borderId="28" xfId="0" applyFont="1" applyBorder="1" applyAlignment="1">
      <alignment horizontal="center" vertical="center"/>
    </xf>
    <xf numFmtId="0" fontId="31" fillId="0" borderId="27" xfId="0" applyFont="1" applyBorder="1" applyAlignment="1">
      <alignment horizontal="center" vertical="center"/>
    </xf>
    <xf numFmtId="0" fontId="32" fillId="0" borderId="10" xfId="0" applyFont="1" applyBorder="1" applyAlignment="1">
      <alignment horizontal="center" vertical="center"/>
    </xf>
    <xf numFmtId="0" fontId="31" fillId="0" borderId="29" xfId="0" applyFont="1" applyBorder="1" applyAlignment="1">
      <alignment horizontal="center" vertical="center"/>
    </xf>
    <xf numFmtId="0" fontId="32" fillId="0" borderId="13" xfId="0" applyFont="1" applyBorder="1" applyAlignment="1">
      <alignment horizontal="center" vertical="center"/>
    </xf>
    <xf numFmtId="0" fontId="31" fillId="0" borderId="13" xfId="0" applyFont="1" applyBorder="1" applyAlignment="1">
      <alignment horizontal="center" vertical="center"/>
    </xf>
    <xf numFmtId="3" fontId="31" fillId="0" borderId="15" xfId="0" applyNumberFormat="1" applyFont="1" applyBorder="1" applyAlignment="1">
      <alignment horizontal="center" vertical="center"/>
    </xf>
    <xf numFmtId="3" fontId="31" fillId="0" borderId="31" xfId="0" applyNumberFormat="1" applyFont="1" applyBorder="1" applyAlignment="1">
      <alignment horizontal="center" vertical="center"/>
    </xf>
    <xf numFmtId="0" fontId="31" fillId="0" borderId="27" xfId="0" applyFont="1" applyBorder="1" applyAlignment="1">
      <alignment horizontal="center" vertical="center"/>
    </xf>
    <xf numFmtId="3" fontId="31" fillId="0" borderId="10" xfId="0" applyNumberFormat="1" applyFont="1" applyBorder="1" applyAlignment="1">
      <alignment horizontal="center" vertical="center"/>
    </xf>
    <xf numFmtId="3" fontId="31" fillId="0" borderId="28" xfId="0" applyNumberFormat="1" applyFont="1" applyBorder="1" applyAlignment="1">
      <alignment horizontal="center" vertical="center"/>
    </xf>
    <xf numFmtId="164" fontId="31" fillId="0" borderId="39" xfId="0" applyNumberFormat="1" applyFont="1" applyBorder="1" applyAlignment="1">
      <alignment horizontal="center" vertical="center"/>
    </xf>
    <xf numFmtId="3" fontId="31" fillId="0" borderId="13" xfId="0" applyNumberFormat="1" applyFont="1" applyBorder="1" applyAlignment="1">
      <alignment horizontal="center" vertical="center"/>
    </xf>
    <xf numFmtId="3" fontId="31" fillId="0" borderId="36" xfId="0" applyNumberFormat="1" applyFont="1" applyBorder="1" applyAlignment="1">
      <alignment horizontal="center" vertical="center"/>
    </xf>
    <xf numFmtId="0" fontId="33" fillId="0" borderId="0" xfId="0" applyFont="1" applyAlignment="1">
      <alignment horizontal="center" vertical="center"/>
    </xf>
    <xf numFmtId="0" fontId="31" fillId="0" borderId="43" xfId="0" applyFont="1" applyBorder="1" applyAlignment="1">
      <alignment horizontal="center" vertical="center"/>
    </xf>
    <xf numFmtId="0" fontId="32" fillId="0" borderId="44" xfId="0" applyFont="1" applyBorder="1" applyAlignment="1">
      <alignment horizontal="center" vertical="center"/>
    </xf>
    <xf numFmtId="0" fontId="31" fillId="0" borderId="44" xfId="0" applyFont="1" applyBorder="1" applyAlignment="1">
      <alignment horizontal="center" vertical="center"/>
    </xf>
    <xf numFmtId="3" fontId="31" fillId="0" borderId="44" xfId="0" applyNumberFormat="1" applyFont="1" applyBorder="1" applyAlignment="1">
      <alignment horizontal="center" vertical="center"/>
    </xf>
    <xf numFmtId="3" fontId="31" fillId="0" borderId="45" xfId="0" applyNumberFormat="1" applyFont="1" applyBorder="1" applyAlignment="1">
      <alignment horizontal="center" vertical="center"/>
    </xf>
    <xf numFmtId="0" fontId="31" fillId="0" borderId="40" xfId="0" applyFont="1" applyBorder="1" applyAlignment="1">
      <alignment horizontal="center" vertical="center"/>
    </xf>
    <xf numFmtId="0" fontId="32" fillId="0" borderId="41" xfId="0" applyFont="1" applyBorder="1" applyAlignment="1">
      <alignment horizontal="center" vertical="center"/>
    </xf>
    <xf numFmtId="0" fontId="31" fillId="0" borderId="41" xfId="0" applyFont="1" applyBorder="1" applyAlignment="1">
      <alignment horizontal="center" vertical="center"/>
    </xf>
    <xf numFmtId="3" fontId="31" fillId="0" borderId="41" xfId="0" applyNumberFormat="1" applyFont="1" applyBorder="1" applyAlignment="1">
      <alignment horizontal="center" vertical="center"/>
    </xf>
    <xf numFmtId="3" fontId="31" fillId="0" borderId="42" xfId="0" applyNumberFormat="1" applyFont="1" applyBorder="1" applyAlignment="1">
      <alignment horizontal="center" vertical="center"/>
    </xf>
    <xf numFmtId="0" fontId="31" fillId="0" borderId="37" xfId="0" applyFont="1" applyBorder="1" applyAlignment="1">
      <alignment horizontal="center" vertical="center"/>
    </xf>
    <xf numFmtId="0" fontId="32" fillId="0" borderId="38" xfId="0" applyFont="1" applyBorder="1" applyAlignment="1">
      <alignment horizontal="center" vertical="center"/>
    </xf>
    <xf numFmtId="3" fontId="31" fillId="0" borderId="38" xfId="0" applyNumberFormat="1" applyFont="1" applyBorder="1" applyAlignment="1">
      <alignment horizontal="center" vertical="center"/>
    </xf>
    <xf numFmtId="3" fontId="31" fillId="0" borderId="39" xfId="0" applyNumberFormat="1" applyFont="1" applyBorder="1" applyAlignment="1">
      <alignment horizontal="center" vertical="center"/>
    </xf>
    <xf numFmtId="0" fontId="32" fillId="0" borderId="23" xfId="0" applyFont="1" applyBorder="1" applyAlignment="1">
      <alignment horizontal="center" vertical="center"/>
    </xf>
    <xf numFmtId="3" fontId="31" fillId="0" borderId="23" xfId="0" applyNumberFormat="1" applyFont="1" applyBorder="1" applyAlignment="1">
      <alignment horizontal="center" vertical="center"/>
    </xf>
    <xf numFmtId="0" fontId="30" fillId="0" borderId="18" xfId="0" applyFont="1" applyBorder="1" applyAlignment="1">
      <alignment horizontal="center" vertical="center" wrapText="1"/>
    </xf>
    <xf numFmtId="0" fontId="30" fillId="0" borderId="19" xfId="0" applyFont="1" applyBorder="1" applyAlignment="1">
      <alignment horizontal="center" vertical="center" wrapText="1"/>
    </xf>
    <xf numFmtId="0" fontId="30" fillId="0" borderId="20" xfId="0" applyFont="1" applyBorder="1" applyAlignment="1">
      <alignment horizontal="center" vertical="center" wrapText="1"/>
    </xf>
    <xf numFmtId="0" fontId="19" fillId="0" borderId="21" xfId="0" applyFont="1" applyBorder="1" applyAlignment="1">
      <alignment horizontal="center" vertical="center"/>
    </xf>
    <xf numFmtId="0" fontId="19" fillId="0" borderId="0" xfId="0" applyFont="1" applyBorder="1" applyAlignment="1">
      <alignment horizontal="center" vertical="center"/>
    </xf>
    <xf numFmtId="0" fontId="19" fillId="0" borderId="22" xfId="0" applyFont="1" applyBorder="1" applyAlignment="1">
      <alignment horizontal="center" vertical="center"/>
    </xf>
    <xf numFmtId="0" fontId="19" fillId="0" borderId="0" xfId="0" applyFont="1" applyBorder="1" applyAlignment="1">
      <alignment horizontal="right" vertical="center"/>
    </xf>
    <xf numFmtId="0" fontId="21" fillId="0" borderId="27" xfId="0" applyFont="1" applyBorder="1" applyAlignment="1">
      <alignment horizontal="center" vertical="center"/>
    </xf>
    <xf numFmtId="0" fontId="21" fillId="0" borderId="10" xfId="0" applyFont="1" applyBorder="1" applyAlignment="1">
      <alignment horizontal="center" vertical="center"/>
    </xf>
    <xf numFmtId="0" fontId="19" fillId="0" borderId="10" xfId="0" applyFont="1" applyBorder="1" applyAlignment="1">
      <alignment horizontal="center" vertical="center" textRotation="90"/>
    </xf>
    <xf numFmtId="0" fontId="19" fillId="0" borderId="10" xfId="0" applyFont="1" applyBorder="1" applyAlignment="1">
      <alignment horizontal="center" vertical="center"/>
    </xf>
    <xf numFmtId="0" fontId="21" fillId="0" borderId="30" xfId="0" applyFont="1" applyBorder="1" applyAlignment="1">
      <alignment horizontal="center" vertical="center"/>
    </xf>
    <xf numFmtId="0" fontId="21" fillId="0" borderId="15" xfId="0" applyFont="1" applyBorder="1" applyAlignment="1">
      <alignment horizontal="center" vertical="center"/>
    </xf>
    <xf numFmtId="0" fontId="21" fillId="0" borderId="33" xfId="0" applyFont="1" applyBorder="1" applyAlignment="1">
      <alignment horizontal="right" vertical="center"/>
    </xf>
    <xf numFmtId="0" fontId="21" fillId="0" borderId="34" xfId="0" applyFont="1" applyBorder="1" applyAlignment="1">
      <alignment horizontal="right" vertical="center"/>
    </xf>
    <xf numFmtId="0" fontId="21" fillId="0" borderId="35" xfId="0" applyFont="1" applyBorder="1" applyAlignment="1">
      <alignment horizontal="right" vertical="center"/>
    </xf>
    <xf numFmtId="0" fontId="27" fillId="0" borderId="0" xfId="0" applyFont="1" applyAlignment="1">
      <alignment horizontal="right" vertical="center"/>
    </xf>
    <xf numFmtId="0" fontId="27" fillId="0" borderId="22" xfId="0" applyFont="1" applyBorder="1" applyAlignment="1">
      <alignment horizontal="right" vertical="center"/>
    </xf>
    <xf numFmtId="0" fontId="27" fillId="0" borderId="23" xfId="0" applyFont="1" applyBorder="1" applyAlignment="1">
      <alignment horizontal="right" vertical="center"/>
    </xf>
    <xf numFmtId="3" fontId="27" fillId="0" borderId="23" xfId="0" applyNumberFormat="1" applyFont="1" applyBorder="1" applyAlignment="1">
      <alignment horizontal="right" vertical="center"/>
    </xf>
    <xf numFmtId="3" fontId="27" fillId="0" borderId="24" xfId="0" applyNumberFormat="1" applyFont="1" applyBorder="1" applyAlignment="1">
      <alignment horizontal="right" vertical="center"/>
    </xf>
    <xf numFmtId="3" fontId="24" fillId="0" borderId="17" xfId="0" applyNumberFormat="1" applyFont="1" applyBorder="1" applyAlignment="1">
      <alignment horizontal="center" vertical="center"/>
    </xf>
    <xf numFmtId="165" fontId="24" fillId="0" borderId="17" xfId="0" applyNumberFormat="1" applyFont="1" applyBorder="1" applyAlignment="1">
      <alignment horizontal="center" vertical="center"/>
    </xf>
    <xf numFmtId="0" fontId="20" fillId="0" borderId="19" xfId="0" applyFont="1" applyBorder="1" applyAlignment="1">
      <alignment horizontal="right" vertical="top" wrapText="1" readingOrder="2"/>
    </xf>
    <xf numFmtId="0" fontId="20" fillId="0" borderId="0" xfId="0" applyFont="1" applyBorder="1" applyAlignment="1">
      <alignment horizontal="right" vertical="top" wrapText="1" readingOrder="2"/>
    </xf>
    <xf numFmtId="0" fontId="31" fillId="0" borderId="23" xfId="0" applyFont="1" applyBorder="1" applyAlignment="1">
      <alignment horizontal="center" vertical="center"/>
    </xf>
    <xf numFmtId="0" fontId="31" fillId="0" borderId="27" xfId="0" applyFont="1" applyBorder="1" applyAlignment="1">
      <alignment horizontal="center" vertical="center"/>
    </xf>
    <xf numFmtId="0" fontId="31" fillId="0" borderId="10" xfId="0" applyFont="1" applyBorder="1" applyAlignment="1">
      <alignment horizontal="center" vertical="center"/>
    </xf>
    <xf numFmtId="0" fontId="21" fillId="0" borderId="34" xfId="0" applyFont="1" applyBorder="1" applyAlignment="1">
      <alignment horizontal="center" vertical="center"/>
    </xf>
    <xf numFmtId="0" fontId="21" fillId="0" borderId="35" xfId="0" applyFont="1" applyBorder="1" applyAlignment="1">
      <alignment horizontal="center" vertical="center"/>
    </xf>
    <xf numFmtId="0" fontId="30" fillId="0" borderId="0" xfId="0" applyFont="1" applyBorder="1" applyAlignment="1">
      <alignment horizontal="center" vertical="center" wrapText="1"/>
    </xf>
    <xf numFmtId="0" fontId="21" fillId="0" borderId="0" xfId="0" applyFont="1" applyBorder="1" applyAlignment="1">
      <alignment horizontal="center" vertical="center"/>
    </xf>
    <xf numFmtId="0" fontId="31" fillId="0" borderId="30" xfId="0" applyFont="1" applyBorder="1" applyAlignment="1">
      <alignment horizontal="center" vertical="center"/>
    </xf>
    <xf numFmtId="0" fontId="31" fillId="0" borderId="15" xfId="0" applyFont="1" applyBorder="1" applyAlignment="1">
      <alignment horizontal="center" vertical="center"/>
    </xf>
    <xf numFmtId="0" fontId="31" fillId="0" borderId="23" xfId="0" applyFont="1" applyBorder="1" applyAlignment="1">
      <alignment horizontal="right" vertical="center"/>
    </xf>
    <xf numFmtId="0" fontId="31" fillId="0" borderId="37" xfId="0" applyFont="1" applyBorder="1" applyAlignment="1">
      <alignment horizontal="center" vertical="center" textRotation="90"/>
    </xf>
    <xf numFmtId="0" fontId="31" fillId="0" borderId="27" xfId="0" applyFont="1" applyBorder="1" applyAlignment="1">
      <alignment horizontal="center" vertical="center" textRotation="90"/>
    </xf>
    <xf numFmtId="0" fontId="31" fillId="0" borderId="38"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ily%20Report%20-%20W-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
      <sheetName val="Sheet2"/>
      <sheetName val="Gas-DB"/>
      <sheetName val="Transport-DB"/>
      <sheetName val="Civil-DB"/>
      <sheetName val="‌Bulldozer vs Excavator-DB"/>
      <sheetName val="Work DB"/>
      <sheetName val="Bridge"/>
      <sheetName val="Daily Gas"/>
      <sheetName val="Daily Report (2)"/>
      <sheetName val="Daily Report"/>
      <sheetName val="Report Monthly Eng-Khatibi"/>
      <sheetName val="Backfill Report"/>
      <sheetName val="Machinary GasOil Report (2)"/>
      <sheetName val="Machinary GasOil Report"/>
      <sheetName val="Daily Water"/>
      <sheetName val="Description"/>
      <sheetName val="Coding"/>
      <sheetName val="نمودار حمل از قرضه"/>
      <sheetName val="نمودار حمل از خاکبرداری"/>
      <sheetName val="نمودار بخش و کوب "/>
      <sheetName val="خاکبرداری-خاکریزی-گازوییل"/>
      <sheetName val="نمودار خاکریزی"/>
      <sheetName val="Sheet1"/>
    </sheetNames>
    <sheetDataSet>
      <sheetData sheetId="0" refreshError="1"/>
      <sheetData sheetId="1" refreshError="1"/>
      <sheetData sheetId="2">
        <row r="4">
          <cell r="X4" t="str">
            <v>TES</v>
          </cell>
          <cell r="Y4" t="str">
            <v>تانکر اداره سوخت</v>
          </cell>
          <cell r="Z4" t="str">
            <v>شرکت نفت</v>
          </cell>
        </row>
        <row r="5">
          <cell r="X5" t="str">
            <v>03-26-011</v>
          </cell>
          <cell r="Y5" t="str">
            <v>گریدر  ۱۶g</v>
          </cell>
          <cell r="Z5" t="str">
            <v>شرکتی</v>
          </cell>
        </row>
        <row r="6">
          <cell r="X6" t="str">
            <v>TR-065</v>
          </cell>
          <cell r="Y6" t="str">
            <v>کامیون کمپرسی جفت</v>
          </cell>
          <cell r="Z6" t="str">
            <v>شرکتی</v>
          </cell>
        </row>
        <row r="7">
          <cell r="X7" t="str">
            <v>TR-136</v>
          </cell>
          <cell r="Y7" t="str">
            <v>کامیون کمپرسی جفت</v>
          </cell>
          <cell r="Z7" t="str">
            <v>شرکتی</v>
          </cell>
        </row>
        <row r="8">
          <cell r="X8" t="str">
            <v>TR-037</v>
          </cell>
          <cell r="Y8" t="str">
            <v>کامیون کمپرسی جفت</v>
          </cell>
          <cell r="Z8" t="str">
            <v>شرکتی</v>
          </cell>
        </row>
        <row r="9">
          <cell r="X9" t="str">
            <v>06-11-051</v>
          </cell>
          <cell r="Y9" t="str">
            <v>تانکر ابپاش بنز</v>
          </cell>
          <cell r="Z9" t="str">
            <v>شرکتی</v>
          </cell>
        </row>
        <row r="10">
          <cell r="X10" t="str">
            <v>06-11-052</v>
          </cell>
          <cell r="Y10" t="str">
            <v>تانکر ابپاش بنز</v>
          </cell>
          <cell r="Z10" t="str">
            <v>شرکتی</v>
          </cell>
        </row>
        <row r="11">
          <cell r="X11" t="str">
            <v>06-11-049</v>
          </cell>
          <cell r="Y11" t="str">
            <v>تانکر سوخت بنز</v>
          </cell>
          <cell r="Z11" t="str">
            <v>شرکتی</v>
          </cell>
        </row>
        <row r="12">
          <cell r="X12" t="str">
            <v>RO-005</v>
          </cell>
          <cell r="Y12" t="str">
            <v>غلطک</v>
          </cell>
          <cell r="Z12" t="str">
            <v>شرکتی</v>
          </cell>
        </row>
        <row r="13">
          <cell r="X13" t="str">
            <v>RO-087</v>
          </cell>
          <cell r="Y13" t="str">
            <v>غلطک</v>
          </cell>
          <cell r="Z13" t="str">
            <v>شرکتی</v>
          </cell>
        </row>
        <row r="14">
          <cell r="X14" t="str">
            <v>RO-036</v>
          </cell>
          <cell r="Y14" t="str">
            <v>غلطک</v>
          </cell>
          <cell r="Z14" t="str">
            <v>شرکتی</v>
          </cell>
        </row>
        <row r="15">
          <cell r="X15" t="str">
            <v>07-53-002</v>
          </cell>
          <cell r="Y15" t="str">
            <v>میکسراتکو</v>
          </cell>
          <cell r="Z15" t="str">
            <v>شرکتی</v>
          </cell>
        </row>
        <row r="16">
          <cell r="X16" t="str">
            <v>07-54-006</v>
          </cell>
          <cell r="Y16" t="str">
            <v>میکسر امیکو</v>
          </cell>
          <cell r="Z16" t="str">
            <v>شرکتی</v>
          </cell>
        </row>
        <row r="17">
          <cell r="X17" t="str">
            <v>BU-040</v>
          </cell>
          <cell r="Y17" t="str">
            <v>بلدوزر D155</v>
          </cell>
          <cell r="Z17" t="str">
            <v>شرکتی</v>
          </cell>
        </row>
        <row r="18">
          <cell r="X18" t="str">
            <v>04-97-015</v>
          </cell>
          <cell r="Y18" t="str">
            <v>غلطک</v>
          </cell>
          <cell r="Z18" t="str">
            <v>شرکتی</v>
          </cell>
        </row>
        <row r="19">
          <cell r="X19" t="str">
            <v>BU-003</v>
          </cell>
          <cell r="Y19" t="str">
            <v>بلدوزر D155</v>
          </cell>
          <cell r="Z19" t="str">
            <v>شرکتی</v>
          </cell>
        </row>
        <row r="20">
          <cell r="X20" t="str">
            <v>03-26-01</v>
          </cell>
          <cell r="Y20" t="str">
            <v>گریدر  ۱۶g</v>
          </cell>
          <cell r="Z20" t="str">
            <v>شرکتی</v>
          </cell>
        </row>
        <row r="21">
          <cell r="X21" t="str">
            <v>RO-006</v>
          </cell>
          <cell r="Y21" t="str">
            <v>غلطک</v>
          </cell>
          <cell r="Z21" t="str">
            <v>شرکتی</v>
          </cell>
        </row>
        <row r="22">
          <cell r="X22" t="str">
            <v>02-61-003</v>
          </cell>
          <cell r="Y22" t="str">
            <v>لودر VOLVO</v>
          </cell>
          <cell r="Z22" t="str">
            <v>شرکتی</v>
          </cell>
        </row>
        <row r="23">
          <cell r="X23" t="str">
            <v>07-53-003</v>
          </cell>
          <cell r="Y23" t="str">
            <v>میکسر اتکو</v>
          </cell>
          <cell r="Z23" t="str">
            <v>شرکتی</v>
          </cell>
        </row>
        <row r="24">
          <cell r="X24" t="str">
            <v>04-97-016</v>
          </cell>
          <cell r="Y24" t="str">
            <v>غلطک</v>
          </cell>
          <cell r="Z24" t="str">
            <v>شرکتی</v>
          </cell>
        </row>
        <row r="25">
          <cell r="X25" t="str">
            <v>04-97-017</v>
          </cell>
          <cell r="Y25" t="str">
            <v>غلطک</v>
          </cell>
          <cell r="Z25" t="str">
            <v>شرکتی</v>
          </cell>
        </row>
        <row r="26">
          <cell r="X26" t="str">
            <v>TM-072</v>
          </cell>
          <cell r="Y26" t="str">
            <v>میکسر امیکو</v>
          </cell>
          <cell r="Z26" t="str">
            <v>شرکتی</v>
          </cell>
        </row>
        <row r="27">
          <cell r="X27" t="str">
            <v>RO-089</v>
          </cell>
          <cell r="Y27" t="str">
            <v>غلطک</v>
          </cell>
          <cell r="Z27" t="str">
            <v>شرکتی</v>
          </cell>
        </row>
        <row r="28">
          <cell r="X28" t="str">
            <v>RO-123</v>
          </cell>
          <cell r="Y28" t="str">
            <v>غلطک</v>
          </cell>
          <cell r="Z28" t="str">
            <v>شرکتی</v>
          </cell>
        </row>
        <row r="29">
          <cell r="X29" t="str">
            <v>RO-127</v>
          </cell>
          <cell r="Y29" t="str">
            <v>غلطک</v>
          </cell>
          <cell r="Z29" t="str">
            <v>شرکتی</v>
          </cell>
        </row>
        <row r="35">
          <cell r="X35" t="str">
            <v>AN-06-D</v>
          </cell>
          <cell r="Y35" t="str">
            <v>بلدوزر D155</v>
          </cell>
          <cell r="Z35" t="str">
            <v>انصاری</v>
          </cell>
        </row>
        <row r="36">
          <cell r="X36" t="str">
            <v>AN-01-E</v>
          </cell>
          <cell r="Y36" t="str">
            <v>بیل مکانیکی PC400</v>
          </cell>
          <cell r="Z36" t="str">
            <v>انصاری</v>
          </cell>
        </row>
        <row r="37">
          <cell r="X37" t="str">
            <v>AN-05-E</v>
          </cell>
          <cell r="Y37" t="str">
            <v>بیل مکانیکی PC300</v>
          </cell>
          <cell r="Z37" t="str">
            <v>انصاری</v>
          </cell>
        </row>
        <row r="38">
          <cell r="X38" t="str">
            <v>AN-02-T</v>
          </cell>
          <cell r="Y38" t="str">
            <v>کامیون کمپرسی جفت</v>
          </cell>
          <cell r="Z38" t="str">
            <v>انصاری</v>
          </cell>
        </row>
        <row r="39">
          <cell r="X39" t="str">
            <v>AN-03-T</v>
          </cell>
          <cell r="Y39" t="str">
            <v>کامیون کمپرسی جفت</v>
          </cell>
          <cell r="Z39" t="str">
            <v>انصاری</v>
          </cell>
        </row>
        <row r="40">
          <cell r="X40" t="str">
            <v>AN-04-T</v>
          </cell>
          <cell r="Y40" t="str">
            <v>کامیون کمپرسی جفت</v>
          </cell>
          <cell r="Z40" t="str">
            <v>انصاری</v>
          </cell>
        </row>
        <row r="41">
          <cell r="X41" t="str">
            <v>AN-07-T</v>
          </cell>
          <cell r="Y41" t="str">
            <v>کامیون کمپرسی جفت</v>
          </cell>
          <cell r="Z41" t="str">
            <v>انصاری</v>
          </cell>
        </row>
        <row r="42">
          <cell r="X42" t="str">
            <v>AN-08-T</v>
          </cell>
          <cell r="Y42" t="str">
            <v>کامیون کمپرسی جفت</v>
          </cell>
          <cell r="Z42" t="str">
            <v>انصاری</v>
          </cell>
        </row>
        <row r="43">
          <cell r="X43" t="str">
            <v>AN-09-T</v>
          </cell>
          <cell r="Y43" t="str">
            <v>کامیون کمپرسی جفت</v>
          </cell>
          <cell r="Z43" t="str">
            <v>انصاری</v>
          </cell>
        </row>
        <row r="44">
          <cell r="X44" t="str">
            <v>AN-10-D</v>
          </cell>
          <cell r="Y44" t="str">
            <v>بلدوزر D155</v>
          </cell>
          <cell r="Z44" t="str">
            <v>انصاری</v>
          </cell>
        </row>
        <row r="47">
          <cell r="X47" t="str">
            <v>AK-01-D</v>
          </cell>
          <cell r="Y47" t="str">
            <v>بلدوزر D85</v>
          </cell>
          <cell r="Z47" t="str">
            <v>اکبری</v>
          </cell>
        </row>
        <row r="48">
          <cell r="X48" t="str">
            <v>AK-02-D</v>
          </cell>
          <cell r="Y48" t="str">
            <v>بلدوزر D85</v>
          </cell>
          <cell r="Z48" t="str">
            <v>اکبری</v>
          </cell>
        </row>
        <row r="52">
          <cell r="X52" t="str">
            <v>HA-01-D</v>
          </cell>
          <cell r="Y52" t="str">
            <v>بلدوزر کاترپیلار D8</v>
          </cell>
          <cell r="Z52" t="str">
            <v>حسن پور</v>
          </cell>
        </row>
        <row r="56">
          <cell r="X56" t="str">
            <v>‌MI-01-L</v>
          </cell>
          <cell r="Y56" t="str">
            <v>لودر ZL50</v>
          </cell>
          <cell r="Z56" t="str">
            <v>میرزایی</v>
          </cell>
        </row>
        <row r="57">
          <cell r="X57" t="str">
            <v>MI-02-T</v>
          </cell>
          <cell r="Y57" t="str">
            <v>کامیون کمپرسی تک</v>
          </cell>
          <cell r="Z57" t="str">
            <v>میرزایی</v>
          </cell>
        </row>
        <row r="58">
          <cell r="X58" t="str">
            <v>MI-03-T</v>
          </cell>
          <cell r="Y58" t="str">
            <v>کامیون کمپرسی تک</v>
          </cell>
          <cell r="Z58" t="str">
            <v>میرزایی</v>
          </cell>
        </row>
        <row r="59">
          <cell r="X59" t="str">
            <v>MI-04-T</v>
          </cell>
          <cell r="Y59" t="str">
            <v>کامیون کمپرسی جفت</v>
          </cell>
          <cell r="Z59" t="str">
            <v>میرزایی</v>
          </cell>
        </row>
        <row r="60">
          <cell r="X60" t="str">
            <v>MI-05-W</v>
          </cell>
          <cell r="Y60" t="str">
            <v>تانکر ابپاش بنز</v>
          </cell>
          <cell r="Z60" t="str">
            <v>میرزایی</v>
          </cell>
        </row>
        <row r="62">
          <cell r="X62" t="str">
            <v>SE-01-L</v>
          </cell>
          <cell r="Y62" t="str">
            <v>لودر</v>
          </cell>
          <cell r="Z62" t="str">
            <v>صداقت</v>
          </cell>
        </row>
        <row r="63">
          <cell r="X63" t="str">
            <v>SE-01-T</v>
          </cell>
          <cell r="Y63" t="str">
            <v>کامیون کمپرسی تک</v>
          </cell>
          <cell r="Z63" t="str">
            <v>صداقت</v>
          </cell>
        </row>
        <row r="64">
          <cell r="X64" t="str">
            <v>SE-02-T</v>
          </cell>
          <cell r="Y64" t="str">
            <v>کامیون کمپرسی تک</v>
          </cell>
          <cell r="Z64" t="str">
            <v>صداقت</v>
          </cell>
        </row>
        <row r="65">
          <cell r="X65" t="str">
            <v>SE-03-T</v>
          </cell>
          <cell r="Y65" t="str">
            <v>کامیون کمپرسی تک</v>
          </cell>
          <cell r="Z65" t="str">
            <v>صداقت</v>
          </cell>
        </row>
        <row r="66">
          <cell r="X66" t="str">
            <v>SE-04-T</v>
          </cell>
          <cell r="Y66" t="str">
            <v>کامیون کمپرسی تک</v>
          </cell>
          <cell r="Z66" t="str">
            <v>صداقت</v>
          </cell>
        </row>
        <row r="67">
          <cell r="X67" t="str">
            <v>TA-01-E</v>
          </cell>
          <cell r="Y67" t="str">
            <v>بیل مکانیکی 220</v>
          </cell>
          <cell r="Z67" t="str">
            <v>تکبری</v>
          </cell>
        </row>
        <row r="70">
          <cell r="X70" t="str">
            <v>RE-02-W</v>
          </cell>
          <cell r="Y70" t="str">
            <v>تانکر ابپاش بنز</v>
          </cell>
          <cell r="Z70" t="str">
            <v>رضاپور</v>
          </cell>
        </row>
        <row r="71">
          <cell r="X71" t="str">
            <v>RE-01-E</v>
          </cell>
          <cell r="Y71" t="str">
            <v>بیل مکانیکی 220</v>
          </cell>
          <cell r="Z71" t="str">
            <v>رضاپور</v>
          </cell>
        </row>
        <row r="76">
          <cell r="X76" t="str">
            <v>MO-01-G</v>
          </cell>
          <cell r="Y76" t="str">
            <v>گریدر 14G</v>
          </cell>
          <cell r="Z76" t="str">
            <v>محمد پور</v>
          </cell>
        </row>
        <row r="77">
          <cell r="X77" t="str">
            <v>MO-02-R</v>
          </cell>
          <cell r="Y77" t="str">
            <v>غلطک کششی</v>
          </cell>
          <cell r="Z77" t="str">
            <v>محمد پور</v>
          </cell>
        </row>
        <row r="78">
          <cell r="X78" t="str">
            <v>MO-03-R</v>
          </cell>
          <cell r="Y78" t="str">
            <v>غلطک کششی</v>
          </cell>
          <cell r="Z78" t="str">
            <v>محمد پور</v>
          </cell>
        </row>
        <row r="79">
          <cell r="X79" t="str">
            <v>MO-04-L</v>
          </cell>
          <cell r="Y79" t="str">
            <v>لودر</v>
          </cell>
          <cell r="Z79" t="str">
            <v>محمد پور</v>
          </cell>
        </row>
        <row r="80">
          <cell r="X80" t="str">
            <v>MO-06-W</v>
          </cell>
          <cell r="Y80" t="str">
            <v>تانکر ابپاش بنز</v>
          </cell>
          <cell r="Z80" t="str">
            <v>محمد پور</v>
          </cell>
        </row>
        <row r="81">
          <cell r="X81" t="str">
            <v>MO-07-R</v>
          </cell>
          <cell r="Y81" t="str">
            <v xml:space="preserve">غلطک </v>
          </cell>
          <cell r="Z81" t="str">
            <v>محمد پور</v>
          </cell>
        </row>
        <row r="82">
          <cell r="X82" t="str">
            <v>MO-05-D</v>
          </cell>
          <cell r="Y82" t="str">
            <v>بلدوزر کاترپیلار D8</v>
          </cell>
          <cell r="Z82" t="str">
            <v>محمد پور</v>
          </cell>
        </row>
        <row r="83">
          <cell r="X83" t="str">
            <v>MO-08-T</v>
          </cell>
          <cell r="Y83" t="str">
            <v>کامیون کمپرسی جفت</v>
          </cell>
          <cell r="Z83" t="str">
            <v>محمد پور</v>
          </cell>
        </row>
        <row r="84">
          <cell r="X84" t="str">
            <v>MO-09-T</v>
          </cell>
          <cell r="Y84" t="str">
            <v>کامیون کمپرسی جفت</v>
          </cell>
          <cell r="Z84" t="str">
            <v>محمد پور</v>
          </cell>
        </row>
        <row r="85">
          <cell r="X85" t="str">
            <v>MO-10-W</v>
          </cell>
          <cell r="Y85" t="str">
            <v>تانکر ابپاش بنز</v>
          </cell>
          <cell r="Z85" t="str">
            <v>محمد پور</v>
          </cell>
        </row>
        <row r="86">
          <cell r="X86" t="str">
            <v>MO-11-T</v>
          </cell>
          <cell r="Y86" t="str">
            <v>کامیون کمپرسی تک</v>
          </cell>
          <cell r="Z86" t="str">
            <v>محمد پور</v>
          </cell>
        </row>
        <row r="87">
          <cell r="X87" t="str">
            <v>MO-12-T</v>
          </cell>
          <cell r="Y87" t="str">
            <v>کامیون کمپرسی جفت</v>
          </cell>
          <cell r="Z87" t="str">
            <v>محمد پور</v>
          </cell>
        </row>
        <row r="88">
          <cell r="X88" t="str">
            <v>MO-13-L</v>
          </cell>
          <cell r="Y88" t="str">
            <v>لودر</v>
          </cell>
          <cell r="Z88" t="str">
            <v>محمد پور</v>
          </cell>
        </row>
        <row r="89">
          <cell r="X89" t="str">
            <v>MO-14-T</v>
          </cell>
          <cell r="Y89" t="str">
            <v>کمپرسی جفت</v>
          </cell>
          <cell r="Z89" t="str">
            <v>محمد پور</v>
          </cell>
        </row>
        <row r="90">
          <cell r="X90" t="str">
            <v>GL-01-W</v>
          </cell>
          <cell r="Y90" t="str">
            <v>تانکر ابپاش بنز</v>
          </cell>
          <cell r="Z90" t="str">
            <v>گلپایگانی</v>
          </cell>
        </row>
        <row r="92">
          <cell r="X92" t="str">
            <v>RE-03-D</v>
          </cell>
          <cell r="Y92" t="str">
            <v>بلدوزر D85</v>
          </cell>
          <cell r="Z92" t="str">
            <v>جواد رضاپور</v>
          </cell>
        </row>
        <row r="93">
          <cell r="X93" t="str">
            <v>JRE-06-W</v>
          </cell>
          <cell r="Y93" t="str">
            <v>تانکر آب</v>
          </cell>
          <cell r="Z93" t="str">
            <v>جواد رضاپور</v>
          </cell>
        </row>
        <row r="94">
          <cell r="X94" t="str">
            <v>JRE-05-D</v>
          </cell>
          <cell r="Y94" t="str">
            <v>بلدوزر D85</v>
          </cell>
          <cell r="Z94" t="str">
            <v>ثمری</v>
          </cell>
        </row>
        <row r="95">
          <cell r="X95" t="str">
            <v>JRE-04-D</v>
          </cell>
          <cell r="Y95" t="str">
            <v>بلدوزر D85</v>
          </cell>
          <cell r="Z95" t="str">
            <v>جواد رضاپور</v>
          </cell>
        </row>
        <row r="96">
          <cell r="X96" t="str">
            <v>JRE-03-L</v>
          </cell>
          <cell r="Y96" t="str">
            <v>لودر</v>
          </cell>
          <cell r="Z96" t="str">
            <v>جواد رضاپور</v>
          </cell>
        </row>
        <row r="97">
          <cell r="X97" t="str">
            <v>JRE-01-T</v>
          </cell>
          <cell r="Y97" t="str">
            <v>کامیون کمپرسی تک</v>
          </cell>
          <cell r="Z97" t="str">
            <v>جواد رضاپور</v>
          </cell>
        </row>
        <row r="98">
          <cell r="X98" t="str">
            <v>JRE-02-T</v>
          </cell>
          <cell r="Y98" t="str">
            <v>کامیون کمپرسی تک</v>
          </cell>
          <cell r="Z98" t="str">
            <v>جواد رضاپور</v>
          </cell>
        </row>
        <row r="99">
          <cell r="X99" t="str">
            <v>JRE-03-T</v>
          </cell>
          <cell r="Y99" t="str">
            <v>کامیون کمپرسی تک</v>
          </cell>
          <cell r="Z99" t="str">
            <v>جواد رضاپور</v>
          </cell>
        </row>
        <row r="100">
          <cell r="X100" t="str">
            <v>P_BTON</v>
          </cell>
          <cell r="Y100" t="str">
            <v xml:space="preserve"> پمپ بتن</v>
          </cell>
          <cell r="Z100" t="str">
            <v>اسماعیل پور</v>
          </cell>
        </row>
        <row r="101">
          <cell r="X101" t="str">
            <v>KH-01-W</v>
          </cell>
          <cell r="Y101" t="str">
            <v>تانکر آب</v>
          </cell>
          <cell r="Z101" t="str">
            <v>خاکسارنژاد</v>
          </cell>
        </row>
        <row r="103">
          <cell r="X103" t="str">
            <v>RA-01-T</v>
          </cell>
          <cell r="Y103" t="str">
            <v>کامیون کمپرسی تک</v>
          </cell>
          <cell r="Z103" t="str">
            <v>رمضانی مقدم</v>
          </cell>
        </row>
        <row r="104">
          <cell r="X104" t="str">
            <v>RA-02-T</v>
          </cell>
          <cell r="Y104" t="str">
            <v>کامیون کمپرسی تک</v>
          </cell>
          <cell r="Z104" t="str">
            <v>رمضانی مقدم</v>
          </cell>
        </row>
        <row r="105">
          <cell r="X105" t="str">
            <v>RA-03-T</v>
          </cell>
          <cell r="Y105" t="str">
            <v>کامیون کمپرسی تک</v>
          </cell>
          <cell r="Z105" t="str">
            <v>رمضانی مقدم</v>
          </cell>
        </row>
        <row r="106">
          <cell r="X106" t="str">
            <v>RA-04-T</v>
          </cell>
          <cell r="Y106" t="str">
            <v>کامیون کمپرسی تک</v>
          </cell>
          <cell r="Z106" t="str">
            <v>رمضانی مقدم</v>
          </cell>
        </row>
        <row r="107">
          <cell r="X107" t="str">
            <v>RA-05-L</v>
          </cell>
          <cell r="Y107" t="str">
            <v>لودر</v>
          </cell>
          <cell r="Z107" t="str">
            <v>رمضانی مقدم</v>
          </cell>
        </row>
        <row r="108">
          <cell r="X108" t="str">
            <v>RA-05-T</v>
          </cell>
          <cell r="Y108" t="str">
            <v>کامیون کمپرسی تک</v>
          </cell>
          <cell r="Z108" t="str">
            <v>رمضانی مقدم</v>
          </cell>
        </row>
        <row r="114">
          <cell r="X114" t="str">
            <v>SH-01-L</v>
          </cell>
          <cell r="Y114" t="str">
            <v>لودر</v>
          </cell>
          <cell r="Z114" t="str">
            <v>شهرکی</v>
          </cell>
        </row>
        <row r="115">
          <cell r="X115" t="str">
            <v>SH-02-T</v>
          </cell>
          <cell r="Y115" t="str">
            <v>کامیون کمپرسی تک</v>
          </cell>
          <cell r="Z115" t="str">
            <v>شهرکی</v>
          </cell>
        </row>
        <row r="120">
          <cell r="X120" t="str">
            <v>ZA-01-C</v>
          </cell>
          <cell r="Y120" t="str">
            <v>جرثقیل 7 تن</v>
          </cell>
          <cell r="Z120" t="str">
            <v>زابلی</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1"/>
  <sheetViews>
    <sheetView rightToLeft="1" view="pageBreakPreview" topLeftCell="G88" zoomScaleNormal="100" zoomScaleSheetLayoutView="100" workbookViewId="0">
      <selection activeCell="L95" sqref="L95"/>
    </sheetView>
  </sheetViews>
  <sheetFormatPr defaultColWidth="9.140625" defaultRowHeight="19.5" x14ac:dyDescent="0.25"/>
  <cols>
    <col min="1" max="1" width="7.28515625" style="4" customWidth="1"/>
    <col min="2" max="2" width="19.42578125" style="4" customWidth="1"/>
    <col min="3" max="4" width="24.42578125" style="4" customWidth="1"/>
    <col min="5" max="6" width="17.28515625" style="5" customWidth="1"/>
    <col min="7" max="7" width="17.42578125" style="5" customWidth="1"/>
    <col min="8" max="8" width="20.28515625" style="5" customWidth="1"/>
    <col min="9" max="9" width="18.140625" style="5" customWidth="1"/>
    <col min="10" max="12" width="17.140625" style="4" customWidth="1"/>
    <col min="13" max="13" width="17.140625" style="4" hidden="1" customWidth="1"/>
    <col min="14" max="16384" width="9.140625" style="4"/>
  </cols>
  <sheetData>
    <row r="1" spans="1:36" ht="55.5" customHeight="1" x14ac:dyDescent="0.25">
      <c r="A1" s="96" t="s">
        <v>165</v>
      </c>
      <c r="B1" s="97"/>
      <c r="C1" s="97"/>
      <c r="D1" s="97"/>
      <c r="E1" s="97"/>
      <c r="F1" s="97"/>
      <c r="G1" s="97"/>
      <c r="H1" s="97"/>
      <c r="I1" s="97"/>
      <c r="J1" s="97"/>
      <c r="K1" s="97"/>
      <c r="L1" s="98"/>
      <c r="M1" s="30"/>
      <c r="N1" s="30"/>
      <c r="O1" s="30"/>
      <c r="P1" s="30"/>
      <c r="Q1" s="30"/>
      <c r="R1" s="30"/>
      <c r="S1" s="31"/>
    </row>
    <row r="2" spans="1:36" ht="19.5" customHeight="1" x14ac:dyDescent="0.25">
      <c r="A2" s="99" t="s">
        <v>159</v>
      </c>
      <c r="B2" s="100"/>
      <c r="C2" s="100"/>
      <c r="D2" s="100"/>
      <c r="E2" s="100"/>
      <c r="F2" s="100"/>
      <c r="G2" s="100"/>
      <c r="H2" s="100"/>
      <c r="I2" s="100"/>
      <c r="J2" s="100"/>
      <c r="K2" s="100"/>
      <c r="L2" s="101"/>
      <c r="M2" s="26"/>
      <c r="N2" s="26"/>
      <c r="O2" s="26"/>
      <c r="P2" s="26"/>
      <c r="Q2" s="26"/>
      <c r="R2" s="26"/>
      <c r="S2" s="32"/>
    </row>
    <row r="3" spans="1:36" ht="25.5" customHeight="1" x14ac:dyDescent="0.25">
      <c r="A3" s="57" t="s">
        <v>166</v>
      </c>
      <c r="B3" s="102" t="s">
        <v>162</v>
      </c>
      <c r="C3" s="102"/>
      <c r="D3" s="56"/>
      <c r="E3" s="58"/>
      <c r="F3" s="58"/>
      <c r="G3" s="58"/>
      <c r="H3" s="58"/>
      <c r="I3" s="58"/>
      <c r="J3" s="58"/>
      <c r="K3" s="58"/>
      <c r="L3" s="33"/>
      <c r="M3" s="17"/>
    </row>
    <row r="4" spans="1:36" x14ac:dyDescent="0.25">
      <c r="A4" s="105" t="s">
        <v>44</v>
      </c>
      <c r="B4" s="106" t="s">
        <v>45</v>
      </c>
      <c r="C4" s="106" t="s">
        <v>46</v>
      </c>
      <c r="D4" s="106" t="s">
        <v>47</v>
      </c>
      <c r="E4" s="7">
        <v>45370</v>
      </c>
      <c r="F4" s="8">
        <f t="shared" ref="F4:K4" si="0">E4+31</f>
        <v>45401</v>
      </c>
      <c r="G4" s="8">
        <f t="shared" si="0"/>
        <v>45432</v>
      </c>
      <c r="H4" s="8">
        <f t="shared" si="0"/>
        <v>45463</v>
      </c>
      <c r="I4" s="8">
        <f t="shared" si="0"/>
        <v>45494</v>
      </c>
      <c r="J4" s="8">
        <f t="shared" si="0"/>
        <v>45525</v>
      </c>
      <c r="K4" s="8">
        <f t="shared" si="0"/>
        <v>45556</v>
      </c>
      <c r="L4" s="35">
        <f>K4+30</f>
        <v>45586</v>
      </c>
      <c r="M4" s="7">
        <f>L4+30</f>
        <v>45616</v>
      </c>
    </row>
    <row r="5" spans="1:36" x14ac:dyDescent="0.25">
      <c r="A5" s="105"/>
      <c r="B5" s="106"/>
      <c r="C5" s="106"/>
      <c r="D5" s="106"/>
      <c r="E5" s="22" t="s">
        <v>48</v>
      </c>
      <c r="F5" s="22" t="s">
        <v>49</v>
      </c>
      <c r="G5" s="22" t="s">
        <v>150</v>
      </c>
      <c r="H5" s="22" t="s">
        <v>151</v>
      </c>
      <c r="I5" s="22" t="s">
        <v>152</v>
      </c>
      <c r="J5" s="22" t="s">
        <v>153</v>
      </c>
      <c r="K5" s="22" t="s">
        <v>154</v>
      </c>
      <c r="L5" s="36" t="s">
        <v>155</v>
      </c>
      <c r="M5" s="34" t="s">
        <v>156</v>
      </c>
    </row>
    <row r="6" spans="1:36" x14ac:dyDescent="0.25">
      <c r="A6" s="105"/>
      <c r="B6" s="106"/>
      <c r="C6" s="106"/>
      <c r="D6" s="106"/>
      <c r="E6" s="22" t="s">
        <v>50</v>
      </c>
      <c r="F6" s="22" t="s">
        <v>50</v>
      </c>
      <c r="G6" s="22" t="s">
        <v>50</v>
      </c>
      <c r="H6" s="22" t="s">
        <v>50</v>
      </c>
      <c r="I6" s="22" t="s">
        <v>50</v>
      </c>
      <c r="J6" s="22" t="s">
        <v>50</v>
      </c>
      <c r="K6" s="22" t="s">
        <v>50</v>
      </c>
      <c r="L6" s="36" t="s">
        <v>50</v>
      </c>
      <c r="M6" s="34" t="s">
        <v>50</v>
      </c>
    </row>
    <row r="7" spans="1:36" x14ac:dyDescent="0.25">
      <c r="A7" s="37">
        <f>ROW()-6</f>
        <v>1</v>
      </c>
      <c r="B7" s="9" t="s">
        <v>51</v>
      </c>
      <c r="C7" s="22" t="str">
        <f>VLOOKUP(B7,'[1]Gas-DB'!$X$4:$Z1400,2,FALSE)</f>
        <v>بلدوزر D155</v>
      </c>
      <c r="D7" s="22" t="str">
        <f>VLOOKUP(B7,'[1]Gas-DB'!$X$4:$Z1400,3,FALSE)</f>
        <v>شرکتی</v>
      </c>
      <c r="E7" s="22">
        <f>SUMIFS([1]!Gas_DB2[میزان مصرف],[1]!Gas_DB2[کد ماشین آلات],$B7,[1]!Gas_DB2[تاریخ],"&lt;="&amp;E$4)</f>
        <v>0</v>
      </c>
      <c r="F7" s="22">
        <f>SUMIFS([1]!Gas_DB2[میزان مصرف],[1]!Gas_DB2[کد ماشین آلات],$B7,[1]!Gas_DB2[تاریخ],"&lt;="&amp;F$4,[1]!Gas_DB2[تاریخ],"&gt;"&amp;E$4)</f>
        <v>0</v>
      </c>
      <c r="G7" s="22">
        <f>SUMIFS([1]!Gas_DB2[میزان مصرف],[1]!Gas_DB2[کد ماشین آلات],$B7,[1]!Gas_DB2[تاریخ],"&lt;="&amp;G$4,[1]!Gas_DB2[تاریخ],"&gt;"&amp;F$4)</f>
        <v>0</v>
      </c>
      <c r="H7" s="22">
        <f>SUMIFS([1]!Gas_DB2[میزان مصرف],[1]!Gas_DB2[کد ماشین آلات],$B7,[1]!Gas_DB2[تاریخ],"&lt;="&amp;H$4,[1]!Gas_DB2[تاریخ],"&gt;"&amp;G$4)</f>
        <v>0</v>
      </c>
      <c r="I7" s="22">
        <f>SUMIFS([1]!Gas_DB2[میزان مصرف],[1]!Gas_DB2[کد ماشین آلات],$B7,[1]!Gas_DB2[تاریخ],"&lt;="&amp;I$4,[1]!Gas_DB2[تاریخ],"&gt;"&amp;H$4)</f>
        <v>476</v>
      </c>
      <c r="J7" s="22">
        <f>SUMIFS([1]!Gas_DB2[میزان مصرف],[1]!Gas_DB2[کد ماشین آلات],$B7,[1]!Gas_DB2[تاریخ],"&lt;="&amp;J$4,[1]!Gas_DB2[تاریخ],"&gt;"&amp;I$4)</f>
        <v>3082</v>
      </c>
      <c r="K7" s="22">
        <f>SUMIFS([1]!Gas_DB2[میزان مصرف],[1]!Gas_DB2[کد ماشین آلات],$B7,[1]!Gas_DB2[تاریخ],"&lt;="&amp;K$4,[1]!Gas_DB2[تاریخ],"&gt;"&amp;J$4)</f>
        <v>4344</v>
      </c>
      <c r="L7" s="36">
        <f>SUMIFS([1]!Gas_DB2[میزان مصرف],[1]!Gas_DB2[کد ماشین آلات],$B7,[1]!Gas_DB2[تاریخ],"&lt;="&amp;L$4,[1]!Gas_DB2[تاریخ],"&gt;"&amp;K$4)</f>
        <v>5490</v>
      </c>
      <c r="M7" s="34">
        <f>SUMIFS([1]!Gas_DB2[میزان مصرف],[1]!Gas_DB2[کد ماشین آلات],$B7,[1]!Gas_DB2[تاریخ],"&lt;="&amp;M$4,[1]!Gas_DB2[تاریخ],"&gt;"&amp;L$4)</f>
        <v>554</v>
      </c>
    </row>
    <row r="8" spans="1:36" ht="25.5" x14ac:dyDescent="0.25">
      <c r="A8" s="37">
        <f t="shared" ref="A8:A71" si="1">ROW()-6</f>
        <v>2</v>
      </c>
      <c r="B8" s="9" t="s">
        <v>52</v>
      </c>
      <c r="C8" s="22" t="str">
        <f>VLOOKUP(B8,'[1]Gas-DB'!$X$4:$Z1401,2,FALSE)</f>
        <v>بلدوزر D155</v>
      </c>
      <c r="D8" s="22" t="str">
        <f>VLOOKUP(B8,'[1]Gas-DB'!$X$4:$Z1401,3,FALSE)</f>
        <v>شرکتی</v>
      </c>
      <c r="E8" s="22">
        <f>SUMIFS([1]!Gas_DB2[میزان مصرف],[1]!Gas_DB2[کد ماشین آلات],$B8,[1]!Gas_DB2[تاریخ],"&lt;="&amp;E$4)</f>
        <v>0</v>
      </c>
      <c r="F8" s="22">
        <f>SUMIFS([1]!Gas_DB2[میزان مصرف],[1]!Gas_DB2[کد ماشین آلات],$B8,[1]!Gas_DB2[تاریخ],"&lt;="&amp;F$4,[1]!Gas_DB2[تاریخ],"&gt;"&amp;E$4)</f>
        <v>583</v>
      </c>
      <c r="G8" s="22">
        <f>SUMIFS([1]!Gas_DB2[میزان مصرف],[1]!Gas_DB2[کد ماشین آلات],$B8,[1]!Gas_DB2[تاریخ],"&lt;="&amp;G$4,[1]!Gas_DB2[تاریخ],"&gt;"&amp;F$4)</f>
        <v>5689</v>
      </c>
      <c r="H8" s="22">
        <f>SUMIFS([1]!Gas_DB2[میزان مصرف],[1]!Gas_DB2[کد ماشین آلات],$B8,[1]!Gas_DB2[تاریخ],"&lt;="&amp;H$4,[1]!Gas_DB2[تاریخ],"&gt;"&amp;G$4)</f>
        <v>4177</v>
      </c>
      <c r="I8" s="22">
        <f>SUMIFS([1]!Gas_DB2[میزان مصرف],[1]!Gas_DB2[کد ماشین آلات],$B8,[1]!Gas_DB2[تاریخ],"&lt;="&amp;I$4,[1]!Gas_DB2[تاریخ],"&gt;"&amp;H$4)</f>
        <v>4839</v>
      </c>
      <c r="J8" s="22">
        <f>SUMIFS([1]!Gas_DB2[میزان مصرف],[1]!Gas_DB2[کد ماشین آلات],$B8,[1]!Gas_DB2[تاریخ],"&lt;="&amp;J$4,[1]!Gas_DB2[تاریخ],"&gt;"&amp;I$4)</f>
        <v>6682</v>
      </c>
      <c r="K8" s="22">
        <f>SUMIFS([1]!Gas_DB2[میزان مصرف],[1]!Gas_DB2[کد ماشین آلات],$B8,[1]!Gas_DB2[تاریخ],"&lt;="&amp;K$4,[1]!Gas_DB2[تاریخ],"&gt;"&amp;J$4)</f>
        <v>3220</v>
      </c>
      <c r="L8" s="36">
        <f>SUMIFS([1]!Gas_DB2[میزان مصرف],[1]!Gas_DB2[کد ماشین آلات],$B8,[1]!Gas_DB2[تاریخ],"&lt;="&amp;L$4,[1]!Gas_DB2[تاریخ],"&gt;"&amp;K$4)</f>
        <v>3588</v>
      </c>
      <c r="M8" s="34">
        <f>SUMIFS([1]!Gas_DB2[میزان مصرف],[1]!Gas_DB2[کد ماشین آلات],$B8,[1]!Gas_DB2[تاریخ],"&lt;="&amp;M$4,[1]!Gas_DB2[تاریخ],"&gt;"&amp;L$4)</f>
        <v>490</v>
      </c>
      <c r="Q8" s="24" t="s">
        <v>148</v>
      </c>
      <c r="R8" s="24"/>
      <c r="S8" s="24"/>
      <c r="T8" s="24"/>
    </row>
    <row r="9" spans="1:36" x14ac:dyDescent="0.25">
      <c r="A9" s="37">
        <f t="shared" si="1"/>
        <v>3</v>
      </c>
      <c r="B9" s="9" t="s">
        <v>53</v>
      </c>
      <c r="C9" s="22" t="str">
        <f>VLOOKUP(B9,'[1]Gas-DB'!$X$4:$Z1402,2,FALSE)</f>
        <v>گریدر  ۱۶g</v>
      </c>
      <c r="D9" s="22" t="str">
        <f>VLOOKUP(B9,'[1]Gas-DB'!$X$4:$Z1402,3,FALSE)</f>
        <v>شرکتی</v>
      </c>
      <c r="E9" s="22">
        <f>SUMIFS([1]!Gas_DB2[میزان مصرف],[1]!Gas_DB2[کد ماشین آلات],$B9,[1]!Gas_DB2[تاریخ],"&lt;="&amp;E$4)</f>
        <v>0</v>
      </c>
      <c r="F9" s="22">
        <f>SUMIFS([1]!Gas_DB2[میزان مصرف],[1]!Gas_DB2[کد ماشین آلات],$B9,[1]!Gas_DB2[تاریخ],"&lt;="&amp;F$4,[1]!Gas_DB2[تاریخ],"&gt;"&amp;E$4)</f>
        <v>0</v>
      </c>
      <c r="G9" s="22">
        <f>SUMIFS([1]!Gas_DB2[میزان مصرف],[1]!Gas_DB2[کد ماشین آلات],$B9,[1]!Gas_DB2[تاریخ],"&lt;="&amp;G$4,[1]!Gas_DB2[تاریخ],"&gt;"&amp;F$4)</f>
        <v>0</v>
      </c>
      <c r="H9" s="22">
        <f>SUMIFS([1]!Gas_DB2[میزان مصرف],[1]!Gas_DB2[کد ماشین آلات],$B9,[1]!Gas_DB2[تاریخ],"&lt;="&amp;H$4,[1]!Gas_DB2[تاریخ],"&gt;"&amp;G$4)</f>
        <v>0</v>
      </c>
      <c r="I9" s="22">
        <f>SUMIFS([1]!Gas_DB2[میزان مصرف],[1]!Gas_DB2[کد ماشین آلات],$B9,[1]!Gas_DB2[تاریخ],"&lt;="&amp;I$4,[1]!Gas_DB2[تاریخ],"&gt;"&amp;H$4)</f>
        <v>208</v>
      </c>
      <c r="J9" s="22">
        <f>SUMIFS([1]!Gas_DB2[میزان مصرف],[1]!Gas_DB2[کد ماشین آلات],$B9,[1]!Gas_DB2[تاریخ],"&lt;="&amp;J$4,[1]!Gas_DB2[تاریخ],"&gt;"&amp;I$4)</f>
        <v>1551</v>
      </c>
      <c r="K9" s="22">
        <f>SUMIFS([1]!Gas_DB2[میزان مصرف],[1]!Gas_DB2[کد ماشین آلات],$B9,[1]!Gas_DB2[تاریخ],"&lt;="&amp;K$4,[1]!Gas_DB2[تاریخ],"&gt;"&amp;J$4)</f>
        <v>1606</v>
      </c>
      <c r="L9" s="36">
        <f>SUMIFS([1]!Gas_DB2[میزان مصرف],[1]!Gas_DB2[کد ماشین آلات],$B9,[1]!Gas_DB2[تاریخ],"&lt;="&amp;L$4,[1]!Gas_DB2[تاریخ],"&gt;"&amp;K$4)</f>
        <v>1053</v>
      </c>
      <c r="M9" s="34">
        <f>SUMIFS([1]!Gas_DB2[میزان مصرف],[1]!Gas_DB2[کد ماشین آلات],$B9,[1]!Gas_DB2[تاریخ],"&lt;="&amp;M$4,[1]!Gas_DB2[تاریخ],"&gt;"&amp;L$4)</f>
        <v>0</v>
      </c>
    </row>
    <row r="10" spans="1:36" x14ac:dyDescent="0.25">
      <c r="A10" s="37">
        <f t="shared" si="1"/>
        <v>4</v>
      </c>
      <c r="B10" s="9" t="s">
        <v>54</v>
      </c>
      <c r="C10" s="22" t="str">
        <f>VLOOKUP(B10,'[1]Gas-DB'!$X$4:$Z1403,2,FALSE)</f>
        <v>گریدر  ۱۶g</v>
      </c>
      <c r="D10" s="22" t="str">
        <f>VLOOKUP(B10,'[1]Gas-DB'!$X$4:$Z1403,3,FALSE)</f>
        <v>شرکتی</v>
      </c>
      <c r="E10" s="22">
        <f>SUMIFS([1]!Gas_DB2[میزان مصرف],[1]!Gas_DB2[کد ماشین آلات],$B10,[1]!Gas_DB2[تاریخ],"&lt;="&amp;E$4)</f>
        <v>1198</v>
      </c>
      <c r="F10" s="22">
        <f>SUMIFS([1]!Gas_DB2[میزان مصرف],[1]!Gas_DB2[کد ماشین آلات],$B10,[1]!Gas_DB2[تاریخ],"&lt;="&amp;F$4,[1]!Gas_DB2[تاریخ],"&gt;"&amp;E$4)</f>
        <v>2302</v>
      </c>
      <c r="G10" s="22">
        <f>SUMIFS([1]!Gas_DB2[میزان مصرف],[1]!Gas_DB2[کد ماشین آلات],$B10,[1]!Gas_DB2[تاریخ],"&lt;="&amp;G$4,[1]!Gas_DB2[تاریخ],"&gt;"&amp;F$4)</f>
        <v>1933</v>
      </c>
      <c r="H10" s="22">
        <f>SUMIFS([1]!Gas_DB2[میزان مصرف],[1]!Gas_DB2[کد ماشین آلات],$B10,[1]!Gas_DB2[تاریخ],"&lt;="&amp;H$4,[1]!Gas_DB2[تاریخ],"&gt;"&amp;G$4)</f>
        <v>2784</v>
      </c>
      <c r="I10" s="22">
        <f>SUMIFS([1]!Gas_DB2[میزان مصرف],[1]!Gas_DB2[کد ماشین آلات],$B10,[1]!Gas_DB2[تاریخ],"&lt;="&amp;I$4,[1]!Gas_DB2[تاریخ],"&gt;"&amp;H$4)</f>
        <v>3301</v>
      </c>
      <c r="J10" s="22">
        <f>SUMIFS([1]!Gas_DB2[میزان مصرف],[1]!Gas_DB2[کد ماشین آلات],$B10,[1]!Gas_DB2[تاریخ],"&lt;="&amp;J$4,[1]!Gas_DB2[تاریخ],"&gt;"&amp;I$4)</f>
        <v>4230</v>
      </c>
      <c r="K10" s="22">
        <f>SUMIFS([1]!Gas_DB2[میزان مصرف],[1]!Gas_DB2[کد ماشین آلات],$B10,[1]!Gas_DB2[تاریخ],"&lt;="&amp;K$4,[1]!Gas_DB2[تاریخ],"&gt;"&amp;J$4)</f>
        <v>1870</v>
      </c>
      <c r="L10" s="36">
        <f>SUMIFS([1]!Gas_DB2[میزان مصرف],[1]!Gas_DB2[کد ماشین آلات],$B10,[1]!Gas_DB2[تاریخ],"&lt;="&amp;L$4,[1]!Gas_DB2[تاریخ],"&gt;"&amp;K$4)</f>
        <v>1515</v>
      </c>
      <c r="M10" s="34">
        <f>SUMIFS([1]!Gas_DB2[میزان مصرف],[1]!Gas_DB2[کد ماشین آلات],$B10,[1]!Gas_DB2[تاریخ],"&lt;="&amp;M$4,[1]!Gas_DB2[تاریخ],"&gt;"&amp;L$4)</f>
        <v>808</v>
      </c>
    </row>
    <row r="11" spans="1:36" x14ac:dyDescent="0.25">
      <c r="A11" s="37">
        <f t="shared" si="1"/>
        <v>5</v>
      </c>
      <c r="B11" s="9" t="s">
        <v>55</v>
      </c>
      <c r="C11" s="22" t="str">
        <f>VLOOKUP(B11,'[1]Gas-DB'!$X$4:$Z1404,2,FALSE)</f>
        <v>لودر VOLVO</v>
      </c>
      <c r="D11" s="22" t="str">
        <f>VLOOKUP(B11,'[1]Gas-DB'!$X$4:$Z1404,3,FALSE)</f>
        <v>شرکتی</v>
      </c>
      <c r="E11" s="22">
        <f>SUMIFS([1]!Gas_DB2[میزان مصرف],[1]!Gas_DB2[کد ماشین آلات],$B11,[1]!Gas_DB2[تاریخ],"&lt;="&amp;E$4)</f>
        <v>0</v>
      </c>
      <c r="F11" s="22">
        <f>SUMIFS([1]!Gas_DB2[میزان مصرف],[1]!Gas_DB2[کد ماشین آلات],$B11,[1]!Gas_DB2[تاریخ],"&lt;="&amp;F$4,[1]!Gas_DB2[تاریخ],"&gt;"&amp;E$4)</f>
        <v>0</v>
      </c>
      <c r="G11" s="22">
        <f>SUMIFS([1]!Gas_DB2[میزان مصرف],[1]!Gas_DB2[کد ماشین آلات],$B11,[1]!Gas_DB2[تاریخ],"&lt;="&amp;G$4,[1]!Gas_DB2[تاریخ],"&gt;"&amp;F$4)</f>
        <v>0</v>
      </c>
      <c r="H11" s="22">
        <f>SUMIFS([1]!Gas_DB2[میزان مصرف],[1]!Gas_DB2[کد ماشین آلات],$B11,[1]!Gas_DB2[تاریخ],"&lt;="&amp;H$4,[1]!Gas_DB2[تاریخ],"&gt;"&amp;G$4)</f>
        <v>0</v>
      </c>
      <c r="I11" s="22">
        <f>SUMIFS([1]!Gas_DB2[میزان مصرف],[1]!Gas_DB2[کد ماشین آلات],$B11,[1]!Gas_DB2[تاریخ],"&lt;="&amp;I$4,[1]!Gas_DB2[تاریخ],"&gt;"&amp;H$4)</f>
        <v>126</v>
      </c>
      <c r="J11" s="22">
        <f>SUMIFS([1]!Gas_DB2[میزان مصرف],[1]!Gas_DB2[کد ماشین آلات],$B11,[1]!Gas_DB2[تاریخ],"&lt;="&amp;J$4,[1]!Gas_DB2[تاریخ],"&gt;"&amp;I$4)</f>
        <v>1815</v>
      </c>
      <c r="K11" s="22">
        <f>SUMIFS([1]!Gas_DB2[میزان مصرف],[1]!Gas_DB2[کد ماشین آلات],$B11,[1]!Gas_DB2[تاریخ],"&lt;="&amp;K$4,[1]!Gas_DB2[تاریخ],"&gt;"&amp;J$4)</f>
        <v>884</v>
      </c>
      <c r="L11" s="36">
        <f>SUMIFS([1]!Gas_DB2[میزان مصرف],[1]!Gas_DB2[کد ماشین آلات],$B11,[1]!Gas_DB2[تاریخ],"&lt;="&amp;L$4,[1]!Gas_DB2[تاریخ],"&gt;"&amp;K$4)</f>
        <v>1005</v>
      </c>
      <c r="M11" s="34">
        <f>SUMIFS([1]!Gas_DB2[میزان مصرف],[1]!Gas_DB2[کد ماشین آلات],$B11,[1]!Gas_DB2[تاریخ],"&lt;="&amp;M$4,[1]!Gas_DB2[تاریخ],"&gt;"&amp;L$4)</f>
        <v>280</v>
      </c>
    </row>
    <row r="12" spans="1:36" ht="19.5" customHeight="1" x14ac:dyDescent="0.25">
      <c r="A12" s="37">
        <f t="shared" si="1"/>
        <v>6</v>
      </c>
      <c r="B12" s="9" t="s">
        <v>56</v>
      </c>
      <c r="C12" s="22" t="str">
        <f>VLOOKUP(B12,'[1]Gas-DB'!$X$4:$Z1405,2,FALSE)</f>
        <v>غلطک</v>
      </c>
      <c r="D12" s="22" t="str">
        <f>VLOOKUP(B12,'[1]Gas-DB'!$X$4:$Z1405,3,FALSE)</f>
        <v>شرکتی</v>
      </c>
      <c r="E12" s="22">
        <f>SUMIFS([1]!Gas_DB2[میزان مصرف],[1]!Gas_DB2[کد ماشین آلات],$B12,[1]!Gas_DB2[تاریخ],"&lt;="&amp;E$4)</f>
        <v>113</v>
      </c>
      <c r="F12" s="22">
        <f>SUMIFS([1]!Gas_DB2[میزان مصرف],[1]!Gas_DB2[کد ماشین آلات],$B12,[1]!Gas_DB2[تاریخ],"&lt;="&amp;F$4,[1]!Gas_DB2[تاریخ],"&gt;"&amp;E$4)</f>
        <v>269</v>
      </c>
      <c r="G12" s="22">
        <f>SUMIFS([1]!Gas_DB2[میزان مصرف],[1]!Gas_DB2[کد ماشین آلات],$B12,[1]!Gas_DB2[تاریخ],"&lt;="&amp;G$4,[1]!Gas_DB2[تاریخ],"&gt;"&amp;F$4)</f>
        <v>126</v>
      </c>
      <c r="H12" s="22">
        <f>SUMIFS([1]!Gas_DB2[میزان مصرف],[1]!Gas_DB2[کد ماشین آلات],$B12,[1]!Gas_DB2[تاریخ],"&lt;="&amp;H$4,[1]!Gas_DB2[تاریخ],"&gt;"&amp;G$4)</f>
        <v>407</v>
      </c>
      <c r="I12" s="22">
        <f>SUMIFS([1]!Gas_DB2[میزان مصرف],[1]!Gas_DB2[کد ماشین آلات],$B12,[1]!Gas_DB2[تاریخ],"&lt;="&amp;I$4,[1]!Gas_DB2[تاریخ],"&gt;"&amp;H$4)</f>
        <v>866</v>
      </c>
      <c r="J12" s="22">
        <f>SUMIFS([1]!Gas_DB2[میزان مصرف],[1]!Gas_DB2[کد ماشین آلات],$B12,[1]!Gas_DB2[تاریخ],"&lt;="&amp;J$4,[1]!Gas_DB2[تاریخ],"&gt;"&amp;I$4)</f>
        <v>624</v>
      </c>
      <c r="K12" s="22">
        <f>SUMIFS([1]!Gas_DB2[میزان مصرف],[1]!Gas_DB2[کد ماشین آلات],$B12,[1]!Gas_DB2[تاریخ],"&lt;="&amp;K$4,[1]!Gas_DB2[تاریخ],"&gt;"&amp;J$4)</f>
        <v>191</v>
      </c>
      <c r="L12" s="36">
        <f>SUMIFS([1]!Gas_DB2[میزان مصرف],[1]!Gas_DB2[کد ماشین آلات],$B12,[1]!Gas_DB2[تاریخ],"&lt;="&amp;L$4,[1]!Gas_DB2[تاریخ],"&gt;"&amp;K$4)</f>
        <v>318</v>
      </c>
      <c r="M12" s="34">
        <f>SUMIFS([1]!Gas_DB2[میزان مصرف],[1]!Gas_DB2[کد ماشین آلات],$B12,[1]!Gas_DB2[تاریخ],"&lt;="&amp;M$4,[1]!Gas_DB2[تاریخ],"&gt;"&amp;L$4)</f>
        <v>209</v>
      </c>
      <c r="Q12" s="25"/>
      <c r="R12" s="26"/>
      <c r="S12" s="27"/>
      <c r="T12" s="27"/>
      <c r="U12" s="27"/>
      <c r="V12" s="27"/>
      <c r="W12" s="27"/>
      <c r="X12" s="27"/>
      <c r="Y12" s="27"/>
      <c r="Z12" s="27"/>
      <c r="AA12" s="27"/>
      <c r="AB12" s="27"/>
      <c r="AC12" s="112" t="s">
        <v>160</v>
      </c>
      <c r="AD12" s="112"/>
      <c r="AE12" s="112"/>
      <c r="AF12" s="112"/>
      <c r="AG12" s="112" t="s">
        <v>161</v>
      </c>
      <c r="AH12" s="112"/>
      <c r="AI12" s="112"/>
      <c r="AJ12" s="113"/>
    </row>
    <row r="13" spans="1:36" ht="19.5" customHeight="1" thickBot="1" x14ac:dyDescent="0.3">
      <c r="A13" s="37">
        <f t="shared" si="1"/>
        <v>7</v>
      </c>
      <c r="B13" s="9" t="s">
        <v>57</v>
      </c>
      <c r="C13" s="22" t="str">
        <f>VLOOKUP(B13,'[1]Gas-DB'!$X$4:$Z1406,2,FALSE)</f>
        <v>غلطک</v>
      </c>
      <c r="D13" s="22" t="str">
        <f>VLOOKUP(B13,'[1]Gas-DB'!$X$4:$Z1406,3,FALSE)</f>
        <v>شرکتی</v>
      </c>
      <c r="E13" s="22">
        <f>SUMIFS([1]!Gas_DB2[میزان مصرف],[1]!Gas_DB2[کد ماشین آلات],$B13,[1]!Gas_DB2[تاریخ],"&lt;="&amp;E$4)</f>
        <v>0</v>
      </c>
      <c r="F13" s="22">
        <f>SUMIFS([1]!Gas_DB2[میزان مصرف],[1]!Gas_DB2[کد ماشین آلات],$B13,[1]!Gas_DB2[تاریخ],"&lt;="&amp;F$4,[1]!Gas_DB2[تاریخ],"&gt;"&amp;E$4)</f>
        <v>0</v>
      </c>
      <c r="G13" s="22">
        <f>SUMIFS([1]!Gas_DB2[میزان مصرف],[1]!Gas_DB2[کد ماشین آلات],$B13,[1]!Gas_DB2[تاریخ],"&lt;="&amp;G$4,[1]!Gas_DB2[تاریخ],"&gt;"&amp;F$4)</f>
        <v>135</v>
      </c>
      <c r="H13" s="22">
        <f>SUMIFS([1]!Gas_DB2[میزان مصرف],[1]!Gas_DB2[کد ماشین آلات],$B13,[1]!Gas_DB2[تاریخ],"&lt;="&amp;H$4,[1]!Gas_DB2[تاریخ],"&gt;"&amp;G$4)</f>
        <v>0</v>
      </c>
      <c r="I13" s="22">
        <f>SUMIFS([1]!Gas_DB2[میزان مصرف],[1]!Gas_DB2[کد ماشین آلات],$B13,[1]!Gas_DB2[تاریخ],"&lt;="&amp;I$4,[1]!Gas_DB2[تاریخ],"&gt;"&amp;H$4)</f>
        <v>0</v>
      </c>
      <c r="J13" s="22">
        <f>SUMIFS([1]!Gas_DB2[میزان مصرف],[1]!Gas_DB2[کد ماشین آلات],$B13,[1]!Gas_DB2[تاریخ],"&lt;="&amp;J$4,[1]!Gas_DB2[تاریخ],"&gt;"&amp;I$4)</f>
        <v>0</v>
      </c>
      <c r="K13" s="22">
        <f>SUMIFS([1]!Gas_DB2[میزان مصرف],[1]!Gas_DB2[کد ماشین آلات],$B13,[1]!Gas_DB2[تاریخ],"&lt;="&amp;K$4,[1]!Gas_DB2[تاریخ],"&gt;"&amp;J$4)</f>
        <v>0</v>
      </c>
      <c r="L13" s="36">
        <f>SUMIFS([1]!Gas_DB2[میزان مصرف],[1]!Gas_DB2[کد ماشین آلات],$B13,[1]!Gas_DB2[تاریخ],"&lt;="&amp;L$4,[1]!Gas_DB2[تاریخ],"&gt;"&amp;K$4)</f>
        <v>0</v>
      </c>
      <c r="M13" s="34">
        <f>SUMIFS([1]!Gas_DB2[میزان مصرف],[1]!Gas_DB2[کد ماشین آلات],$B13,[1]!Gas_DB2[تاریخ],"&lt;="&amp;M$4,[1]!Gas_DB2[تاریخ],"&gt;"&amp;L$4)</f>
        <v>0</v>
      </c>
      <c r="T13" s="28"/>
      <c r="U13" s="28"/>
      <c r="V13" s="28"/>
      <c r="W13" s="28"/>
      <c r="X13" s="28"/>
      <c r="Y13" s="28"/>
      <c r="Z13" s="29"/>
      <c r="AA13" s="29"/>
      <c r="AB13" s="29"/>
      <c r="AC13" s="114" t="s">
        <v>163</v>
      </c>
      <c r="AD13" s="114"/>
      <c r="AE13" s="114"/>
      <c r="AF13" s="114"/>
      <c r="AG13" s="115" t="s">
        <v>164</v>
      </c>
      <c r="AH13" s="115"/>
      <c r="AI13" s="115"/>
      <c r="AJ13" s="116"/>
    </row>
    <row r="14" spans="1:36" x14ac:dyDescent="0.25">
      <c r="A14" s="37">
        <f t="shared" si="1"/>
        <v>8</v>
      </c>
      <c r="B14" s="9" t="s">
        <v>58</v>
      </c>
      <c r="C14" s="22" t="str">
        <f>VLOOKUP(B14,'[1]Gas-DB'!$X$4:$Z1407,2,FALSE)</f>
        <v>غلطک</v>
      </c>
      <c r="D14" s="22" t="str">
        <f>VLOOKUP(B14,'[1]Gas-DB'!$X$4:$Z1407,3,FALSE)</f>
        <v>شرکتی</v>
      </c>
      <c r="E14" s="22">
        <f>SUMIFS([1]!Gas_DB2[میزان مصرف],[1]!Gas_DB2[کد ماشین آلات],$B14,[1]!Gas_DB2[تاریخ],"&lt;="&amp;E$4)</f>
        <v>164</v>
      </c>
      <c r="F14" s="22">
        <f>SUMIFS([1]!Gas_DB2[میزان مصرف],[1]!Gas_DB2[کد ماشین آلات],$B14,[1]!Gas_DB2[تاریخ],"&lt;="&amp;F$4,[1]!Gas_DB2[تاریخ],"&gt;"&amp;E$4)</f>
        <v>664</v>
      </c>
      <c r="G14" s="22">
        <f>SUMIFS([1]!Gas_DB2[میزان مصرف],[1]!Gas_DB2[کد ماشین آلات],$B14,[1]!Gas_DB2[تاریخ],"&lt;="&amp;G$4,[1]!Gas_DB2[تاریخ],"&gt;"&amp;F$4)</f>
        <v>911</v>
      </c>
      <c r="H14" s="22">
        <f>SUMIFS([1]!Gas_DB2[میزان مصرف],[1]!Gas_DB2[کد ماشین آلات],$B14,[1]!Gas_DB2[تاریخ],"&lt;="&amp;H$4,[1]!Gas_DB2[تاریخ],"&gt;"&amp;G$4)</f>
        <v>863</v>
      </c>
      <c r="I14" s="22">
        <f>SUMIFS([1]!Gas_DB2[میزان مصرف],[1]!Gas_DB2[کد ماشین آلات],$B14,[1]!Gas_DB2[تاریخ],"&lt;="&amp;I$4,[1]!Gas_DB2[تاریخ],"&gt;"&amp;H$4)</f>
        <v>524</v>
      </c>
      <c r="J14" s="22">
        <f>SUMIFS([1]!Gas_DB2[میزان مصرف],[1]!Gas_DB2[کد ماشین آلات],$B14,[1]!Gas_DB2[تاریخ],"&lt;="&amp;J$4,[1]!Gas_DB2[تاریخ],"&gt;"&amp;I$4)</f>
        <v>18</v>
      </c>
      <c r="K14" s="22">
        <f>SUMIFS([1]!Gas_DB2[میزان مصرف],[1]!Gas_DB2[کد ماشین آلات],$B14,[1]!Gas_DB2[تاریخ],"&lt;="&amp;K$4,[1]!Gas_DB2[تاریخ],"&gt;"&amp;J$4)</f>
        <v>742</v>
      </c>
      <c r="L14" s="36">
        <f>SUMIFS([1]!Gas_DB2[میزان مصرف],[1]!Gas_DB2[کد ماشین آلات],$B14,[1]!Gas_DB2[تاریخ],"&lt;="&amp;L$4,[1]!Gas_DB2[تاریخ],"&gt;"&amp;K$4)</f>
        <v>267</v>
      </c>
      <c r="M14" s="34">
        <f>SUMIFS([1]!Gas_DB2[میزان مصرف],[1]!Gas_DB2[کد ماشین آلات],$B14,[1]!Gas_DB2[تاریخ],"&lt;="&amp;M$4,[1]!Gas_DB2[تاریخ],"&gt;"&amp;L$4)</f>
        <v>0</v>
      </c>
    </row>
    <row r="15" spans="1:36" x14ac:dyDescent="0.25">
      <c r="A15" s="37">
        <f t="shared" si="1"/>
        <v>9</v>
      </c>
      <c r="B15" s="9" t="s">
        <v>59</v>
      </c>
      <c r="C15" s="22" t="str">
        <f>VLOOKUP(B15,'[1]Gas-DB'!$X$4:$Z1408,2,FALSE)</f>
        <v>غلطک</v>
      </c>
      <c r="D15" s="22" t="str">
        <f>VLOOKUP(B15,'[1]Gas-DB'!$X$4:$Z1408,3,FALSE)</f>
        <v>شرکتی</v>
      </c>
      <c r="E15" s="22">
        <f>SUMIFS([1]!Gas_DB2[میزان مصرف],[1]!Gas_DB2[کد ماشین آلات],$B15,[1]!Gas_DB2[تاریخ],"&lt;="&amp;E$4)</f>
        <v>131</v>
      </c>
      <c r="F15" s="22">
        <f>SUMIFS([1]!Gas_DB2[میزان مصرف],[1]!Gas_DB2[کد ماشین آلات],$B15,[1]!Gas_DB2[تاریخ],"&lt;="&amp;F$4,[1]!Gas_DB2[تاریخ],"&gt;"&amp;E$4)</f>
        <v>478</v>
      </c>
      <c r="G15" s="22">
        <f>SUMIFS([1]!Gas_DB2[میزان مصرف],[1]!Gas_DB2[کد ماشین آلات],$B15,[1]!Gas_DB2[تاریخ],"&lt;="&amp;G$4,[1]!Gas_DB2[تاریخ],"&gt;"&amp;F$4)</f>
        <v>195</v>
      </c>
      <c r="H15" s="22">
        <f>SUMIFS([1]!Gas_DB2[میزان مصرف],[1]!Gas_DB2[کد ماشین آلات],$B15,[1]!Gas_DB2[تاریخ],"&lt;="&amp;H$4,[1]!Gas_DB2[تاریخ],"&gt;"&amp;G$4)</f>
        <v>906</v>
      </c>
      <c r="I15" s="22">
        <f>SUMIFS([1]!Gas_DB2[میزان مصرف],[1]!Gas_DB2[کد ماشین آلات],$B15,[1]!Gas_DB2[تاریخ],"&lt;="&amp;I$4,[1]!Gas_DB2[تاریخ],"&gt;"&amp;H$4)</f>
        <v>1155</v>
      </c>
      <c r="J15" s="22">
        <f>SUMIFS([1]!Gas_DB2[میزان مصرف],[1]!Gas_DB2[کد ماشین آلات],$B15,[1]!Gas_DB2[تاریخ],"&lt;="&amp;J$4,[1]!Gas_DB2[تاریخ],"&gt;"&amp;I$4)</f>
        <v>611</v>
      </c>
      <c r="K15" s="22">
        <f>SUMIFS([1]!Gas_DB2[میزان مصرف],[1]!Gas_DB2[کد ماشین آلات],$B15,[1]!Gas_DB2[تاریخ],"&lt;="&amp;K$4,[1]!Gas_DB2[تاریخ],"&gt;"&amp;J$4)</f>
        <v>751</v>
      </c>
      <c r="L15" s="36">
        <f>SUMIFS([1]!Gas_DB2[میزان مصرف],[1]!Gas_DB2[کد ماشین آلات],$B15,[1]!Gas_DB2[تاریخ],"&lt;="&amp;L$4,[1]!Gas_DB2[تاریخ],"&gt;"&amp;K$4)</f>
        <v>799</v>
      </c>
      <c r="M15" s="34">
        <f>SUMIFS([1]!Gas_DB2[میزان مصرف],[1]!Gas_DB2[کد ماشین آلات],$B15,[1]!Gas_DB2[تاریخ],"&lt;="&amp;M$4,[1]!Gas_DB2[تاریخ],"&gt;"&amp;L$4)</f>
        <v>270</v>
      </c>
    </row>
    <row r="16" spans="1:36" x14ac:dyDescent="0.25">
      <c r="A16" s="37">
        <f t="shared" si="1"/>
        <v>10</v>
      </c>
      <c r="B16" s="9" t="s">
        <v>60</v>
      </c>
      <c r="C16" s="22" t="str">
        <f>VLOOKUP(B16,'[1]Gas-DB'!$X$4:$Z1409,2,FALSE)</f>
        <v>غلطک</v>
      </c>
      <c r="D16" s="22" t="str">
        <f>VLOOKUP(B16,'[1]Gas-DB'!$X$4:$Z1409,3,FALSE)</f>
        <v>شرکتی</v>
      </c>
      <c r="E16" s="22">
        <f>SUMIFS([1]!Gas_DB2[میزان مصرف],[1]!Gas_DB2[کد ماشین آلات],$B16,[1]!Gas_DB2[تاریخ],"&lt;="&amp;E$4)</f>
        <v>0</v>
      </c>
      <c r="F16" s="22">
        <f>SUMIFS([1]!Gas_DB2[میزان مصرف],[1]!Gas_DB2[کد ماشین آلات],$B16,[1]!Gas_DB2[تاریخ],"&lt;="&amp;F$4,[1]!Gas_DB2[تاریخ],"&gt;"&amp;E$4)</f>
        <v>0</v>
      </c>
      <c r="G16" s="22">
        <f>SUMIFS([1]!Gas_DB2[میزان مصرف],[1]!Gas_DB2[کد ماشین آلات],$B16,[1]!Gas_DB2[تاریخ],"&lt;="&amp;G$4,[1]!Gas_DB2[تاریخ],"&gt;"&amp;F$4)</f>
        <v>0</v>
      </c>
      <c r="H16" s="22">
        <f>SUMIFS([1]!Gas_DB2[میزان مصرف],[1]!Gas_DB2[کد ماشین آلات],$B16,[1]!Gas_DB2[تاریخ],"&lt;="&amp;H$4,[1]!Gas_DB2[تاریخ],"&gt;"&amp;G$4)</f>
        <v>0</v>
      </c>
      <c r="I16" s="22">
        <f>SUMIFS([1]!Gas_DB2[میزان مصرف],[1]!Gas_DB2[کد ماشین آلات],$B16,[1]!Gas_DB2[تاریخ],"&lt;="&amp;I$4,[1]!Gas_DB2[تاریخ],"&gt;"&amp;H$4)</f>
        <v>0</v>
      </c>
      <c r="J16" s="22">
        <f>SUMIFS([1]!Gas_DB2[میزان مصرف],[1]!Gas_DB2[کد ماشین آلات],$B16,[1]!Gas_DB2[تاریخ],"&lt;="&amp;J$4,[1]!Gas_DB2[تاریخ],"&gt;"&amp;I$4)</f>
        <v>0</v>
      </c>
      <c r="K16" s="22">
        <f>SUMIFS([1]!Gas_DB2[میزان مصرف],[1]!Gas_DB2[کد ماشین آلات],$B16,[1]!Gas_DB2[تاریخ],"&lt;="&amp;K$4,[1]!Gas_DB2[تاریخ],"&gt;"&amp;J$4)</f>
        <v>0</v>
      </c>
      <c r="L16" s="36">
        <f>SUMIFS([1]!Gas_DB2[میزان مصرف],[1]!Gas_DB2[کد ماشین آلات],$B16,[1]!Gas_DB2[تاریخ],"&lt;="&amp;L$4,[1]!Gas_DB2[تاریخ],"&gt;"&amp;K$4)</f>
        <v>0</v>
      </c>
      <c r="M16" s="34">
        <f>SUMIFS([1]!Gas_DB2[میزان مصرف],[1]!Gas_DB2[کد ماشین آلات],$B16,[1]!Gas_DB2[تاریخ],"&lt;="&amp;M$4,[1]!Gas_DB2[تاریخ],"&gt;"&amp;L$4)</f>
        <v>0</v>
      </c>
    </row>
    <row r="17" spans="1:13" x14ac:dyDescent="0.25">
      <c r="A17" s="37">
        <f t="shared" si="1"/>
        <v>11</v>
      </c>
      <c r="B17" s="9" t="s">
        <v>61</v>
      </c>
      <c r="C17" s="22" t="str">
        <f>VLOOKUP(B17,'[1]Gas-DB'!$X$4:$Z1410,2,FALSE)</f>
        <v>غلطک</v>
      </c>
      <c r="D17" s="22" t="str">
        <f>VLOOKUP(B17,'[1]Gas-DB'!$X$4:$Z1410,3,FALSE)</f>
        <v>شرکتی</v>
      </c>
      <c r="E17" s="22">
        <f>SUMIFS([1]!Gas_DB2[میزان مصرف],[1]!Gas_DB2[کد ماشین آلات],$B17,[1]!Gas_DB2[تاریخ],"&lt;="&amp;E$4)</f>
        <v>0</v>
      </c>
      <c r="F17" s="22">
        <f>SUMIFS([1]!Gas_DB2[میزان مصرف],[1]!Gas_DB2[کد ماشین آلات],$B17,[1]!Gas_DB2[تاریخ],"&lt;="&amp;F$4,[1]!Gas_DB2[تاریخ],"&gt;"&amp;E$4)</f>
        <v>0</v>
      </c>
      <c r="G17" s="22">
        <f>SUMIFS([1]!Gas_DB2[میزان مصرف],[1]!Gas_DB2[کد ماشین آلات],$B17,[1]!Gas_DB2[تاریخ],"&lt;="&amp;G$4,[1]!Gas_DB2[تاریخ],"&gt;"&amp;F$4)</f>
        <v>0</v>
      </c>
      <c r="H17" s="22">
        <f>SUMIFS([1]!Gas_DB2[میزان مصرف],[1]!Gas_DB2[کد ماشین آلات],$B17,[1]!Gas_DB2[تاریخ],"&lt;="&amp;H$4,[1]!Gas_DB2[تاریخ],"&gt;"&amp;G$4)</f>
        <v>0</v>
      </c>
      <c r="I17" s="22">
        <f>SUMIFS([1]!Gas_DB2[میزان مصرف],[1]!Gas_DB2[کد ماشین آلات],$B17,[1]!Gas_DB2[تاریخ],"&lt;="&amp;I$4,[1]!Gas_DB2[تاریخ],"&gt;"&amp;H$4)</f>
        <v>0</v>
      </c>
      <c r="J17" s="22">
        <f>SUMIFS([1]!Gas_DB2[میزان مصرف],[1]!Gas_DB2[کد ماشین آلات],$B17,[1]!Gas_DB2[تاریخ],"&lt;="&amp;J$4,[1]!Gas_DB2[تاریخ],"&gt;"&amp;I$4)</f>
        <v>0</v>
      </c>
      <c r="K17" s="22">
        <f>SUMIFS([1]!Gas_DB2[میزان مصرف],[1]!Gas_DB2[کد ماشین آلات],$B17,[1]!Gas_DB2[تاریخ],"&lt;="&amp;K$4,[1]!Gas_DB2[تاریخ],"&gt;"&amp;J$4)</f>
        <v>0</v>
      </c>
      <c r="L17" s="36">
        <f>SUMIFS([1]!Gas_DB2[میزان مصرف],[1]!Gas_DB2[کد ماشین آلات],$B17,[1]!Gas_DB2[تاریخ],"&lt;="&amp;L$4,[1]!Gas_DB2[تاریخ],"&gt;"&amp;K$4)</f>
        <v>270</v>
      </c>
      <c r="M17" s="34">
        <f>SUMIFS([1]!Gas_DB2[میزان مصرف],[1]!Gas_DB2[کد ماشین آلات],$B17,[1]!Gas_DB2[تاریخ],"&lt;="&amp;M$4,[1]!Gas_DB2[تاریخ],"&gt;"&amp;L$4)</f>
        <v>75</v>
      </c>
    </row>
    <row r="18" spans="1:13" x14ac:dyDescent="0.25">
      <c r="A18" s="37">
        <f t="shared" si="1"/>
        <v>12</v>
      </c>
      <c r="B18" s="9" t="s">
        <v>62</v>
      </c>
      <c r="C18" s="22" t="str">
        <f>VLOOKUP(B18,'[1]Gas-DB'!$X$4:$Z1411,2,FALSE)</f>
        <v>غلطک</v>
      </c>
      <c r="D18" s="22" t="str">
        <f>VLOOKUP(B18,'[1]Gas-DB'!$X$4:$Z1411,3,FALSE)</f>
        <v>شرکتی</v>
      </c>
      <c r="E18" s="22">
        <f>SUMIFS([1]!Gas_DB2[میزان مصرف],[1]!Gas_DB2[کد ماشین آلات],$B18,[1]!Gas_DB2[تاریخ],"&lt;="&amp;E$4)</f>
        <v>0</v>
      </c>
      <c r="F18" s="22">
        <f>SUMIFS([1]!Gas_DB2[میزان مصرف],[1]!Gas_DB2[کد ماشین آلات],$B18,[1]!Gas_DB2[تاریخ],"&lt;="&amp;F$4,[1]!Gas_DB2[تاریخ],"&gt;"&amp;E$4)</f>
        <v>0</v>
      </c>
      <c r="G18" s="22">
        <f>SUMIFS([1]!Gas_DB2[میزان مصرف],[1]!Gas_DB2[کد ماشین آلات],$B18,[1]!Gas_DB2[تاریخ],"&lt;="&amp;G$4,[1]!Gas_DB2[تاریخ],"&gt;"&amp;F$4)</f>
        <v>0</v>
      </c>
      <c r="H18" s="22">
        <f>SUMIFS([1]!Gas_DB2[میزان مصرف],[1]!Gas_DB2[کد ماشین آلات],$B18,[1]!Gas_DB2[تاریخ],"&lt;="&amp;H$4,[1]!Gas_DB2[تاریخ],"&gt;"&amp;G$4)</f>
        <v>0</v>
      </c>
      <c r="I18" s="22">
        <f>SUMIFS([1]!Gas_DB2[میزان مصرف],[1]!Gas_DB2[کد ماشین آلات],$B18,[1]!Gas_DB2[تاریخ],"&lt;="&amp;I$4,[1]!Gas_DB2[تاریخ],"&gt;"&amp;H$4)</f>
        <v>0</v>
      </c>
      <c r="J18" s="22">
        <f>SUMIFS([1]!Gas_DB2[میزان مصرف],[1]!Gas_DB2[کد ماشین آلات],$B18,[1]!Gas_DB2[تاریخ],"&lt;="&amp;J$4,[1]!Gas_DB2[تاریخ],"&gt;"&amp;I$4)</f>
        <v>0</v>
      </c>
      <c r="K18" s="22">
        <f>SUMIFS([1]!Gas_DB2[میزان مصرف],[1]!Gas_DB2[کد ماشین آلات],$B18,[1]!Gas_DB2[تاریخ],"&lt;="&amp;K$4,[1]!Gas_DB2[تاریخ],"&gt;"&amp;J$4)</f>
        <v>0</v>
      </c>
      <c r="L18" s="36">
        <f>SUMIFS([1]!Gas_DB2[میزان مصرف],[1]!Gas_DB2[کد ماشین آلات],$B18,[1]!Gas_DB2[تاریخ],"&lt;="&amp;L$4,[1]!Gas_DB2[تاریخ],"&gt;"&amp;K$4)</f>
        <v>133</v>
      </c>
      <c r="M18" s="34">
        <f>SUMIFS([1]!Gas_DB2[میزان مصرف],[1]!Gas_DB2[کد ماشین آلات],$B18,[1]!Gas_DB2[تاریخ],"&lt;="&amp;M$4,[1]!Gas_DB2[تاریخ],"&gt;"&amp;L$4)</f>
        <v>174</v>
      </c>
    </row>
    <row r="19" spans="1:13" x14ac:dyDescent="0.25">
      <c r="A19" s="37">
        <f t="shared" si="1"/>
        <v>13</v>
      </c>
      <c r="B19" s="9" t="s">
        <v>63</v>
      </c>
      <c r="C19" s="22" t="str">
        <f>VLOOKUP(B19,'[1]Gas-DB'!$X$4:$Z1412,2,FALSE)</f>
        <v>غلطک</v>
      </c>
      <c r="D19" s="22" t="str">
        <f>VLOOKUP(B19,'[1]Gas-DB'!$X$4:$Z1412,3,FALSE)</f>
        <v>شرکتی</v>
      </c>
      <c r="E19" s="22">
        <f>SUMIFS([1]!Gas_DB2[میزان مصرف],[1]!Gas_DB2[کد ماشین آلات],$B19,[1]!Gas_DB2[تاریخ],"&lt;="&amp;E$4)</f>
        <v>0</v>
      </c>
      <c r="F19" s="22">
        <f>SUMIFS([1]!Gas_DB2[میزان مصرف],[1]!Gas_DB2[کد ماشین آلات],$B19,[1]!Gas_DB2[تاریخ],"&lt;="&amp;F$4,[1]!Gas_DB2[تاریخ],"&gt;"&amp;E$4)</f>
        <v>0</v>
      </c>
      <c r="G19" s="22">
        <f>SUMIFS([1]!Gas_DB2[میزان مصرف],[1]!Gas_DB2[کد ماشین آلات],$B19,[1]!Gas_DB2[تاریخ],"&lt;="&amp;G$4,[1]!Gas_DB2[تاریخ],"&gt;"&amp;F$4)</f>
        <v>0</v>
      </c>
      <c r="H19" s="22">
        <f>SUMIFS([1]!Gas_DB2[میزان مصرف],[1]!Gas_DB2[کد ماشین آلات],$B19,[1]!Gas_DB2[تاریخ],"&lt;="&amp;H$4,[1]!Gas_DB2[تاریخ],"&gt;"&amp;G$4)</f>
        <v>0</v>
      </c>
      <c r="I19" s="22">
        <f>SUMIFS([1]!Gas_DB2[میزان مصرف],[1]!Gas_DB2[کد ماشین آلات],$B19,[1]!Gas_DB2[تاریخ],"&lt;="&amp;I$4,[1]!Gas_DB2[تاریخ],"&gt;"&amp;H$4)</f>
        <v>855</v>
      </c>
      <c r="J19" s="22">
        <f>SUMIFS([1]!Gas_DB2[میزان مصرف],[1]!Gas_DB2[کد ماشین آلات],$B19,[1]!Gas_DB2[تاریخ],"&lt;="&amp;J$4,[1]!Gas_DB2[تاریخ],"&gt;"&amp;I$4)</f>
        <v>1350</v>
      </c>
      <c r="K19" s="22">
        <f>SUMIFS([1]!Gas_DB2[میزان مصرف],[1]!Gas_DB2[کد ماشین آلات],$B19,[1]!Gas_DB2[تاریخ],"&lt;="&amp;K$4,[1]!Gas_DB2[تاریخ],"&gt;"&amp;J$4)</f>
        <v>925</v>
      </c>
      <c r="L19" s="36">
        <f>SUMIFS([1]!Gas_DB2[میزان مصرف],[1]!Gas_DB2[کد ماشین آلات],$B19,[1]!Gas_DB2[تاریخ],"&lt;="&amp;L$4,[1]!Gas_DB2[تاریخ],"&gt;"&amp;K$4)</f>
        <v>891</v>
      </c>
      <c r="M19" s="34">
        <f>SUMIFS([1]!Gas_DB2[میزان مصرف],[1]!Gas_DB2[کد ماشین آلات],$B19,[1]!Gas_DB2[تاریخ],"&lt;="&amp;M$4,[1]!Gas_DB2[تاریخ],"&gt;"&amp;L$4)</f>
        <v>0</v>
      </c>
    </row>
    <row r="20" spans="1:13" x14ac:dyDescent="0.25">
      <c r="A20" s="37">
        <f t="shared" si="1"/>
        <v>14</v>
      </c>
      <c r="B20" s="9" t="s">
        <v>64</v>
      </c>
      <c r="C20" s="22" t="str">
        <f>VLOOKUP(B20,'[1]Gas-DB'!$X$4:$Z1413,2,FALSE)</f>
        <v>غلطک</v>
      </c>
      <c r="D20" s="22" t="str">
        <f>VLOOKUP(B20,'[1]Gas-DB'!$X$4:$Z1413,3,FALSE)</f>
        <v>شرکتی</v>
      </c>
      <c r="E20" s="22">
        <f>SUMIFS([1]!Gas_DB2[میزان مصرف],[1]!Gas_DB2[کد ماشین آلات],$B20,[1]!Gas_DB2[تاریخ],"&lt;="&amp;E$4)</f>
        <v>0</v>
      </c>
      <c r="F20" s="22">
        <f>SUMIFS([1]!Gas_DB2[میزان مصرف],[1]!Gas_DB2[کد ماشین آلات],$B20,[1]!Gas_DB2[تاریخ],"&lt;="&amp;F$4,[1]!Gas_DB2[تاریخ],"&gt;"&amp;E$4)</f>
        <v>0</v>
      </c>
      <c r="G20" s="22">
        <f>SUMIFS([1]!Gas_DB2[میزان مصرف],[1]!Gas_DB2[کد ماشین آلات],$B20,[1]!Gas_DB2[تاریخ],"&lt;="&amp;G$4,[1]!Gas_DB2[تاریخ],"&gt;"&amp;F$4)</f>
        <v>0</v>
      </c>
      <c r="H20" s="22">
        <f>SUMIFS([1]!Gas_DB2[میزان مصرف],[1]!Gas_DB2[کد ماشین آلات],$B20,[1]!Gas_DB2[تاریخ],"&lt;="&amp;H$4,[1]!Gas_DB2[تاریخ],"&gt;"&amp;G$4)</f>
        <v>0</v>
      </c>
      <c r="I20" s="22">
        <f>SUMIFS([1]!Gas_DB2[میزان مصرف],[1]!Gas_DB2[کد ماشین آلات],$B20,[1]!Gas_DB2[تاریخ],"&lt;="&amp;I$4,[1]!Gas_DB2[تاریخ],"&gt;"&amp;H$4)</f>
        <v>0</v>
      </c>
      <c r="J20" s="22">
        <f>SUMIFS([1]!Gas_DB2[میزان مصرف],[1]!Gas_DB2[کد ماشین آلات],$B20,[1]!Gas_DB2[تاریخ],"&lt;="&amp;J$4,[1]!Gas_DB2[تاریخ],"&gt;"&amp;I$4)</f>
        <v>811</v>
      </c>
      <c r="K20" s="22">
        <f>SUMIFS([1]!Gas_DB2[میزان مصرف],[1]!Gas_DB2[کد ماشین آلات],$B20,[1]!Gas_DB2[تاریخ],"&lt;="&amp;K$4,[1]!Gas_DB2[تاریخ],"&gt;"&amp;J$4)</f>
        <v>654</v>
      </c>
      <c r="L20" s="36">
        <f>SUMIFS([1]!Gas_DB2[میزان مصرف],[1]!Gas_DB2[کد ماشین آلات],$B20,[1]!Gas_DB2[تاریخ],"&lt;="&amp;L$4,[1]!Gas_DB2[تاریخ],"&gt;"&amp;K$4)</f>
        <v>212</v>
      </c>
      <c r="M20" s="34">
        <f>SUMIFS([1]!Gas_DB2[میزان مصرف],[1]!Gas_DB2[کد ماشین آلات],$B20,[1]!Gas_DB2[تاریخ],"&lt;="&amp;M$4,[1]!Gas_DB2[تاریخ],"&gt;"&amp;L$4)</f>
        <v>0</v>
      </c>
    </row>
    <row r="21" spans="1:13" x14ac:dyDescent="0.25">
      <c r="A21" s="37">
        <f t="shared" si="1"/>
        <v>15</v>
      </c>
      <c r="B21" s="9" t="s">
        <v>65</v>
      </c>
      <c r="C21" s="22" t="str">
        <f>VLOOKUP(B21,'[1]Gas-DB'!$X$4:$Z1414,2,FALSE)</f>
        <v>غلطک</v>
      </c>
      <c r="D21" s="22" t="str">
        <f>VLOOKUP(B21,'[1]Gas-DB'!$X$4:$Z1414,3,FALSE)</f>
        <v>شرکتی</v>
      </c>
      <c r="E21" s="22">
        <f>SUMIFS([1]!Gas_DB2[میزان مصرف],[1]!Gas_DB2[کد ماشین آلات],$B21,[1]!Gas_DB2[تاریخ],"&lt;="&amp;E$4)</f>
        <v>0</v>
      </c>
      <c r="F21" s="22">
        <f>SUMIFS([1]!Gas_DB2[میزان مصرف],[1]!Gas_DB2[کد ماشین آلات],$B21,[1]!Gas_DB2[تاریخ],"&lt;="&amp;F$4,[1]!Gas_DB2[تاریخ],"&gt;"&amp;E$4)</f>
        <v>0</v>
      </c>
      <c r="G21" s="22">
        <f>SUMIFS([1]!Gas_DB2[میزان مصرف],[1]!Gas_DB2[کد ماشین آلات],$B21,[1]!Gas_DB2[تاریخ],"&lt;="&amp;G$4,[1]!Gas_DB2[تاریخ],"&gt;"&amp;F$4)</f>
        <v>0</v>
      </c>
      <c r="H21" s="22">
        <f>SUMIFS([1]!Gas_DB2[میزان مصرف],[1]!Gas_DB2[کد ماشین آلات],$B21,[1]!Gas_DB2[تاریخ],"&lt;="&amp;H$4,[1]!Gas_DB2[تاریخ],"&gt;"&amp;G$4)</f>
        <v>0</v>
      </c>
      <c r="I21" s="22">
        <f>SUMIFS([1]!Gas_DB2[میزان مصرف],[1]!Gas_DB2[کد ماشین آلات],$B21,[1]!Gas_DB2[تاریخ],"&lt;="&amp;I$4,[1]!Gas_DB2[تاریخ],"&gt;"&amp;H$4)</f>
        <v>0</v>
      </c>
      <c r="J21" s="22">
        <f>SUMIFS([1]!Gas_DB2[میزان مصرف],[1]!Gas_DB2[کد ماشین آلات],$B21,[1]!Gas_DB2[تاریخ],"&lt;="&amp;J$4,[1]!Gas_DB2[تاریخ],"&gt;"&amp;I$4)</f>
        <v>1107</v>
      </c>
      <c r="K21" s="22">
        <f>SUMIFS([1]!Gas_DB2[میزان مصرف],[1]!Gas_DB2[کد ماشین آلات],$B21,[1]!Gas_DB2[تاریخ],"&lt;="&amp;K$4,[1]!Gas_DB2[تاریخ],"&gt;"&amp;J$4)</f>
        <v>1160</v>
      </c>
      <c r="L21" s="36">
        <f>SUMIFS([1]!Gas_DB2[میزان مصرف],[1]!Gas_DB2[کد ماشین آلات],$B21,[1]!Gas_DB2[تاریخ],"&lt;="&amp;L$4,[1]!Gas_DB2[تاریخ],"&gt;"&amp;K$4)</f>
        <v>653</v>
      </c>
      <c r="M21" s="34">
        <f>SUMIFS([1]!Gas_DB2[میزان مصرف],[1]!Gas_DB2[کد ماشین آلات],$B21,[1]!Gas_DB2[تاریخ],"&lt;="&amp;M$4,[1]!Gas_DB2[تاریخ],"&gt;"&amp;L$4)</f>
        <v>0</v>
      </c>
    </row>
    <row r="22" spans="1:13" x14ac:dyDescent="0.25">
      <c r="A22" s="37">
        <f t="shared" si="1"/>
        <v>16</v>
      </c>
      <c r="B22" s="9" t="s">
        <v>66</v>
      </c>
      <c r="C22" s="22" t="str">
        <f>VLOOKUP(B22,'[1]Gas-DB'!$X$4:$Z1415,2,FALSE)</f>
        <v>کامیون کمپرسی جفت</v>
      </c>
      <c r="D22" s="22" t="str">
        <f>VLOOKUP(B22,'[1]Gas-DB'!$X$4:$Z1415,3,FALSE)</f>
        <v>شرکتی</v>
      </c>
      <c r="E22" s="22">
        <f>SUMIFS([1]!Gas_DB2[میزان مصرف],[1]!Gas_DB2[کد ماشین آلات],$B22,[1]!Gas_DB2[تاریخ],"&lt;="&amp;E$4)</f>
        <v>290</v>
      </c>
      <c r="F22" s="22">
        <f>SUMIFS([1]!Gas_DB2[میزان مصرف],[1]!Gas_DB2[کد ماشین آلات],$B22,[1]!Gas_DB2[تاریخ],"&lt;="&amp;F$4,[1]!Gas_DB2[تاریخ],"&gt;"&amp;E$4)</f>
        <v>643</v>
      </c>
      <c r="G22" s="22">
        <f>SUMIFS([1]!Gas_DB2[میزان مصرف],[1]!Gas_DB2[کد ماشین آلات],$B22,[1]!Gas_DB2[تاریخ],"&lt;="&amp;G$4,[1]!Gas_DB2[تاریخ],"&gt;"&amp;F$4)</f>
        <v>1287</v>
      </c>
      <c r="H22" s="22">
        <f>SUMIFS([1]!Gas_DB2[میزان مصرف],[1]!Gas_DB2[کد ماشین آلات],$B22,[1]!Gas_DB2[تاریخ],"&lt;="&amp;H$4,[1]!Gas_DB2[تاریخ],"&gt;"&amp;G$4)</f>
        <v>1143</v>
      </c>
      <c r="I22" s="22">
        <f>SUMIFS([1]!Gas_DB2[میزان مصرف],[1]!Gas_DB2[کد ماشین آلات],$B22,[1]!Gas_DB2[تاریخ],"&lt;="&amp;I$4,[1]!Gas_DB2[تاریخ],"&gt;"&amp;H$4)</f>
        <v>624</v>
      </c>
      <c r="J22" s="22">
        <f>SUMIFS([1]!Gas_DB2[میزان مصرف],[1]!Gas_DB2[کد ماشین آلات],$B22,[1]!Gas_DB2[تاریخ],"&lt;="&amp;J$4,[1]!Gas_DB2[تاریخ],"&gt;"&amp;I$4)</f>
        <v>808</v>
      </c>
      <c r="K22" s="22">
        <f>SUMIFS([1]!Gas_DB2[میزان مصرف],[1]!Gas_DB2[کد ماشین آلات],$B22,[1]!Gas_DB2[تاریخ],"&lt;="&amp;K$4,[1]!Gas_DB2[تاریخ],"&gt;"&amp;J$4)</f>
        <v>1399</v>
      </c>
      <c r="L22" s="36">
        <f>SUMIFS([1]!Gas_DB2[میزان مصرف],[1]!Gas_DB2[کد ماشین آلات],$B22,[1]!Gas_DB2[تاریخ],"&lt;="&amp;L$4,[1]!Gas_DB2[تاریخ],"&gt;"&amp;K$4)</f>
        <v>1203</v>
      </c>
      <c r="M22" s="34">
        <f>SUMIFS([1]!Gas_DB2[میزان مصرف],[1]!Gas_DB2[کد ماشین آلات],$B22,[1]!Gas_DB2[تاریخ],"&lt;="&amp;M$4,[1]!Gas_DB2[تاریخ],"&gt;"&amp;L$4)</f>
        <v>201</v>
      </c>
    </row>
    <row r="23" spans="1:13" x14ac:dyDescent="0.25">
      <c r="A23" s="37">
        <f t="shared" si="1"/>
        <v>17</v>
      </c>
      <c r="B23" s="9" t="s">
        <v>67</v>
      </c>
      <c r="C23" s="22" t="str">
        <f>VLOOKUP(B23,'[1]Gas-DB'!$X$4:$Z1416,2,FALSE)</f>
        <v>کامیون کمپرسی جفت</v>
      </c>
      <c r="D23" s="22" t="str">
        <f>VLOOKUP(B23,'[1]Gas-DB'!$X$4:$Z1416,3,FALSE)</f>
        <v>شرکتی</v>
      </c>
      <c r="E23" s="22">
        <f>SUMIFS([1]!Gas_DB2[میزان مصرف],[1]!Gas_DB2[کد ماشین آلات],$B23,[1]!Gas_DB2[تاریخ],"&lt;="&amp;E$4)</f>
        <v>608</v>
      </c>
      <c r="F23" s="22">
        <f>SUMIFS([1]!Gas_DB2[میزان مصرف],[1]!Gas_DB2[کد ماشین آلات],$B23,[1]!Gas_DB2[تاریخ],"&lt;="&amp;F$4,[1]!Gas_DB2[تاریخ],"&gt;"&amp;E$4)</f>
        <v>576</v>
      </c>
      <c r="G23" s="22">
        <f>SUMIFS([1]!Gas_DB2[میزان مصرف],[1]!Gas_DB2[کد ماشین آلات],$B23,[1]!Gas_DB2[تاریخ],"&lt;="&amp;G$4,[1]!Gas_DB2[تاریخ],"&gt;"&amp;F$4)</f>
        <v>1020</v>
      </c>
      <c r="H23" s="22">
        <f>SUMIFS([1]!Gas_DB2[میزان مصرف],[1]!Gas_DB2[کد ماشین آلات],$B23,[1]!Gas_DB2[تاریخ],"&lt;="&amp;H$4,[1]!Gas_DB2[تاریخ],"&gt;"&amp;G$4)</f>
        <v>1226</v>
      </c>
      <c r="I23" s="22">
        <f>SUMIFS([1]!Gas_DB2[میزان مصرف],[1]!Gas_DB2[کد ماشین آلات],$B23,[1]!Gas_DB2[تاریخ],"&lt;="&amp;I$4,[1]!Gas_DB2[تاریخ],"&gt;"&amp;H$4)</f>
        <v>872</v>
      </c>
      <c r="J23" s="22">
        <f>SUMIFS([1]!Gas_DB2[میزان مصرف],[1]!Gas_DB2[کد ماشین آلات],$B23,[1]!Gas_DB2[تاریخ],"&lt;="&amp;J$4,[1]!Gas_DB2[تاریخ],"&gt;"&amp;I$4)</f>
        <v>1281</v>
      </c>
      <c r="K23" s="22">
        <f>SUMIFS([1]!Gas_DB2[میزان مصرف],[1]!Gas_DB2[کد ماشین آلات],$B23,[1]!Gas_DB2[تاریخ],"&lt;="&amp;K$4,[1]!Gas_DB2[تاریخ],"&gt;"&amp;J$4)</f>
        <v>1239</v>
      </c>
      <c r="L23" s="36">
        <f>SUMIFS([1]!Gas_DB2[میزان مصرف],[1]!Gas_DB2[کد ماشین آلات],$B23,[1]!Gas_DB2[تاریخ],"&lt;="&amp;L$4,[1]!Gas_DB2[تاریخ],"&gt;"&amp;K$4)</f>
        <v>817</v>
      </c>
      <c r="M23" s="34">
        <f>SUMIFS([1]!Gas_DB2[میزان مصرف],[1]!Gas_DB2[کد ماشین آلات],$B23,[1]!Gas_DB2[تاریخ],"&lt;="&amp;M$4,[1]!Gas_DB2[تاریخ],"&gt;"&amp;L$4)</f>
        <v>0</v>
      </c>
    </row>
    <row r="24" spans="1:13" x14ac:dyDescent="0.25">
      <c r="A24" s="37">
        <f t="shared" si="1"/>
        <v>18</v>
      </c>
      <c r="B24" s="9" t="s">
        <v>68</v>
      </c>
      <c r="C24" s="22" t="str">
        <f>VLOOKUP(B24,'[1]Gas-DB'!$X$4:$Z1417,2,FALSE)</f>
        <v>کامیون کمپرسی جفت</v>
      </c>
      <c r="D24" s="22" t="str">
        <f>VLOOKUP(B24,'[1]Gas-DB'!$X$4:$Z1417,3,FALSE)</f>
        <v>شرکتی</v>
      </c>
      <c r="E24" s="22">
        <f>SUMIFS([1]!Gas_DB2[میزان مصرف],[1]!Gas_DB2[کد ماشین آلات],$B24,[1]!Gas_DB2[تاریخ],"&lt;="&amp;E$4)</f>
        <v>435</v>
      </c>
      <c r="F24" s="22">
        <f>SUMIFS([1]!Gas_DB2[میزان مصرف],[1]!Gas_DB2[کد ماشین آلات],$B24,[1]!Gas_DB2[تاریخ],"&lt;="&amp;F$4,[1]!Gas_DB2[تاریخ],"&gt;"&amp;E$4)</f>
        <v>805</v>
      </c>
      <c r="G24" s="22">
        <f>SUMIFS([1]!Gas_DB2[میزان مصرف],[1]!Gas_DB2[کد ماشین آلات],$B24,[1]!Gas_DB2[تاریخ],"&lt;="&amp;G$4,[1]!Gas_DB2[تاریخ],"&gt;"&amp;F$4)</f>
        <v>1371</v>
      </c>
      <c r="H24" s="22">
        <f>SUMIFS([1]!Gas_DB2[میزان مصرف],[1]!Gas_DB2[کد ماشین آلات],$B24,[1]!Gas_DB2[تاریخ],"&lt;="&amp;H$4,[1]!Gas_DB2[تاریخ],"&gt;"&amp;G$4)</f>
        <v>191</v>
      </c>
      <c r="I24" s="22">
        <f>SUMIFS([1]!Gas_DB2[میزان مصرف],[1]!Gas_DB2[کد ماشین آلات],$B24,[1]!Gas_DB2[تاریخ],"&lt;="&amp;I$4,[1]!Gas_DB2[تاریخ],"&gt;"&amp;H$4)</f>
        <v>1288</v>
      </c>
      <c r="J24" s="22">
        <f>SUMIFS([1]!Gas_DB2[میزان مصرف],[1]!Gas_DB2[کد ماشین آلات],$B24,[1]!Gas_DB2[تاریخ],"&lt;="&amp;J$4,[1]!Gas_DB2[تاریخ],"&gt;"&amp;I$4)</f>
        <v>1195</v>
      </c>
      <c r="K24" s="22">
        <f>SUMIFS([1]!Gas_DB2[میزان مصرف],[1]!Gas_DB2[کد ماشین آلات],$B24,[1]!Gas_DB2[تاریخ],"&lt;="&amp;K$4,[1]!Gas_DB2[تاریخ],"&gt;"&amp;J$4)</f>
        <v>1081</v>
      </c>
      <c r="L24" s="36">
        <f>SUMIFS([1]!Gas_DB2[میزان مصرف],[1]!Gas_DB2[کد ماشین آلات],$B24,[1]!Gas_DB2[تاریخ],"&lt;="&amp;L$4,[1]!Gas_DB2[تاریخ],"&gt;"&amp;K$4)</f>
        <v>1481</v>
      </c>
      <c r="M24" s="34">
        <f>SUMIFS([1]!Gas_DB2[میزان مصرف],[1]!Gas_DB2[کد ماشین آلات],$B24,[1]!Gas_DB2[تاریخ],"&lt;="&amp;M$4,[1]!Gas_DB2[تاریخ],"&gt;"&amp;L$4)</f>
        <v>150</v>
      </c>
    </row>
    <row r="25" spans="1:13" x14ac:dyDescent="0.25">
      <c r="A25" s="37">
        <f t="shared" si="1"/>
        <v>19</v>
      </c>
      <c r="B25" s="9" t="s">
        <v>69</v>
      </c>
      <c r="C25" s="22" t="str">
        <f>VLOOKUP(B25,'[1]Gas-DB'!$X$4:$Z1418,2,FALSE)</f>
        <v>تانکر سوخت بنز</v>
      </c>
      <c r="D25" s="22" t="str">
        <f>VLOOKUP(B25,'[1]Gas-DB'!$X$4:$Z1418,3,FALSE)</f>
        <v>شرکتی</v>
      </c>
      <c r="E25" s="22">
        <f>SUMIFS([1]!Gas_DB2[میزان مصرف],[1]!Gas_DB2[کد ماشین آلات],$B25,[1]!Gas_DB2[تاریخ],"&lt;="&amp;E$4)</f>
        <v>235</v>
      </c>
      <c r="F25" s="22">
        <f>SUMIFS([1]!Gas_DB2[میزان مصرف],[1]!Gas_DB2[کد ماشین آلات],$B25,[1]!Gas_DB2[تاریخ],"&lt;="&amp;F$4,[1]!Gas_DB2[تاریخ],"&gt;"&amp;E$4)</f>
        <v>100</v>
      </c>
      <c r="G25" s="22">
        <f>SUMIFS([1]!Gas_DB2[میزان مصرف],[1]!Gas_DB2[کد ماشین آلات],$B25,[1]!Gas_DB2[تاریخ],"&lt;="&amp;G$4,[1]!Gas_DB2[تاریخ],"&gt;"&amp;F$4)</f>
        <v>307</v>
      </c>
      <c r="H25" s="22">
        <f>SUMIFS([1]!Gas_DB2[میزان مصرف],[1]!Gas_DB2[کد ماشین آلات],$B25,[1]!Gas_DB2[تاریخ],"&lt;="&amp;H$4,[1]!Gas_DB2[تاریخ],"&gt;"&amp;G$4)</f>
        <v>465</v>
      </c>
      <c r="I25" s="22">
        <f>SUMIFS([1]!Gas_DB2[میزان مصرف],[1]!Gas_DB2[کد ماشین آلات],$B25,[1]!Gas_DB2[تاریخ],"&lt;="&amp;I$4,[1]!Gas_DB2[تاریخ],"&gt;"&amp;H$4)</f>
        <v>915</v>
      </c>
      <c r="J25" s="22">
        <f>SUMIFS([1]!Gas_DB2[میزان مصرف],[1]!Gas_DB2[کد ماشین آلات],$B25,[1]!Gas_DB2[تاریخ],"&lt;="&amp;J$4,[1]!Gas_DB2[تاریخ],"&gt;"&amp;I$4)</f>
        <v>851</v>
      </c>
      <c r="K25" s="22">
        <f>SUMIFS([1]!Gas_DB2[میزان مصرف],[1]!Gas_DB2[کد ماشین آلات],$B25,[1]!Gas_DB2[تاریخ],"&lt;="&amp;K$4,[1]!Gas_DB2[تاریخ],"&gt;"&amp;J$4)</f>
        <v>679</v>
      </c>
      <c r="L25" s="36">
        <f>SUMIFS([1]!Gas_DB2[میزان مصرف],[1]!Gas_DB2[کد ماشین آلات],$B25,[1]!Gas_DB2[تاریخ],"&lt;="&amp;L$4,[1]!Gas_DB2[تاریخ],"&gt;"&amp;K$4)</f>
        <v>748</v>
      </c>
      <c r="M25" s="34">
        <f>SUMIFS([1]!Gas_DB2[میزان مصرف],[1]!Gas_DB2[کد ماشین آلات],$B25,[1]!Gas_DB2[تاریخ],"&lt;="&amp;M$4,[1]!Gas_DB2[تاریخ],"&gt;"&amp;L$4)</f>
        <v>0</v>
      </c>
    </row>
    <row r="26" spans="1:13" x14ac:dyDescent="0.25">
      <c r="A26" s="37">
        <f t="shared" si="1"/>
        <v>20</v>
      </c>
      <c r="B26" s="9" t="s">
        <v>70</v>
      </c>
      <c r="C26" s="22" t="str">
        <f>VLOOKUP(B26,'[1]Gas-DB'!$X$4:$Z1419,2,FALSE)</f>
        <v>تانکر ابپاش بنز</v>
      </c>
      <c r="D26" s="22" t="str">
        <f>VLOOKUP(B26,'[1]Gas-DB'!$X$4:$Z1419,3,FALSE)</f>
        <v>شرکتی</v>
      </c>
      <c r="E26" s="22">
        <f>SUMIFS([1]!Gas_DB2[میزان مصرف],[1]!Gas_DB2[کد ماشین آلات],$B26,[1]!Gas_DB2[تاریخ],"&lt;="&amp;E$4)</f>
        <v>0</v>
      </c>
      <c r="F26" s="22">
        <f>SUMIFS([1]!Gas_DB2[میزان مصرف],[1]!Gas_DB2[کد ماشین آلات],$B26,[1]!Gas_DB2[تاریخ],"&lt;="&amp;F$4,[1]!Gas_DB2[تاریخ],"&gt;"&amp;E$4)</f>
        <v>0</v>
      </c>
      <c r="G26" s="22">
        <f>SUMIFS([1]!Gas_DB2[میزان مصرف],[1]!Gas_DB2[کد ماشین آلات],$B26,[1]!Gas_DB2[تاریخ],"&lt;="&amp;G$4,[1]!Gas_DB2[تاریخ],"&gt;"&amp;F$4)</f>
        <v>0</v>
      </c>
      <c r="H26" s="22">
        <f>SUMIFS([1]!Gas_DB2[میزان مصرف],[1]!Gas_DB2[کد ماشین آلات],$B26,[1]!Gas_DB2[تاریخ],"&lt;="&amp;H$4,[1]!Gas_DB2[تاریخ],"&gt;"&amp;G$4)</f>
        <v>721</v>
      </c>
      <c r="I26" s="22">
        <f>SUMIFS([1]!Gas_DB2[میزان مصرف],[1]!Gas_DB2[کد ماشین آلات],$B26,[1]!Gas_DB2[تاریخ],"&lt;="&amp;I$4,[1]!Gas_DB2[تاریخ],"&gt;"&amp;H$4)</f>
        <v>1299</v>
      </c>
      <c r="J26" s="22">
        <f>SUMIFS([1]!Gas_DB2[میزان مصرف],[1]!Gas_DB2[کد ماشین آلات],$B26,[1]!Gas_DB2[تاریخ],"&lt;="&amp;J$4,[1]!Gas_DB2[تاریخ],"&gt;"&amp;I$4)</f>
        <v>1270</v>
      </c>
      <c r="K26" s="22">
        <f>SUMIFS([1]!Gas_DB2[میزان مصرف],[1]!Gas_DB2[کد ماشین آلات],$B26,[1]!Gas_DB2[تاریخ],"&lt;="&amp;K$4,[1]!Gas_DB2[تاریخ],"&gt;"&amp;J$4)</f>
        <v>1091</v>
      </c>
      <c r="L26" s="36">
        <f>SUMIFS([1]!Gas_DB2[میزان مصرف],[1]!Gas_DB2[کد ماشین آلات],$B26,[1]!Gas_DB2[تاریخ],"&lt;="&amp;L$4,[1]!Gas_DB2[تاریخ],"&gt;"&amp;K$4)</f>
        <v>931</v>
      </c>
      <c r="M26" s="34">
        <f>SUMIFS([1]!Gas_DB2[میزان مصرف],[1]!Gas_DB2[کد ماشین آلات],$B26,[1]!Gas_DB2[تاریخ],"&lt;="&amp;M$4,[1]!Gas_DB2[تاریخ],"&gt;"&amp;L$4)</f>
        <v>85</v>
      </c>
    </row>
    <row r="27" spans="1:13" x14ac:dyDescent="0.25">
      <c r="A27" s="37">
        <f t="shared" si="1"/>
        <v>21</v>
      </c>
      <c r="B27" s="9" t="s">
        <v>71</v>
      </c>
      <c r="C27" s="22" t="str">
        <f>VLOOKUP(B27,'[1]Gas-DB'!$X$4:$Z1420,2,FALSE)</f>
        <v>تانکر ابپاش بنز</v>
      </c>
      <c r="D27" s="22" t="str">
        <f>VLOOKUP(B27,'[1]Gas-DB'!$X$4:$Z1420,3,FALSE)</f>
        <v>شرکتی</v>
      </c>
      <c r="E27" s="22">
        <f>SUMIFS([1]!Gas_DB2[میزان مصرف],[1]!Gas_DB2[کد ماشین آلات],$B27,[1]!Gas_DB2[تاریخ],"&lt;="&amp;E$4)</f>
        <v>179</v>
      </c>
      <c r="F27" s="22">
        <f>SUMIFS([1]!Gas_DB2[میزان مصرف],[1]!Gas_DB2[کد ماشین آلات],$B27,[1]!Gas_DB2[تاریخ],"&lt;="&amp;F$4,[1]!Gas_DB2[تاریخ],"&gt;"&amp;E$4)</f>
        <v>103</v>
      </c>
      <c r="G27" s="22">
        <f>SUMIFS([1]!Gas_DB2[میزان مصرف],[1]!Gas_DB2[کد ماشین آلات],$B27,[1]!Gas_DB2[تاریخ],"&lt;="&amp;G$4,[1]!Gas_DB2[تاریخ],"&gt;"&amp;F$4)</f>
        <v>920</v>
      </c>
      <c r="H27" s="22">
        <f>SUMIFS([1]!Gas_DB2[میزان مصرف],[1]!Gas_DB2[کد ماشین آلات],$B27,[1]!Gas_DB2[تاریخ],"&lt;="&amp;H$4,[1]!Gas_DB2[تاریخ],"&gt;"&amp;G$4)</f>
        <v>911</v>
      </c>
      <c r="I27" s="22">
        <f>SUMIFS([1]!Gas_DB2[میزان مصرف],[1]!Gas_DB2[کد ماشین آلات],$B27,[1]!Gas_DB2[تاریخ],"&lt;="&amp;I$4,[1]!Gas_DB2[تاریخ],"&gt;"&amp;H$4)</f>
        <v>1040</v>
      </c>
      <c r="J27" s="22">
        <f>SUMIFS([1]!Gas_DB2[میزان مصرف],[1]!Gas_DB2[کد ماشین آلات],$B27,[1]!Gas_DB2[تاریخ],"&lt;="&amp;J$4,[1]!Gas_DB2[تاریخ],"&gt;"&amp;I$4)</f>
        <v>1477</v>
      </c>
      <c r="K27" s="22">
        <f>SUMIFS([1]!Gas_DB2[میزان مصرف],[1]!Gas_DB2[کد ماشین آلات],$B27,[1]!Gas_DB2[تاریخ],"&lt;="&amp;K$4,[1]!Gas_DB2[تاریخ],"&gt;"&amp;J$4)</f>
        <v>1586</v>
      </c>
      <c r="L27" s="36">
        <f>SUMIFS([1]!Gas_DB2[میزان مصرف],[1]!Gas_DB2[کد ماشین آلات],$B27,[1]!Gas_DB2[تاریخ],"&lt;="&amp;L$4,[1]!Gas_DB2[تاریخ],"&gt;"&amp;K$4)</f>
        <v>1217</v>
      </c>
      <c r="M27" s="34">
        <f>SUMIFS([1]!Gas_DB2[میزان مصرف],[1]!Gas_DB2[کد ماشین آلات],$B27,[1]!Gas_DB2[تاریخ],"&lt;="&amp;M$4,[1]!Gas_DB2[تاریخ],"&gt;"&amp;L$4)</f>
        <v>186</v>
      </c>
    </row>
    <row r="28" spans="1:13" x14ac:dyDescent="0.25">
      <c r="A28" s="37">
        <f t="shared" si="1"/>
        <v>22</v>
      </c>
      <c r="B28" s="9" t="s">
        <v>72</v>
      </c>
      <c r="C28" s="22" t="str">
        <f>VLOOKUP(B28,'[1]Gas-DB'!$X$4:$Z1421,2,FALSE)</f>
        <v>میکسراتکو</v>
      </c>
      <c r="D28" s="22" t="str">
        <f>VLOOKUP(B28,'[1]Gas-DB'!$X$4:$Z1421,3,FALSE)</f>
        <v>شرکتی</v>
      </c>
      <c r="E28" s="22">
        <f>SUMIFS([1]!Gas_DB2[میزان مصرف],[1]!Gas_DB2[کد ماشین آلات],$B28,[1]!Gas_DB2[تاریخ],"&lt;="&amp;E$4)</f>
        <v>186</v>
      </c>
      <c r="F28" s="22">
        <f>SUMIFS([1]!Gas_DB2[میزان مصرف],[1]!Gas_DB2[کد ماشین آلات],$B28,[1]!Gas_DB2[تاریخ],"&lt;="&amp;F$4,[1]!Gas_DB2[تاریخ],"&gt;"&amp;E$4)</f>
        <v>0</v>
      </c>
      <c r="G28" s="22">
        <f>SUMIFS([1]!Gas_DB2[میزان مصرف],[1]!Gas_DB2[کد ماشین آلات],$B28,[1]!Gas_DB2[تاریخ],"&lt;="&amp;G$4,[1]!Gas_DB2[تاریخ],"&gt;"&amp;F$4)</f>
        <v>96</v>
      </c>
      <c r="H28" s="22">
        <f>SUMIFS([1]!Gas_DB2[میزان مصرف],[1]!Gas_DB2[کد ماشین آلات],$B28,[1]!Gas_DB2[تاریخ],"&lt;="&amp;H$4,[1]!Gas_DB2[تاریخ],"&gt;"&amp;G$4)</f>
        <v>0</v>
      </c>
      <c r="I28" s="22">
        <f>SUMIFS([1]!Gas_DB2[میزان مصرف],[1]!Gas_DB2[کد ماشین آلات],$B28,[1]!Gas_DB2[تاریخ],"&lt;="&amp;I$4,[1]!Gas_DB2[تاریخ],"&gt;"&amp;H$4)</f>
        <v>354</v>
      </c>
      <c r="J28" s="22">
        <f>SUMIFS([1]!Gas_DB2[میزان مصرف],[1]!Gas_DB2[کد ماشین آلات],$B28,[1]!Gas_DB2[تاریخ],"&lt;="&amp;J$4,[1]!Gas_DB2[تاریخ],"&gt;"&amp;I$4)</f>
        <v>1355</v>
      </c>
      <c r="K28" s="22">
        <f>SUMIFS([1]!Gas_DB2[میزان مصرف],[1]!Gas_DB2[کد ماشین آلات],$B28,[1]!Gas_DB2[تاریخ],"&lt;="&amp;K$4,[1]!Gas_DB2[تاریخ],"&gt;"&amp;J$4)</f>
        <v>1531</v>
      </c>
      <c r="L28" s="36">
        <f>SUMIFS([1]!Gas_DB2[میزان مصرف],[1]!Gas_DB2[کد ماشین آلات],$B28,[1]!Gas_DB2[تاریخ],"&lt;="&amp;L$4,[1]!Gas_DB2[تاریخ],"&gt;"&amp;K$4)</f>
        <v>1049</v>
      </c>
      <c r="M28" s="34">
        <f>SUMIFS([1]!Gas_DB2[میزان مصرف],[1]!Gas_DB2[کد ماشین آلات],$B28,[1]!Gas_DB2[تاریخ],"&lt;="&amp;M$4,[1]!Gas_DB2[تاریخ],"&gt;"&amp;L$4)</f>
        <v>113</v>
      </c>
    </row>
    <row r="29" spans="1:13" x14ac:dyDescent="0.25">
      <c r="A29" s="37">
        <f t="shared" si="1"/>
        <v>23</v>
      </c>
      <c r="B29" s="9" t="s">
        <v>73</v>
      </c>
      <c r="C29" s="22" t="str">
        <f>VLOOKUP(B29,'[1]Gas-DB'!$X$4:$Z1422,2,FALSE)</f>
        <v>میکسر اتکو</v>
      </c>
      <c r="D29" s="22" t="str">
        <f>VLOOKUP(B29,'[1]Gas-DB'!$X$4:$Z1422,3,FALSE)</f>
        <v>شرکتی</v>
      </c>
      <c r="E29" s="22">
        <f>SUMIFS([1]!Gas_DB2[میزان مصرف],[1]!Gas_DB2[کد ماشین آلات],$B29,[1]!Gas_DB2[تاریخ],"&lt;="&amp;E$4)</f>
        <v>0</v>
      </c>
      <c r="F29" s="22">
        <f>SUMIFS([1]!Gas_DB2[میزان مصرف],[1]!Gas_DB2[کد ماشین آلات],$B29,[1]!Gas_DB2[تاریخ],"&lt;="&amp;F$4,[1]!Gas_DB2[تاریخ],"&gt;"&amp;E$4)</f>
        <v>0</v>
      </c>
      <c r="G29" s="22">
        <f>SUMIFS([1]!Gas_DB2[میزان مصرف],[1]!Gas_DB2[کد ماشین آلات],$B29,[1]!Gas_DB2[تاریخ],"&lt;="&amp;G$4,[1]!Gas_DB2[تاریخ],"&gt;"&amp;F$4)</f>
        <v>0</v>
      </c>
      <c r="H29" s="22">
        <f>SUMIFS([1]!Gas_DB2[میزان مصرف],[1]!Gas_DB2[کد ماشین آلات],$B29,[1]!Gas_DB2[تاریخ],"&lt;="&amp;H$4,[1]!Gas_DB2[تاریخ],"&gt;"&amp;G$4)</f>
        <v>0</v>
      </c>
      <c r="I29" s="22">
        <f>SUMIFS([1]!Gas_DB2[میزان مصرف],[1]!Gas_DB2[کد ماشین آلات],$B29,[1]!Gas_DB2[تاریخ],"&lt;="&amp;I$4,[1]!Gas_DB2[تاریخ],"&gt;"&amp;H$4)</f>
        <v>168</v>
      </c>
      <c r="J29" s="22">
        <f>SUMIFS([1]!Gas_DB2[میزان مصرف],[1]!Gas_DB2[کد ماشین آلات],$B29,[1]!Gas_DB2[تاریخ],"&lt;="&amp;J$4,[1]!Gas_DB2[تاریخ],"&gt;"&amp;I$4)</f>
        <v>1226</v>
      </c>
      <c r="K29" s="22">
        <f>SUMIFS([1]!Gas_DB2[میزان مصرف],[1]!Gas_DB2[کد ماشین آلات],$B29,[1]!Gas_DB2[تاریخ],"&lt;="&amp;K$4,[1]!Gas_DB2[تاریخ],"&gt;"&amp;J$4)</f>
        <v>2082</v>
      </c>
      <c r="L29" s="36">
        <f>SUMIFS([1]!Gas_DB2[میزان مصرف],[1]!Gas_DB2[کد ماشین آلات],$B29,[1]!Gas_DB2[تاریخ],"&lt;="&amp;L$4,[1]!Gas_DB2[تاریخ],"&gt;"&amp;K$4)</f>
        <v>885</v>
      </c>
      <c r="M29" s="34">
        <f>SUMIFS([1]!Gas_DB2[میزان مصرف],[1]!Gas_DB2[کد ماشین آلات],$B29,[1]!Gas_DB2[تاریخ],"&lt;="&amp;M$4,[1]!Gas_DB2[تاریخ],"&gt;"&amp;L$4)</f>
        <v>177</v>
      </c>
    </row>
    <row r="30" spans="1:13" x14ac:dyDescent="0.25">
      <c r="A30" s="37">
        <f t="shared" si="1"/>
        <v>24</v>
      </c>
      <c r="B30" s="9" t="s">
        <v>74</v>
      </c>
      <c r="C30" s="22" t="str">
        <f>VLOOKUP(B30,'[1]Gas-DB'!$X$4:$Z1423,2,FALSE)</f>
        <v>میکسر امیکو</v>
      </c>
      <c r="D30" s="22" t="str">
        <f>VLOOKUP(B30,'[1]Gas-DB'!$X$4:$Z1423,3,FALSE)</f>
        <v>شرکتی</v>
      </c>
      <c r="E30" s="22">
        <f>SUMIFS([1]!Gas_DB2[میزان مصرف],[1]!Gas_DB2[کد ماشین آلات],$B30,[1]!Gas_DB2[تاریخ],"&lt;="&amp;E$4)</f>
        <v>136</v>
      </c>
      <c r="F30" s="22">
        <f>SUMIFS([1]!Gas_DB2[میزان مصرف],[1]!Gas_DB2[کد ماشین آلات],$B30,[1]!Gas_DB2[تاریخ],"&lt;="&amp;F$4,[1]!Gas_DB2[تاریخ],"&gt;"&amp;E$4)</f>
        <v>0</v>
      </c>
      <c r="G30" s="22">
        <f>SUMIFS([1]!Gas_DB2[میزان مصرف],[1]!Gas_DB2[کد ماشین آلات],$B30,[1]!Gas_DB2[تاریخ],"&lt;="&amp;G$4,[1]!Gas_DB2[تاریخ],"&gt;"&amp;F$4)</f>
        <v>0</v>
      </c>
      <c r="H30" s="22">
        <f>SUMIFS([1]!Gas_DB2[میزان مصرف],[1]!Gas_DB2[کد ماشین آلات],$B30,[1]!Gas_DB2[تاریخ],"&lt;="&amp;H$4,[1]!Gas_DB2[تاریخ],"&gt;"&amp;G$4)</f>
        <v>85</v>
      </c>
      <c r="I30" s="22">
        <f>SUMIFS([1]!Gas_DB2[میزان مصرف],[1]!Gas_DB2[کد ماشین آلات],$B30,[1]!Gas_DB2[تاریخ],"&lt;="&amp;I$4,[1]!Gas_DB2[تاریخ],"&gt;"&amp;H$4)</f>
        <v>325</v>
      </c>
      <c r="J30" s="22">
        <f>SUMIFS([1]!Gas_DB2[میزان مصرف],[1]!Gas_DB2[کد ماشین آلات],$B30,[1]!Gas_DB2[تاریخ],"&lt;="&amp;J$4,[1]!Gas_DB2[تاریخ],"&gt;"&amp;I$4)</f>
        <v>627</v>
      </c>
      <c r="K30" s="22">
        <f>SUMIFS([1]!Gas_DB2[میزان مصرف],[1]!Gas_DB2[کد ماشین آلات],$B30,[1]!Gas_DB2[تاریخ],"&lt;="&amp;K$4,[1]!Gas_DB2[تاریخ],"&gt;"&amp;J$4)</f>
        <v>1379</v>
      </c>
      <c r="L30" s="36">
        <f>SUMIFS([1]!Gas_DB2[میزان مصرف],[1]!Gas_DB2[کد ماشین آلات],$B30,[1]!Gas_DB2[تاریخ],"&lt;="&amp;L$4,[1]!Gas_DB2[تاریخ],"&gt;"&amp;K$4)</f>
        <v>1095</v>
      </c>
      <c r="M30" s="34">
        <f>SUMIFS([1]!Gas_DB2[میزان مصرف],[1]!Gas_DB2[کد ماشین آلات],$B30,[1]!Gas_DB2[تاریخ],"&lt;="&amp;M$4,[1]!Gas_DB2[تاریخ],"&gt;"&amp;L$4)</f>
        <v>249</v>
      </c>
    </row>
    <row r="31" spans="1:13" x14ac:dyDescent="0.25">
      <c r="A31" s="37">
        <f t="shared" si="1"/>
        <v>25</v>
      </c>
      <c r="B31" s="9" t="s">
        <v>75</v>
      </c>
      <c r="C31" s="22" t="str">
        <f>VLOOKUP(B31,'[1]Gas-DB'!$X$4:$Z1424,2,FALSE)</f>
        <v>میکسر امیکو</v>
      </c>
      <c r="D31" s="22" t="str">
        <f>VLOOKUP(B31,'[1]Gas-DB'!$X$4:$Z1424,3,FALSE)</f>
        <v>شرکتی</v>
      </c>
      <c r="E31" s="22">
        <f>SUMIFS([1]!Gas_DB2[میزان مصرف],[1]!Gas_DB2[کد ماشین آلات],$B31,[1]!Gas_DB2[تاریخ],"&lt;="&amp;E$4)</f>
        <v>0</v>
      </c>
      <c r="F31" s="22">
        <f>SUMIFS([1]!Gas_DB2[میزان مصرف],[1]!Gas_DB2[کد ماشین آلات],$B31,[1]!Gas_DB2[تاریخ],"&lt;="&amp;F$4,[1]!Gas_DB2[تاریخ],"&gt;"&amp;E$4)</f>
        <v>0</v>
      </c>
      <c r="G31" s="22">
        <f>SUMIFS([1]!Gas_DB2[میزان مصرف],[1]!Gas_DB2[کد ماشین آلات],$B31,[1]!Gas_DB2[تاریخ],"&lt;="&amp;G$4,[1]!Gas_DB2[تاریخ],"&gt;"&amp;F$4)</f>
        <v>0</v>
      </c>
      <c r="H31" s="22">
        <f>SUMIFS([1]!Gas_DB2[میزان مصرف],[1]!Gas_DB2[کد ماشین آلات],$B31,[1]!Gas_DB2[تاریخ],"&lt;="&amp;H$4,[1]!Gas_DB2[تاریخ],"&gt;"&amp;G$4)</f>
        <v>0</v>
      </c>
      <c r="I31" s="22">
        <f>SUMIFS([1]!Gas_DB2[میزان مصرف],[1]!Gas_DB2[کد ماشین آلات],$B31,[1]!Gas_DB2[تاریخ],"&lt;="&amp;I$4,[1]!Gas_DB2[تاریخ],"&gt;"&amp;H$4)</f>
        <v>0</v>
      </c>
      <c r="J31" s="22">
        <f>SUMIFS([1]!Gas_DB2[میزان مصرف],[1]!Gas_DB2[کد ماشین آلات],$B31,[1]!Gas_DB2[تاریخ],"&lt;="&amp;J$4,[1]!Gas_DB2[تاریخ],"&gt;"&amp;I$4)</f>
        <v>571</v>
      </c>
      <c r="K31" s="22">
        <f>SUMIFS([1]!Gas_DB2[میزان مصرف],[1]!Gas_DB2[کد ماشین آلات],$B31,[1]!Gas_DB2[تاریخ],"&lt;="&amp;K$4,[1]!Gas_DB2[تاریخ],"&gt;"&amp;J$4)</f>
        <v>2393</v>
      </c>
      <c r="L31" s="36">
        <f>SUMIFS([1]!Gas_DB2[میزان مصرف],[1]!Gas_DB2[کد ماشین آلات],$B31,[1]!Gas_DB2[تاریخ],"&lt;="&amp;L$4,[1]!Gas_DB2[تاریخ],"&gt;"&amp;K$4)</f>
        <v>1338</v>
      </c>
      <c r="M31" s="34">
        <f>SUMIFS([1]!Gas_DB2[میزان مصرف],[1]!Gas_DB2[کد ماشین آلات],$B31,[1]!Gas_DB2[تاریخ],"&lt;="&amp;M$4,[1]!Gas_DB2[تاریخ],"&gt;"&amp;L$4)</f>
        <v>284</v>
      </c>
    </row>
    <row r="32" spans="1:13" x14ac:dyDescent="0.25">
      <c r="A32" s="37">
        <f t="shared" si="1"/>
        <v>26</v>
      </c>
      <c r="B32" s="9" t="s">
        <v>76</v>
      </c>
      <c r="C32" s="22" t="str">
        <f>VLOOKUP(B32,'[1]Gas-DB'!$X$4:$Z1425,2,FALSE)</f>
        <v>بلدوزر D85</v>
      </c>
      <c r="D32" s="22" t="str">
        <f>VLOOKUP(B32,'[1]Gas-DB'!$X$4:$Z1425,3,FALSE)</f>
        <v>اکبری</v>
      </c>
      <c r="E32" s="22">
        <f>SUMIFS([1]!Gas_DB2[میزان مصرف],[1]!Gas_DB2[کد ماشین آلات],$B32,[1]!Gas_DB2[تاریخ],"&lt;="&amp;E$4)</f>
        <v>0</v>
      </c>
      <c r="F32" s="22">
        <f>SUMIFS([1]!Gas_DB2[میزان مصرف],[1]!Gas_DB2[کد ماشین آلات],$B32,[1]!Gas_DB2[تاریخ],"&lt;="&amp;F$4,[1]!Gas_DB2[تاریخ],"&gt;"&amp;E$4)</f>
        <v>1061</v>
      </c>
      <c r="G32" s="22">
        <f>SUMIFS([1]!Gas_DB2[میزان مصرف],[1]!Gas_DB2[کد ماشین آلات],$B32,[1]!Gas_DB2[تاریخ],"&lt;="&amp;G$4,[1]!Gas_DB2[تاریخ],"&gt;"&amp;F$4)</f>
        <v>2888</v>
      </c>
      <c r="H32" s="22">
        <f>SUMIFS([1]!Gas_DB2[میزان مصرف],[1]!Gas_DB2[کد ماشین آلات],$B32,[1]!Gas_DB2[تاریخ],"&lt;="&amp;H$4,[1]!Gas_DB2[تاریخ],"&gt;"&amp;G$4)</f>
        <v>1911</v>
      </c>
      <c r="I32" s="22">
        <f>SUMIFS([1]!Gas_DB2[میزان مصرف],[1]!Gas_DB2[کد ماشین آلات],$B32,[1]!Gas_DB2[تاریخ],"&lt;="&amp;I$4,[1]!Gas_DB2[تاریخ],"&gt;"&amp;H$4)</f>
        <v>3442</v>
      </c>
      <c r="J32" s="22">
        <f>SUMIFS([1]!Gas_DB2[میزان مصرف],[1]!Gas_DB2[کد ماشین آلات],$B32,[1]!Gas_DB2[تاریخ],"&lt;="&amp;J$4,[1]!Gas_DB2[تاریخ],"&gt;"&amp;I$4)</f>
        <v>2856</v>
      </c>
      <c r="K32" s="22">
        <f>SUMIFS([1]!Gas_DB2[میزان مصرف],[1]!Gas_DB2[کد ماشین آلات],$B32,[1]!Gas_DB2[تاریخ],"&lt;="&amp;K$4,[1]!Gas_DB2[تاریخ],"&gt;"&amp;J$4)</f>
        <v>2517</v>
      </c>
      <c r="L32" s="36">
        <f>SUMIFS([1]!Gas_DB2[میزان مصرف],[1]!Gas_DB2[کد ماشین آلات],$B32,[1]!Gas_DB2[تاریخ],"&lt;="&amp;L$4,[1]!Gas_DB2[تاریخ],"&gt;"&amp;K$4)</f>
        <v>1888</v>
      </c>
      <c r="M32" s="34">
        <f>SUMIFS([1]!Gas_DB2[میزان مصرف],[1]!Gas_DB2[کد ماشین آلات],$B32,[1]!Gas_DB2[تاریخ],"&lt;="&amp;M$4,[1]!Gas_DB2[تاریخ],"&gt;"&amp;L$4)</f>
        <v>903</v>
      </c>
    </row>
    <row r="33" spans="1:13" x14ac:dyDescent="0.25">
      <c r="A33" s="37">
        <f t="shared" si="1"/>
        <v>27</v>
      </c>
      <c r="B33" s="9" t="s">
        <v>77</v>
      </c>
      <c r="C33" s="22" t="str">
        <f>VLOOKUP(B33,'[1]Gas-DB'!$X$4:$Z1426,2,FALSE)</f>
        <v>بلدوزر D85</v>
      </c>
      <c r="D33" s="22" t="str">
        <f>VLOOKUP(B33,'[1]Gas-DB'!$X$4:$Z1426,3,FALSE)</f>
        <v>اکبری</v>
      </c>
      <c r="E33" s="22">
        <f>SUMIFS([1]!Gas_DB2[میزان مصرف],[1]!Gas_DB2[کد ماشین آلات],$B33,[1]!Gas_DB2[تاریخ],"&lt;="&amp;E$4)</f>
        <v>0</v>
      </c>
      <c r="F33" s="22">
        <f>SUMIFS([1]!Gas_DB2[میزان مصرف],[1]!Gas_DB2[کد ماشین آلات],$B33,[1]!Gas_DB2[تاریخ],"&lt;="&amp;F$4,[1]!Gas_DB2[تاریخ],"&gt;"&amp;E$4)</f>
        <v>0</v>
      </c>
      <c r="G33" s="22">
        <f>SUMIFS([1]!Gas_DB2[میزان مصرف],[1]!Gas_DB2[کد ماشین آلات],$B33,[1]!Gas_DB2[تاریخ],"&lt;="&amp;G$4,[1]!Gas_DB2[تاریخ],"&gt;"&amp;F$4)</f>
        <v>1314</v>
      </c>
      <c r="H33" s="22">
        <f>SUMIFS([1]!Gas_DB2[میزان مصرف],[1]!Gas_DB2[کد ماشین آلات],$B33,[1]!Gas_DB2[تاریخ],"&lt;="&amp;H$4,[1]!Gas_DB2[تاریخ],"&gt;"&amp;G$4)</f>
        <v>2909</v>
      </c>
      <c r="I33" s="22">
        <f>SUMIFS([1]!Gas_DB2[میزان مصرف],[1]!Gas_DB2[کد ماشین آلات],$B33,[1]!Gas_DB2[تاریخ],"&lt;="&amp;I$4,[1]!Gas_DB2[تاریخ],"&gt;"&amp;H$4)</f>
        <v>2925</v>
      </c>
      <c r="J33" s="22">
        <f>SUMIFS([1]!Gas_DB2[میزان مصرف],[1]!Gas_DB2[کد ماشین آلات],$B33,[1]!Gas_DB2[تاریخ],"&lt;="&amp;J$4,[1]!Gas_DB2[تاریخ],"&gt;"&amp;I$4)</f>
        <v>2585</v>
      </c>
      <c r="K33" s="22">
        <f>SUMIFS([1]!Gas_DB2[میزان مصرف],[1]!Gas_DB2[کد ماشین آلات],$B33,[1]!Gas_DB2[تاریخ],"&lt;="&amp;K$4,[1]!Gas_DB2[تاریخ],"&gt;"&amp;J$4)</f>
        <v>2339</v>
      </c>
      <c r="L33" s="36">
        <f>SUMIFS([1]!Gas_DB2[میزان مصرف],[1]!Gas_DB2[کد ماشین آلات],$B33,[1]!Gas_DB2[تاریخ],"&lt;="&amp;L$4,[1]!Gas_DB2[تاریخ],"&gt;"&amp;K$4)</f>
        <v>2215</v>
      </c>
      <c r="M33" s="34">
        <f>SUMIFS([1]!Gas_DB2[میزان مصرف],[1]!Gas_DB2[کد ماشین آلات],$B33,[1]!Gas_DB2[تاریخ],"&lt;="&amp;M$4,[1]!Gas_DB2[تاریخ],"&gt;"&amp;L$4)</f>
        <v>663</v>
      </c>
    </row>
    <row r="34" spans="1:13" x14ac:dyDescent="0.25">
      <c r="A34" s="37">
        <f t="shared" si="1"/>
        <v>28</v>
      </c>
      <c r="B34" s="9" t="s">
        <v>78</v>
      </c>
      <c r="C34" s="22" t="str">
        <f>VLOOKUP(B34,'[1]Gas-DB'!$X$4:$Z1427,2,FALSE)</f>
        <v>بلدوزر کاترپیلار D8</v>
      </c>
      <c r="D34" s="22" t="str">
        <f>VLOOKUP(B34,'[1]Gas-DB'!$X$4:$Z1427,3,FALSE)</f>
        <v>محمد پور</v>
      </c>
      <c r="E34" s="22">
        <f>SUMIFS([1]!Gas_DB2[میزان مصرف],[1]!Gas_DB2[کد ماشین آلات],$B34,[1]!Gas_DB2[تاریخ],"&lt;="&amp;E$4)</f>
        <v>0</v>
      </c>
      <c r="F34" s="22">
        <f>SUMIFS([1]!Gas_DB2[میزان مصرف],[1]!Gas_DB2[کد ماشین آلات],$B34,[1]!Gas_DB2[تاریخ],"&lt;="&amp;F$4,[1]!Gas_DB2[تاریخ],"&gt;"&amp;E$4)</f>
        <v>0</v>
      </c>
      <c r="G34" s="22">
        <f>SUMIFS([1]!Gas_DB2[میزان مصرف],[1]!Gas_DB2[کد ماشین آلات],$B34,[1]!Gas_DB2[تاریخ],"&lt;="&amp;G$4,[1]!Gas_DB2[تاریخ],"&gt;"&amp;F$4)</f>
        <v>0</v>
      </c>
      <c r="H34" s="22">
        <f>SUMIFS([1]!Gas_DB2[میزان مصرف],[1]!Gas_DB2[کد ماشین آلات],$B34,[1]!Gas_DB2[تاریخ],"&lt;="&amp;H$4,[1]!Gas_DB2[تاریخ],"&gt;"&amp;G$4)</f>
        <v>476</v>
      </c>
      <c r="I34" s="22">
        <f>SUMIFS([1]!Gas_DB2[میزان مصرف],[1]!Gas_DB2[کد ماشین آلات],$B34,[1]!Gas_DB2[تاریخ],"&lt;="&amp;I$4,[1]!Gas_DB2[تاریخ],"&gt;"&amp;H$4)</f>
        <v>1502</v>
      </c>
      <c r="J34" s="22">
        <f>SUMIFS([1]!Gas_DB2[میزان مصرف],[1]!Gas_DB2[کد ماشین آلات],$B34,[1]!Gas_DB2[تاریخ],"&lt;="&amp;J$4,[1]!Gas_DB2[تاریخ],"&gt;"&amp;I$4)</f>
        <v>7533</v>
      </c>
      <c r="K34" s="22">
        <f>SUMIFS([1]!Gas_DB2[میزان مصرف],[1]!Gas_DB2[کد ماشین آلات],$B34,[1]!Gas_DB2[تاریخ],"&lt;="&amp;K$4,[1]!Gas_DB2[تاریخ],"&gt;"&amp;J$4)</f>
        <v>5292</v>
      </c>
      <c r="L34" s="36">
        <f>SUMIFS([1]!Gas_DB2[میزان مصرف],[1]!Gas_DB2[کد ماشین آلات],$B34,[1]!Gas_DB2[تاریخ],"&lt;="&amp;L$4,[1]!Gas_DB2[تاریخ],"&gt;"&amp;K$4)</f>
        <v>5355</v>
      </c>
      <c r="M34" s="34">
        <f>SUMIFS([1]!Gas_DB2[میزان مصرف],[1]!Gas_DB2[کد ماشین آلات],$B34,[1]!Gas_DB2[تاریخ],"&lt;="&amp;M$4,[1]!Gas_DB2[تاریخ],"&gt;"&amp;L$4)</f>
        <v>0</v>
      </c>
    </row>
    <row r="35" spans="1:13" x14ac:dyDescent="0.25">
      <c r="A35" s="37">
        <f t="shared" si="1"/>
        <v>29</v>
      </c>
      <c r="B35" s="9" t="s">
        <v>79</v>
      </c>
      <c r="C35" s="22" t="str">
        <f>VLOOKUP(B35,'[1]Gas-DB'!$X$4:$Z1428,2,FALSE)</f>
        <v>بلدوزر D155</v>
      </c>
      <c r="D35" s="22" t="str">
        <f>VLOOKUP(B35,'[1]Gas-DB'!$X$4:$Z1428,3,FALSE)</f>
        <v>انصاری</v>
      </c>
      <c r="E35" s="22">
        <f>SUMIFS([1]!Gas_DB2[میزان مصرف],[1]!Gas_DB2[کد ماشین آلات],$B35,[1]!Gas_DB2[تاریخ],"&lt;="&amp;E$4)</f>
        <v>0</v>
      </c>
      <c r="F35" s="22">
        <f>SUMIFS([1]!Gas_DB2[میزان مصرف],[1]!Gas_DB2[کد ماشین آلات],$B35,[1]!Gas_DB2[تاریخ],"&lt;="&amp;F$4,[1]!Gas_DB2[تاریخ],"&gt;"&amp;E$4)</f>
        <v>0</v>
      </c>
      <c r="G35" s="22">
        <f>SUMIFS([1]!Gas_DB2[میزان مصرف],[1]!Gas_DB2[کد ماشین آلات],$B35,[1]!Gas_DB2[تاریخ],"&lt;="&amp;G$4,[1]!Gas_DB2[تاریخ],"&gt;"&amp;F$4)</f>
        <v>0</v>
      </c>
      <c r="H35" s="22">
        <f>SUMIFS([1]!Gas_DB2[میزان مصرف],[1]!Gas_DB2[کد ماشین آلات],$B35,[1]!Gas_DB2[تاریخ],"&lt;="&amp;H$4,[1]!Gas_DB2[تاریخ],"&gt;"&amp;G$4)</f>
        <v>1789</v>
      </c>
      <c r="I35" s="22">
        <f>SUMIFS([1]!Gas_DB2[میزان مصرف],[1]!Gas_DB2[کد ماشین آلات],$B35,[1]!Gas_DB2[تاریخ],"&lt;="&amp;I$4,[1]!Gas_DB2[تاریخ],"&gt;"&amp;H$4)</f>
        <v>1189</v>
      </c>
      <c r="J35" s="22">
        <f>SUMIFS([1]!Gas_DB2[میزان مصرف],[1]!Gas_DB2[کد ماشین آلات],$B35,[1]!Gas_DB2[تاریخ],"&lt;="&amp;J$4,[1]!Gas_DB2[تاریخ],"&gt;"&amp;I$4)</f>
        <v>0</v>
      </c>
      <c r="K35" s="22">
        <f>SUMIFS([1]!Gas_DB2[میزان مصرف],[1]!Gas_DB2[کد ماشین آلات],$B35,[1]!Gas_DB2[تاریخ],"&lt;="&amp;K$4,[1]!Gas_DB2[تاریخ],"&gt;"&amp;J$4)</f>
        <v>2215</v>
      </c>
      <c r="L35" s="36">
        <f>SUMIFS([1]!Gas_DB2[میزان مصرف],[1]!Gas_DB2[کد ماشین آلات],$B35,[1]!Gas_DB2[تاریخ],"&lt;="&amp;L$4,[1]!Gas_DB2[تاریخ],"&gt;"&amp;K$4)</f>
        <v>6757</v>
      </c>
      <c r="M35" s="34">
        <f>SUMIFS([1]!Gas_DB2[میزان مصرف],[1]!Gas_DB2[کد ماشین آلات],$B35,[1]!Gas_DB2[تاریخ],"&lt;="&amp;M$4,[1]!Gas_DB2[تاریخ],"&gt;"&amp;L$4)</f>
        <v>1846</v>
      </c>
    </row>
    <row r="36" spans="1:13" x14ac:dyDescent="0.25">
      <c r="A36" s="37">
        <f t="shared" si="1"/>
        <v>30</v>
      </c>
      <c r="B36" s="9" t="s">
        <v>80</v>
      </c>
      <c r="C36" s="22" t="str">
        <f>VLOOKUP(B36,'[1]Gas-DB'!$X$4:$Z1429,2,FALSE)</f>
        <v>بلدوزر D85</v>
      </c>
      <c r="D36" s="22" t="str">
        <f>VLOOKUP(B36,'[1]Gas-DB'!$X$4:$Z1429,3,FALSE)</f>
        <v>جواد رضاپور</v>
      </c>
      <c r="E36" s="22">
        <f>SUMIFS([1]!Gas_DB2[میزان مصرف],[1]!Gas_DB2[کد ماشین آلات],$B36,[1]!Gas_DB2[تاریخ],"&lt;="&amp;E$4)</f>
        <v>0</v>
      </c>
      <c r="F36" s="22">
        <f>SUMIFS([1]!Gas_DB2[میزان مصرف],[1]!Gas_DB2[کد ماشین آلات],$B36,[1]!Gas_DB2[تاریخ],"&lt;="&amp;F$4,[1]!Gas_DB2[تاریخ],"&gt;"&amp;E$4)</f>
        <v>0</v>
      </c>
      <c r="G36" s="22">
        <f>SUMIFS([1]!Gas_DB2[میزان مصرف],[1]!Gas_DB2[کد ماشین آلات],$B36,[1]!Gas_DB2[تاریخ],"&lt;="&amp;G$4,[1]!Gas_DB2[تاریخ],"&gt;"&amp;F$4)</f>
        <v>0</v>
      </c>
      <c r="H36" s="22">
        <f>SUMIFS([1]!Gas_DB2[میزان مصرف],[1]!Gas_DB2[کد ماشین آلات],$B36,[1]!Gas_DB2[تاریخ],"&lt;="&amp;H$4,[1]!Gas_DB2[تاریخ],"&gt;"&amp;G$4)</f>
        <v>0</v>
      </c>
      <c r="I36" s="22">
        <f>SUMIFS([1]!Gas_DB2[میزان مصرف],[1]!Gas_DB2[کد ماشین آلات],$B36,[1]!Gas_DB2[تاریخ],"&lt;="&amp;I$4,[1]!Gas_DB2[تاریخ],"&gt;"&amp;H$4)</f>
        <v>0</v>
      </c>
      <c r="J36" s="22">
        <f>SUMIFS([1]!Gas_DB2[میزان مصرف],[1]!Gas_DB2[کد ماشین آلات],$B36,[1]!Gas_DB2[تاریخ],"&lt;="&amp;J$4,[1]!Gas_DB2[تاریخ],"&gt;"&amp;I$4)</f>
        <v>156</v>
      </c>
      <c r="K36" s="22">
        <f>SUMIFS([1]!Gas_DB2[میزان مصرف],[1]!Gas_DB2[کد ماشین آلات],$B36,[1]!Gas_DB2[تاریخ],"&lt;="&amp;K$4,[1]!Gas_DB2[تاریخ],"&gt;"&amp;J$4)</f>
        <v>0</v>
      </c>
      <c r="L36" s="36">
        <f>SUMIFS([1]!Gas_DB2[میزان مصرف],[1]!Gas_DB2[کد ماشین آلات],$B36,[1]!Gas_DB2[تاریخ],"&lt;="&amp;L$4,[1]!Gas_DB2[تاریخ],"&gt;"&amp;K$4)</f>
        <v>0</v>
      </c>
      <c r="M36" s="34">
        <f>SUMIFS([1]!Gas_DB2[میزان مصرف],[1]!Gas_DB2[کد ماشین آلات],$B36,[1]!Gas_DB2[تاریخ],"&lt;="&amp;M$4,[1]!Gas_DB2[تاریخ],"&gt;"&amp;L$4)</f>
        <v>0</v>
      </c>
    </row>
    <row r="37" spans="1:13" x14ac:dyDescent="0.25">
      <c r="A37" s="37">
        <f t="shared" si="1"/>
        <v>31</v>
      </c>
      <c r="B37" s="9" t="s">
        <v>81</v>
      </c>
      <c r="C37" s="22" t="str">
        <f>VLOOKUP(B37,'[1]Gas-DB'!$X$4:$Z1430,2,FALSE)</f>
        <v>بلدوزر کاترپیلار D8</v>
      </c>
      <c r="D37" s="22" t="str">
        <f>VLOOKUP(B37,'[1]Gas-DB'!$X$4:$Z1430,3,FALSE)</f>
        <v>حسن پور</v>
      </c>
      <c r="E37" s="22">
        <f>SUMIFS([1]!Gas_DB2[میزان مصرف],[1]!Gas_DB2[کد ماشین آلات],$B37,[1]!Gas_DB2[تاریخ],"&lt;="&amp;E$4)</f>
        <v>138</v>
      </c>
      <c r="F37" s="22">
        <f>SUMIFS([1]!Gas_DB2[میزان مصرف],[1]!Gas_DB2[کد ماشین آلات],$B37,[1]!Gas_DB2[تاریخ],"&lt;="&amp;F$4,[1]!Gas_DB2[تاریخ],"&gt;"&amp;E$4)</f>
        <v>2123</v>
      </c>
      <c r="G37" s="22">
        <f>SUMIFS([1]!Gas_DB2[میزان مصرف],[1]!Gas_DB2[کد ماشین آلات],$B37,[1]!Gas_DB2[تاریخ],"&lt;="&amp;G$4,[1]!Gas_DB2[تاریخ],"&gt;"&amp;F$4)</f>
        <v>2045</v>
      </c>
      <c r="H37" s="22">
        <f>SUMIFS([1]!Gas_DB2[میزان مصرف],[1]!Gas_DB2[کد ماشین آلات],$B37,[1]!Gas_DB2[تاریخ],"&lt;="&amp;H$4,[1]!Gas_DB2[تاریخ],"&gt;"&amp;G$4)</f>
        <v>3335</v>
      </c>
      <c r="I37" s="22">
        <f>SUMIFS([1]!Gas_DB2[میزان مصرف],[1]!Gas_DB2[کد ماشین آلات],$B37,[1]!Gas_DB2[تاریخ],"&lt;="&amp;I$4,[1]!Gas_DB2[تاریخ],"&gt;"&amp;H$4)</f>
        <v>4581</v>
      </c>
      <c r="J37" s="22">
        <f>SUMIFS([1]!Gas_DB2[میزان مصرف],[1]!Gas_DB2[کد ماشین آلات],$B37,[1]!Gas_DB2[تاریخ],"&lt;="&amp;J$4,[1]!Gas_DB2[تاریخ],"&gt;"&amp;I$4)</f>
        <v>5580</v>
      </c>
      <c r="K37" s="22">
        <f>SUMIFS([1]!Gas_DB2[میزان مصرف],[1]!Gas_DB2[کد ماشین آلات],$B37,[1]!Gas_DB2[تاریخ],"&lt;="&amp;K$4,[1]!Gas_DB2[تاریخ],"&gt;"&amp;J$4)</f>
        <v>5200</v>
      </c>
      <c r="L37" s="36">
        <f>SUMIFS([1]!Gas_DB2[میزان مصرف],[1]!Gas_DB2[کد ماشین آلات],$B37,[1]!Gas_DB2[تاریخ],"&lt;="&amp;L$4,[1]!Gas_DB2[تاریخ],"&gt;"&amp;K$4)</f>
        <v>5090</v>
      </c>
      <c r="M37" s="34">
        <f>SUMIFS([1]!Gas_DB2[میزان مصرف],[1]!Gas_DB2[کد ماشین آلات],$B37,[1]!Gas_DB2[تاریخ],"&lt;="&amp;M$4,[1]!Gas_DB2[تاریخ],"&gt;"&amp;L$4)</f>
        <v>389</v>
      </c>
    </row>
    <row r="38" spans="1:13" x14ac:dyDescent="0.25">
      <c r="A38" s="37">
        <f t="shared" si="1"/>
        <v>32</v>
      </c>
      <c r="B38" s="9" t="s">
        <v>82</v>
      </c>
      <c r="C38" s="22" t="str">
        <f>VLOOKUP(B38,'[1]Gas-DB'!$X$4:$Z1431,2,FALSE)</f>
        <v>بلدوزر D85</v>
      </c>
      <c r="D38" s="22" t="str">
        <f>VLOOKUP(B38,'[1]Gas-DB'!$X$4:$Z1431,3,FALSE)</f>
        <v>جواد رضاپور</v>
      </c>
      <c r="E38" s="22">
        <f>SUMIFS([1]!Gas_DB2[میزان مصرف],[1]!Gas_DB2[کد ماشین آلات],$B38,[1]!Gas_DB2[تاریخ],"&lt;="&amp;E$4)</f>
        <v>0</v>
      </c>
      <c r="F38" s="22">
        <f>SUMIFS([1]!Gas_DB2[میزان مصرف],[1]!Gas_DB2[کد ماشین آلات],$B38,[1]!Gas_DB2[تاریخ],"&lt;="&amp;F$4,[1]!Gas_DB2[تاریخ],"&gt;"&amp;E$4)</f>
        <v>0</v>
      </c>
      <c r="G38" s="22">
        <f>SUMIFS([1]!Gas_DB2[میزان مصرف],[1]!Gas_DB2[کد ماشین آلات],$B38,[1]!Gas_DB2[تاریخ],"&lt;="&amp;G$4,[1]!Gas_DB2[تاریخ],"&gt;"&amp;F$4)</f>
        <v>0</v>
      </c>
      <c r="H38" s="22">
        <f>SUMIFS([1]!Gas_DB2[میزان مصرف],[1]!Gas_DB2[کد ماشین آلات],$B38,[1]!Gas_DB2[تاریخ],"&lt;="&amp;H$4,[1]!Gas_DB2[تاریخ],"&gt;"&amp;G$4)</f>
        <v>0</v>
      </c>
      <c r="I38" s="22">
        <f>SUMIFS([1]!Gas_DB2[میزان مصرف],[1]!Gas_DB2[کد ماشین آلات],$B38,[1]!Gas_DB2[تاریخ],"&lt;="&amp;I$4,[1]!Gas_DB2[تاریخ],"&gt;"&amp;H$4)</f>
        <v>0</v>
      </c>
      <c r="J38" s="22">
        <f>SUMIFS([1]!Gas_DB2[میزان مصرف],[1]!Gas_DB2[کد ماشین آلات],$B38,[1]!Gas_DB2[تاریخ],"&lt;="&amp;J$4,[1]!Gas_DB2[تاریخ],"&gt;"&amp;I$4)</f>
        <v>3007</v>
      </c>
      <c r="K38" s="22">
        <f>SUMIFS([1]!Gas_DB2[میزان مصرف],[1]!Gas_DB2[کد ماشین آلات],$B38,[1]!Gas_DB2[تاریخ],"&lt;="&amp;K$4,[1]!Gas_DB2[تاریخ],"&gt;"&amp;J$4)</f>
        <v>2535</v>
      </c>
      <c r="L38" s="36">
        <f>SUMIFS([1]!Gas_DB2[میزان مصرف],[1]!Gas_DB2[کد ماشین آلات],$B38,[1]!Gas_DB2[تاریخ],"&lt;="&amp;L$4,[1]!Gas_DB2[تاریخ],"&gt;"&amp;K$4)</f>
        <v>2253</v>
      </c>
      <c r="M38" s="34">
        <f>SUMIFS([1]!Gas_DB2[میزان مصرف],[1]!Gas_DB2[کد ماشین آلات],$B38,[1]!Gas_DB2[تاریخ],"&lt;="&amp;M$4,[1]!Gas_DB2[تاریخ],"&gt;"&amp;L$4)</f>
        <v>0</v>
      </c>
    </row>
    <row r="39" spans="1:13" x14ac:dyDescent="0.25">
      <c r="A39" s="38">
        <f t="shared" si="1"/>
        <v>33</v>
      </c>
      <c r="B39" s="42" t="s">
        <v>83</v>
      </c>
      <c r="C39" s="20" t="str">
        <f>VLOOKUP(B39,'[1]Gas-DB'!$X$4:$Z1432,2,FALSE)</f>
        <v>بلدوزر D85</v>
      </c>
      <c r="D39" s="20" t="str">
        <f>VLOOKUP(B39,'[1]Gas-DB'!$X$4:$Z1432,3,FALSE)</f>
        <v>ثمری</v>
      </c>
      <c r="E39" s="20">
        <f>SUMIFS([1]!Gas_DB2[میزان مصرف],[1]!Gas_DB2[کد ماشین آلات],$B39,[1]!Gas_DB2[تاریخ],"&lt;="&amp;E$4)</f>
        <v>2544</v>
      </c>
      <c r="F39" s="20">
        <f>SUMIFS([1]!Gas_DB2[میزان مصرف],[1]!Gas_DB2[کد ماشین آلات],$B39,[1]!Gas_DB2[تاریخ],"&lt;="&amp;F$4,[1]!Gas_DB2[تاریخ],"&gt;"&amp;E$4)</f>
        <v>3798</v>
      </c>
      <c r="G39" s="20">
        <f>SUMIFS([1]!Gas_DB2[میزان مصرف],[1]!Gas_DB2[کد ماشین آلات],$B39,[1]!Gas_DB2[تاریخ],"&lt;="&amp;G$4,[1]!Gas_DB2[تاریخ],"&gt;"&amp;F$4)</f>
        <v>2809</v>
      </c>
      <c r="H39" s="20">
        <f>SUMIFS([1]!Gas_DB2[میزان مصرف],[1]!Gas_DB2[کد ماشین آلات],$B39,[1]!Gas_DB2[تاریخ],"&lt;="&amp;H$4,[1]!Gas_DB2[تاریخ],"&gt;"&amp;G$4)</f>
        <v>0</v>
      </c>
      <c r="I39" s="20">
        <f>SUMIFS([1]!Gas_DB2[میزان مصرف],[1]!Gas_DB2[کد ماشین آلات],$B39,[1]!Gas_DB2[تاریخ],"&lt;="&amp;I$4,[1]!Gas_DB2[تاریخ],"&gt;"&amp;H$4)</f>
        <v>0</v>
      </c>
      <c r="J39" s="20">
        <f>SUMIFS([1]!Gas_DB2[میزان مصرف],[1]!Gas_DB2[کد ماشین آلات],$B39,[1]!Gas_DB2[تاریخ],"&lt;="&amp;J$4,[1]!Gas_DB2[تاریخ],"&gt;"&amp;I$4)</f>
        <v>2650</v>
      </c>
      <c r="K39" s="20">
        <f>SUMIFS([1]!Gas_DB2[میزان مصرف],[1]!Gas_DB2[کد ماشین آلات],$B39,[1]!Gas_DB2[تاریخ],"&lt;="&amp;K$4,[1]!Gas_DB2[تاریخ],"&gt;"&amp;J$4)</f>
        <v>3349</v>
      </c>
      <c r="L39" s="43">
        <f>SUMIFS([1]!Gas_DB2[میزان مصرف],[1]!Gas_DB2[کد ماشین آلات],$B39,[1]!Gas_DB2[تاریخ],"&lt;="&amp;L$4,[1]!Gas_DB2[تاریخ],"&gt;"&amp;K$4)</f>
        <v>3140</v>
      </c>
      <c r="M39" s="34">
        <f>SUMIFS([1]!Gas_DB2[میزان مصرف],[1]!Gas_DB2[کد ماشین آلات],$B39,[1]!Gas_DB2[تاریخ],"&lt;="&amp;M$4,[1]!Gas_DB2[تاریخ],"&gt;"&amp;L$4)</f>
        <v>489</v>
      </c>
    </row>
    <row r="40" spans="1:13" ht="20.25" thickBot="1" x14ac:dyDescent="0.3">
      <c r="A40" s="48">
        <f t="shared" si="1"/>
        <v>34</v>
      </c>
      <c r="B40" s="49" t="s">
        <v>84</v>
      </c>
      <c r="C40" s="50" t="str">
        <f>VLOOKUP(B40,'[1]Gas-DB'!$X$4:$Z1433,2,FALSE)</f>
        <v>بلدوزر D155</v>
      </c>
      <c r="D40" s="50" t="str">
        <f>VLOOKUP(B40,'[1]Gas-DB'!$X$4:$Z1433,3,FALSE)</f>
        <v>انصاری</v>
      </c>
      <c r="E40" s="50">
        <f>SUMIFS([1]!Gas_DB2[میزان مصرف],[1]!Gas_DB2[کد ماشین آلات],$B40,[1]!Gas_DB2[تاریخ],"&lt;="&amp;E$4)</f>
        <v>0</v>
      </c>
      <c r="F40" s="50">
        <f>SUMIFS([1]!Gas_DB2[میزان مصرف],[1]!Gas_DB2[کد ماشین آلات],$B40,[1]!Gas_DB2[تاریخ],"&lt;="&amp;F$4,[1]!Gas_DB2[تاریخ],"&gt;"&amp;E$4)</f>
        <v>0</v>
      </c>
      <c r="G40" s="50">
        <f>SUMIFS([1]!Gas_DB2[میزان مصرف],[1]!Gas_DB2[کد ماشین آلات],$B40,[1]!Gas_DB2[تاریخ],"&lt;="&amp;G$4,[1]!Gas_DB2[تاریخ],"&gt;"&amp;F$4)</f>
        <v>0</v>
      </c>
      <c r="H40" s="50">
        <f>SUMIFS([1]!Gas_DB2[میزان مصرف],[1]!Gas_DB2[کد ماشین آلات],$B40,[1]!Gas_DB2[تاریخ],"&lt;="&amp;H$4,[1]!Gas_DB2[تاریخ],"&gt;"&amp;G$4)</f>
        <v>0</v>
      </c>
      <c r="I40" s="50">
        <f>SUMIFS([1]!Gas_DB2[میزان مصرف],[1]!Gas_DB2[کد ماشین آلات],$B40,[1]!Gas_DB2[تاریخ],"&lt;="&amp;I$4,[1]!Gas_DB2[تاریخ],"&gt;"&amp;H$4)</f>
        <v>3559</v>
      </c>
      <c r="J40" s="50">
        <f>SUMIFS([1]!Gas_DB2[میزان مصرف],[1]!Gas_DB2[کد ماشین آلات],$B40,[1]!Gas_DB2[تاریخ],"&lt;="&amp;J$4,[1]!Gas_DB2[تاریخ],"&gt;"&amp;I$4)</f>
        <v>2840</v>
      </c>
      <c r="K40" s="50">
        <f>SUMIFS([1]!Gas_DB2[میزان مصرف],[1]!Gas_DB2[کد ماشین آلات],$B40,[1]!Gas_DB2[تاریخ],"&lt;="&amp;K$4,[1]!Gas_DB2[تاریخ],"&gt;"&amp;J$4)</f>
        <v>223</v>
      </c>
      <c r="L40" s="51">
        <f>SUMIFS([1]!Gas_DB2[میزان مصرف],[1]!Gas_DB2[کد ماشین آلات],$B40,[1]!Gas_DB2[تاریخ],"&lt;="&amp;L$4,[1]!Gas_DB2[تاریخ],"&gt;"&amp;K$4)</f>
        <v>0</v>
      </c>
      <c r="M40" s="34">
        <f>SUMIFS([1]!Gas_DB2[میزان مصرف],[1]!Gas_DB2[کد ماشین آلات],$B40,[1]!Gas_DB2[تاریخ],"&lt;="&amp;M$4,[1]!Gas_DB2[تاریخ],"&gt;"&amp;L$4)</f>
        <v>10</v>
      </c>
    </row>
    <row r="41" spans="1:13" x14ac:dyDescent="0.25">
      <c r="A41" s="44">
        <f t="shared" si="1"/>
        <v>35</v>
      </c>
      <c r="B41" s="45" t="s">
        <v>85</v>
      </c>
      <c r="C41" s="46" t="str">
        <f>VLOOKUP(B41,'[1]Gas-DB'!$X$4:$Z1434,2,FALSE)</f>
        <v>بیل مکانیکی PC300</v>
      </c>
      <c r="D41" s="46" t="str">
        <f>VLOOKUP(B41,'[1]Gas-DB'!$X$4:$Z1434,3,FALSE)</f>
        <v>انصاری</v>
      </c>
      <c r="E41" s="46">
        <f>SUMIFS([1]!Gas_DB2[میزان مصرف],[1]!Gas_DB2[کد ماشین آلات],$B41,[1]!Gas_DB2[تاریخ],"&lt;="&amp;E$4)</f>
        <v>0</v>
      </c>
      <c r="F41" s="46">
        <f>SUMIFS([1]!Gas_DB2[میزان مصرف],[1]!Gas_DB2[کد ماشین آلات],$B41,[1]!Gas_DB2[تاریخ],"&lt;="&amp;F$4,[1]!Gas_DB2[تاریخ],"&gt;"&amp;E$4)</f>
        <v>0</v>
      </c>
      <c r="G41" s="46">
        <f>SUMIFS([1]!Gas_DB2[میزان مصرف],[1]!Gas_DB2[کد ماشین آلات],$B41,[1]!Gas_DB2[تاریخ],"&lt;="&amp;G$4,[1]!Gas_DB2[تاریخ],"&gt;"&amp;F$4)</f>
        <v>0</v>
      </c>
      <c r="H41" s="46">
        <f>SUMIFS([1]!Gas_DB2[میزان مصرف],[1]!Gas_DB2[کد ماشین آلات],$B41,[1]!Gas_DB2[تاریخ],"&lt;="&amp;H$4,[1]!Gas_DB2[تاریخ],"&gt;"&amp;G$4)</f>
        <v>130</v>
      </c>
      <c r="I41" s="46">
        <f>SUMIFS([1]!Gas_DB2[میزان مصرف],[1]!Gas_DB2[کد ماشین آلات],$B41,[1]!Gas_DB2[تاریخ],"&lt;="&amp;I$4,[1]!Gas_DB2[تاریخ],"&gt;"&amp;H$4)</f>
        <v>6218</v>
      </c>
      <c r="J41" s="46">
        <f>SUMIFS([1]!Gas_DB2[میزان مصرف],[1]!Gas_DB2[کد ماشین آلات],$B41,[1]!Gas_DB2[تاریخ],"&lt;="&amp;J$4,[1]!Gas_DB2[تاریخ],"&gt;"&amp;I$4)</f>
        <v>7054</v>
      </c>
      <c r="K41" s="46">
        <f>SUMIFS([1]!Gas_DB2[میزان مصرف],[1]!Gas_DB2[کد ماشین آلات],$B41,[1]!Gas_DB2[تاریخ],"&lt;="&amp;K$4,[1]!Gas_DB2[تاریخ],"&gt;"&amp;J$4)</f>
        <v>5870</v>
      </c>
      <c r="L41" s="47">
        <f>SUMIFS([1]!Gas_DB2[میزان مصرف],[1]!Gas_DB2[کد ماشین آلات],$B41,[1]!Gas_DB2[تاریخ],"&lt;="&amp;L$4,[1]!Gas_DB2[تاریخ],"&gt;"&amp;K$4)</f>
        <v>6187</v>
      </c>
      <c r="M41" s="34">
        <f>SUMIFS([1]!Gas_DB2[میزان مصرف],[1]!Gas_DB2[کد ماشین آلات],$B41,[1]!Gas_DB2[تاریخ],"&lt;="&amp;M$4,[1]!Gas_DB2[تاریخ],"&gt;"&amp;L$4)</f>
        <v>1640</v>
      </c>
    </row>
    <row r="42" spans="1:13" x14ac:dyDescent="0.25">
      <c r="A42" s="37">
        <f t="shared" si="1"/>
        <v>36</v>
      </c>
      <c r="B42" s="9" t="s">
        <v>86</v>
      </c>
      <c r="C42" s="22" t="str">
        <f>VLOOKUP(B42,'[1]Gas-DB'!$X$4:$Z1435,2,FALSE)</f>
        <v>بیل مکانیکی PC400</v>
      </c>
      <c r="D42" s="22" t="str">
        <f>VLOOKUP(B42,'[1]Gas-DB'!$X$4:$Z1435,3,FALSE)</f>
        <v>انصاری</v>
      </c>
      <c r="E42" s="22">
        <f>SUMIFS([1]!Gas_DB2[میزان مصرف],[1]!Gas_DB2[کد ماشین آلات],$B42,[1]!Gas_DB2[تاریخ],"&lt;="&amp;E$4)</f>
        <v>0</v>
      </c>
      <c r="F42" s="22">
        <f>SUMIFS([1]!Gas_DB2[میزان مصرف],[1]!Gas_DB2[کد ماشین آلات],$B42,[1]!Gas_DB2[تاریخ],"&lt;="&amp;F$4,[1]!Gas_DB2[تاریخ],"&gt;"&amp;E$4)</f>
        <v>0</v>
      </c>
      <c r="G42" s="22">
        <f>SUMIFS([1]!Gas_DB2[میزان مصرف],[1]!Gas_DB2[کد ماشین آلات],$B42,[1]!Gas_DB2[تاریخ],"&lt;="&amp;G$4,[1]!Gas_DB2[تاریخ],"&gt;"&amp;F$4)</f>
        <v>0</v>
      </c>
      <c r="H42" s="22">
        <f>SUMIFS([1]!Gas_DB2[میزان مصرف],[1]!Gas_DB2[کد ماشین آلات],$B42,[1]!Gas_DB2[تاریخ],"&lt;="&amp;H$4,[1]!Gas_DB2[تاریخ],"&gt;"&amp;G$4)</f>
        <v>5485</v>
      </c>
      <c r="I42" s="22">
        <f>SUMIFS([1]!Gas_DB2[میزان مصرف],[1]!Gas_DB2[کد ماشین آلات],$B42,[1]!Gas_DB2[تاریخ],"&lt;="&amp;I$4,[1]!Gas_DB2[تاریخ],"&gt;"&amp;H$4)</f>
        <v>936</v>
      </c>
      <c r="J42" s="22">
        <f>SUMIFS([1]!Gas_DB2[میزان مصرف],[1]!Gas_DB2[کد ماشین آلات],$B42,[1]!Gas_DB2[تاریخ],"&lt;="&amp;J$4,[1]!Gas_DB2[تاریخ],"&gt;"&amp;I$4)</f>
        <v>4083</v>
      </c>
      <c r="K42" s="22">
        <f>SUMIFS([1]!Gas_DB2[میزان مصرف],[1]!Gas_DB2[کد ماشین آلات],$B42,[1]!Gas_DB2[تاریخ],"&lt;="&amp;K$4,[1]!Gas_DB2[تاریخ],"&gt;"&amp;J$4)</f>
        <v>4112</v>
      </c>
      <c r="L42" s="36">
        <f>SUMIFS([1]!Gas_DB2[میزان مصرف],[1]!Gas_DB2[کد ماشین آلات],$B42,[1]!Gas_DB2[تاریخ],"&lt;="&amp;L$4,[1]!Gas_DB2[تاریخ],"&gt;"&amp;K$4)</f>
        <v>6642</v>
      </c>
      <c r="M42" s="34">
        <f>SUMIFS([1]!Gas_DB2[میزان مصرف],[1]!Gas_DB2[کد ماشین آلات],$B42,[1]!Gas_DB2[تاریخ],"&lt;="&amp;M$4,[1]!Gas_DB2[تاریخ],"&gt;"&amp;L$4)</f>
        <v>1317</v>
      </c>
    </row>
    <row r="43" spans="1:13" x14ac:dyDescent="0.25">
      <c r="A43" s="37">
        <f t="shared" si="1"/>
        <v>37</v>
      </c>
      <c r="B43" s="9" t="s">
        <v>87</v>
      </c>
      <c r="C43" s="22" t="str">
        <f>VLOOKUP(B43,'[1]Gas-DB'!$X$4:$Z1436,2,FALSE)</f>
        <v>بیل مکانیکی 220</v>
      </c>
      <c r="D43" s="22" t="str">
        <f>VLOOKUP(B43,'[1]Gas-DB'!$X$4:$Z1436,3,FALSE)</f>
        <v>رضاپور</v>
      </c>
      <c r="E43" s="22">
        <f>SUMIFS([1]!Gas_DB2[میزان مصرف],[1]!Gas_DB2[کد ماشین آلات],$B43,[1]!Gas_DB2[تاریخ],"&lt;="&amp;E$4)</f>
        <v>0</v>
      </c>
      <c r="F43" s="22">
        <f>SUMIFS([1]!Gas_DB2[میزان مصرف],[1]!Gas_DB2[کد ماشین آلات],$B43,[1]!Gas_DB2[تاریخ],"&lt;="&amp;F$4,[1]!Gas_DB2[تاریخ],"&gt;"&amp;E$4)</f>
        <v>0</v>
      </c>
      <c r="G43" s="22">
        <f>SUMIFS([1]!Gas_DB2[میزان مصرف],[1]!Gas_DB2[کد ماشین آلات],$B43,[1]!Gas_DB2[تاریخ],"&lt;="&amp;G$4,[1]!Gas_DB2[تاریخ],"&gt;"&amp;F$4)</f>
        <v>0</v>
      </c>
      <c r="H43" s="22">
        <f>SUMIFS([1]!Gas_DB2[میزان مصرف],[1]!Gas_DB2[کد ماشین آلات],$B43,[1]!Gas_DB2[تاریخ],"&lt;="&amp;H$4,[1]!Gas_DB2[تاریخ],"&gt;"&amp;G$4)</f>
        <v>2733</v>
      </c>
      <c r="I43" s="22">
        <f>SUMIFS([1]!Gas_DB2[میزان مصرف],[1]!Gas_DB2[کد ماشین آلات],$B43,[1]!Gas_DB2[تاریخ],"&lt;="&amp;I$4,[1]!Gas_DB2[تاریخ],"&gt;"&amp;H$4)</f>
        <v>2773</v>
      </c>
      <c r="J43" s="22">
        <f>SUMIFS([1]!Gas_DB2[میزان مصرف],[1]!Gas_DB2[کد ماشین آلات],$B43,[1]!Gas_DB2[تاریخ],"&lt;="&amp;J$4,[1]!Gas_DB2[تاریخ],"&gt;"&amp;I$4)</f>
        <v>2569</v>
      </c>
      <c r="K43" s="22">
        <f>SUMIFS([1]!Gas_DB2[میزان مصرف],[1]!Gas_DB2[کد ماشین آلات],$B43,[1]!Gas_DB2[تاریخ],"&lt;="&amp;K$4,[1]!Gas_DB2[تاریخ],"&gt;"&amp;J$4)</f>
        <v>2340</v>
      </c>
      <c r="L43" s="36">
        <f>SUMIFS([1]!Gas_DB2[میزان مصرف],[1]!Gas_DB2[کد ماشین آلات],$B43,[1]!Gas_DB2[تاریخ],"&lt;="&amp;L$4,[1]!Gas_DB2[تاریخ],"&gt;"&amp;K$4)</f>
        <v>2207</v>
      </c>
      <c r="M43" s="34">
        <f>SUMIFS([1]!Gas_DB2[میزان مصرف],[1]!Gas_DB2[کد ماشین آلات],$B43,[1]!Gas_DB2[تاریخ],"&lt;="&amp;M$4,[1]!Gas_DB2[تاریخ],"&gt;"&amp;L$4)</f>
        <v>150</v>
      </c>
    </row>
    <row r="44" spans="1:13" x14ac:dyDescent="0.25">
      <c r="A44" s="37">
        <f t="shared" si="1"/>
        <v>38</v>
      </c>
      <c r="B44" s="9" t="s">
        <v>88</v>
      </c>
      <c r="C44" s="22" t="str">
        <f>VLOOKUP(B44,'[1]Gas-DB'!$X$4:$Z1437,2,FALSE)</f>
        <v>بیل مکانیکی 220</v>
      </c>
      <c r="D44" s="22" t="str">
        <f>VLOOKUP(B44,'[1]Gas-DB'!$X$4:$Z1437,3,FALSE)</f>
        <v>تکبری</v>
      </c>
      <c r="E44" s="22">
        <f>SUMIFS([1]!Gas_DB2[میزان مصرف],[1]!Gas_DB2[کد ماشین آلات],$B44,[1]!Gas_DB2[تاریخ],"&lt;="&amp;E$4)</f>
        <v>0</v>
      </c>
      <c r="F44" s="22">
        <f>SUMIFS([1]!Gas_DB2[میزان مصرف],[1]!Gas_DB2[کد ماشین آلات],$B44,[1]!Gas_DB2[تاریخ],"&lt;="&amp;F$4,[1]!Gas_DB2[تاریخ],"&gt;"&amp;E$4)</f>
        <v>0</v>
      </c>
      <c r="G44" s="22">
        <f>SUMIFS([1]!Gas_DB2[میزان مصرف],[1]!Gas_DB2[کد ماشین آلات],$B44,[1]!Gas_DB2[تاریخ],"&lt;="&amp;G$4,[1]!Gas_DB2[تاریخ],"&gt;"&amp;F$4)</f>
        <v>2501</v>
      </c>
      <c r="H44" s="22">
        <f>SUMIFS([1]!Gas_DB2[میزان مصرف],[1]!Gas_DB2[کد ماشین آلات],$B44,[1]!Gas_DB2[تاریخ],"&lt;="&amp;H$4,[1]!Gas_DB2[تاریخ],"&gt;"&amp;G$4)</f>
        <v>1690</v>
      </c>
      <c r="I44" s="22">
        <f>SUMIFS([1]!Gas_DB2[میزان مصرف],[1]!Gas_DB2[کد ماشین آلات],$B44,[1]!Gas_DB2[تاریخ],"&lt;="&amp;I$4,[1]!Gas_DB2[تاریخ],"&gt;"&amp;H$4)</f>
        <v>1742</v>
      </c>
      <c r="J44" s="22">
        <f>SUMIFS([1]!Gas_DB2[میزان مصرف],[1]!Gas_DB2[کد ماشین آلات],$B44,[1]!Gas_DB2[تاریخ],"&lt;="&amp;J$4,[1]!Gas_DB2[تاریخ],"&gt;"&amp;I$4)</f>
        <v>2039</v>
      </c>
      <c r="K44" s="22">
        <f>SUMIFS([1]!Gas_DB2[میزان مصرف],[1]!Gas_DB2[کد ماشین آلات],$B44,[1]!Gas_DB2[تاریخ],"&lt;="&amp;K$4,[1]!Gas_DB2[تاریخ],"&gt;"&amp;J$4)</f>
        <v>1809</v>
      </c>
      <c r="L44" s="36">
        <f>SUMIFS([1]!Gas_DB2[میزان مصرف],[1]!Gas_DB2[کد ماشین آلات],$B44,[1]!Gas_DB2[تاریخ],"&lt;="&amp;L$4,[1]!Gas_DB2[تاریخ],"&gt;"&amp;K$4)</f>
        <v>1215</v>
      </c>
      <c r="M44" s="34">
        <f>SUMIFS([1]!Gas_DB2[میزان مصرف],[1]!Gas_DB2[کد ماشین آلات],$B44,[1]!Gas_DB2[تاریخ],"&lt;="&amp;M$4,[1]!Gas_DB2[تاریخ],"&gt;"&amp;L$4)</f>
        <v>397</v>
      </c>
    </row>
    <row r="45" spans="1:13" x14ac:dyDescent="0.25">
      <c r="A45" s="37">
        <f t="shared" si="1"/>
        <v>39</v>
      </c>
      <c r="B45" s="9" t="s">
        <v>89</v>
      </c>
      <c r="C45" s="22" t="str">
        <f>VLOOKUP(B45,'[1]Gas-DB'!$X$4:$Z1438,2,FALSE)</f>
        <v>گریدر 14G</v>
      </c>
      <c r="D45" s="22" t="str">
        <f>VLOOKUP(B45,'[1]Gas-DB'!$X$4:$Z1438,3,FALSE)</f>
        <v>محمد پور</v>
      </c>
      <c r="E45" s="22">
        <f>SUMIFS([1]!Gas_DB2[میزان مصرف],[1]!Gas_DB2[کد ماشین آلات],$B45,[1]!Gas_DB2[تاریخ],"&lt;="&amp;E$4)</f>
        <v>0</v>
      </c>
      <c r="F45" s="22">
        <f>SUMIFS([1]!Gas_DB2[میزان مصرف],[1]!Gas_DB2[کد ماشین آلات],$B45,[1]!Gas_DB2[تاریخ],"&lt;="&amp;F$4,[1]!Gas_DB2[تاریخ],"&gt;"&amp;E$4)</f>
        <v>0</v>
      </c>
      <c r="G45" s="22">
        <f>SUMIFS([1]!Gas_DB2[میزان مصرف],[1]!Gas_DB2[کد ماشین آلات],$B45,[1]!Gas_DB2[تاریخ],"&lt;="&amp;G$4,[1]!Gas_DB2[تاریخ],"&gt;"&amp;F$4)</f>
        <v>0</v>
      </c>
      <c r="H45" s="22">
        <f>SUMIFS([1]!Gas_DB2[میزان مصرف],[1]!Gas_DB2[کد ماشین آلات],$B45,[1]!Gas_DB2[تاریخ],"&lt;="&amp;H$4,[1]!Gas_DB2[تاریخ],"&gt;"&amp;G$4)</f>
        <v>1882</v>
      </c>
      <c r="I45" s="22">
        <f>SUMIFS([1]!Gas_DB2[میزان مصرف],[1]!Gas_DB2[کد ماشین آلات],$B45,[1]!Gas_DB2[تاریخ],"&lt;="&amp;I$4,[1]!Gas_DB2[تاریخ],"&gt;"&amp;H$4)</f>
        <v>3275</v>
      </c>
      <c r="J45" s="22">
        <f>SUMIFS([1]!Gas_DB2[میزان مصرف],[1]!Gas_DB2[کد ماشین آلات],$B45,[1]!Gas_DB2[تاریخ],"&lt;="&amp;J$4,[1]!Gas_DB2[تاریخ],"&gt;"&amp;I$4)</f>
        <v>3130</v>
      </c>
      <c r="K45" s="22">
        <f>SUMIFS([1]!Gas_DB2[میزان مصرف],[1]!Gas_DB2[کد ماشین آلات],$B45,[1]!Gas_DB2[تاریخ],"&lt;="&amp;K$4,[1]!Gas_DB2[تاریخ],"&gt;"&amp;J$4)</f>
        <v>3629</v>
      </c>
      <c r="L45" s="36">
        <f>SUMIFS([1]!Gas_DB2[میزان مصرف],[1]!Gas_DB2[کد ماشین آلات],$B45,[1]!Gas_DB2[تاریخ],"&lt;="&amp;L$4,[1]!Gas_DB2[تاریخ],"&gt;"&amp;K$4)</f>
        <v>2510</v>
      </c>
      <c r="M45" s="34">
        <f>SUMIFS([1]!Gas_DB2[میزان مصرف],[1]!Gas_DB2[کد ماشین آلات],$B45,[1]!Gas_DB2[تاریخ],"&lt;="&amp;M$4,[1]!Gas_DB2[تاریخ],"&gt;"&amp;L$4)</f>
        <v>277</v>
      </c>
    </row>
    <row r="46" spans="1:13" x14ac:dyDescent="0.25">
      <c r="A46" s="37">
        <f t="shared" si="1"/>
        <v>40</v>
      </c>
      <c r="B46" s="9" t="s">
        <v>90</v>
      </c>
      <c r="C46" s="22" t="str">
        <f>VLOOKUP(B46,'[1]Gas-DB'!$X$4:$Z1439,2,FALSE)</f>
        <v>کامیون کمپرسی تک</v>
      </c>
      <c r="D46" s="22" t="str">
        <f>VLOOKUP(B46,'[1]Gas-DB'!$X$4:$Z1439,3,FALSE)</f>
        <v>شهرکی</v>
      </c>
      <c r="E46" s="22">
        <f>SUMIFS([1]!Gas_DB2[میزان مصرف],[1]!Gas_DB2[کد ماشین آلات],$B46,[1]!Gas_DB2[تاریخ],"&lt;="&amp;E$4)</f>
        <v>0</v>
      </c>
      <c r="F46" s="22">
        <f>SUMIFS([1]!Gas_DB2[میزان مصرف],[1]!Gas_DB2[کد ماشین آلات],$B46,[1]!Gas_DB2[تاریخ],"&lt;="&amp;F$4,[1]!Gas_DB2[تاریخ],"&gt;"&amp;E$4)</f>
        <v>0</v>
      </c>
      <c r="G46" s="22">
        <f>SUMIFS([1]!Gas_DB2[میزان مصرف],[1]!Gas_DB2[کد ماشین آلات],$B46,[1]!Gas_DB2[تاریخ],"&lt;="&amp;G$4,[1]!Gas_DB2[تاریخ],"&gt;"&amp;F$4)</f>
        <v>0</v>
      </c>
      <c r="H46" s="22">
        <f>SUMIFS([1]!Gas_DB2[میزان مصرف],[1]!Gas_DB2[کد ماشین آلات],$B46,[1]!Gas_DB2[تاریخ],"&lt;="&amp;H$4,[1]!Gas_DB2[تاریخ],"&gt;"&amp;G$4)</f>
        <v>0</v>
      </c>
      <c r="I46" s="22">
        <f>SUMIFS([1]!Gas_DB2[میزان مصرف],[1]!Gas_DB2[کد ماشین آلات],$B46,[1]!Gas_DB2[تاریخ],"&lt;="&amp;I$4,[1]!Gas_DB2[تاریخ],"&gt;"&amp;H$4)</f>
        <v>0</v>
      </c>
      <c r="J46" s="22">
        <f>SUMIFS([1]!Gas_DB2[میزان مصرف],[1]!Gas_DB2[کد ماشین آلات],$B46,[1]!Gas_DB2[تاریخ],"&lt;="&amp;J$4,[1]!Gas_DB2[تاریخ],"&gt;"&amp;I$4)</f>
        <v>0</v>
      </c>
      <c r="K46" s="22">
        <f>SUMIFS([1]!Gas_DB2[میزان مصرف],[1]!Gas_DB2[کد ماشین آلات],$B46,[1]!Gas_DB2[تاریخ],"&lt;="&amp;K$4,[1]!Gas_DB2[تاریخ],"&gt;"&amp;J$4)</f>
        <v>0</v>
      </c>
      <c r="L46" s="36">
        <f>SUMIFS([1]!Gas_DB2[میزان مصرف],[1]!Gas_DB2[کد ماشین آلات],$B46,[1]!Gas_DB2[تاریخ],"&lt;="&amp;L$4,[1]!Gas_DB2[تاریخ],"&gt;"&amp;K$4)</f>
        <v>1040</v>
      </c>
      <c r="M46" s="34">
        <f>SUMIFS([1]!Gas_DB2[میزان مصرف],[1]!Gas_DB2[کد ماشین آلات],$B46,[1]!Gas_DB2[تاریخ],"&lt;="&amp;M$4,[1]!Gas_DB2[تاریخ],"&gt;"&amp;L$4)</f>
        <v>340</v>
      </c>
    </row>
    <row r="47" spans="1:13" x14ac:dyDescent="0.25">
      <c r="A47" s="37">
        <f t="shared" si="1"/>
        <v>41</v>
      </c>
      <c r="B47" s="9" t="s">
        <v>91</v>
      </c>
      <c r="C47" s="22" t="str">
        <f>VLOOKUP(B47,'[1]Gas-DB'!$X$4:$Z1440,2,FALSE)</f>
        <v>کامیون کمپرسی جفت</v>
      </c>
      <c r="D47" s="22" t="str">
        <f>VLOOKUP(B47,'[1]Gas-DB'!$X$4:$Z1440,3,FALSE)</f>
        <v>انصاری</v>
      </c>
      <c r="E47" s="22">
        <f>SUMIFS([1]!Gas_DB2[میزان مصرف],[1]!Gas_DB2[کد ماشین آلات],$B47,[1]!Gas_DB2[تاریخ],"&lt;="&amp;E$4)</f>
        <v>0</v>
      </c>
      <c r="F47" s="22">
        <f>SUMIFS([1]!Gas_DB2[میزان مصرف],[1]!Gas_DB2[کد ماشین آلات],$B47,[1]!Gas_DB2[تاریخ],"&lt;="&amp;F$4,[1]!Gas_DB2[تاریخ],"&gt;"&amp;E$4)</f>
        <v>0</v>
      </c>
      <c r="G47" s="22">
        <f>SUMIFS([1]!Gas_DB2[میزان مصرف],[1]!Gas_DB2[کد ماشین آلات],$B47,[1]!Gas_DB2[تاریخ],"&lt;="&amp;G$4,[1]!Gas_DB2[تاریخ],"&gt;"&amp;F$4)</f>
        <v>0</v>
      </c>
      <c r="H47" s="22">
        <f>SUMIFS([1]!Gas_DB2[میزان مصرف],[1]!Gas_DB2[کد ماشین آلات],$B47,[1]!Gas_DB2[تاریخ],"&lt;="&amp;H$4,[1]!Gas_DB2[تاریخ],"&gt;"&amp;G$4)</f>
        <v>1325</v>
      </c>
      <c r="I47" s="22">
        <f>SUMIFS([1]!Gas_DB2[میزان مصرف],[1]!Gas_DB2[کد ماشین آلات],$B47,[1]!Gas_DB2[تاریخ],"&lt;="&amp;I$4,[1]!Gas_DB2[تاریخ],"&gt;"&amp;H$4)</f>
        <v>767</v>
      </c>
      <c r="J47" s="22">
        <f>SUMIFS([1]!Gas_DB2[میزان مصرف],[1]!Gas_DB2[کد ماشین آلات],$B47,[1]!Gas_DB2[تاریخ],"&lt;="&amp;J$4,[1]!Gas_DB2[تاریخ],"&gt;"&amp;I$4)</f>
        <v>1319</v>
      </c>
      <c r="K47" s="22">
        <f>SUMIFS([1]!Gas_DB2[میزان مصرف],[1]!Gas_DB2[کد ماشین آلات],$B47,[1]!Gas_DB2[تاریخ],"&lt;="&amp;K$4,[1]!Gas_DB2[تاریخ],"&gt;"&amp;J$4)</f>
        <v>1724</v>
      </c>
      <c r="L47" s="36">
        <f>SUMIFS([1]!Gas_DB2[میزان مصرف],[1]!Gas_DB2[کد ماشین آلات],$B47,[1]!Gas_DB2[تاریخ],"&lt;="&amp;L$4,[1]!Gas_DB2[تاریخ],"&gt;"&amp;K$4)</f>
        <v>3334</v>
      </c>
      <c r="M47" s="34">
        <f>SUMIFS([1]!Gas_DB2[میزان مصرف],[1]!Gas_DB2[کد ماشین آلات],$B47,[1]!Gas_DB2[تاریخ],"&lt;="&amp;M$4,[1]!Gas_DB2[تاریخ],"&gt;"&amp;L$4)</f>
        <v>774</v>
      </c>
    </row>
    <row r="48" spans="1:13" x14ac:dyDescent="0.25">
      <c r="A48" s="37">
        <f t="shared" si="1"/>
        <v>42</v>
      </c>
      <c r="B48" s="9" t="s">
        <v>92</v>
      </c>
      <c r="C48" s="22" t="str">
        <f>VLOOKUP(B48,'[1]Gas-DB'!$X$4:$Z1441,2,FALSE)</f>
        <v>کامیون کمپرسی جفت</v>
      </c>
      <c r="D48" s="22" t="str">
        <f>VLOOKUP(B48,'[1]Gas-DB'!$X$4:$Z1441,3,FALSE)</f>
        <v>انصاری</v>
      </c>
      <c r="E48" s="22">
        <f>SUMIFS([1]!Gas_DB2[میزان مصرف],[1]!Gas_DB2[کد ماشین آلات],$B48,[1]!Gas_DB2[تاریخ],"&lt;="&amp;E$4)</f>
        <v>0</v>
      </c>
      <c r="F48" s="22">
        <f>SUMIFS([1]!Gas_DB2[میزان مصرف],[1]!Gas_DB2[کد ماشین آلات],$B48,[1]!Gas_DB2[تاریخ],"&lt;="&amp;F$4,[1]!Gas_DB2[تاریخ],"&gt;"&amp;E$4)</f>
        <v>0</v>
      </c>
      <c r="G48" s="22">
        <f>SUMIFS([1]!Gas_DB2[میزان مصرف],[1]!Gas_DB2[کد ماشین آلات],$B48,[1]!Gas_DB2[تاریخ],"&lt;="&amp;G$4,[1]!Gas_DB2[تاریخ],"&gt;"&amp;F$4)</f>
        <v>0</v>
      </c>
      <c r="H48" s="22">
        <f>SUMIFS([1]!Gas_DB2[میزان مصرف],[1]!Gas_DB2[کد ماشین آلات],$B48,[1]!Gas_DB2[تاریخ],"&lt;="&amp;H$4,[1]!Gas_DB2[تاریخ],"&gt;"&amp;G$4)</f>
        <v>1266</v>
      </c>
      <c r="I48" s="22">
        <f>SUMIFS([1]!Gas_DB2[میزان مصرف],[1]!Gas_DB2[کد ماشین آلات],$B48,[1]!Gas_DB2[تاریخ],"&lt;="&amp;I$4,[1]!Gas_DB2[تاریخ],"&gt;"&amp;H$4)</f>
        <v>431</v>
      </c>
      <c r="J48" s="22">
        <f>SUMIFS([1]!Gas_DB2[میزان مصرف],[1]!Gas_DB2[کد ماشین آلات],$B48,[1]!Gas_DB2[تاریخ],"&lt;="&amp;J$4,[1]!Gas_DB2[تاریخ],"&gt;"&amp;I$4)</f>
        <v>1304</v>
      </c>
      <c r="K48" s="22">
        <f>SUMIFS([1]!Gas_DB2[میزان مصرف],[1]!Gas_DB2[کد ماشین آلات],$B48,[1]!Gas_DB2[تاریخ],"&lt;="&amp;K$4,[1]!Gas_DB2[تاریخ],"&gt;"&amp;J$4)</f>
        <v>871</v>
      </c>
      <c r="L48" s="36">
        <f>SUMIFS([1]!Gas_DB2[میزان مصرف],[1]!Gas_DB2[کد ماشین آلات],$B48,[1]!Gas_DB2[تاریخ],"&lt;="&amp;L$4,[1]!Gas_DB2[تاریخ],"&gt;"&amp;K$4)</f>
        <v>1979</v>
      </c>
      <c r="M48" s="34">
        <f>SUMIFS([1]!Gas_DB2[میزان مصرف],[1]!Gas_DB2[کد ماشین آلات],$B48,[1]!Gas_DB2[تاریخ],"&lt;="&amp;M$4,[1]!Gas_DB2[تاریخ],"&gt;"&amp;L$4)</f>
        <v>403</v>
      </c>
    </row>
    <row r="49" spans="1:13" x14ac:dyDescent="0.25">
      <c r="A49" s="37">
        <f t="shared" si="1"/>
        <v>43</v>
      </c>
      <c r="B49" s="9" t="s">
        <v>93</v>
      </c>
      <c r="C49" s="22" t="str">
        <f>VLOOKUP(B49,'[1]Gas-DB'!$X$4:$Z1442,2,FALSE)</f>
        <v>کامیون کمپرسی جفت</v>
      </c>
      <c r="D49" s="22" t="str">
        <f>VLOOKUP(B49,'[1]Gas-DB'!$X$4:$Z1442,3,FALSE)</f>
        <v>انصاری</v>
      </c>
      <c r="E49" s="22">
        <f>SUMIFS([1]!Gas_DB2[میزان مصرف],[1]!Gas_DB2[کد ماشین آلات],$B49,[1]!Gas_DB2[تاریخ],"&lt;="&amp;E$4)</f>
        <v>0</v>
      </c>
      <c r="F49" s="22">
        <f>SUMIFS([1]!Gas_DB2[میزان مصرف],[1]!Gas_DB2[کد ماشین آلات],$B49,[1]!Gas_DB2[تاریخ],"&lt;="&amp;F$4,[1]!Gas_DB2[تاریخ],"&gt;"&amp;E$4)</f>
        <v>0</v>
      </c>
      <c r="G49" s="22">
        <f>SUMIFS([1]!Gas_DB2[میزان مصرف],[1]!Gas_DB2[کد ماشین آلات],$B49,[1]!Gas_DB2[تاریخ],"&lt;="&amp;G$4,[1]!Gas_DB2[تاریخ],"&gt;"&amp;F$4)</f>
        <v>0</v>
      </c>
      <c r="H49" s="22">
        <f>SUMIFS([1]!Gas_DB2[میزان مصرف],[1]!Gas_DB2[کد ماشین آلات],$B49,[1]!Gas_DB2[تاریخ],"&lt;="&amp;H$4,[1]!Gas_DB2[تاریخ],"&gt;"&amp;G$4)</f>
        <v>803</v>
      </c>
      <c r="I49" s="22">
        <f>SUMIFS([1]!Gas_DB2[میزان مصرف],[1]!Gas_DB2[کد ماشین آلات],$B49,[1]!Gas_DB2[تاریخ],"&lt;="&amp;I$4,[1]!Gas_DB2[تاریخ],"&gt;"&amp;H$4)</f>
        <v>1551</v>
      </c>
      <c r="J49" s="22">
        <f>SUMIFS([1]!Gas_DB2[میزان مصرف],[1]!Gas_DB2[کد ماشین آلات],$B49,[1]!Gas_DB2[تاریخ],"&lt;="&amp;J$4,[1]!Gas_DB2[تاریخ],"&gt;"&amp;I$4)</f>
        <v>1088</v>
      </c>
      <c r="K49" s="22">
        <f>SUMIFS([1]!Gas_DB2[میزان مصرف],[1]!Gas_DB2[کد ماشین آلات],$B49,[1]!Gas_DB2[تاریخ],"&lt;="&amp;K$4,[1]!Gas_DB2[تاریخ],"&gt;"&amp;J$4)</f>
        <v>1251</v>
      </c>
      <c r="L49" s="36">
        <f>SUMIFS([1]!Gas_DB2[میزان مصرف],[1]!Gas_DB2[کد ماشین آلات],$B49,[1]!Gas_DB2[تاریخ],"&lt;="&amp;L$4,[1]!Gas_DB2[تاریخ],"&gt;"&amp;K$4)</f>
        <v>0</v>
      </c>
      <c r="M49" s="34">
        <f>SUMIFS([1]!Gas_DB2[میزان مصرف],[1]!Gas_DB2[کد ماشین آلات],$B49,[1]!Gas_DB2[تاریخ],"&lt;="&amp;M$4,[1]!Gas_DB2[تاریخ],"&gt;"&amp;L$4)</f>
        <v>0</v>
      </c>
    </row>
    <row r="50" spans="1:13" x14ac:dyDescent="0.25">
      <c r="A50" s="37">
        <f t="shared" si="1"/>
        <v>44</v>
      </c>
      <c r="B50" s="9" t="s">
        <v>94</v>
      </c>
      <c r="C50" s="22" t="str">
        <f>VLOOKUP(B50,'[1]Gas-DB'!$X$4:$Z1443,2,FALSE)</f>
        <v>کامیون کمپرسی جفت</v>
      </c>
      <c r="D50" s="22" t="str">
        <f>VLOOKUP(B50,'[1]Gas-DB'!$X$4:$Z1443,3,FALSE)</f>
        <v>انصاری</v>
      </c>
      <c r="E50" s="22">
        <f>SUMIFS([1]!Gas_DB2[میزان مصرف],[1]!Gas_DB2[کد ماشین آلات],$B50,[1]!Gas_DB2[تاریخ],"&lt;="&amp;E$4)</f>
        <v>0</v>
      </c>
      <c r="F50" s="22">
        <f>SUMIFS([1]!Gas_DB2[میزان مصرف],[1]!Gas_DB2[کد ماشین آلات],$B50,[1]!Gas_DB2[تاریخ],"&lt;="&amp;F$4,[1]!Gas_DB2[تاریخ],"&gt;"&amp;E$4)</f>
        <v>0</v>
      </c>
      <c r="G50" s="22">
        <f>SUMIFS([1]!Gas_DB2[میزان مصرف],[1]!Gas_DB2[کد ماشین آلات],$B50,[1]!Gas_DB2[تاریخ],"&lt;="&amp;G$4,[1]!Gas_DB2[تاریخ],"&gt;"&amp;F$4)</f>
        <v>0</v>
      </c>
      <c r="H50" s="22">
        <f>SUMIFS([1]!Gas_DB2[میزان مصرف],[1]!Gas_DB2[کد ماشین آلات],$B50,[1]!Gas_DB2[تاریخ],"&lt;="&amp;H$4,[1]!Gas_DB2[تاریخ],"&gt;"&amp;G$4)</f>
        <v>0</v>
      </c>
      <c r="I50" s="22">
        <f>SUMIFS([1]!Gas_DB2[میزان مصرف],[1]!Gas_DB2[کد ماشین آلات],$B50,[1]!Gas_DB2[تاریخ],"&lt;="&amp;I$4,[1]!Gas_DB2[تاریخ],"&gt;"&amp;H$4)</f>
        <v>664</v>
      </c>
      <c r="J50" s="22">
        <f>SUMIFS([1]!Gas_DB2[میزان مصرف],[1]!Gas_DB2[کد ماشین آلات],$B50,[1]!Gas_DB2[تاریخ],"&lt;="&amp;J$4,[1]!Gas_DB2[تاریخ],"&gt;"&amp;I$4)</f>
        <v>1801</v>
      </c>
      <c r="K50" s="22">
        <f>SUMIFS([1]!Gas_DB2[میزان مصرف],[1]!Gas_DB2[کد ماشین آلات],$B50,[1]!Gas_DB2[تاریخ],"&lt;="&amp;K$4,[1]!Gas_DB2[تاریخ],"&gt;"&amp;J$4)</f>
        <v>1528</v>
      </c>
      <c r="L50" s="36">
        <f>SUMIFS([1]!Gas_DB2[میزان مصرف],[1]!Gas_DB2[کد ماشین آلات],$B50,[1]!Gas_DB2[تاریخ],"&lt;="&amp;L$4,[1]!Gas_DB2[تاریخ],"&gt;"&amp;K$4)</f>
        <v>1218</v>
      </c>
      <c r="M50" s="34">
        <f>SUMIFS([1]!Gas_DB2[میزان مصرف],[1]!Gas_DB2[کد ماشین آلات],$B50,[1]!Gas_DB2[تاریخ],"&lt;="&amp;M$4,[1]!Gas_DB2[تاریخ],"&gt;"&amp;L$4)</f>
        <v>256</v>
      </c>
    </row>
    <row r="51" spans="1:13" x14ac:dyDescent="0.25">
      <c r="A51" s="37">
        <f t="shared" si="1"/>
        <v>45</v>
      </c>
      <c r="B51" s="9" t="s">
        <v>95</v>
      </c>
      <c r="C51" s="22" t="str">
        <f>VLOOKUP(B51,'[1]Gas-DB'!$X$4:$Z1444,2,FALSE)</f>
        <v>کامیون کمپرسی جفت</v>
      </c>
      <c r="D51" s="22" t="str">
        <f>VLOOKUP(B51,'[1]Gas-DB'!$X$4:$Z1444,3,FALSE)</f>
        <v>انصاری</v>
      </c>
      <c r="E51" s="22">
        <f>SUMIFS([1]!Gas_DB2[میزان مصرف],[1]!Gas_DB2[کد ماشین آلات],$B51,[1]!Gas_DB2[تاریخ],"&lt;="&amp;E$4)</f>
        <v>0</v>
      </c>
      <c r="F51" s="22">
        <f>SUMIFS([1]!Gas_DB2[میزان مصرف],[1]!Gas_DB2[کد ماشین آلات],$B51,[1]!Gas_DB2[تاریخ],"&lt;="&amp;F$4,[1]!Gas_DB2[تاریخ],"&gt;"&amp;E$4)</f>
        <v>0</v>
      </c>
      <c r="G51" s="22">
        <f>SUMIFS([1]!Gas_DB2[میزان مصرف],[1]!Gas_DB2[کد ماشین آلات],$B51,[1]!Gas_DB2[تاریخ],"&lt;="&amp;G$4,[1]!Gas_DB2[تاریخ],"&gt;"&amp;F$4)</f>
        <v>0</v>
      </c>
      <c r="H51" s="22">
        <f>SUMIFS([1]!Gas_DB2[میزان مصرف],[1]!Gas_DB2[کد ماشین آلات],$B51,[1]!Gas_DB2[تاریخ],"&lt;="&amp;H$4,[1]!Gas_DB2[تاریخ],"&gt;"&amp;G$4)</f>
        <v>0</v>
      </c>
      <c r="I51" s="22">
        <f>SUMIFS([1]!Gas_DB2[میزان مصرف],[1]!Gas_DB2[کد ماشین آلات],$B51,[1]!Gas_DB2[تاریخ],"&lt;="&amp;I$4,[1]!Gas_DB2[تاریخ],"&gt;"&amp;H$4)</f>
        <v>676</v>
      </c>
      <c r="J51" s="22">
        <f>SUMIFS([1]!Gas_DB2[میزان مصرف],[1]!Gas_DB2[کد ماشین آلات],$B51,[1]!Gas_DB2[تاریخ],"&lt;="&amp;J$4,[1]!Gas_DB2[تاریخ],"&gt;"&amp;I$4)</f>
        <v>1460</v>
      </c>
      <c r="K51" s="22">
        <f>SUMIFS([1]!Gas_DB2[میزان مصرف],[1]!Gas_DB2[کد ماشین آلات],$B51,[1]!Gas_DB2[تاریخ],"&lt;="&amp;K$4,[1]!Gas_DB2[تاریخ],"&gt;"&amp;J$4)</f>
        <v>1324</v>
      </c>
      <c r="L51" s="36">
        <f>SUMIFS([1]!Gas_DB2[میزان مصرف],[1]!Gas_DB2[کد ماشین آلات],$B51,[1]!Gas_DB2[تاریخ],"&lt;="&amp;L$4,[1]!Gas_DB2[تاریخ],"&gt;"&amp;K$4)</f>
        <v>1113</v>
      </c>
      <c r="M51" s="34">
        <f>SUMIFS([1]!Gas_DB2[میزان مصرف],[1]!Gas_DB2[کد ماشین آلات],$B51,[1]!Gas_DB2[تاریخ],"&lt;="&amp;M$4,[1]!Gas_DB2[تاریخ],"&gt;"&amp;L$4)</f>
        <v>214</v>
      </c>
    </row>
    <row r="52" spans="1:13" x14ac:dyDescent="0.25">
      <c r="A52" s="37">
        <f t="shared" si="1"/>
        <v>46</v>
      </c>
      <c r="B52" s="9" t="s">
        <v>96</v>
      </c>
      <c r="C52" s="22" t="str">
        <f>VLOOKUP(B52,'[1]Gas-DB'!$X$4:$Z1445,2,FALSE)</f>
        <v>کامیون کمپرسی جفت</v>
      </c>
      <c r="D52" s="22" t="str">
        <f>VLOOKUP(B52,'[1]Gas-DB'!$X$4:$Z1445,3,FALSE)</f>
        <v>انصاری</v>
      </c>
      <c r="E52" s="22">
        <f>SUMIFS([1]!Gas_DB2[میزان مصرف],[1]!Gas_DB2[کد ماشین آلات],$B52,[1]!Gas_DB2[تاریخ],"&lt;="&amp;E$4)</f>
        <v>0</v>
      </c>
      <c r="F52" s="22">
        <f>SUMIFS([1]!Gas_DB2[میزان مصرف],[1]!Gas_DB2[کد ماشین آلات],$B52,[1]!Gas_DB2[تاریخ],"&lt;="&amp;F$4,[1]!Gas_DB2[تاریخ],"&gt;"&amp;E$4)</f>
        <v>0</v>
      </c>
      <c r="G52" s="22">
        <f>SUMIFS([1]!Gas_DB2[میزان مصرف],[1]!Gas_DB2[کد ماشین آلات],$B52,[1]!Gas_DB2[تاریخ],"&lt;="&amp;G$4,[1]!Gas_DB2[تاریخ],"&gt;"&amp;F$4)</f>
        <v>0</v>
      </c>
      <c r="H52" s="22">
        <f>SUMIFS([1]!Gas_DB2[میزان مصرف],[1]!Gas_DB2[کد ماشین آلات],$B52,[1]!Gas_DB2[تاریخ],"&lt;="&amp;H$4,[1]!Gas_DB2[تاریخ],"&gt;"&amp;G$4)</f>
        <v>0</v>
      </c>
      <c r="I52" s="22">
        <f>SUMIFS([1]!Gas_DB2[میزان مصرف],[1]!Gas_DB2[کد ماشین آلات],$B52,[1]!Gas_DB2[تاریخ],"&lt;="&amp;I$4,[1]!Gas_DB2[تاریخ],"&gt;"&amp;H$4)</f>
        <v>659</v>
      </c>
      <c r="J52" s="22">
        <f>SUMIFS([1]!Gas_DB2[میزان مصرف],[1]!Gas_DB2[کد ماشین آلات],$B52,[1]!Gas_DB2[تاریخ],"&lt;="&amp;J$4,[1]!Gas_DB2[تاریخ],"&gt;"&amp;I$4)</f>
        <v>1313</v>
      </c>
      <c r="K52" s="22">
        <f>SUMIFS([1]!Gas_DB2[میزان مصرف],[1]!Gas_DB2[کد ماشین آلات],$B52,[1]!Gas_DB2[تاریخ],"&lt;="&amp;K$4,[1]!Gas_DB2[تاریخ],"&gt;"&amp;J$4)</f>
        <v>0</v>
      </c>
      <c r="L52" s="36">
        <f>SUMIFS([1]!Gas_DB2[میزان مصرف],[1]!Gas_DB2[کد ماشین آلات],$B52,[1]!Gas_DB2[تاریخ],"&lt;="&amp;L$4,[1]!Gas_DB2[تاریخ],"&gt;"&amp;K$4)</f>
        <v>931</v>
      </c>
      <c r="M52" s="34">
        <f>SUMIFS([1]!Gas_DB2[میزان مصرف],[1]!Gas_DB2[کد ماشین آلات],$B52,[1]!Gas_DB2[تاریخ],"&lt;="&amp;M$4,[1]!Gas_DB2[تاریخ],"&gt;"&amp;L$4)</f>
        <v>203</v>
      </c>
    </row>
    <row r="53" spans="1:13" x14ac:dyDescent="0.25">
      <c r="A53" s="37">
        <f t="shared" si="1"/>
        <v>47</v>
      </c>
      <c r="B53" s="9" t="s">
        <v>97</v>
      </c>
      <c r="C53" s="22" t="str">
        <f>VLOOKUP(B53,'[1]Gas-DB'!$X$4:$Z1446,2,FALSE)</f>
        <v>کامیون کمپرسی تک</v>
      </c>
      <c r="D53" s="22" t="str">
        <f>VLOOKUP(B53,'[1]Gas-DB'!$X$4:$Z1446,3,FALSE)</f>
        <v>جواد رضاپور</v>
      </c>
      <c r="E53" s="22">
        <f>SUMIFS([1]!Gas_DB2[میزان مصرف],[1]!Gas_DB2[کد ماشین آلات],$B53,[1]!Gas_DB2[تاریخ],"&lt;="&amp;E$4)</f>
        <v>0</v>
      </c>
      <c r="F53" s="22">
        <f>SUMIFS([1]!Gas_DB2[میزان مصرف],[1]!Gas_DB2[کد ماشین آلات],$B53,[1]!Gas_DB2[تاریخ],"&lt;="&amp;F$4,[1]!Gas_DB2[تاریخ],"&gt;"&amp;E$4)</f>
        <v>0</v>
      </c>
      <c r="G53" s="22">
        <f>SUMIFS([1]!Gas_DB2[میزان مصرف],[1]!Gas_DB2[کد ماشین آلات],$B53,[1]!Gas_DB2[تاریخ],"&lt;="&amp;G$4,[1]!Gas_DB2[تاریخ],"&gt;"&amp;F$4)</f>
        <v>0</v>
      </c>
      <c r="H53" s="22">
        <f>SUMIFS([1]!Gas_DB2[میزان مصرف],[1]!Gas_DB2[کد ماشین آلات],$B53,[1]!Gas_DB2[تاریخ],"&lt;="&amp;H$4,[1]!Gas_DB2[تاریخ],"&gt;"&amp;G$4)</f>
        <v>0</v>
      </c>
      <c r="I53" s="22">
        <f>SUMIFS([1]!Gas_DB2[میزان مصرف],[1]!Gas_DB2[کد ماشین آلات],$B53,[1]!Gas_DB2[تاریخ],"&lt;="&amp;I$4,[1]!Gas_DB2[تاریخ],"&gt;"&amp;H$4)</f>
        <v>0</v>
      </c>
      <c r="J53" s="22">
        <f>SUMIFS([1]!Gas_DB2[میزان مصرف],[1]!Gas_DB2[کد ماشین آلات],$B53,[1]!Gas_DB2[تاریخ],"&lt;="&amp;J$4,[1]!Gas_DB2[تاریخ],"&gt;"&amp;I$4)</f>
        <v>1230</v>
      </c>
      <c r="K53" s="22">
        <f>SUMIFS([1]!Gas_DB2[میزان مصرف],[1]!Gas_DB2[کد ماشین آلات],$B53,[1]!Gas_DB2[تاریخ],"&lt;="&amp;K$4,[1]!Gas_DB2[تاریخ],"&gt;"&amp;J$4)</f>
        <v>1212</v>
      </c>
      <c r="L53" s="36">
        <f>SUMIFS([1]!Gas_DB2[میزان مصرف],[1]!Gas_DB2[کد ماشین آلات],$B53,[1]!Gas_DB2[تاریخ],"&lt;="&amp;L$4,[1]!Gas_DB2[تاریخ],"&gt;"&amp;K$4)</f>
        <v>1149</v>
      </c>
      <c r="M53" s="34">
        <f>SUMIFS([1]!Gas_DB2[میزان مصرف],[1]!Gas_DB2[کد ماشین آلات],$B53,[1]!Gas_DB2[تاریخ],"&lt;="&amp;M$4,[1]!Gas_DB2[تاریخ],"&gt;"&amp;L$4)</f>
        <v>289</v>
      </c>
    </row>
    <row r="54" spans="1:13" x14ac:dyDescent="0.25">
      <c r="A54" s="37">
        <f t="shared" si="1"/>
        <v>48</v>
      </c>
      <c r="B54" s="9" t="s">
        <v>98</v>
      </c>
      <c r="C54" s="22" t="str">
        <f>VLOOKUP(B54,'[1]Gas-DB'!$X$4:$Z1447,2,FALSE)</f>
        <v>کامیون کمپرسی تک</v>
      </c>
      <c r="D54" s="22" t="str">
        <f>VLOOKUP(B54,'[1]Gas-DB'!$X$4:$Z1447,3,FALSE)</f>
        <v>جواد رضاپور</v>
      </c>
      <c r="E54" s="22">
        <f>SUMIFS([1]!Gas_DB2[میزان مصرف],[1]!Gas_DB2[کد ماشین آلات],$B54,[1]!Gas_DB2[تاریخ],"&lt;="&amp;E$4)</f>
        <v>0</v>
      </c>
      <c r="F54" s="22">
        <f>SUMIFS([1]!Gas_DB2[میزان مصرف],[1]!Gas_DB2[کد ماشین آلات],$B54,[1]!Gas_DB2[تاریخ],"&lt;="&amp;F$4,[1]!Gas_DB2[تاریخ],"&gt;"&amp;E$4)</f>
        <v>0</v>
      </c>
      <c r="G54" s="22">
        <f>SUMIFS([1]!Gas_DB2[میزان مصرف],[1]!Gas_DB2[کد ماشین آلات],$B54,[1]!Gas_DB2[تاریخ],"&lt;="&amp;G$4,[1]!Gas_DB2[تاریخ],"&gt;"&amp;F$4)</f>
        <v>0</v>
      </c>
      <c r="H54" s="22">
        <f>SUMIFS([1]!Gas_DB2[میزان مصرف],[1]!Gas_DB2[کد ماشین آلات],$B54,[1]!Gas_DB2[تاریخ],"&lt;="&amp;H$4,[1]!Gas_DB2[تاریخ],"&gt;"&amp;G$4)</f>
        <v>0</v>
      </c>
      <c r="I54" s="22">
        <f>SUMIFS([1]!Gas_DB2[میزان مصرف],[1]!Gas_DB2[کد ماشین آلات],$B54,[1]!Gas_DB2[تاریخ],"&lt;="&amp;I$4,[1]!Gas_DB2[تاریخ],"&gt;"&amp;H$4)</f>
        <v>0</v>
      </c>
      <c r="J54" s="22">
        <f>SUMIFS([1]!Gas_DB2[میزان مصرف],[1]!Gas_DB2[کد ماشین آلات],$B54,[1]!Gas_DB2[تاریخ],"&lt;="&amp;J$4,[1]!Gas_DB2[تاریخ],"&gt;"&amp;I$4)</f>
        <v>1101</v>
      </c>
      <c r="K54" s="22">
        <f>SUMIFS([1]!Gas_DB2[میزان مصرف],[1]!Gas_DB2[کد ماشین آلات],$B54,[1]!Gas_DB2[تاریخ],"&lt;="&amp;K$4,[1]!Gas_DB2[تاریخ],"&gt;"&amp;J$4)</f>
        <v>998</v>
      </c>
      <c r="L54" s="36">
        <f>SUMIFS([1]!Gas_DB2[میزان مصرف],[1]!Gas_DB2[کد ماشین آلات],$B54,[1]!Gas_DB2[تاریخ],"&lt;="&amp;L$4,[1]!Gas_DB2[تاریخ],"&gt;"&amp;K$4)</f>
        <v>1568</v>
      </c>
      <c r="M54" s="34">
        <f>SUMIFS([1]!Gas_DB2[میزان مصرف],[1]!Gas_DB2[کد ماشین آلات],$B54,[1]!Gas_DB2[تاریخ],"&lt;="&amp;M$4,[1]!Gas_DB2[تاریخ],"&gt;"&amp;L$4)</f>
        <v>244</v>
      </c>
    </row>
    <row r="55" spans="1:13" x14ac:dyDescent="0.25">
      <c r="A55" s="37">
        <f t="shared" si="1"/>
        <v>49</v>
      </c>
      <c r="B55" s="9" t="s">
        <v>99</v>
      </c>
      <c r="C55" s="22" t="str">
        <f>VLOOKUP(B55,'[1]Gas-DB'!$X$4:$Z1448,2,FALSE)</f>
        <v>کامیون کمپرسی تک</v>
      </c>
      <c r="D55" s="22" t="str">
        <f>VLOOKUP(B55,'[1]Gas-DB'!$X$4:$Z1448,3,FALSE)</f>
        <v>جواد رضاپور</v>
      </c>
      <c r="E55" s="22">
        <f>SUMIFS([1]!Gas_DB2[میزان مصرف],[1]!Gas_DB2[کد ماشین آلات],$B55,[1]!Gas_DB2[تاریخ],"&lt;="&amp;E$4)</f>
        <v>0</v>
      </c>
      <c r="F55" s="22">
        <f>SUMIFS([1]!Gas_DB2[میزان مصرف],[1]!Gas_DB2[کد ماشین آلات],$B55,[1]!Gas_DB2[تاریخ],"&lt;="&amp;F$4,[1]!Gas_DB2[تاریخ],"&gt;"&amp;E$4)</f>
        <v>0</v>
      </c>
      <c r="G55" s="22">
        <f>SUMIFS([1]!Gas_DB2[میزان مصرف],[1]!Gas_DB2[کد ماشین آلات],$B55,[1]!Gas_DB2[تاریخ],"&lt;="&amp;G$4,[1]!Gas_DB2[تاریخ],"&gt;"&amp;F$4)</f>
        <v>0</v>
      </c>
      <c r="H55" s="22">
        <f>SUMIFS([1]!Gas_DB2[میزان مصرف],[1]!Gas_DB2[کد ماشین آلات],$B55,[1]!Gas_DB2[تاریخ],"&lt;="&amp;H$4,[1]!Gas_DB2[تاریخ],"&gt;"&amp;G$4)</f>
        <v>0</v>
      </c>
      <c r="I55" s="22">
        <f>SUMIFS([1]!Gas_DB2[میزان مصرف],[1]!Gas_DB2[کد ماشین آلات],$B55,[1]!Gas_DB2[تاریخ],"&lt;="&amp;I$4,[1]!Gas_DB2[تاریخ],"&gt;"&amp;H$4)</f>
        <v>0</v>
      </c>
      <c r="J55" s="22">
        <f>SUMIFS([1]!Gas_DB2[میزان مصرف],[1]!Gas_DB2[کد ماشین آلات],$B55,[1]!Gas_DB2[تاریخ],"&lt;="&amp;J$4,[1]!Gas_DB2[تاریخ],"&gt;"&amp;I$4)</f>
        <v>0</v>
      </c>
      <c r="K55" s="22">
        <f>SUMIFS([1]!Gas_DB2[میزان مصرف],[1]!Gas_DB2[کد ماشین آلات],$B55,[1]!Gas_DB2[تاریخ],"&lt;="&amp;K$4,[1]!Gas_DB2[تاریخ],"&gt;"&amp;J$4)</f>
        <v>0</v>
      </c>
      <c r="L55" s="36">
        <f>SUMIFS([1]!Gas_DB2[میزان مصرف],[1]!Gas_DB2[کد ماشین آلات],$B55,[1]!Gas_DB2[تاریخ],"&lt;="&amp;L$4,[1]!Gas_DB2[تاریخ],"&gt;"&amp;K$4)</f>
        <v>1272</v>
      </c>
      <c r="M55" s="34">
        <f>SUMIFS([1]!Gas_DB2[میزان مصرف],[1]!Gas_DB2[کد ماشین آلات],$B55,[1]!Gas_DB2[تاریخ],"&lt;="&amp;M$4,[1]!Gas_DB2[تاریخ],"&gt;"&amp;L$4)</f>
        <v>247</v>
      </c>
    </row>
    <row r="56" spans="1:13" x14ac:dyDescent="0.25">
      <c r="A56" s="37">
        <f t="shared" si="1"/>
        <v>50</v>
      </c>
      <c r="B56" s="9" t="s">
        <v>100</v>
      </c>
      <c r="C56" s="22" t="str">
        <f>VLOOKUP(B56,'[1]Gas-DB'!$X$4:$Z1449,2,FALSE)</f>
        <v>کامیون کمپرسی تک</v>
      </c>
      <c r="D56" s="22" t="str">
        <f>VLOOKUP(B56,'[1]Gas-DB'!$X$4:$Z1449,3,FALSE)</f>
        <v>میرزایی</v>
      </c>
      <c r="E56" s="22">
        <f>SUMIFS([1]!Gas_DB2[میزان مصرف],[1]!Gas_DB2[کد ماشین آلات],$B56,[1]!Gas_DB2[تاریخ],"&lt;="&amp;E$4)</f>
        <v>0</v>
      </c>
      <c r="F56" s="22">
        <f>SUMIFS([1]!Gas_DB2[میزان مصرف],[1]!Gas_DB2[کد ماشین آلات],$B56,[1]!Gas_DB2[تاریخ],"&lt;="&amp;F$4,[1]!Gas_DB2[تاریخ],"&gt;"&amp;E$4)</f>
        <v>169</v>
      </c>
      <c r="G56" s="22">
        <f>SUMIFS([1]!Gas_DB2[میزان مصرف],[1]!Gas_DB2[کد ماشین آلات],$B56,[1]!Gas_DB2[تاریخ],"&lt;="&amp;G$4,[1]!Gas_DB2[تاریخ],"&gt;"&amp;F$4)</f>
        <v>948</v>
      </c>
      <c r="H56" s="22">
        <f>SUMIFS([1]!Gas_DB2[میزان مصرف],[1]!Gas_DB2[کد ماشین آلات],$B56,[1]!Gas_DB2[تاریخ],"&lt;="&amp;H$4,[1]!Gas_DB2[تاریخ],"&gt;"&amp;G$4)</f>
        <v>881</v>
      </c>
      <c r="I56" s="22">
        <f>SUMIFS([1]!Gas_DB2[میزان مصرف],[1]!Gas_DB2[کد ماشین آلات],$B56,[1]!Gas_DB2[تاریخ],"&lt;="&amp;I$4,[1]!Gas_DB2[تاریخ],"&gt;"&amp;H$4)</f>
        <v>837</v>
      </c>
      <c r="J56" s="22">
        <f>SUMIFS([1]!Gas_DB2[میزان مصرف],[1]!Gas_DB2[کد ماشین آلات],$B56,[1]!Gas_DB2[تاریخ],"&lt;="&amp;J$4,[1]!Gas_DB2[تاریخ],"&gt;"&amp;I$4)</f>
        <v>1278</v>
      </c>
      <c r="K56" s="22">
        <f>SUMIFS([1]!Gas_DB2[میزان مصرف],[1]!Gas_DB2[کد ماشین آلات],$B56,[1]!Gas_DB2[تاریخ],"&lt;="&amp;K$4,[1]!Gas_DB2[تاریخ],"&gt;"&amp;J$4)</f>
        <v>1083</v>
      </c>
      <c r="L56" s="36">
        <f>SUMIFS([1]!Gas_DB2[میزان مصرف],[1]!Gas_DB2[کد ماشین آلات],$B56,[1]!Gas_DB2[تاریخ],"&lt;="&amp;L$4,[1]!Gas_DB2[تاریخ],"&gt;"&amp;K$4)</f>
        <v>798</v>
      </c>
      <c r="M56" s="34">
        <f>SUMIFS([1]!Gas_DB2[میزان مصرف],[1]!Gas_DB2[کد ماشین آلات],$B56,[1]!Gas_DB2[تاریخ],"&lt;="&amp;M$4,[1]!Gas_DB2[تاریخ],"&gt;"&amp;L$4)</f>
        <v>305</v>
      </c>
    </row>
    <row r="57" spans="1:13" x14ac:dyDescent="0.25">
      <c r="A57" s="37">
        <f t="shared" si="1"/>
        <v>51</v>
      </c>
      <c r="B57" s="9" t="s">
        <v>101</v>
      </c>
      <c r="C57" s="22" t="str">
        <f>VLOOKUP(B57,'[1]Gas-DB'!$X$4:$Z1450,2,FALSE)</f>
        <v>کامیون کمپرسی تک</v>
      </c>
      <c r="D57" s="22" t="str">
        <f>VLOOKUP(B57,'[1]Gas-DB'!$X$4:$Z1450,3,FALSE)</f>
        <v>میرزایی</v>
      </c>
      <c r="E57" s="22">
        <f>SUMIFS([1]!Gas_DB2[میزان مصرف],[1]!Gas_DB2[کد ماشین آلات],$B57,[1]!Gas_DB2[تاریخ],"&lt;="&amp;E$4)</f>
        <v>0</v>
      </c>
      <c r="F57" s="22">
        <f>SUMIFS([1]!Gas_DB2[میزان مصرف],[1]!Gas_DB2[کد ماشین آلات],$B57,[1]!Gas_DB2[تاریخ],"&lt;="&amp;F$4,[1]!Gas_DB2[تاریخ],"&gt;"&amp;E$4)</f>
        <v>261</v>
      </c>
      <c r="G57" s="22">
        <f>SUMIFS([1]!Gas_DB2[میزان مصرف],[1]!Gas_DB2[کد ماشین آلات],$B57,[1]!Gas_DB2[تاریخ],"&lt;="&amp;G$4,[1]!Gas_DB2[تاریخ],"&gt;"&amp;F$4)</f>
        <v>1133</v>
      </c>
      <c r="H57" s="22">
        <f>SUMIFS([1]!Gas_DB2[میزان مصرف],[1]!Gas_DB2[کد ماشین آلات],$B57,[1]!Gas_DB2[تاریخ],"&lt;="&amp;H$4,[1]!Gas_DB2[تاریخ],"&gt;"&amp;G$4)</f>
        <v>809</v>
      </c>
      <c r="I57" s="22">
        <f>SUMIFS([1]!Gas_DB2[میزان مصرف],[1]!Gas_DB2[کد ماشین آلات],$B57,[1]!Gas_DB2[تاریخ],"&lt;="&amp;I$4,[1]!Gas_DB2[تاریخ],"&gt;"&amp;H$4)</f>
        <v>864</v>
      </c>
      <c r="J57" s="22">
        <f>SUMIFS([1]!Gas_DB2[میزان مصرف],[1]!Gas_DB2[کد ماشین آلات],$B57,[1]!Gas_DB2[تاریخ],"&lt;="&amp;J$4,[1]!Gas_DB2[تاریخ],"&gt;"&amp;I$4)</f>
        <v>1170</v>
      </c>
      <c r="K57" s="22">
        <f>SUMIFS([1]!Gas_DB2[میزان مصرف],[1]!Gas_DB2[کد ماشین آلات],$B57,[1]!Gas_DB2[تاریخ],"&lt;="&amp;K$4,[1]!Gas_DB2[تاریخ],"&gt;"&amp;J$4)</f>
        <v>1130</v>
      </c>
      <c r="L57" s="36">
        <f>SUMIFS([1]!Gas_DB2[میزان مصرف],[1]!Gas_DB2[کد ماشین آلات],$B57,[1]!Gas_DB2[تاریخ],"&lt;="&amp;L$4,[1]!Gas_DB2[تاریخ],"&gt;"&amp;K$4)</f>
        <v>1081</v>
      </c>
      <c r="M57" s="34">
        <f>SUMIFS([1]!Gas_DB2[میزان مصرف],[1]!Gas_DB2[کد ماشین آلات],$B57,[1]!Gas_DB2[تاریخ],"&lt;="&amp;M$4,[1]!Gas_DB2[تاریخ],"&gt;"&amp;L$4)</f>
        <v>207</v>
      </c>
    </row>
    <row r="58" spans="1:13" x14ac:dyDescent="0.25">
      <c r="A58" s="37">
        <f t="shared" si="1"/>
        <v>52</v>
      </c>
      <c r="B58" s="9" t="s">
        <v>102</v>
      </c>
      <c r="C58" s="22" t="str">
        <f>VLOOKUP(B58,'[1]Gas-DB'!$X$4:$Z1451,2,FALSE)</f>
        <v>کامیون کمپرسی جفت</v>
      </c>
      <c r="D58" s="22" t="str">
        <f>VLOOKUP(B58,'[1]Gas-DB'!$X$4:$Z1451,3,FALSE)</f>
        <v>میرزایی</v>
      </c>
      <c r="E58" s="22">
        <f>SUMIFS([1]!Gas_DB2[میزان مصرف],[1]!Gas_DB2[کد ماشین آلات],$B58,[1]!Gas_DB2[تاریخ],"&lt;="&amp;E$4)</f>
        <v>0</v>
      </c>
      <c r="F58" s="22">
        <f>SUMIFS([1]!Gas_DB2[میزان مصرف],[1]!Gas_DB2[کد ماشین آلات],$B58,[1]!Gas_DB2[تاریخ],"&lt;="&amp;F$4,[1]!Gas_DB2[تاریخ],"&gt;"&amp;E$4)</f>
        <v>178</v>
      </c>
      <c r="G58" s="22">
        <f>SUMIFS([1]!Gas_DB2[میزان مصرف],[1]!Gas_DB2[کد ماشین آلات],$B58,[1]!Gas_DB2[تاریخ],"&lt;="&amp;G$4,[1]!Gas_DB2[تاریخ],"&gt;"&amp;F$4)</f>
        <v>1660</v>
      </c>
      <c r="H58" s="22">
        <f>SUMIFS([1]!Gas_DB2[میزان مصرف],[1]!Gas_DB2[کد ماشین آلات],$B58,[1]!Gas_DB2[تاریخ],"&lt;="&amp;H$4,[1]!Gas_DB2[تاریخ],"&gt;"&amp;G$4)</f>
        <v>996</v>
      </c>
      <c r="I58" s="22">
        <f>SUMIFS([1]!Gas_DB2[میزان مصرف],[1]!Gas_DB2[کد ماشین آلات],$B58,[1]!Gas_DB2[تاریخ],"&lt;="&amp;I$4,[1]!Gas_DB2[تاریخ],"&gt;"&amp;H$4)</f>
        <v>954</v>
      </c>
      <c r="J58" s="22">
        <f>SUMIFS([1]!Gas_DB2[میزان مصرف],[1]!Gas_DB2[کد ماشین آلات],$B58,[1]!Gas_DB2[تاریخ],"&lt;="&amp;J$4,[1]!Gas_DB2[تاریخ],"&gt;"&amp;I$4)</f>
        <v>390</v>
      </c>
      <c r="K58" s="22">
        <f>SUMIFS([1]!Gas_DB2[میزان مصرف],[1]!Gas_DB2[کد ماشین آلات],$B58,[1]!Gas_DB2[تاریخ],"&lt;="&amp;K$4,[1]!Gas_DB2[تاریخ],"&gt;"&amp;J$4)</f>
        <v>0</v>
      </c>
      <c r="L58" s="36">
        <f>SUMIFS([1]!Gas_DB2[میزان مصرف],[1]!Gas_DB2[کد ماشین آلات],$B58,[1]!Gas_DB2[تاریخ],"&lt;="&amp;L$4,[1]!Gas_DB2[تاریخ],"&gt;"&amp;K$4)</f>
        <v>0</v>
      </c>
      <c r="M58" s="34">
        <f>SUMIFS([1]!Gas_DB2[میزان مصرف],[1]!Gas_DB2[کد ماشین آلات],$B58,[1]!Gas_DB2[تاریخ],"&lt;="&amp;M$4,[1]!Gas_DB2[تاریخ],"&gt;"&amp;L$4)</f>
        <v>0</v>
      </c>
    </row>
    <row r="59" spans="1:13" x14ac:dyDescent="0.25">
      <c r="A59" s="37">
        <f t="shared" si="1"/>
        <v>53</v>
      </c>
      <c r="B59" s="9" t="s">
        <v>103</v>
      </c>
      <c r="C59" s="22" t="str">
        <f>VLOOKUP(B59,'[1]Gas-DB'!$X$4:$Z1452,2,FALSE)</f>
        <v>کامیون کمپرسی تک</v>
      </c>
      <c r="D59" s="22" t="str">
        <f>VLOOKUP(B59,'[1]Gas-DB'!$X$4:$Z1452,3,FALSE)</f>
        <v>محمد پور</v>
      </c>
      <c r="E59" s="22">
        <f>SUMIFS([1]!Gas_DB2[میزان مصرف],[1]!Gas_DB2[کد ماشین آلات],$B59,[1]!Gas_DB2[تاریخ],"&lt;="&amp;E$4)</f>
        <v>0</v>
      </c>
      <c r="F59" s="22">
        <f>SUMIFS([1]!Gas_DB2[میزان مصرف],[1]!Gas_DB2[کد ماشین آلات],$B59,[1]!Gas_DB2[تاریخ],"&lt;="&amp;F$4,[1]!Gas_DB2[تاریخ],"&gt;"&amp;E$4)</f>
        <v>0</v>
      </c>
      <c r="G59" s="22">
        <f>SUMIFS([1]!Gas_DB2[میزان مصرف],[1]!Gas_DB2[کد ماشین آلات],$B59,[1]!Gas_DB2[تاریخ],"&lt;="&amp;G$4,[1]!Gas_DB2[تاریخ],"&gt;"&amp;F$4)</f>
        <v>0</v>
      </c>
      <c r="H59" s="22">
        <f>SUMIFS([1]!Gas_DB2[میزان مصرف],[1]!Gas_DB2[کد ماشین آلات],$B59,[1]!Gas_DB2[تاریخ],"&lt;="&amp;H$4,[1]!Gas_DB2[تاریخ],"&gt;"&amp;G$4)</f>
        <v>0</v>
      </c>
      <c r="I59" s="22">
        <f>SUMIFS([1]!Gas_DB2[میزان مصرف],[1]!Gas_DB2[کد ماشین آلات],$B59,[1]!Gas_DB2[تاریخ],"&lt;="&amp;I$4,[1]!Gas_DB2[تاریخ],"&gt;"&amp;H$4)</f>
        <v>2166</v>
      </c>
      <c r="J59" s="22">
        <f>SUMIFS([1]!Gas_DB2[میزان مصرف],[1]!Gas_DB2[کد ماشین آلات],$B59,[1]!Gas_DB2[تاریخ],"&lt;="&amp;J$4,[1]!Gas_DB2[تاریخ],"&gt;"&amp;I$4)</f>
        <v>1745</v>
      </c>
      <c r="K59" s="22">
        <f>SUMIFS([1]!Gas_DB2[میزان مصرف],[1]!Gas_DB2[کد ماشین آلات],$B59,[1]!Gas_DB2[تاریخ],"&lt;="&amp;K$4,[1]!Gas_DB2[تاریخ],"&gt;"&amp;J$4)</f>
        <v>2699</v>
      </c>
      <c r="L59" s="36">
        <f>SUMIFS([1]!Gas_DB2[میزان مصرف],[1]!Gas_DB2[کد ماشین آلات],$B59,[1]!Gas_DB2[تاریخ],"&lt;="&amp;L$4,[1]!Gas_DB2[تاریخ],"&gt;"&amp;K$4)</f>
        <v>600</v>
      </c>
      <c r="M59" s="34">
        <f>SUMIFS([1]!Gas_DB2[میزان مصرف],[1]!Gas_DB2[کد ماشین آلات],$B59,[1]!Gas_DB2[تاریخ],"&lt;="&amp;M$4,[1]!Gas_DB2[تاریخ],"&gt;"&amp;L$4)</f>
        <v>122</v>
      </c>
    </row>
    <row r="60" spans="1:13" x14ac:dyDescent="0.25">
      <c r="A60" s="37">
        <f t="shared" si="1"/>
        <v>54</v>
      </c>
      <c r="B60" s="9" t="s">
        <v>104</v>
      </c>
      <c r="C60" s="22" t="str">
        <f>VLOOKUP(B60,'[1]Gas-DB'!$X$4:$Z1453,2,FALSE)</f>
        <v>کامیون کمپرسی جفت</v>
      </c>
      <c r="D60" s="22" t="str">
        <f>VLOOKUP(B60,'[1]Gas-DB'!$X$4:$Z1453,3,FALSE)</f>
        <v>محمد پور</v>
      </c>
      <c r="E60" s="22">
        <f>SUMIFS([1]!Gas_DB2[میزان مصرف],[1]!Gas_DB2[کد ماشین آلات],$B60,[1]!Gas_DB2[تاریخ],"&lt;="&amp;E$4)</f>
        <v>0</v>
      </c>
      <c r="F60" s="22">
        <f>SUMIFS([1]!Gas_DB2[میزان مصرف],[1]!Gas_DB2[کد ماشین آلات],$B60,[1]!Gas_DB2[تاریخ],"&lt;="&amp;F$4,[1]!Gas_DB2[تاریخ],"&gt;"&amp;E$4)</f>
        <v>0</v>
      </c>
      <c r="G60" s="22">
        <f>SUMIFS([1]!Gas_DB2[میزان مصرف],[1]!Gas_DB2[کد ماشین آلات],$B60,[1]!Gas_DB2[تاریخ],"&lt;="&amp;G$4,[1]!Gas_DB2[تاریخ],"&gt;"&amp;F$4)</f>
        <v>0</v>
      </c>
      <c r="H60" s="22">
        <f>SUMIFS([1]!Gas_DB2[میزان مصرف],[1]!Gas_DB2[کد ماشین آلات],$B60,[1]!Gas_DB2[تاریخ],"&lt;="&amp;H$4,[1]!Gas_DB2[تاریخ],"&gt;"&amp;G$4)</f>
        <v>0</v>
      </c>
      <c r="I60" s="22">
        <f>SUMIFS([1]!Gas_DB2[میزان مصرف],[1]!Gas_DB2[کد ماشین آلات],$B60,[1]!Gas_DB2[تاریخ],"&lt;="&amp;I$4,[1]!Gas_DB2[تاریخ],"&gt;"&amp;H$4)</f>
        <v>2182</v>
      </c>
      <c r="J60" s="22">
        <f>SUMIFS([1]!Gas_DB2[میزان مصرف],[1]!Gas_DB2[کد ماشین آلات],$B60,[1]!Gas_DB2[تاریخ],"&lt;="&amp;J$4,[1]!Gas_DB2[تاریخ],"&gt;"&amp;I$4)</f>
        <v>3313</v>
      </c>
      <c r="K60" s="22">
        <f>SUMIFS([1]!Gas_DB2[میزان مصرف],[1]!Gas_DB2[کد ماشین آلات],$B60,[1]!Gas_DB2[تاریخ],"&lt;="&amp;K$4,[1]!Gas_DB2[تاریخ],"&gt;"&amp;J$4)</f>
        <v>4093</v>
      </c>
      <c r="L60" s="36">
        <f>SUMIFS([1]!Gas_DB2[میزان مصرف],[1]!Gas_DB2[کد ماشین آلات],$B60,[1]!Gas_DB2[تاریخ],"&lt;="&amp;L$4,[1]!Gas_DB2[تاریخ],"&gt;"&amp;K$4)</f>
        <v>3617</v>
      </c>
      <c r="M60" s="34">
        <f>SUMIFS([1]!Gas_DB2[میزان مصرف],[1]!Gas_DB2[کد ماشین آلات],$B60,[1]!Gas_DB2[تاریخ],"&lt;="&amp;M$4,[1]!Gas_DB2[تاریخ],"&gt;"&amp;L$4)</f>
        <v>633</v>
      </c>
    </row>
    <row r="61" spans="1:13" x14ac:dyDescent="0.25">
      <c r="A61" s="37">
        <f t="shared" si="1"/>
        <v>55</v>
      </c>
      <c r="B61" s="9" t="s">
        <v>105</v>
      </c>
      <c r="C61" s="22" t="str">
        <f>VLOOKUP(B61,'[1]Gas-DB'!$X$4:$Z1454,2,FALSE)</f>
        <v>کامیون کمپرسی جفت</v>
      </c>
      <c r="D61" s="22" t="str">
        <f>VLOOKUP(B61,'[1]Gas-DB'!$X$4:$Z1454,3,FALSE)</f>
        <v>محمد پور</v>
      </c>
      <c r="E61" s="22">
        <f>SUMIFS([1]!Gas_DB2[میزان مصرف],[1]!Gas_DB2[کد ماشین آلات],$B61,[1]!Gas_DB2[تاریخ],"&lt;="&amp;E$4)</f>
        <v>0</v>
      </c>
      <c r="F61" s="22">
        <f>SUMIFS([1]!Gas_DB2[میزان مصرف],[1]!Gas_DB2[کد ماشین آلات],$B61,[1]!Gas_DB2[تاریخ],"&lt;="&amp;F$4,[1]!Gas_DB2[تاریخ],"&gt;"&amp;E$4)</f>
        <v>0</v>
      </c>
      <c r="G61" s="22">
        <f>SUMIFS([1]!Gas_DB2[میزان مصرف],[1]!Gas_DB2[کد ماشین آلات],$B61,[1]!Gas_DB2[تاریخ],"&lt;="&amp;G$4,[1]!Gas_DB2[تاریخ],"&gt;"&amp;F$4)</f>
        <v>0</v>
      </c>
      <c r="H61" s="22">
        <f>SUMIFS([1]!Gas_DB2[میزان مصرف],[1]!Gas_DB2[کد ماشین آلات],$B61,[1]!Gas_DB2[تاریخ],"&lt;="&amp;H$4,[1]!Gas_DB2[تاریخ],"&gt;"&amp;G$4)</f>
        <v>0</v>
      </c>
      <c r="I61" s="22">
        <f>SUMIFS([1]!Gas_DB2[میزان مصرف],[1]!Gas_DB2[کد ماشین آلات],$B61,[1]!Gas_DB2[تاریخ],"&lt;="&amp;I$4,[1]!Gas_DB2[تاریخ],"&gt;"&amp;H$4)</f>
        <v>2484</v>
      </c>
      <c r="J61" s="22">
        <f>SUMIFS([1]!Gas_DB2[میزان مصرف],[1]!Gas_DB2[کد ماشین آلات],$B61,[1]!Gas_DB2[تاریخ],"&lt;="&amp;J$4,[1]!Gas_DB2[تاریخ],"&gt;"&amp;I$4)</f>
        <v>3207</v>
      </c>
      <c r="K61" s="22">
        <f>SUMIFS([1]!Gas_DB2[میزان مصرف],[1]!Gas_DB2[کد ماشین آلات],$B61,[1]!Gas_DB2[تاریخ],"&lt;="&amp;K$4,[1]!Gas_DB2[تاریخ],"&gt;"&amp;J$4)</f>
        <v>3182</v>
      </c>
      <c r="L61" s="36">
        <f>SUMIFS([1]!Gas_DB2[میزان مصرف],[1]!Gas_DB2[کد ماشین آلات],$B61,[1]!Gas_DB2[تاریخ],"&lt;="&amp;L$4,[1]!Gas_DB2[تاریخ],"&gt;"&amp;K$4)</f>
        <v>515</v>
      </c>
      <c r="M61" s="34">
        <f>SUMIFS([1]!Gas_DB2[میزان مصرف],[1]!Gas_DB2[کد ماشین آلات],$B61,[1]!Gas_DB2[تاریخ],"&lt;="&amp;M$4,[1]!Gas_DB2[تاریخ],"&gt;"&amp;L$4)</f>
        <v>273</v>
      </c>
    </row>
    <row r="62" spans="1:13" x14ac:dyDescent="0.25">
      <c r="A62" s="37">
        <f t="shared" si="1"/>
        <v>56</v>
      </c>
      <c r="B62" s="9" t="s">
        <v>106</v>
      </c>
      <c r="C62" s="22" t="str">
        <f>VLOOKUP(B62,'[1]Gas-DB'!$X$4:$Z1455,2,FALSE)</f>
        <v>کامیون کمپرسی جفت</v>
      </c>
      <c r="D62" s="22" t="str">
        <f>VLOOKUP(B62,'[1]Gas-DB'!$X$4:$Z1455,3,FALSE)</f>
        <v>محمد پور</v>
      </c>
      <c r="E62" s="22">
        <f>SUMIFS([1]!Gas_DB2[میزان مصرف],[1]!Gas_DB2[کد ماشین آلات],$B62,[1]!Gas_DB2[تاریخ],"&lt;="&amp;E$4)</f>
        <v>0</v>
      </c>
      <c r="F62" s="22">
        <f>SUMIFS([1]!Gas_DB2[میزان مصرف],[1]!Gas_DB2[کد ماشین آلات],$B62,[1]!Gas_DB2[تاریخ],"&lt;="&amp;F$4,[1]!Gas_DB2[تاریخ],"&gt;"&amp;E$4)</f>
        <v>0</v>
      </c>
      <c r="G62" s="22">
        <f>SUMIFS([1]!Gas_DB2[میزان مصرف],[1]!Gas_DB2[کد ماشین آلات],$B62,[1]!Gas_DB2[تاریخ],"&lt;="&amp;G$4,[1]!Gas_DB2[تاریخ],"&gt;"&amp;F$4)</f>
        <v>0</v>
      </c>
      <c r="H62" s="22">
        <f>SUMIFS([1]!Gas_DB2[میزان مصرف],[1]!Gas_DB2[کد ماشین آلات],$B62,[1]!Gas_DB2[تاریخ],"&lt;="&amp;H$4,[1]!Gas_DB2[تاریخ],"&gt;"&amp;G$4)</f>
        <v>0</v>
      </c>
      <c r="I62" s="22">
        <f>SUMIFS([1]!Gas_DB2[میزان مصرف],[1]!Gas_DB2[کد ماشین آلات],$B62,[1]!Gas_DB2[تاریخ],"&lt;="&amp;I$4,[1]!Gas_DB2[تاریخ],"&gt;"&amp;H$4)</f>
        <v>1344</v>
      </c>
      <c r="J62" s="22">
        <f>SUMIFS([1]!Gas_DB2[میزان مصرف],[1]!Gas_DB2[کد ماشین آلات],$B62,[1]!Gas_DB2[تاریخ],"&lt;="&amp;J$4,[1]!Gas_DB2[تاریخ],"&gt;"&amp;I$4)</f>
        <v>200</v>
      </c>
      <c r="K62" s="22">
        <f>SUMIFS([1]!Gas_DB2[میزان مصرف],[1]!Gas_DB2[کد ماشین آلات],$B62,[1]!Gas_DB2[تاریخ],"&lt;="&amp;K$4,[1]!Gas_DB2[تاریخ],"&gt;"&amp;J$4)</f>
        <v>0</v>
      </c>
      <c r="L62" s="36">
        <f>SUMIFS([1]!Gas_DB2[میزان مصرف],[1]!Gas_DB2[کد ماشین آلات],$B62,[1]!Gas_DB2[تاریخ],"&lt;="&amp;L$4,[1]!Gas_DB2[تاریخ],"&gt;"&amp;K$4)</f>
        <v>0</v>
      </c>
      <c r="M62" s="34">
        <f>SUMIFS([1]!Gas_DB2[میزان مصرف],[1]!Gas_DB2[کد ماشین آلات],$B62,[1]!Gas_DB2[تاریخ],"&lt;="&amp;M$4,[1]!Gas_DB2[تاریخ],"&gt;"&amp;L$4)</f>
        <v>0</v>
      </c>
    </row>
    <row r="63" spans="1:13" x14ac:dyDescent="0.25">
      <c r="A63" s="37">
        <f t="shared" si="1"/>
        <v>57</v>
      </c>
      <c r="B63" s="9" t="s">
        <v>107</v>
      </c>
      <c r="C63" s="22" t="str">
        <f>VLOOKUP(B63,'[1]Gas-DB'!$X$4:$Z1456,2,FALSE)</f>
        <v>کمپرسی جفت</v>
      </c>
      <c r="D63" s="22" t="str">
        <f>VLOOKUP(B63,'[1]Gas-DB'!$X$4:$Z1456,3,FALSE)</f>
        <v>محمد پور</v>
      </c>
      <c r="E63" s="22">
        <f>SUMIFS([1]!Gas_DB2[میزان مصرف],[1]!Gas_DB2[کد ماشین آلات],$B63,[1]!Gas_DB2[تاریخ],"&lt;="&amp;E$4)</f>
        <v>0</v>
      </c>
      <c r="F63" s="22">
        <f>SUMIFS([1]!Gas_DB2[میزان مصرف],[1]!Gas_DB2[کد ماشین آلات],$B63,[1]!Gas_DB2[تاریخ],"&lt;="&amp;F$4,[1]!Gas_DB2[تاریخ],"&gt;"&amp;E$4)</f>
        <v>0</v>
      </c>
      <c r="G63" s="22">
        <f>SUMIFS([1]!Gas_DB2[میزان مصرف],[1]!Gas_DB2[کد ماشین آلات],$B63,[1]!Gas_DB2[تاریخ],"&lt;="&amp;G$4,[1]!Gas_DB2[تاریخ],"&gt;"&amp;F$4)</f>
        <v>0</v>
      </c>
      <c r="H63" s="22">
        <f>SUMIFS([1]!Gas_DB2[میزان مصرف],[1]!Gas_DB2[کد ماشین آلات],$B63,[1]!Gas_DB2[تاریخ],"&lt;="&amp;H$4,[1]!Gas_DB2[تاریخ],"&gt;"&amp;G$4)</f>
        <v>0</v>
      </c>
      <c r="I63" s="22">
        <f>SUMIFS([1]!Gas_DB2[میزان مصرف],[1]!Gas_DB2[کد ماشین آلات],$B63,[1]!Gas_DB2[تاریخ],"&lt;="&amp;I$4,[1]!Gas_DB2[تاریخ],"&gt;"&amp;H$4)</f>
        <v>0</v>
      </c>
      <c r="J63" s="22">
        <f>SUMIFS([1]!Gas_DB2[میزان مصرف],[1]!Gas_DB2[کد ماشین آلات],$B63,[1]!Gas_DB2[تاریخ],"&lt;="&amp;J$4,[1]!Gas_DB2[تاریخ],"&gt;"&amp;I$4)</f>
        <v>1786</v>
      </c>
      <c r="K63" s="22">
        <f>SUMIFS([1]!Gas_DB2[میزان مصرف],[1]!Gas_DB2[کد ماشین آلات],$B63,[1]!Gas_DB2[تاریخ],"&lt;="&amp;K$4,[1]!Gas_DB2[تاریخ],"&gt;"&amp;J$4)</f>
        <v>0</v>
      </c>
      <c r="L63" s="36">
        <f>SUMIFS([1]!Gas_DB2[میزان مصرف],[1]!Gas_DB2[کد ماشین آلات],$B63,[1]!Gas_DB2[تاریخ],"&lt;="&amp;L$4,[1]!Gas_DB2[تاریخ],"&gt;"&amp;K$4)</f>
        <v>0</v>
      </c>
      <c r="M63" s="34">
        <f>SUMIFS([1]!Gas_DB2[میزان مصرف],[1]!Gas_DB2[کد ماشین آلات],$B63,[1]!Gas_DB2[تاریخ],"&lt;="&amp;M$4,[1]!Gas_DB2[تاریخ],"&gt;"&amp;L$4)</f>
        <v>0</v>
      </c>
    </row>
    <row r="64" spans="1:13" x14ac:dyDescent="0.25">
      <c r="A64" s="37">
        <f t="shared" si="1"/>
        <v>58</v>
      </c>
      <c r="B64" s="9" t="s">
        <v>108</v>
      </c>
      <c r="C64" s="22" t="str">
        <f>VLOOKUP(B64,'[1]Gas-DB'!$X$4:$Z1457,2,FALSE)</f>
        <v>کامیون کمپرسی تک</v>
      </c>
      <c r="D64" s="22" t="str">
        <f>VLOOKUP(B64,'[1]Gas-DB'!$X$4:$Z1457,3,FALSE)</f>
        <v>رمضانی مقدم</v>
      </c>
      <c r="E64" s="22">
        <f>SUMIFS([1]!Gas_DB2[میزان مصرف],[1]!Gas_DB2[کد ماشین آلات],$B64,[1]!Gas_DB2[تاریخ],"&lt;="&amp;E$4)</f>
        <v>0</v>
      </c>
      <c r="F64" s="22">
        <f>SUMIFS([1]!Gas_DB2[میزان مصرف],[1]!Gas_DB2[کد ماشین آلات],$B64,[1]!Gas_DB2[تاریخ],"&lt;="&amp;F$4,[1]!Gas_DB2[تاریخ],"&gt;"&amp;E$4)</f>
        <v>0</v>
      </c>
      <c r="G64" s="22">
        <f>SUMIFS([1]!Gas_DB2[میزان مصرف],[1]!Gas_DB2[کد ماشین آلات],$B64,[1]!Gas_DB2[تاریخ],"&lt;="&amp;G$4,[1]!Gas_DB2[تاریخ],"&gt;"&amp;F$4)</f>
        <v>0</v>
      </c>
      <c r="H64" s="22">
        <f>SUMIFS([1]!Gas_DB2[میزان مصرف],[1]!Gas_DB2[کد ماشین آلات],$B64,[1]!Gas_DB2[تاریخ],"&lt;="&amp;H$4,[1]!Gas_DB2[تاریخ],"&gt;"&amp;G$4)</f>
        <v>0</v>
      </c>
      <c r="I64" s="22">
        <f>SUMIFS([1]!Gas_DB2[میزان مصرف],[1]!Gas_DB2[کد ماشین آلات],$B64,[1]!Gas_DB2[تاریخ],"&lt;="&amp;I$4,[1]!Gas_DB2[تاریخ],"&gt;"&amp;H$4)</f>
        <v>0</v>
      </c>
      <c r="J64" s="22">
        <f>SUMIFS([1]!Gas_DB2[میزان مصرف],[1]!Gas_DB2[کد ماشین آلات],$B64,[1]!Gas_DB2[تاریخ],"&lt;="&amp;J$4,[1]!Gas_DB2[تاریخ],"&gt;"&amp;I$4)</f>
        <v>386</v>
      </c>
      <c r="K64" s="22">
        <f>SUMIFS([1]!Gas_DB2[میزان مصرف],[1]!Gas_DB2[کد ماشین آلات],$B64,[1]!Gas_DB2[تاریخ],"&lt;="&amp;K$4,[1]!Gas_DB2[تاریخ],"&gt;"&amp;J$4)</f>
        <v>1276</v>
      </c>
      <c r="L64" s="36">
        <f>SUMIFS([1]!Gas_DB2[میزان مصرف],[1]!Gas_DB2[کد ماشین آلات],$B64,[1]!Gas_DB2[تاریخ],"&lt;="&amp;L$4,[1]!Gas_DB2[تاریخ],"&gt;"&amp;K$4)</f>
        <v>1378</v>
      </c>
      <c r="M64" s="34">
        <f>SUMIFS([1]!Gas_DB2[میزان مصرف],[1]!Gas_DB2[کد ماشین آلات],$B64,[1]!Gas_DB2[تاریخ],"&lt;="&amp;M$4,[1]!Gas_DB2[تاریخ],"&gt;"&amp;L$4)</f>
        <v>454</v>
      </c>
    </row>
    <row r="65" spans="1:13" x14ac:dyDescent="0.25">
      <c r="A65" s="37">
        <f t="shared" si="1"/>
        <v>59</v>
      </c>
      <c r="B65" s="9" t="s">
        <v>109</v>
      </c>
      <c r="C65" s="22" t="str">
        <f>VLOOKUP(B65,'[1]Gas-DB'!$X$4:$Z1458,2,FALSE)</f>
        <v>کامیون کمپرسی تک</v>
      </c>
      <c r="D65" s="22" t="str">
        <f>VLOOKUP(B65,'[1]Gas-DB'!$X$4:$Z1458,3,FALSE)</f>
        <v>رمضانی مقدم</v>
      </c>
      <c r="E65" s="22">
        <f>SUMIFS([1]!Gas_DB2[میزان مصرف],[1]!Gas_DB2[کد ماشین آلات],$B65,[1]!Gas_DB2[تاریخ],"&lt;="&amp;E$4)</f>
        <v>0</v>
      </c>
      <c r="F65" s="22">
        <f>SUMIFS([1]!Gas_DB2[میزان مصرف],[1]!Gas_DB2[کد ماشین آلات],$B65,[1]!Gas_DB2[تاریخ],"&lt;="&amp;F$4,[1]!Gas_DB2[تاریخ],"&gt;"&amp;E$4)</f>
        <v>0</v>
      </c>
      <c r="G65" s="22">
        <f>SUMIFS([1]!Gas_DB2[میزان مصرف],[1]!Gas_DB2[کد ماشین آلات],$B65,[1]!Gas_DB2[تاریخ],"&lt;="&amp;G$4,[1]!Gas_DB2[تاریخ],"&gt;"&amp;F$4)</f>
        <v>0</v>
      </c>
      <c r="H65" s="22">
        <f>SUMIFS([1]!Gas_DB2[میزان مصرف],[1]!Gas_DB2[کد ماشین آلات],$B65,[1]!Gas_DB2[تاریخ],"&lt;="&amp;H$4,[1]!Gas_DB2[تاریخ],"&gt;"&amp;G$4)</f>
        <v>0</v>
      </c>
      <c r="I65" s="22">
        <f>SUMIFS([1]!Gas_DB2[میزان مصرف],[1]!Gas_DB2[کد ماشین آلات],$B65,[1]!Gas_DB2[تاریخ],"&lt;="&amp;I$4,[1]!Gas_DB2[تاریخ],"&gt;"&amp;H$4)</f>
        <v>0</v>
      </c>
      <c r="J65" s="22">
        <f>SUMIFS([1]!Gas_DB2[میزان مصرف],[1]!Gas_DB2[کد ماشین آلات],$B65,[1]!Gas_DB2[تاریخ],"&lt;="&amp;J$4,[1]!Gas_DB2[تاریخ],"&gt;"&amp;I$4)</f>
        <v>240</v>
      </c>
      <c r="K65" s="22">
        <f>SUMIFS([1]!Gas_DB2[میزان مصرف],[1]!Gas_DB2[کد ماشین آلات],$B65,[1]!Gas_DB2[تاریخ],"&lt;="&amp;K$4,[1]!Gas_DB2[تاریخ],"&gt;"&amp;J$4)</f>
        <v>1492</v>
      </c>
      <c r="L65" s="36">
        <f>SUMIFS([1]!Gas_DB2[میزان مصرف],[1]!Gas_DB2[کد ماشین آلات],$B65,[1]!Gas_DB2[تاریخ],"&lt;="&amp;L$4,[1]!Gas_DB2[تاریخ],"&gt;"&amp;K$4)</f>
        <v>1513</v>
      </c>
      <c r="M65" s="34">
        <f>SUMIFS([1]!Gas_DB2[میزان مصرف],[1]!Gas_DB2[کد ماشین آلات],$B65,[1]!Gas_DB2[تاریخ],"&lt;="&amp;M$4,[1]!Gas_DB2[تاریخ],"&gt;"&amp;L$4)</f>
        <v>345</v>
      </c>
    </row>
    <row r="66" spans="1:13" x14ac:dyDescent="0.25">
      <c r="A66" s="37">
        <f t="shared" si="1"/>
        <v>60</v>
      </c>
      <c r="B66" s="9" t="s">
        <v>110</v>
      </c>
      <c r="C66" s="22" t="str">
        <f>VLOOKUP(B66,'[1]Gas-DB'!$X$4:$Z1459,2,FALSE)</f>
        <v>کامیون کمپرسی تک</v>
      </c>
      <c r="D66" s="22" t="str">
        <f>VLOOKUP(B66,'[1]Gas-DB'!$X$4:$Z1459,3,FALSE)</f>
        <v>رمضانی مقدم</v>
      </c>
      <c r="E66" s="22">
        <f>SUMIFS([1]!Gas_DB2[میزان مصرف],[1]!Gas_DB2[کد ماشین آلات],$B66,[1]!Gas_DB2[تاریخ],"&lt;="&amp;E$4)</f>
        <v>0</v>
      </c>
      <c r="F66" s="22">
        <f>SUMIFS([1]!Gas_DB2[میزان مصرف],[1]!Gas_DB2[کد ماشین آلات],$B66,[1]!Gas_DB2[تاریخ],"&lt;="&amp;F$4,[1]!Gas_DB2[تاریخ],"&gt;"&amp;E$4)</f>
        <v>0</v>
      </c>
      <c r="G66" s="22">
        <f>SUMIFS([1]!Gas_DB2[میزان مصرف],[1]!Gas_DB2[کد ماشین آلات],$B66,[1]!Gas_DB2[تاریخ],"&lt;="&amp;G$4,[1]!Gas_DB2[تاریخ],"&gt;"&amp;F$4)</f>
        <v>0</v>
      </c>
      <c r="H66" s="22">
        <f>SUMIFS([1]!Gas_DB2[میزان مصرف],[1]!Gas_DB2[کد ماشین آلات],$B66,[1]!Gas_DB2[تاریخ],"&lt;="&amp;H$4,[1]!Gas_DB2[تاریخ],"&gt;"&amp;G$4)</f>
        <v>0</v>
      </c>
      <c r="I66" s="22">
        <f>SUMIFS([1]!Gas_DB2[میزان مصرف],[1]!Gas_DB2[کد ماشین آلات],$B66,[1]!Gas_DB2[تاریخ],"&lt;="&amp;I$4,[1]!Gas_DB2[تاریخ],"&gt;"&amp;H$4)</f>
        <v>0</v>
      </c>
      <c r="J66" s="22">
        <f>SUMIFS([1]!Gas_DB2[میزان مصرف],[1]!Gas_DB2[کد ماشین آلات],$B66,[1]!Gas_DB2[تاریخ],"&lt;="&amp;J$4,[1]!Gas_DB2[تاریخ],"&gt;"&amp;I$4)</f>
        <v>155</v>
      </c>
      <c r="K66" s="22">
        <f>SUMIFS([1]!Gas_DB2[میزان مصرف],[1]!Gas_DB2[کد ماشین آلات],$B66,[1]!Gas_DB2[تاریخ],"&lt;="&amp;K$4,[1]!Gas_DB2[تاریخ],"&gt;"&amp;J$4)</f>
        <v>911</v>
      </c>
      <c r="L66" s="36">
        <f>SUMIFS([1]!Gas_DB2[میزان مصرف],[1]!Gas_DB2[کد ماشین آلات],$B66,[1]!Gas_DB2[تاریخ],"&lt;="&amp;L$4,[1]!Gas_DB2[تاریخ],"&gt;"&amp;K$4)</f>
        <v>1660</v>
      </c>
      <c r="M66" s="34">
        <f>SUMIFS([1]!Gas_DB2[میزان مصرف],[1]!Gas_DB2[کد ماشین آلات],$B66,[1]!Gas_DB2[تاریخ],"&lt;="&amp;M$4,[1]!Gas_DB2[تاریخ],"&gt;"&amp;L$4)</f>
        <v>240</v>
      </c>
    </row>
    <row r="67" spans="1:13" x14ac:dyDescent="0.25">
      <c r="A67" s="37">
        <f t="shared" si="1"/>
        <v>61</v>
      </c>
      <c r="B67" s="9" t="s">
        <v>111</v>
      </c>
      <c r="C67" s="22" t="str">
        <f>VLOOKUP(B67,'[1]Gas-DB'!$X$4:$Z1460,2,FALSE)</f>
        <v>کامیون کمپرسی تک</v>
      </c>
      <c r="D67" s="22" t="str">
        <f>VLOOKUP(B67,'[1]Gas-DB'!$X$4:$Z1460,3,FALSE)</f>
        <v>رمضانی مقدم</v>
      </c>
      <c r="E67" s="22">
        <f>SUMIFS([1]!Gas_DB2[میزان مصرف],[1]!Gas_DB2[کد ماشین آلات],$B67,[1]!Gas_DB2[تاریخ],"&lt;="&amp;E$4)</f>
        <v>0</v>
      </c>
      <c r="F67" s="22">
        <f>SUMIFS([1]!Gas_DB2[میزان مصرف],[1]!Gas_DB2[کد ماشین آلات],$B67,[1]!Gas_DB2[تاریخ],"&lt;="&amp;F$4,[1]!Gas_DB2[تاریخ],"&gt;"&amp;E$4)</f>
        <v>0</v>
      </c>
      <c r="G67" s="22">
        <f>SUMIFS([1]!Gas_DB2[میزان مصرف],[1]!Gas_DB2[کد ماشین آلات],$B67,[1]!Gas_DB2[تاریخ],"&lt;="&amp;G$4,[1]!Gas_DB2[تاریخ],"&gt;"&amp;F$4)</f>
        <v>0</v>
      </c>
      <c r="H67" s="22">
        <f>SUMIFS([1]!Gas_DB2[میزان مصرف],[1]!Gas_DB2[کد ماشین آلات],$B67,[1]!Gas_DB2[تاریخ],"&lt;="&amp;H$4,[1]!Gas_DB2[تاریخ],"&gt;"&amp;G$4)</f>
        <v>0</v>
      </c>
      <c r="I67" s="22">
        <f>SUMIFS([1]!Gas_DB2[میزان مصرف],[1]!Gas_DB2[کد ماشین آلات],$B67,[1]!Gas_DB2[تاریخ],"&lt;="&amp;I$4,[1]!Gas_DB2[تاریخ],"&gt;"&amp;H$4)</f>
        <v>0</v>
      </c>
      <c r="J67" s="22">
        <f>SUMIFS([1]!Gas_DB2[میزان مصرف],[1]!Gas_DB2[کد ماشین آلات],$B67,[1]!Gas_DB2[تاریخ],"&lt;="&amp;J$4,[1]!Gas_DB2[تاریخ],"&gt;"&amp;I$4)</f>
        <v>150</v>
      </c>
      <c r="K67" s="22">
        <f>SUMIFS([1]!Gas_DB2[میزان مصرف],[1]!Gas_DB2[کد ماشین آلات],$B67,[1]!Gas_DB2[تاریخ],"&lt;="&amp;K$4,[1]!Gas_DB2[تاریخ],"&gt;"&amp;J$4)</f>
        <v>2298</v>
      </c>
      <c r="L67" s="36">
        <f>SUMIFS([1]!Gas_DB2[میزان مصرف],[1]!Gas_DB2[کد ماشین آلات],$B67,[1]!Gas_DB2[تاریخ],"&lt;="&amp;L$4,[1]!Gas_DB2[تاریخ],"&gt;"&amp;K$4)</f>
        <v>2024</v>
      </c>
      <c r="M67" s="34">
        <f>SUMIFS([1]!Gas_DB2[میزان مصرف],[1]!Gas_DB2[کد ماشین آلات],$B67,[1]!Gas_DB2[تاریخ],"&lt;="&amp;M$4,[1]!Gas_DB2[تاریخ],"&gt;"&amp;L$4)</f>
        <v>376</v>
      </c>
    </row>
    <row r="68" spans="1:13" x14ac:dyDescent="0.25">
      <c r="A68" s="37">
        <f t="shared" si="1"/>
        <v>62</v>
      </c>
      <c r="B68" s="9" t="s">
        <v>112</v>
      </c>
      <c r="C68" s="22" t="str">
        <f>VLOOKUP(B68,'[1]Gas-DB'!$X$4:$Z1461,2,FALSE)</f>
        <v>کامیون کمپرسی تک</v>
      </c>
      <c r="D68" s="22" t="str">
        <f>VLOOKUP(B68,'[1]Gas-DB'!$X$4:$Z1461,3,FALSE)</f>
        <v>رمضانی مقدم</v>
      </c>
      <c r="E68" s="22">
        <f>SUMIFS([1]!Gas_DB2[میزان مصرف],[1]!Gas_DB2[کد ماشین آلات],$B68,[1]!Gas_DB2[تاریخ],"&lt;="&amp;E$4)</f>
        <v>0</v>
      </c>
      <c r="F68" s="22">
        <f>SUMIFS([1]!Gas_DB2[میزان مصرف],[1]!Gas_DB2[کد ماشین آلات],$B68,[1]!Gas_DB2[تاریخ],"&lt;="&amp;F$4,[1]!Gas_DB2[تاریخ],"&gt;"&amp;E$4)</f>
        <v>0</v>
      </c>
      <c r="G68" s="22">
        <f>SUMIFS([1]!Gas_DB2[میزان مصرف],[1]!Gas_DB2[کد ماشین آلات],$B68,[1]!Gas_DB2[تاریخ],"&lt;="&amp;G$4,[1]!Gas_DB2[تاریخ],"&gt;"&amp;F$4)</f>
        <v>0</v>
      </c>
      <c r="H68" s="22">
        <f>SUMIFS([1]!Gas_DB2[میزان مصرف],[1]!Gas_DB2[کد ماشین آلات],$B68,[1]!Gas_DB2[تاریخ],"&lt;="&amp;H$4,[1]!Gas_DB2[تاریخ],"&gt;"&amp;G$4)</f>
        <v>0</v>
      </c>
      <c r="I68" s="22">
        <f>SUMIFS([1]!Gas_DB2[میزان مصرف],[1]!Gas_DB2[کد ماشین آلات],$B68,[1]!Gas_DB2[تاریخ],"&lt;="&amp;I$4,[1]!Gas_DB2[تاریخ],"&gt;"&amp;H$4)</f>
        <v>0</v>
      </c>
      <c r="J68" s="22">
        <f>SUMIFS([1]!Gas_DB2[میزان مصرف],[1]!Gas_DB2[کد ماشین آلات],$B68,[1]!Gas_DB2[تاریخ],"&lt;="&amp;J$4,[1]!Gas_DB2[تاریخ],"&gt;"&amp;I$4)</f>
        <v>0</v>
      </c>
      <c r="K68" s="22">
        <f>SUMIFS([1]!Gas_DB2[میزان مصرف],[1]!Gas_DB2[کد ماشین آلات],$B68,[1]!Gas_DB2[تاریخ],"&lt;="&amp;K$4,[1]!Gas_DB2[تاریخ],"&gt;"&amp;J$4)</f>
        <v>0</v>
      </c>
      <c r="L68" s="36">
        <f>SUMIFS([1]!Gas_DB2[میزان مصرف],[1]!Gas_DB2[کد ماشین آلات],$B68,[1]!Gas_DB2[تاریخ],"&lt;="&amp;L$4,[1]!Gas_DB2[تاریخ],"&gt;"&amp;K$4)</f>
        <v>979</v>
      </c>
      <c r="M68" s="34">
        <f>SUMIFS([1]!Gas_DB2[میزان مصرف],[1]!Gas_DB2[کد ماشین آلات],$B68,[1]!Gas_DB2[تاریخ],"&lt;="&amp;M$4,[1]!Gas_DB2[تاریخ],"&gt;"&amp;L$4)</f>
        <v>151</v>
      </c>
    </row>
    <row r="69" spans="1:13" x14ac:dyDescent="0.25">
      <c r="A69" s="37">
        <f t="shared" si="1"/>
        <v>63</v>
      </c>
      <c r="B69" s="9" t="s">
        <v>113</v>
      </c>
      <c r="C69" s="22" t="str">
        <f>VLOOKUP(B69,'[1]Gas-DB'!$X$4:$Z1462,2,FALSE)</f>
        <v>کامیون کمپرسی تک</v>
      </c>
      <c r="D69" s="22" t="str">
        <f>VLOOKUP(B69,'[1]Gas-DB'!$X$4:$Z1462,3,FALSE)</f>
        <v>صداقت</v>
      </c>
      <c r="E69" s="22">
        <f>SUMIFS([1]!Gas_DB2[میزان مصرف],[1]!Gas_DB2[کد ماشین آلات],$B69,[1]!Gas_DB2[تاریخ],"&lt;="&amp;E$4)</f>
        <v>0</v>
      </c>
      <c r="F69" s="22">
        <f>SUMIFS([1]!Gas_DB2[میزان مصرف],[1]!Gas_DB2[کد ماشین آلات],$B69,[1]!Gas_DB2[تاریخ],"&lt;="&amp;F$4,[1]!Gas_DB2[تاریخ],"&gt;"&amp;E$4)</f>
        <v>0</v>
      </c>
      <c r="G69" s="22">
        <f>SUMIFS([1]!Gas_DB2[میزان مصرف],[1]!Gas_DB2[کد ماشین آلات],$B69,[1]!Gas_DB2[تاریخ],"&lt;="&amp;G$4,[1]!Gas_DB2[تاریخ],"&gt;"&amp;F$4)</f>
        <v>0</v>
      </c>
      <c r="H69" s="22">
        <f>SUMIFS([1]!Gas_DB2[میزان مصرف],[1]!Gas_DB2[کد ماشین آلات],$B69,[1]!Gas_DB2[تاریخ],"&lt;="&amp;H$4,[1]!Gas_DB2[تاریخ],"&gt;"&amp;G$4)</f>
        <v>1122</v>
      </c>
      <c r="I69" s="22">
        <f>SUMIFS([1]!Gas_DB2[میزان مصرف],[1]!Gas_DB2[کد ماشین آلات],$B69,[1]!Gas_DB2[تاریخ],"&lt;="&amp;I$4,[1]!Gas_DB2[تاریخ],"&gt;"&amp;H$4)</f>
        <v>1523</v>
      </c>
      <c r="J69" s="22">
        <f>SUMIFS([1]!Gas_DB2[میزان مصرف],[1]!Gas_DB2[کد ماشین آلات],$B69,[1]!Gas_DB2[تاریخ],"&lt;="&amp;J$4,[1]!Gas_DB2[تاریخ],"&gt;"&amp;I$4)</f>
        <v>1422</v>
      </c>
      <c r="K69" s="22">
        <f>SUMIFS([1]!Gas_DB2[میزان مصرف],[1]!Gas_DB2[کد ماشین آلات],$B69,[1]!Gas_DB2[تاریخ],"&lt;="&amp;K$4,[1]!Gas_DB2[تاریخ],"&gt;"&amp;J$4)</f>
        <v>1301</v>
      </c>
      <c r="L69" s="36">
        <f>SUMIFS([1]!Gas_DB2[میزان مصرف],[1]!Gas_DB2[کد ماشین آلات],$B69,[1]!Gas_DB2[تاریخ],"&lt;="&amp;L$4,[1]!Gas_DB2[تاریخ],"&gt;"&amp;K$4)</f>
        <v>1360</v>
      </c>
      <c r="M69" s="34">
        <f>SUMIFS([1]!Gas_DB2[میزان مصرف],[1]!Gas_DB2[کد ماشین آلات],$B69,[1]!Gas_DB2[تاریخ],"&lt;="&amp;M$4,[1]!Gas_DB2[تاریخ],"&gt;"&amp;L$4)</f>
        <v>247</v>
      </c>
    </row>
    <row r="70" spans="1:13" x14ac:dyDescent="0.25">
      <c r="A70" s="37">
        <f t="shared" si="1"/>
        <v>64</v>
      </c>
      <c r="B70" s="9" t="s">
        <v>114</v>
      </c>
      <c r="C70" s="22" t="str">
        <f>VLOOKUP(B70,'[1]Gas-DB'!$X$4:$Z1463,2,FALSE)</f>
        <v>کامیون کمپرسی تک</v>
      </c>
      <c r="D70" s="22" t="str">
        <f>VLOOKUP(B70,'[1]Gas-DB'!$X$4:$Z1463,3,FALSE)</f>
        <v>صداقت</v>
      </c>
      <c r="E70" s="22">
        <f>SUMIFS([1]!Gas_DB2[میزان مصرف],[1]!Gas_DB2[کد ماشین آلات],$B70,[1]!Gas_DB2[تاریخ],"&lt;="&amp;E$4)</f>
        <v>0</v>
      </c>
      <c r="F70" s="22">
        <f>SUMIFS([1]!Gas_DB2[میزان مصرف],[1]!Gas_DB2[کد ماشین آلات],$B70,[1]!Gas_DB2[تاریخ],"&lt;="&amp;F$4,[1]!Gas_DB2[تاریخ],"&gt;"&amp;E$4)</f>
        <v>0</v>
      </c>
      <c r="G70" s="22">
        <f>SUMIFS([1]!Gas_DB2[میزان مصرف],[1]!Gas_DB2[کد ماشین آلات],$B70,[1]!Gas_DB2[تاریخ],"&lt;="&amp;G$4,[1]!Gas_DB2[تاریخ],"&gt;"&amp;F$4)</f>
        <v>0</v>
      </c>
      <c r="H70" s="22">
        <f>SUMIFS([1]!Gas_DB2[میزان مصرف],[1]!Gas_DB2[کد ماشین آلات],$B70,[1]!Gas_DB2[تاریخ],"&lt;="&amp;H$4,[1]!Gas_DB2[تاریخ],"&gt;"&amp;G$4)</f>
        <v>916</v>
      </c>
      <c r="I70" s="22">
        <f>SUMIFS([1]!Gas_DB2[میزان مصرف],[1]!Gas_DB2[کد ماشین آلات],$B70,[1]!Gas_DB2[تاریخ],"&lt;="&amp;I$4,[1]!Gas_DB2[تاریخ],"&gt;"&amp;H$4)</f>
        <v>1203</v>
      </c>
      <c r="J70" s="22">
        <f>SUMIFS([1]!Gas_DB2[میزان مصرف],[1]!Gas_DB2[کد ماشین آلات],$B70,[1]!Gas_DB2[تاریخ],"&lt;="&amp;J$4,[1]!Gas_DB2[تاریخ],"&gt;"&amp;I$4)</f>
        <v>1227</v>
      </c>
      <c r="K70" s="22">
        <f>SUMIFS([1]!Gas_DB2[میزان مصرف],[1]!Gas_DB2[کد ماشین آلات],$B70,[1]!Gas_DB2[تاریخ],"&lt;="&amp;K$4,[1]!Gas_DB2[تاریخ],"&gt;"&amp;J$4)</f>
        <v>900</v>
      </c>
      <c r="L70" s="36">
        <f>SUMIFS([1]!Gas_DB2[میزان مصرف],[1]!Gas_DB2[کد ماشین آلات],$B70,[1]!Gas_DB2[تاریخ],"&lt;="&amp;L$4,[1]!Gas_DB2[تاریخ],"&gt;"&amp;K$4)</f>
        <v>1310</v>
      </c>
      <c r="M70" s="34">
        <f>SUMIFS([1]!Gas_DB2[میزان مصرف],[1]!Gas_DB2[کد ماشین آلات],$B70,[1]!Gas_DB2[تاریخ],"&lt;="&amp;M$4,[1]!Gas_DB2[تاریخ],"&gt;"&amp;L$4)</f>
        <v>262</v>
      </c>
    </row>
    <row r="71" spans="1:13" x14ac:dyDescent="0.25">
      <c r="A71" s="37">
        <f t="shared" si="1"/>
        <v>65</v>
      </c>
      <c r="B71" s="9" t="s">
        <v>115</v>
      </c>
      <c r="C71" s="22" t="str">
        <f>VLOOKUP(B71,'[1]Gas-DB'!$X$4:$Z1464,2,FALSE)</f>
        <v>کامیون کمپرسی تک</v>
      </c>
      <c r="D71" s="22" t="str">
        <f>VLOOKUP(B71,'[1]Gas-DB'!$X$4:$Z1464,3,FALSE)</f>
        <v>صداقت</v>
      </c>
      <c r="E71" s="22">
        <f>SUMIFS([1]!Gas_DB2[میزان مصرف],[1]!Gas_DB2[کد ماشین آلات],$B71,[1]!Gas_DB2[تاریخ],"&lt;="&amp;E$4)</f>
        <v>0</v>
      </c>
      <c r="F71" s="22">
        <f>SUMIFS([1]!Gas_DB2[میزان مصرف],[1]!Gas_DB2[کد ماشین آلات],$B71,[1]!Gas_DB2[تاریخ],"&lt;="&amp;F$4,[1]!Gas_DB2[تاریخ],"&gt;"&amp;E$4)</f>
        <v>0</v>
      </c>
      <c r="G71" s="22">
        <f>SUMIFS([1]!Gas_DB2[میزان مصرف],[1]!Gas_DB2[کد ماشین آلات],$B71,[1]!Gas_DB2[تاریخ],"&lt;="&amp;G$4,[1]!Gas_DB2[تاریخ],"&gt;"&amp;F$4)</f>
        <v>0</v>
      </c>
      <c r="H71" s="22">
        <f>SUMIFS([1]!Gas_DB2[میزان مصرف],[1]!Gas_DB2[کد ماشین آلات],$B71,[1]!Gas_DB2[تاریخ],"&lt;="&amp;H$4,[1]!Gas_DB2[تاریخ],"&gt;"&amp;G$4)</f>
        <v>0</v>
      </c>
      <c r="I71" s="22">
        <f>SUMIFS([1]!Gas_DB2[میزان مصرف],[1]!Gas_DB2[کد ماشین آلات],$B71,[1]!Gas_DB2[تاریخ],"&lt;="&amp;I$4,[1]!Gas_DB2[تاریخ],"&gt;"&amp;H$4)</f>
        <v>583</v>
      </c>
      <c r="J71" s="22">
        <f>SUMIFS([1]!Gas_DB2[میزان مصرف],[1]!Gas_DB2[کد ماشین آلات],$B71,[1]!Gas_DB2[تاریخ],"&lt;="&amp;J$4,[1]!Gas_DB2[تاریخ],"&gt;"&amp;I$4)</f>
        <v>267</v>
      </c>
      <c r="K71" s="22">
        <f>SUMIFS([1]!Gas_DB2[میزان مصرف],[1]!Gas_DB2[کد ماشین آلات],$B71,[1]!Gas_DB2[تاریخ],"&lt;="&amp;K$4,[1]!Gas_DB2[تاریخ],"&gt;"&amp;J$4)</f>
        <v>0</v>
      </c>
      <c r="L71" s="36">
        <f>SUMIFS([1]!Gas_DB2[میزان مصرف],[1]!Gas_DB2[کد ماشین آلات],$B71,[1]!Gas_DB2[تاریخ],"&lt;="&amp;L$4,[1]!Gas_DB2[تاریخ],"&gt;"&amp;K$4)</f>
        <v>0</v>
      </c>
      <c r="M71" s="34">
        <f>SUMIFS([1]!Gas_DB2[میزان مصرف],[1]!Gas_DB2[کد ماشین آلات],$B71,[1]!Gas_DB2[تاریخ],"&lt;="&amp;M$4,[1]!Gas_DB2[تاریخ],"&gt;"&amp;L$4)</f>
        <v>0</v>
      </c>
    </row>
    <row r="72" spans="1:13" x14ac:dyDescent="0.25">
      <c r="A72" s="37">
        <f t="shared" ref="A72:A92" si="2">ROW()-6</f>
        <v>66</v>
      </c>
      <c r="B72" s="9" t="s">
        <v>116</v>
      </c>
      <c r="C72" s="22" t="str">
        <f>VLOOKUP(B72,'[1]Gas-DB'!$X$4:$Z1465,2,FALSE)</f>
        <v>لودر</v>
      </c>
      <c r="D72" s="22" t="str">
        <f>VLOOKUP(B72,'[1]Gas-DB'!$X$4:$Z1465,3,FALSE)</f>
        <v>جواد رضاپور</v>
      </c>
      <c r="E72" s="22">
        <f>SUMIFS([1]!Gas_DB2[میزان مصرف],[1]!Gas_DB2[کد ماشین آلات],$B72,[1]!Gas_DB2[تاریخ],"&lt;="&amp;E$4)</f>
        <v>0</v>
      </c>
      <c r="F72" s="22">
        <f>SUMIFS([1]!Gas_DB2[میزان مصرف],[1]!Gas_DB2[کد ماشین آلات],$B72,[1]!Gas_DB2[تاریخ],"&lt;="&amp;F$4,[1]!Gas_DB2[تاریخ],"&gt;"&amp;E$4)</f>
        <v>0</v>
      </c>
      <c r="G72" s="22">
        <f>SUMIFS([1]!Gas_DB2[میزان مصرف],[1]!Gas_DB2[کد ماشین آلات],$B72,[1]!Gas_DB2[تاریخ],"&lt;="&amp;G$4,[1]!Gas_DB2[تاریخ],"&gt;"&amp;F$4)</f>
        <v>0</v>
      </c>
      <c r="H72" s="22">
        <f>SUMIFS([1]!Gas_DB2[میزان مصرف],[1]!Gas_DB2[کد ماشین آلات],$B72,[1]!Gas_DB2[تاریخ],"&lt;="&amp;H$4,[1]!Gas_DB2[تاریخ],"&gt;"&amp;G$4)</f>
        <v>0</v>
      </c>
      <c r="I72" s="22">
        <f>SUMIFS([1]!Gas_DB2[میزان مصرف],[1]!Gas_DB2[کد ماشین آلات],$B72,[1]!Gas_DB2[تاریخ],"&lt;="&amp;I$4,[1]!Gas_DB2[تاریخ],"&gt;"&amp;H$4)</f>
        <v>0</v>
      </c>
      <c r="J72" s="22">
        <f>SUMIFS([1]!Gas_DB2[میزان مصرف],[1]!Gas_DB2[کد ماشین آلات],$B72,[1]!Gas_DB2[تاریخ],"&lt;="&amp;J$4,[1]!Gas_DB2[تاریخ],"&gt;"&amp;I$4)</f>
        <v>1037</v>
      </c>
      <c r="K72" s="22">
        <f>SUMIFS([1]!Gas_DB2[میزان مصرف],[1]!Gas_DB2[کد ماشین آلات],$B72,[1]!Gas_DB2[تاریخ],"&lt;="&amp;K$4,[1]!Gas_DB2[تاریخ],"&gt;"&amp;J$4)</f>
        <v>1260</v>
      </c>
      <c r="L72" s="36">
        <f>SUMIFS([1]!Gas_DB2[میزان مصرف],[1]!Gas_DB2[کد ماشین آلات],$B72,[1]!Gas_DB2[تاریخ],"&lt;="&amp;L$4,[1]!Gas_DB2[تاریخ],"&gt;"&amp;K$4)</f>
        <v>2149</v>
      </c>
      <c r="M72" s="34">
        <f>SUMIFS([1]!Gas_DB2[میزان مصرف],[1]!Gas_DB2[کد ماشین آلات],$B72,[1]!Gas_DB2[تاریخ],"&lt;="&amp;M$4,[1]!Gas_DB2[تاریخ],"&gt;"&amp;L$4)</f>
        <v>285</v>
      </c>
    </row>
    <row r="73" spans="1:13" x14ac:dyDescent="0.25">
      <c r="A73" s="37">
        <f t="shared" si="2"/>
        <v>67</v>
      </c>
      <c r="B73" s="9" t="s">
        <v>149</v>
      </c>
      <c r="C73" s="22" t="str">
        <f>VLOOKUP(B73,'[1]Gas-DB'!$X$4:$Z1466,2,FALSE)</f>
        <v>لودر ZL50</v>
      </c>
      <c r="D73" s="22" t="str">
        <f>VLOOKUP(B73,'[1]Gas-DB'!$X$4:$Z1466,3,FALSE)</f>
        <v>میرزایی</v>
      </c>
      <c r="E73" s="22">
        <f>SUMIFS([1]!Gas_DB2[میزان مصرف],[1]!Gas_DB2[کد ماشین آلات],$B73,[1]!Gas_DB2[تاریخ],"&lt;="&amp;E$4)</f>
        <v>0</v>
      </c>
      <c r="F73" s="22">
        <f>SUMIFS([1]!Gas_DB2[میزان مصرف],[1]!Gas_DB2[کد ماشین آلات],$B73,[1]!Gas_DB2[تاریخ],"&lt;="&amp;F$4,[1]!Gas_DB2[تاریخ],"&gt;"&amp;E$4)</f>
        <v>1011</v>
      </c>
      <c r="G73" s="22">
        <f>SUMIFS([1]!Gas_DB2[میزان مصرف],[1]!Gas_DB2[کد ماشین آلات],$B73,[1]!Gas_DB2[تاریخ],"&lt;="&amp;G$4,[1]!Gas_DB2[تاریخ],"&gt;"&amp;F$4)</f>
        <v>1852</v>
      </c>
      <c r="H73" s="22">
        <f>SUMIFS([1]!Gas_DB2[میزان مصرف],[1]!Gas_DB2[کد ماشین آلات],$B73,[1]!Gas_DB2[تاریخ],"&lt;="&amp;H$4,[1]!Gas_DB2[تاریخ],"&gt;"&amp;G$4)</f>
        <v>1515</v>
      </c>
      <c r="I73" s="22">
        <f>SUMIFS([1]!Gas_DB2[میزان مصرف],[1]!Gas_DB2[کد ماشین آلات],$B73,[1]!Gas_DB2[تاریخ],"&lt;="&amp;I$4,[1]!Gas_DB2[تاریخ],"&gt;"&amp;H$4)</f>
        <v>1207</v>
      </c>
      <c r="J73" s="22">
        <f>SUMIFS([1]!Gas_DB2[میزان مصرف],[1]!Gas_DB2[کد ماشین آلات],$B73,[1]!Gas_DB2[تاریخ],"&lt;="&amp;J$4,[1]!Gas_DB2[تاریخ],"&gt;"&amp;I$4)</f>
        <v>1678</v>
      </c>
      <c r="K73" s="22">
        <f>SUMIFS([1]!Gas_DB2[میزان مصرف],[1]!Gas_DB2[کد ماشین آلات],$B73,[1]!Gas_DB2[تاریخ],"&lt;="&amp;K$4,[1]!Gas_DB2[تاریخ],"&gt;"&amp;J$4)</f>
        <v>1297</v>
      </c>
      <c r="L73" s="36">
        <f>SUMIFS([1]!Gas_DB2[میزان مصرف],[1]!Gas_DB2[کد ماشین آلات],$B73,[1]!Gas_DB2[تاریخ],"&lt;="&amp;L$4,[1]!Gas_DB2[تاریخ],"&gt;"&amp;K$4)</f>
        <v>1185</v>
      </c>
      <c r="M73" s="34">
        <f>SUMIFS([1]!Gas_DB2[میزان مصرف],[1]!Gas_DB2[کد ماشین آلات],$B73,[1]!Gas_DB2[تاریخ],"&lt;="&amp;M$4,[1]!Gas_DB2[تاریخ],"&gt;"&amp;L$4)</f>
        <v>207</v>
      </c>
    </row>
    <row r="74" spans="1:13" x14ac:dyDescent="0.25">
      <c r="A74" s="37">
        <f t="shared" si="2"/>
        <v>68</v>
      </c>
      <c r="B74" s="9" t="s">
        <v>117</v>
      </c>
      <c r="C74" s="22" t="str">
        <f>VLOOKUP(B74,'[1]Gas-DB'!$X$4:$Z1467,2,FALSE)</f>
        <v>لودر</v>
      </c>
      <c r="D74" s="22" t="str">
        <f>VLOOKUP(B74,'[1]Gas-DB'!$X$4:$Z1467,3,FALSE)</f>
        <v>محمد پور</v>
      </c>
      <c r="E74" s="22">
        <f>SUMIFS([1]!Gas_DB2[میزان مصرف],[1]!Gas_DB2[کد ماشین آلات],$B74,[1]!Gas_DB2[تاریخ],"&lt;="&amp;E$4)</f>
        <v>0</v>
      </c>
      <c r="F74" s="22">
        <f>SUMIFS([1]!Gas_DB2[میزان مصرف],[1]!Gas_DB2[کد ماشین آلات],$B74,[1]!Gas_DB2[تاریخ],"&lt;="&amp;F$4,[1]!Gas_DB2[تاریخ],"&gt;"&amp;E$4)</f>
        <v>0</v>
      </c>
      <c r="G74" s="22">
        <f>SUMIFS([1]!Gas_DB2[میزان مصرف],[1]!Gas_DB2[کد ماشین آلات],$B74,[1]!Gas_DB2[تاریخ],"&lt;="&amp;G$4,[1]!Gas_DB2[تاریخ],"&gt;"&amp;F$4)</f>
        <v>0</v>
      </c>
      <c r="H74" s="22">
        <f>SUMIFS([1]!Gas_DB2[میزان مصرف],[1]!Gas_DB2[کد ماشین آلات],$B74,[1]!Gas_DB2[تاریخ],"&lt;="&amp;H$4,[1]!Gas_DB2[تاریخ],"&gt;"&amp;G$4)</f>
        <v>144</v>
      </c>
      <c r="I74" s="22">
        <f>SUMIFS([1]!Gas_DB2[میزان مصرف],[1]!Gas_DB2[کد ماشین آلات],$B74,[1]!Gas_DB2[تاریخ],"&lt;="&amp;I$4,[1]!Gas_DB2[تاریخ],"&gt;"&amp;H$4)</f>
        <v>3486</v>
      </c>
      <c r="J74" s="22">
        <f>SUMIFS([1]!Gas_DB2[میزان مصرف],[1]!Gas_DB2[کد ماشین آلات],$B74,[1]!Gas_DB2[تاریخ],"&lt;="&amp;J$4,[1]!Gas_DB2[تاریخ],"&gt;"&amp;I$4)</f>
        <v>2781</v>
      </c>
      <c r="K74" s="22">
        <f>SUMIFS([1]!Gas_DB2[میزان مصرف],[1]!Gas_DB2[کد ماشین آلات],$B74,[1]!Gas_DB2[تاریخ],"&lt;="&amp;K$4,[1]!Gas_DB2[تاریخ],"&gt;"&amp;J$4)</f>
        <v>2509</v>
      </c>
      <c r="L74" s="36">
        <f>SUMIFS([1]!Gas_DB2[میزان مصرف],[1]!Gas_DB2[کد ماشین آلات],$B74,[1]!Gas_DB2[تاریخ],"&lt;="&amp;L$4,[1]!Gas_DB2[تاریخ],"&gt;"&amp;K$4)</f>
        <v>2369</v>
      </c>
      <c r="M74" s="34">
        <f>SUMIFS([1]!Gas_DB2[میزان مصرف],[1]!Gas_DB2[کد ماشین آلات],$B74,[1]!Gas_DB2[تاریخ],"&lt;="&amp;M$4,[1]!Gas_DB2[تاریخ],"&gt;"&amp;L$4)</f>
        <v>0</v>
      </c>
    </row>
    <row r="75" spans="1:13" x14ac:dyDescent="0.25">
      <c r="A75" s="37">
        <f t="shared" si="2"/>
        <v>69</v>
      </c>
      <c r="B75" s="9" t="s">
        <v>118</v>
      </c>
      <c r="C75" s="22" t="str">
        <f>VLOOKUP(B75,'[1]Gas-DB'!$X$4:$Z1468,2,FALSE)</f>
        <v>لودر</v>
      </c>
      <c r="D75" s="22" t="str">
        <f>VLOOKUP(B75,'[1]Gas-DB'!$X$4:$Z1468,3,FALSE)</f>
        <v>محمد پور</v>
      </c>
      <c r="E75" s="22">
        <f>SUMIFS([1]!Gas_DB2[میزان مصرف],[1]!Gas_DB2[کد ماشین آلات],$B75,[1]!Gas_DB2[تاریخ],"&lt;="&amp;E$4)</f>
        <v>0</v>
      </c>
      <c r="F75" s="22">
        <f>SUMIFS([1]!Gas_DB2[میزان مصرف],[1]!Gas_DB2[کد ماشین آلات],$B75,[1]!Gas_DB2[تاریخ],"&lt;="&amp;F$4,[1]!Gas_DB2[تاریخ],"&gt;"&amp;E$4)</f>
        <v>0</v>
      </c>
      <c r="G75" s="22">
        <f>SUMIFS([1]!Gas_DB2[میزان مصرف],[1]!Gas_DB2[کد ماشین آلات],$B75,[1]!Gas_DB2[تاریخ],"&lt;="&amp;G$4,[1]!Gas_DB2[تاریخ],"&gt;"&amp;F$4)</f>
        <v>0</v>
      </c>
      <c r="H75" s="22">
        <f>SUMIFS([1]!Gas_DB2[میزان مصرف],[1]!Gas_DB2[کد ماشین آلات],$B75,[1]!Gas_DB2[تاریخ],"&lt;="&amp;H$4,[1]!Gas_DB2[تاریخ],"&gt;"&amp;G$4)</f>
        <v>0</v>
      </c>
      <c r="I75" s="22">
        <f>SUMIFS([1]!Gas_DB2[میزان مصرف],[1]!Gas_DB2[کد ماشین آلات],$B75,[1]!Gas_DB2[تاریخ],"&lt;="&amp;I$4,[1]!Gas_DB2[تاریخ],"&gt;"&amp;H$4)</f>
        <v>219</v>
      </c>
      <c r="J75" s="22">
        <f>SUMIFS([1]!Gas_DB2[میزان مصرف],[1]!Gas_DB2[کد ماشین آلات],$B75,[1]!Gas_DB2[تاریخ],"&lt;="&amp;J$4,[1]!Gas_DB2[تاریخ],"&gt;"&amp;I$4)</f>
        <v>2474</v>
      </c>
      <c r="K75" s="22">
        <f>SUMIFS([1]!Gas_DB2[میزان مصرف],[1]!Gas_DB2[کد ماشین آلات],$B75,[1]!Gas_DB2[تاریخ],"&lt;="&amp;K$4,[1]!Gas_DB2[تاریخ],"&gt;"&amp;J$4)</f>
        <v>2605</v>
      </c>
      <c r="L75" s="36">
        <f>SUMIFS([1]!Gas_DB2[میزان مصرف],[1]!Gas_DB2[کد ماشین آلات],$B75,[1]!Gas_DB2[تاریخ],"&lt;="&amp;L$4,[1]!Gas_DB2[تاریخ],"&gt;"&amp;K$4)</f>
        <v>949</v>
      </c>
      <c r="M75" s="34">
        <f>SUMIFS([1]!Gas_DB2[میزان مصرف],[1]!Gas_DB2[کد ماشین آلات],$B75,[1]!Gas_DB2[تاریخ],"&lt;="&amp;M$4,[1]!Gas_DB2[تاریخ],"&gt;"&amp;L$4)</f>
        <v>403</v>
      </c>
    </row>
    <row r="76" spans="1:13" x14ac:dyDescent="0.25">
      <c r="A76" s="37">
        <f t="shared" si="2"/>
        <v>70</v>
      </c>
      <c r="B76" s="9" t="s">
        <v>119</v>
      </c>
      <c r="C76" s="22" t="str">
        <f>VLOOKUP(B76,'[1]Gas-DB'!$X$4:$Z1469,2,FALSE)</f>
        <v>لودر</v>
      </c>
      <c r="D76" s="22" t="str">
        <f>VLOOKUP(B76,'[1]Gas-DB'!$X$4:$Z1469,3,FALSE)</f>
        <v>شهرکی</v>
      </c>
      <c r="E76" s="22">
        <f>SUMIFS([1]!Gas_DB2[میزان مصرف],[1]!Gas_DB2[کد ماشین آلات],$B76,[1]!Gas_DB2[تاریخ],"&lt;="&amp;E$4)</f>
        <v>0</v>
      </c>
      <c r="F76" s="22">
        <f>SUMIFS([1]!Gas_DB2[میزان مصرف],[1]!Gas_DB2[کد ماشین آلات],$B76,[1]!Gas_DB2[تاریخ],"&lt;="&amp;F$4,[1]!Gas_DB2[تاریخ],"&gt;"&amp;E$4)</f>
        <v>0</v>
      </c>
      <c r="G76" s="22">
        <f>SUMIFS([1]!Gas_DB2[میزان مصرف],[1]!Gas_DB2[کد ماشین آلات],$B76,[1]!Gas_DB2[تاریخ],"&lt;="&amp;G$4,[1]!Gas_DB2[تاریخ],"&gt;"&amp;F$4)</f>
        <v>0</v>
      </c>
      <c r="H76" s="22">
        <f>SUMIFS([1]!Gas_DB2[میزان مصرف],[1]!Gas_DB2[کد ماشین آلات],$B76,[1]!Gas_DB2[تاریخ],"&lt;="&amp;H$4,[1]!Gas_DB2[تاریخ],"&gt;"&amp;G$4)</f>
        <v>0</v>
      </c>
      <c r="I76" s="22">
        <f>SUMIFS([1]!Gas_DB2[میزان مصرف],[1]!Gas_DB2[کد ماشین آلات],$B76,[1]!Gas_DB2[تاریخ],"&lt;="&amp;I$4,[1]!Gas_DB2[تاریخ],"&gt;"&amp;H$4)</f>
        <v>0</v>
      </c>
      <c r="J76" s="22">
        <f>SUMIFS([1]!Gas_DB2[میزان مصرف],[1]!Gas_DB2[کد ماشین آلات],$B76,[1]!Gas_DB2[تاریخ],"&lt;="&amp;J$4,[1]!Gas_DB2[تاریخ],"&gt;"&amp;I$4)</f>
        <v>0</v>
      </c>
      <c r="K76" s="22">
        <f>SUMIFS([1]!Gas_DB2[میزان مصرف],[1]!Gas_DB2[کد ماشین آلات],$B76,[1]!Gas_DB2[تاریخ],"&lt;="&amp;K$4,[1]!Gas_DB2[تاریخ],"&gt;"&amp;J$4)</f>
        <v>244</v>
      </c>
      <c r="L76" s="36">
        <f>SUMIFS([1]!Gas_DB2[میزان مصرف],[1]!Gas_DB2[کد ماشین آلات],$B76,[1]!Gas_DB2[تاریخ],"&lt;="&amp;L$4,[1]!Gas_DB2[تاریخ],"&gt;"&amp;K$4)</f>
        <v>1987</v>
      </c>
      <c r="M76" s="34">
        <f>SUMIFS([1]!Gas_DB2[میزان مصرف],[1]!Gas_DB2[کد ماشین آلات],$B76,[1]!Gas_DB2[تاریخ],"&lt;="&amp;M$4,[1]!Gas_DB2[تاریخ],"&gt;"&amp;L$4)</f>
        <v>277</v>
      </c>
    </row>
    <row r="77" spans="1:13" x14ac:dyDescent="0.25">
      <c r="A77" s="37">
        <f t="shared" si="2"/>
        <v>71</v>
      </c>
      <c r="B77" s="9" t="s">
        <v>120</v>
      </c>
      <c r="C77" s="22" t="str">
        <f>VLOOKUP(B77,'[1]Gas-DB'!$X$4:$Z1470,2,FALSE)</f>
        <v>لودر</v>
      </c>
      <c r="D77" s="22" t="str">
        <f>VLOOKUP(B77,'[1]Gas-DB'!$X$4:$Z1470,3,FALSE)</f>
        <v>رمضانی مقدم</v>
      </c>
      <c r="E77" s="22">
        <f>SUMIFS([1]!Gas_DB2[میزان مصرف],[1]!Gas_DB2[کد ماشین آلات],$B77,[1]!Gas_DB2[تاریخ],"&lt;="&amp;E$4)</f>
        <v>0</v>
      </c>
      <c r="F77" s="22">
        <f>SUMIFS([1]!Gas_DB2[میزان مصرف],[1]!Gas_DB2[کد ماشین آلات],$B77,[1]!Gas_DB2[تاریخ],"&lt;="&amp;F$4,[1]!Gas_DB2[تاریخ],"&gt;"&amp;E$4)</f>
        <v>0</v>
      </c>
      <c r="G77" s="22">
        <f>SUMIFS([1]!Gas_DB2[میزان مصرف],[1]!Gas_DB2[کد ماشین آلات],$B77,[1]!Gas_DB2[تاریخ],"&lt;="&amp;G$4,[1]!Gas_DB2[تاریخ],"&gt;"&amp;F$4)</f>
        <v>0</v>
      </c>
      <c r="H77" s="22">
        <f>SUMIFS([1]!Gas_DB2[میزان مصرف],[1]!Gas_DB2[کد ماشین آلات],$B77,[1]!Gas_DB2[تاریخ],"&lt;="&amp;H$4,[1]!Gas_DB2[تاریخ],"&gt;"&amp;G$4)</f>
        <v>0</v>
      </c>
      <c r="I77" s="22">
        <f>SUMIFS([1]!Gas_DB2[میزان مصرف],[1]!Gas_DB2[کد ماشین آلات],$B77,[1]!Gas_DB2[تاریخ],"&lt;="&amp;I$4,[1]!Gas_DB2[تاریخ],"&gt;"&amp;H$4)</f>
        <v>0</v>
      </c>
      <c r="J77" s="22">
        <f>SUMIFS([1]!Gas_DB2[میزان مصرف],[1]!Gas_DB2[کد ماشین آلات],$B77,[1]!Gas_DB2[تاریخ],"&lt;="&amp;J$4,[1]!Gas_DB2[تاریخ],"&gt;"&amp;I$4)</f>
        <v>187</v>
      </c>
      <c r="K77" s="22">
        <f>SUMIFS([1]!Gas_DB2[میزان مصرف],[1]!Gas_DB2[کد ماشین آلات],$B77,[1]!Gas_DB2[تاریخ],"&lt;="&amp;K$4,[1]!Gas_DB2[تاریخ],"&gt;"&amp;J$4)</f>
        <v>1216</v>
      </c>
      <c r="L77" s="36">
        <f>SUMIFS([1]!Gas_DB2[میزان مصرف],[1]!Gas_DB2[کد ماشین آلات],$B77,[1]!Gas_DB2[تاریخ],"&lt;="&amp;L$4,[1]!Gas_DB2[تاریخ],"&gt;"&amp;K$4)</f>
        <v>1439</v>
      </c>
      <c r="M77" s="34">
        <f>SUMIFS([1]!Gas_DB2[میزان مصرف],[1]!Gas_DB2[کد ماشین آلات],$B77,[1]!Gas_DB2[تاریخ],"&lt;="&amp;M$4,[1]!Gas_DB2[تاریخ],"&gt;"&amp;L$4)</f>
        <v>248</v>
      </c>
    </row>
    <row r="78" spans="1:13" x14ac:dyDescent="0.25">
      <c r="A78" s="37">
        <f t="shared" si="2"/>
        <v>72</v>
      </c>
      <c r="B78" s="9" t="s">
        <v>121</v>
      </c>
      <c r="C78" s="22" t="str">
        <f>VLOOKUP(B78,'[1]Gas-DB'!$X$4:$Z1471,2,FALSE)</f>
        <v>لودر</v>
      </c>
      <c r="D78" s="22" t="str">
        <f>VLOOKUP(B78,'[1]Gas-DB'!$X$4:$Z1471,3,FALSE)</f>
        <v>صداقت</v>
      </c>
      <c r="E78" s="22">
        <f>SUMIFS([1]!Gas_DB2[میزان مصرف],[1]!Gas_DB2[کد ماشین آلات],$B78,[1]!Gas_DB2[تاریخ],"&lt;="&amp;E$4)</f>
        <v>0</v>
      </c>
      <c r="F78" s="22">
        <f>SUMIFS([1]!Gas_DB2[میزان مصرف],[1]!Gas_DB2[کد ماشین آلات],$B78,[1]!Gas_DB2[تاریخ],"&lt;="&amp;F$4,[1]!Gas_DB2[تاریخ],"&gt;"&amp;E$4)</f>
        <v>0</v>
      </c>
      <c r="G78" s="22">
        <f>SUMIFS([1]!Gas_DB2[میزان مصرف],[1]!Gas_DB2[کد ماشین آلات],$B78,[1]!Gas_DB2[تاریخ],"&lt;="&amp;G$4,[1]!Gas_DB2[تاریخ],"&gt;"&amp;F$4)</f>
        <v>0</v>
      </c>
      <c r="H78" s="22">
        <f>SUMIFS([1]!Gas_DB2[میزان مصرف],[1]!Gas_DB2[کد ماشین آلات],$B78,[1]!Gas_DB2[تاریخ],"&lt;="&amp;H$4,[1]!Gas_DB2[تاریخ],"&gt;"&amp;G$4)</f>
        <v>1775</v>
      </c>
      <c r="I78" s="22">
        <f>SUMIFS([1]!Gas_DB2[میزان مصرف],[1]!Gas_DB2[کد ماشین آلات],$B78,[1]!Gas_DB2[تاریخ],"&lt;="&amp;I$4,[1]!Gas_DB2[تاریخ],"&gt;"&amp;H$4)</f>
        <v>2136</v>
      </c>
      <c r="J78" s="22">
        <f>SUMIFS([1]!Gas_DB2[میزان مصرف],[1]!Gas_DB2[کد ماشین آلات],$B78,[1]!Gas_DB2[تاریخ],"&lt;="&amp;J$4,[1]!Gas_DB2[تاریخ],"&gt;"&amp;I$4)</f>
        <v>1869</v>
      </c>
      <c r="K78" s="22">
        <f>SUMIFS([1]!Gas_DB2[میزان مصرف],[1]!Gas_DB2[کد ماشین آلات],$B78,[1]!Gas_DB2[تاریخ],"&lt;="&amp;K$4,[1]!Gas_DB2[تاریخ],"&gt;"&amp;J$4)</f>
        <v>1584</v>
      </c>
      <c r="L78" s="36">
        <f>SUMIFS([1]!Gas_DB2[میزان مصرف],[1]!Gas_DB2[کد ماشین آلات],$B78,[1]!Gas_DB2[تاریخ],"&lt;="&amp;L$4,[1]!Gas_DB2[تاریخ],"&gt;"&amp;K$4)</f>
        <v>1707</v>
      </c>
      <c r="M78" s="34">
        <f>SUMIFS([1]!Gas_DB2[میزان مصرف],[1]!Gas_DB2[کد ماشین آلات],$B78,[1]!Gas_DB2[تاریخ],"&lt;="&amp;M$4,[1]!Gas_DB2[تاریخ],"&gt;"&amp;L$4)</f>
        <v>269</v>
      </c>
    </row>
    <row r="79" spans="1:13" x14ac:dyDescent="0.25">
      <c r="A79" s="37">
        <f t="shared" si="2"/>
        <v>73</v>
      </c>
      <c r="B79" s="9" t="s">
        <v>122</v>
      </c>
      <c r="C79" s="22" t="str">
        <f>VLOOKUP(B79,'[1]Gas-DB'!$X$4:$Z1472,2,FALSE)</f>
        <v>غلطک کششی</v>
      </c>
      <c r="D79" s="22" t="str">
        <f>VLOOKUP(B79,'[1]Gas-DB'!$X$4:$Z1472,3,FALSE)</f>
        <v>محمد پور</v>
      </c>
      <c r="E79" s="22">
        <f>SUMIFS([1]!Gas_DB2[میزان مصرف],[1]!Gas_DB2[کد ماشین آلات],$B79,[1]!Gas_DB2[تاریخ],"&lt;="&amp;E$4)</f>
        <v>0</v>
      </c>
      <c r="F79" s="22">
        <f>SUMIFS([1]!Gas_DB2[میزان مصرف],[1]!Gas_DB2[کد ماشین آلات],$B79,[1]!Gas_DB2[تاریخ],"&lt;="&amp;F$4,[1]!Gas_DB2[تاریخ],"&gt;"&amp;E$4)</f>
        <v>0</v>
      </c>
      <c r="G79" s="22">
        <f>SUMIFS([1]!Gas_DB2[میزان مصرف],[1]!Gas_DB2[کد ماشین آلات],$B79,[1]!Gas_DB2[تاریخ],"&lt;="&amp;G$4,[1]!Gas_DB2[تاریخ],"&gt;"&amp;F$4)</f>
        <v>0</v>
      </c>
      <c r="H79" s="22">
        <f>SUMIFS([1]!Gas_DB2[میزان مصرف],[1]!Gas_DB2[کد ماشین آلات],$B79,[1]!Gas_DB2[تاریخ],"&lt;="&amp;H$4,[1]!Gas_DB2[تاریخ],"&gt;"&amp;G$4)</f>
        <v>396</v>
      </c>
      <c r="I79" s="22">
        <f>SUMIFS([1]!Gas_DB2[میزان مصرف],[1]!Gas_DB2[کد ماشین آلات],$B79,[1]!Gas_DB2[تاریخ],"&lt;="&amp;I$4,[1]!Gas_DB2[تاریخ],"&gt;"&amp;H$4)</f>
        <v>1070</v>
      </c>
      <c r="J79" s="22">
        <f>SUMIFS([1]!Gas_DB2[میزان مصرف],[1]!Gas_DB2[کد ماشین آلات],$B79,[1]!Gas_DB2[تاریخ],"&lt;="&amp;J$4,[1]!Gas_DB2[تاریخ],"&gt;"&amp;I$4)</f>
        <v>1013</v>
      </c>
      <c r="K79" s="22">
        <f>SUMIFS([1]!Gas_DB2[میزان مصرف],[1]!Gas_DB2[کد ماشین آلات],$B79,[1]!Gas_DB2[تاریخ],"&lt;="&amp;K$4,[1]!Gas_DB2[تاریخ],"&gt;"&amp;J$4)</f>
        <v>1037</v>
      </c>
      <c r="L79" s="36">
        <f>SUMIFS([1]!Gas_DB2[میزان مصرف],[1]!Gas_DB2[کد ماشین آلات],$B79,[1]!Gas_DB2[تاریخ],"&lt;="&amp;L$4,[1]!Gas_DB2[تاریخ],"&gt;"&amp;K$4)</f>
        <v>660</v>
      </c>
      <c r="M79" s="34">
        <f>SUMIFS([1]!Gas_DB2[میزان مصرف],[1]!Gas_DB2[کد ماشین آلات],$B79,[1]!Gas_DB2[تاریخ],"&lt;="&amp;M$4,[1]!Gas_DB2[تاریخ],"&gt;"&amp;L$4)</f>
        <v>98</v>
      </c>
    </row>
    <row r="80" spans="1:13" x14ac:dyDescent="0.25">
      <c r="A80" s="37">
        <f t="shared" si="2"/>
        <v>74</v>
      </c>
      <c r="B80" s="9" t="s">
        <v>123</v>
      </c>
      <c r="C80" s="22" t="str">
        <f>VLOOKUP(B80,'[1]Gas-DB'!$X$4:$Z1473,2,FALSE)</f>
        <v>غلطک کششی</v>
      </c>
      <c r="D80" s="22" t="str">
        <f>VLOOKUP(B80,'[1]Gas-DB'!$X$4:$Z1473,3,FALSE)</f>
        <v>محمد پور</v>
      </c>
      <c r="E80" s="22">
        <f>SUMIFS([1]!Gas_DB2[میزان مصرف],[1]!Gas_DB2[کد ماشین آلات],$B80,[1]!Gas_DB2[تاریخ],"&lt;="&amp;E$4)</f>
        <v>0</v>
      </c>
      <c r="F80" s="22">
        <f>SUMIFS([1]!Gas_DB2[میزان مصرف],[1]!Gas_DB2[کد ماشین آلات],$B80,[1]!Gas_DB2[تاریخ],"&lt;="&amp;F$4,[1]!Gas_DB2[تاریخ],"&gt;"&amp;E$4)</f>
        <v>0</v>
      </c>
      <c r="G80" s="22">
        <f>SUMIFS([1]!Gas_DB2[میزان مصرف],[1]!Gas_DB2[کد ماشین آلات],$B80,[1]!Gas_DB2[تاریخ],"&lt;="&amp;G$4,[1]!Gas_DB2[تاریخ],"&gt;"&amp;F$4)</f>
        <v>0</v>
      </c>
      <c r="H80" s="22">
        <f>SUMIFS([1]!Gas_DB2[میزان مصرف],[1]!Gas_DB2[کد ماشین آلات],$B80,[1]!Gas_DB2[تاریخ],"&lt;="&amp;H$4,[1]!Gas_DB2[تاریخ],"&gt;"&amp;G$4)</f>
        <v>342</v>
      </c>
      <c r="I80" s="22">
        <f>SUMIFS([1]!Gas_DB2[میزان مصرف],[1]!Gas_DB2[کد ماشین آلات],$B80,[1]!Gas_DB2[تاریخ],"&lt;="&amp;I$4,[1]!Gas_DB2[تاریخ],"&gt;"&amp;H$4)</f>
        <v>1233</v>
      </c>
      <c r="J80" s="22">
        <f>SUMIFS([1]!Gas_DB2[میزان مصرف],[1]!Gas_DB2[کد ماشین آلات],$B80,[1]!Gas_DB2[تاریخ],"&lt;="&amp;J$4,[1]!Gas_DB2[تاریخ],"&gt;"&amp;I$4)</f>
        <v>891</v>
      </c>
      <c r="K80" s="22">
        <f>SUMIFS([1]!Gas_DB2[میزان مصرف],[1]!Gas_DB2[کد ماشین آلات],$B80,[1]!Gas_DB2[تاریخ],"&lt;="&amp;K$4,[1]!Gas_DB2[تاریخ],"&gt;"&amp;J$4)</f>
        <v>924</v>
      </c>
      <c r="L80" s="36">
        <f>SUMIFS([1]!Gas_DB2[میزان مصرف],[1]!Gas_DB2[کد ماشین آلات],$B80,[1]!Gas_DB2[تاریخ],"&lt;="&amp;L$4,[1]!Gas_DB2[تاریخ],"&gt;"&amp;K$4)</f>
        <v>606</v>
      </c>
      <c r="M80" s="34">
        <f>SUMIFS([1]!Gas_DB2[میزان مصرف],[1]!Gas_DB2[کد ماشین آلات],$B80,[1]!Gas_DB2[تاریخ],"&lt;="&amp;M$4,[1]!Gas_DB2[تاریخ],"&gt;"&amp;L$4)</f>
        <v>103</v>
      </c>
    </row>
    <row r="81" spans="1:13" x14ac:dyDescent="0.25">
      <c r="A81" s="37">
        <f t="shared" si="2"/>
        <v>75</v>
      </c>
      <c r="B81" s="9" t="s">
        <v>124</v>
      </c>
      <c r="C81" s="22" t="str">
        <f>VLOOKUP(B81,'[1]Gas-DB'!$X$4:$Z1474,2,FALSE)</f>
        <v xml:space="preserve">غلطک </v>
      </c>
      <c r="D81" s="22" t="str">
        <f>VLOOKUP(B81,'[1]Gas-DB'!$X$4:$Z1474,3,FALSE)</f>
        <v>محمد پور</v>
      </c>
      <c r="E81" s="22">
        <f>SUMIFS([1]!Gas_DB2[میزان مصرف],[1]!Gas_DB2[کد ماشین آلات],$B81,[1]!Gas_DB2[تاریخ],"&lt;="&amp;E$4)</f>
        <v>0</v>
      </c>
      <c r="F81" s="22">
        <f>SUMIFS([1]!Gas_DB2[میزان مصرف],[1]!Gas_DB2[کد ماشین آلات],$B81,[1]!Gas_DB2[تاریخ],"&lt;="&amp;F$4,[1]!Gas_DB2[تاریخ],"&gt;"&amp;E$4)</f>
        <v>0</v>
      </c>
      <c r="G81" s="22">
        <f>SUMIFS([1]!Gas_DB2[میزان مصرف],[1]!Gas_DB2[کد ماشین آلات],$B81,[1]!Gas_DB2[تاریخ],"&lt;="&amp;G$4,[1]!Gas_DB2[تاریخ],"&gt;"&amp;F$4)</f>
        <v>0</v>
      </c>
      <c r="H81" s="22">
        <f>SUMIFS([1]!Gas_DB2[میزان مصرف],[1]!Gas_DB2[کد ماشین آلات],$B81,[1]!Gas_DB2[تاریخ],"&lt;="&amp;H$4,[1]!Gas_DB2[تاریخ],"&gt;"&amp;G$4)</f>
        <v>102</v>
      </c>
      <c r="I81" s="22">
        <f>SUMIFS([1]!Gas_DB2[میزان مصرف],[1]!Gas_DB2[کد ماشین آلات],$B81,[1]!Gas_DB2[تاریخ],"&lt;="&amp;I$4,[1]!Gas_DB2[تاریخ],"&gt;"&amp;H$4)</f>
        <v>706</v>
      </c>
      <c r="J81" s="22">
        <f>SUMIFS([1]!Gas_DB2[میزان مصرف],[1]!Gas_DB2[کد ماشین آلات],$B81,[1]!Gas_DB2[تاریخ],"&lt;="&amp;J$4,[1]!Gas_DB2[تاریخ],"&gt;"&amp;I$4)</f>
        <v>206</v>
      </c>
      <c r="K81" s="22">
        <f>SUMIFS([1]!Gas_DB2[میزان مصرف],[1]!Gas_DB2[کد ماشین آلات],$B81,[1]!Gas_DB2[تاریخ],"&lt;="&amp;K$4,[1]!Gas_DB2[تاریخ],"&gt;"&amp;J$4)</f>
        <v>124</v>
      </c>
      <c r="L81" s="36">
        <f>SUMIFS([1]!Gas_DB2[میزان مصرف],[1]!Gas_DB2[کد ماشین آلات],$B81,[1]!Gas_DB2[تاریخ],"&lt;="&amp;L$4,[1]!Gas_DB2[تاریخ],"&gt;"&amp;K$4)</f>
        <v>0</v>
      </c>
      <c r="M81" s="34">
        <f>SUMIFS([1]!Gas_DB2[میزان مصرف],[1]!Gas_DB2[کد ماشین آلات],$B81,[1]!Gas_DB2[تاریخ],"&lt;="&amp;M$4,[1]!Gas_DB2[تاریخ],"&gt;"&amp;L$4)</f>
        <v>0</v>
      </c>
    </row>
    <row r="82" spans="1:13" x14ac:dyDescent="0.25">
      <c r="A82" s="37">
        <f t="shared" si="2"/>
        <v>76</v>
      </c>
      <c r="B82" s="9" t="s">
        <v>125</v>
      </c>
      <c r="C82" s="22" t="str">
        <f>VLOOKUP(B82,'[1]Gas-DB'!$X$4:$Z1475,2,FALSE)</f>
        <v>تانکر ابپاش بنز</v>
      </c>
      <c r="D82" s="22" t="str">
        <f>VLOOKUP(B82,'[1]Gas-DB'!$X$4:$Z1475,3,FALSE)</f>
        <v>گلپایگانی</v>
      </c>
      <c r="E82" s="22">
        <f>SUMIFS([1]!Gas_DB2[میزان مصرف],[1]!Gas_DB2[کد ماشین آلات],$B82,[1]!Gas_DB2[تاریخ],"&lt;="&amp;E$4)</f>
        <v>0</v>
      </c>
      <c r="F82" s="22">
        <f>SUMIFS([1]!Gas_DB2[میزان مصرف],[1]!Gas_DB2[کد ماشین آلات],$B82,[1]!Gas_DB2[تاریخ],"&lt;="&amp;F$4,[1]!Gas_DB2[تاریخ],"&gt;"&amp;E$4)</f>
        <v>0</v>
      </c>
      <c r="G82" s="22">
        <f>SUMIFS([1]!Gas_DB2[میزان مصرف],[1]!Gas_DB2[کد ماشین آلات],$B82,[1]!Gas_DB2[تاریخ],"&lt;="&amp;G$4,[1]!Gas_DB2[تاریخ],"&gt;"&amp;F$4)</f>
        <v>0</v>
      </c>
      <c r="H82" s="22">
        <f>SUMIFS([1]!Gas_DB2[میزان مصرف],[1]!Gas_DB2[کد ماشین آلات],$B82,[1]!Gas_DB2[تاریخ],"&lt;="&amp;H$4,[1]!Gas_DB2[تاریخ],"&gt;"&amp;G$4)</f>
        <v>1168</v>
      </c>
      <c r="I82" s="22">
        <f>SUMIFS([1]!Gas_DB2[میزان مصرف],[1]!Gas_DB2[کد ماشین آلات],$B82,[1]!Gas_DB2[تاریخ],"&lt;="&amp;I$4,[1]!Gas_DB2[تاریخ],"&gt;"&amp;H$4)</f>
        <v>1973</v>
      </c>
      <c r="J82" s="22">
        <f>SUMIFS([1]!Gas_DB2[میزان مصرف],[1]!Gas_DB2[کد ماشین آلات],$B82,[1]!Gas_DB2[تاریخ],"&lt;="&amp;J$4,[1]!Gas_DB2[تاریخ],"&gt;"&amp;I$4)</f>
        <v>2085</v>
      </c>
      <c r="K82" s="22">
        <f>SUMIFS([1]!Gas_DB2[میزان مصرف],[1]!Gas_DB2[کد ماشین آلات],$B82,[1]!Gas_DB2[تاریخ],"&lt;="&amp;K$4,[1]!Gas_DB2[تاریخ],"&gt;"&amp;J$4)</f>
        <v>1733</v>
      </c>
      <c r="L82" s="36">
        <f>SUMIFS([1]!Gas_DB2[میزان مصرف],[1]!Gas_DB2[کد ماشین آلات],$B82,[1]!Gas_DB2[تاریخ],"&lt;="&amp;L$4,[1]!Gas_DB2[تاریخ],"&gt;"&amp;K$4)</f>
        <v>939</v>
      </c>
      <c r="M82" s="34">
        <f>SUMIFS([1]!Gas_DB2[میزان مصرف],[1]!Gas_DB2[کد ماشین آلات],$B82,[1]!Gas_DB2[تاریخ],"&lt;="&amp;M$4,[1]!Gas_DB2[تاریخ],"&gt;"&amp;L$4)</f>
        <v>147</v>
      </c>
    </row>
    <row r="83" spans="1:13" ht="20.25" thickBot="1" x14ac:dyDescent="0.3">
      <c r="A83" s="48">
        <f t="shared" si="2"/>
        <v>77</v>
      </c>
      <c r="B83" s="49" t="s">
        <v>126</v>
      </c>
      <c r="C83" s="50" t="str">
        <f>VLOOKUP(B83,'[1]Gas-DB'!$X$4:$Z1476,2,FALSE)</f>
        <v>تانکر آب</v>
      </c>
      <c r="D83" s="50" t="str">
        <f>VLOOKUP(B83,'[1]Gas-DB'!$X$4:$Z1476,3,FALSE)</f>
        <v>جواد رضاپور</v>
      </c>
      <c r="E83" s="50">
        <f>SUMIFS([1]!Gas_DB2[میزان مصرف],[1]!Gas_DB2[کد ماشین آلات],$B83,[1]!Gas_DB2[تاریخ],"&lt;="&amp;E$4)</f>
        <v>0</v>
      </c>
      <c r="F83" s="50">
        <f>SUMIFS([1]!Gas_DB2[میزان مصرف],[1]!Gas_DB2[کد ماشین آلات],$B83,[1]!Gas_DB2[تاریخ],"&lt;="&amp;F$4,[1]!Gas_DB2[تاریخ],"&gt;"&amp;E$4)</f>
        <v>0</v>
      </c>
      <c r="G83" s="50">
        <f>SUMIFS([1]!Gas_DB2[میزان مصرف],[1]!Gas_DB2[کد ماشین آلات],$B83,[1]!Gas_DB2[تاریخ],"&lt;="&amp;G$4,[1]!Gas_DB2[تاریخ],"&gt;"&amp;F$4)</f>
        <v>0</v>
      </c>
      <c r="H83" s="50">
        <f>SUMIFS([1]!Gas_DB2[میزان مصرف],[1]!Gas_DB2[کد ماشین آلات],$B83,[1]!Gas_DB2[تاریخ],"&lt;="&amp;H$4,[1]!Gas_DB2[تاریخ],"&gt;"&amp;G$4)</f>
        <v>0</v>
      </c>
      <c r="I83" s="50">
        <f>SUMIFS([1]!Gas_DB2[میزان مصرف],[1]!Gas_DB2[کد ماشین آلات],$B83,[1]!Gas_DB2[تاریخ],"&lt;="&amp;I$4,[1]!Gas_DB2[تاریخ],"&gt;"&amp;H$4)</f>
        <v>0</v>
      </c>
      <c r="J83" s="50">
        <f>SUMIFS([1]!Gas_DB2[میزان مصرف],[1]!Gas_DB2[کد ماشین آلات],$B83,[1]!Gas_DB2[تاریخ],"&lt;="&amp;J$4,[1]!Gas_DB2[تاریخ],"&gt;"&amp;I$4)</f>
        <v>899</v>
      </c>
      <c r="K83" s="50">
        <f>SUMIFS([1]!Gas_DB2[میزان مصرف],[1]!Gas_DB2[کد ماشین آلات],$B83,[1]!Gas_DB2[تاریخ],"&lt;="&amp;K$4,[1]!Gas_DB2[تاریخ],"&gt;"&amp;J$4)</f>
        <v>1382</v>
      </c>
      <c r="L83" s="51">
        <f>SUMIFS([1]!Gas_DB2[میزان مصرف],[1]!Gas_DB2[کد ماشین آلات],$B83,[1]!Gas_DB2[تاریخ],"&lt;="&amp;L$4,[1]!Gas_DB2[تاریخ],"&gt;"&amp;K$4)</f>
        <v>1241</v>
      </c>
      <c r="M83" s="34">
        <f>SUMIFS([1]!Gas_DB2[میزان مصرف],[1]!Gas_DB2[کد ماشین آلات],$B83,[1]!Gas_DB2[تاریخ],"&lt;="&amp;M$4,[1]!Gas_DB2[تاریخ],"&gt;"&amp;L$4)</f>
        <v>264</v>
      </c>
    </row>
    <row r="84" spans="1:13" x14ac:dyDescent="0.25">
      <c r="A84" s="44">
        <f t="shared" si="2"/>
        <v>78</v>
      </c>
      <c r="B84" s="45" t="s">
        <v>127</v>
      </c>
      <c r="C84" s="46" t="str">
        <f>VLOOKUP(B84,'[1]Gas-DB'!$X$4:$Z1477,2,FALSE)</f>
        <v>تانکر آب</v>
      </c>
      <c r="D84" s="46" t="str">
        <f>VLOOKUP(B84,'[1]Gas-DB'!$X$4:$Z1477,3,FALSE)</f>
        <v>خاکسارنژاد</v>
      </c>
      <c r="E84" s="46">
        <f>SUMIFS([1]!Gas_DB2[میزان مصرف],[1]!Gas_DB2[کد ماشین آلات],$B84,[1]!Gas_DB2[تاریخ],"&lt;="&amp;E$4)</f>
        <v>0</v>
      </c>
      <c r="F84" s="46">
        <f>SUMIFS([1]!Gas_DB2[میزان مصرف],[1]!Gas_DB2[کد ماشین آلات],$B84,[1]!Gas_DB2[تاریخ],"&lt;="&amp;F$4,[1]!Gas_DB2[تاریخ],"&gt;"&amp;E$4)</f>
        <v>0</v>
      </c>
      <c r="G84" s="46">
        <f>SUMIFS([1]!Gas_DB2[میزان مصرف],[1]!Gas_DB2[کد ماشین آلات],$B84,[1]!Gas_DB2[تاریخ],"&lt;="&amp;G$4,[1]!Gas_DB2[تاریخ],"&gt;"&amp;F$4)</f>
        <v>0</v>
      </c>
      <c r="H84" s="46">
        <f>SUMIFS([1]!Gas_DB2[میزان مصرف],[1]!Gas_DB2[کد ماشین آلات],$B84,[1]!Gas_DB2[تاریخ],"&lt;="&amp;H$4,[1]!Gas_DB2[تاریخ],"&gt;"&amp;G$4)</f>
        <v>0</v>
      </c>
      <c r="I84" s="46">
        <f>SUMIFS([1]!Gas_DB2[میزان مصرف],[1]!Gas_DB2[کد ماشین آلات],$B84,[1]!Gas_DB2[تاریخ],"&lt;="&amp;I$4,[1]!Gas_DB2[تاریخ],"&gt;"&amp;H$4)</f>
        <v>0</v>
      </c>
      <c r="J84" s="46">
        <f>SUMIFS([1]!Gas_DB2[میزان مصرف],[1]!Gas_DB2[کد ماشین آلات],$B84,[1]!Gas_DB2[تاریخ],"&lt;="&amp;J$4,[1]!Gas_DB2[تاریخ],"&gt;"&amp;I$4)</f>
        <v>100</v>
      </c>
      <c r="K84" s="46">
        <f>SUMIFS([1]!Gas_DB2[میزان مصرف],[1]!Gas_DB2[کد ماشین آلات],$B84,[1]!Gas_DB2[تاریخ],"&lt;="&amp;K$4,[1]!Gas_DB2[تاریخ],"&gt;"&amp;J$4)</f>
        <v>0</v>
      </c>
      <c r="L84" s="47">
        <f>SUMIFS([1]!Gas_DB2[میزان مصرف],[1]!Gas_DB2[کد ماشین آلات],$B84,[1]!Gas_DB2[تاریخ],"&lt;="&amp;L$4,[1]!Gas_DB2[تاریخ],"&gt;"&amp;K$4)</f>
        <v>0</v>
      </c>
      <c r="M84" s="34">
        <f>SUMIFS([1]!Gas_DB2[میزان مصرف],[1]!Gas_DB2[کد ماشین آلات],$B84,[1]!Gas_DB2[تاریخ],"&lt;="&amp;M$4,[1]!Gas_DB2[تاریخ],"&gt;"&amp;L$4)</f>
        <v>0</v>
      </c>
    </row>
    <row r="85" spans="1:13" x14ac:dyDescent="0.25">
      <c r="A85" s="52">
        <f t="shared" si="2"/>
        <v>79</v>
      </c>
      <c r="B85" s="53" t="s">
        <v>128</v>
      </c>
      <c r="C85" s="54" t="str">
        <f>VLOOKUP(B85,'[1]Gas-DB'!$X$4:$Z1478,2,FALSE)</f>
        <v>تانکر ابپاش بنز</v>
      </c>
      <c r="D85" s="54" t="str">
        <f>VLOOKUP(B85,'[1]Gas-DB'!$X$4:$Z1478,3,FALSE)</f>
        <v>میرزایی</v>
      </c>
      <c r="E85" s="54">
        <f>SUMIFS([1]!Gas_DB2[میزان مصرف],[1]!Gas_DB2[کد ماشین آلات],$B85,[1]!Gas_DB2[تاریخ],"&lt;="&amp;E$4)</f>
        <v>0</v>
      </c>
      <c r="F85" s="54">
        <f>SUMIFS([1]!Gas_DB2[میزان مصرف],[1]!Gas_DB2[کد ماشین آلات],$B85,[1]!Gas_DB2[تاریخ],"&lt;="&amp;F$4,[1]!Gas_DB2[تاریخ],"&gt;"&amp;E$4)</f>
        <v>0</v>
      </c>
      <c r="G85" s="54">
        <f>SUMIFS([1]!Gas_DB2[میزان مصرف],[1]!Gas_DB2[کد ماشین آلات],$B85,[1]!Gas_DB2[تاریخ],"&lt;="&amp;G$4,[1]!Gas_DB2[تاریخ],"&gt;"&amp;F$4)</f>
        <v>0</v>
      </c>
      <c r="H85" s="54">
        <f>SUMIFS([1]!Gas_DB2[میزان مصرف],[1]!Gas_DB2[کد ماشین آلات],$B85,[1]!Gas_DB2[تاریخ],"&lt;="&amp;H$4,[1]!Gas_DB2[تاریخ],"&gt;"&amp;G$4)</f>
        <v>0</v>
      </c>
      <c r="I85" s="54">
        <f>SUMIFS([1]!Gas_DB2[میزان مصرف],[1]!Gas_DB2[کد ماشین آلات],$B85,[1]!Gas_DB2[تاریخ],"&lt;="&amp;I$4,[1]!Gas_DB2[تاریخ],"&gt;"&amp;H$4)</f>
        <v>0</v>
      </c>
      <c r="J85" s="54">
        <f>SUMIFS([1]!Gas_DB2[میزان مصرف],[1]!Gas_DB2[کد ماشین آلات],$B85,[1]!Gas_DB2[تاریخ],"&lt;="&amp;J$4,[1]!Gas_DB2[تاریخ],"&gt;"&amp;I$4)</f>
        <v>221</v>
      </c>
      <c r="K85" s="54">
        <f>SUMIFS([1]!Gas_DB2[میزان مصرف],[1]!Gas_DB2[کد ماشین آلات],$B85,[1]!Gas_DB2[تاریخ],"&lt;="&amp;K$4,[1]!Gas_DB2[تاریخ],"&gt;"&amp;J$4)</f>
        <v>1230</v>
      </c>
      <c r="L85" s="55">
        <f>SUMIFS([1]!Gas_DB2[میزان مصرف],[1]!Gas_DB2[کد ماشین آلات],$B85,[1]!Gas_DB2[تاریخ],"&lt;="&amp;L$4,[1]!Gas_DB2[تاریخ],"&gt;"&amp;K$4)</f>
        <v>1381</v>
      </c>
      <c r="M85" s="34">
        <f>SUMIFS([1]!Gas_DB2[میزان مصرف],[1]!Gas_DB2[کد ماشین آلات],$B85,[1]!Gas_DB2[تاریخ],"&lt;="&amp;M$4,[1]!Gas_DB2[تاریخ],"&gt;"&amp;L$4)</f>
        <v>0</v>
      </c>
    </row>
    <row r="86" spans="1:13" x14ac:dyDescent="0.25">
      <c r="A86" s="37">
        <f t="shared" si="2"/>
        <v>80</v>
      </c>
      <c r="B86" s="9" t="s">
        <v>129</v>
      </c>
      <c r="C86" s="22" t="str">
        <f>VLOOKUP(B86,'[1]Gas-DB'!$X$4:$Z1479,2,FALSE)</f>
        <v>تانکر ابپاش بنز</v>
      </c>
      <c r="D86" s="22" t="str">
        <f>VLOOKUP(B86,'[1]Gas-DB'!$X$4:$Z1479,3,FALSE)</f>
        <v>محمد پور</v>
      </c>
      <c r="E86" s="22">
        <f>SUMIFS([1]!Gas_DB2[میزان مصرف],[1]!Gas_DB2[کد ماشین آلات],$B86,[1]!Gas_DB2[تاریخ],"&lt;="&amp;E$4)</f>
        <v>0</v>
      </c>
      <c r="F86" s="22">
        <f>SUMIFS([1]!Gas_DB2[میزان مصرف],[1]!Gas_DB2[کد ماشین آلات],$B86,[1]!Gas_DB2[تاریخ],"&lt;="&amp;F$4,[1]!Gas_DB2[تاریخ],"&gt;"&amp;E$4)</f>
        <v>0</v>
      </c>
      <c r="G86" s="22">
        <f>SUMIFS([1]!Gas_DB2[میزان مصرف],[1]!Gas_DB2[کد ماشین آلات],$B86,[1]!Gas_DB2[تاریخ],"&lt;="&amp;G$4,[1]!Gas_DB2[تاریخ],"&gt;"&amp;F$4)</f>
        <v>0</v>
      </c>
      <c r="H86" s="22">
        <f>SUMIFS([1]!Gas_DB2[میزان مصرف],[1]!Gas_DB2[کد ماشین آلات],$B86,[1]!Gas_DB2[تاریخ],"&lt;="&amp;H$4,[1]!Gas_DB2[تاریخ],"&gt;"&amp;G$4)</f>
        <v>282</v>
      </c>
      <c r="I86" s="22">
        <f>SUMIFS([1]!Gas_DB2[میزان مصرف],[1]!Gas_DB2[کد ماشین آلات],$B86,[1]!Gas_DB2[تاریخ],"&lt;="&amp;I$4,[1]!Gas_DB2[تاریخ],"&gt;"&amp;H$4)</f>
        <v>850</v>
      </c>
      <c r="J86" s="22">
        <f>SUMIFS([1]!Gas_DB2[میزان مصرف],[1]!Gas_DB2[کد ماشین آلات],$B86,[1]!Gas_DB2[تاریخ],"&lt;="&amp;J$4,[1]!Gas_DB2[تاریخ],"&gt;"&amp;I$4)</f>
        <v>266</v>
      </c>
      <c r="K86" s="22">
        <f>SUMIFS([1]!Gas_DB2[میزان مصرف],[1]!Gas_DB2[کد ماشین آلات],$B86,[1]!Gas_DB2[تاریخ],"&lt;="&amp;K$4,[1]!Gas_DB2[تاریخ],"&gt;"&amp;J$4)</f>
        <v>460</v>
      </c>
      <c r="L86" s="36">
        <f>SUMIFS([1]!Gas_DB2[میزان مصرف],[1]!Gas_DB2[کد ماشین آلات],$B86,[1]!Gas_DB2[تاریخ],"&lt;="&amp;L$4,[1]!Gas_DB2[تاریخ],"&gt;"&amp;K$4)</f>
        <v>0</v>
      </c>
      <c r="M86" s="34">
        <f>SUMIFS([1]!Gas_DB2[میزان مصرف],[1]!Gas_DB2[کد ماشین آلات],$B86,[1]!Gas_DB2[تاریخ],"&lt;="&amp;M$4,[1]!Gas_DB2[تاریخ],"&gt;"&amp;L$4)</f>
        <v>0</v>
      </c>
    </row>
    <row r="87" spans="1:13" x14ac:dyDescent="0.25">
      <c r="A87" s="37">
        <f t="shared" si="2"/>
        <v>81</v>
      </c>
      <c r="B87" s="9" t="s">
        <v>130</v>
      </c>
      <c r="C87" s="22" t="str">
        <f>VLOOKUP(B87,'[1]Gas-DB'!$X$4:$Z1480,2,FALSE)</f>
        <v>تانکر ابپاش بنز</v>
      </c>
      <c r="D87" s="22" t="str">
        <f>VLOOKUP(B87,'[1]Gas-DB'!$X$4:$Z1480,3,FALSE)</f>
        <v>محمد پور</v>
      </c>
      <c r="E87" s="22">
        <f>SUMIFS([1]!Gas_DB2[میزان مصرف],[1]!Gas_DB2[کد ماشین آلات],$B87,[1]!Gas_DB2[تاریخ],"&lt;="&amp;E$4)</f>
        <v>0</v>
      </c>
      <c r="F87" s="22">
        <f>SUMIFS([1]!Gas_DB2[میزان مصرف],[1]!Gas_DB2[کد ماشین آلات],$B87,[1]!Gas_DB2[تاریخ],"&lt;="&amp;F$4,[1]!Gas_DB2[تاریخ],"&gt;"&amp;E$4)</f>
        <v>0</v>
      </c>
      <c r="G87" s="22">
        <f>SUMIFS([1]!Gas_DB2[میزان مصرف],[1]!Gas_DB2[کد ماشین آلات],$B87,[1]!Gas_DB2[تاریخ],"&lt;="&amp;G$4,[1]!Gas_DB2[تاریخ],"&gt;"&amp;F$4)</f>
        <v>0</v>
      </c>
      <c r="H87" s="22">
        <f>SUMIFS([1]!Gas_DB2[میزان مصرف],[1]!Gas_DB2[کد ماشین آلات],$B87,[1]!Gas_DB2[تاریخ],"&lt;="&amp;H$4,[1]!Gas_DB2[تاریخ],"&gt;"&amp;G$4)</f>
        <v>0</v>
      </c>
      <c r="I87" s="22">
        <f>SUMIFS([1]!Gas_DB2[میزان مصرف],[1]!Gas_DB2[کد ماشین آلات],$B87,[1]!Gas_DB2[تاریخ],"&lt;="&amp;I$4,[1]!Gas_DB2[تاریخ],"&gt;"&amp;H$4)</f>
        <v>1148</v>
      </c>
      <c r="J87" s="22">
        <f>SUMIFS([1]!Gas_DB2[میزان مصرف],[1]!Gas_DB2[کد ماشین آلات],$B87,[1]!Gas_DB2[تاریخ],"&lt;="&amp;J$4,[1]!Gas_DB2[تاریخ],"&gt;"&amp;I$4)</f>
        <v>1550</v>
      </c>
      <c r="K87" s="22">
        <f>SUMIFS([1]!Gas_DB2[میزان مصرف],[1]!Gas_DB2[کد ماشین آلات],$B87,[1]!Gas_DB2[تاریخ],"&lt;="&amp;K$4,[1]!Gas_DB2[تاریخ],"&gt;"&amp;J$4)</f>
        <v>1906</v>
      </c>
      <c r="L87" s="36">
        <f>SUMIFS([1]!Gas_DB2[میزان مصرف],[1]!Gas_DB2[کد ماشین آلات],$B87,[1]!Gas_DB2[تاریخ],"&lt;="&amp;L$4,[1]!Gas_DB2[تاریخ],"&gt;"&amp;K$4)</f>
        <v>1372</v>
      </c>
      <c r="M87" s="34">
        <f>SUMIFS([1]!Gas_DB2[میزان مصرف],[1]!Gas_DB2[کد ماشین آلات],$B87,[1]!Gas_DB2[تاریخ],"&lt;="&amp;M$4,[1]!Gas_DB2[تاریخ],"&gt;"&amp;L$4)</f>
        <v>200</v>
      </c>
    </row>
    <row r="88" spans="1:13" x14ac:dyDescent="0.25">
      <c r="A88" s="37">
        <f t="shared" si="2"/>
        <v>82</v>
      </c>
      <c r="B88" s="9" t="s">
        <v>131</v>
      </c>
      <c r="C88" s="22" t="str">
        <f>VLOOKUP(B88,'[1]Gas-DB'!$X$4:$Z1481,2,FALSE)</f>
        <v>تانکر ابپاش بنز</v>
      </c>
      <c r="D88" s="22" t="str">
        <f>VLOOKUP(B88,'[1]Gas-DB'!$X$4:$Z1481,3,FALSE)</f>
        <v>رضاپور</v>
      </c>
      <c r="E88" s="22">
        <f>SUMIFS([1]!Gas_DB2[میزان مصرف],[1]!Gas_DB2[کد ماشین آلات],$B88,[1]!Gas_DB2[تاریخ],"&lt;="&amp;E$4)</f>
        <v>0</v>
      </c>
      <c r="F88" s="22">
        <f>SUMIFS([1]!Gas_DB2[میزان مصرف],[1]!Gas_DB2[کد ماشین آلات],$B88,[1]!Gas_DB2[تاریخ],"&lt;="&amp;F$4,[1]!Gas_DB2[تاریخ],"&gt;"&amp;E$4)</f>
        <v>0</v>
      </c>
      <c r="G88" s="22">
        <f>SUMIFS([1]!Gas_DB2[میزان مصرف],[1]!Gas_DB2[کد ماشین آلات],$B88,[1]!Gas_DB2[تاریخ],"&lt;="&amp;G$4,[1]!Gas_DB2[تاریخ],"&gt;"&amp;F$4)</f>
        <v>0</v>
      </c>
      <c r="H88" s="22">
        <f>SUMIFS([1]!Gas_DB2[میزان مصرف],[1]!Gas_DB2[کد ماشین آلات],$B88,[1]!Gas_DB2[تاریخ],"&lt;="&amp;H$4,[1]!Gas_DB2[تاریخ],"&gt;"&amp;G$4)</f>
        <v>1370</v>
      </c>
      <c r="I88" s="22">
        <f>SUMIFS([1]!Gas_DB2[میزان مصرف],[1]!Gas_DB2[کد ماشین آلات],$B88,[1]!Gas_DB2[تاریخ],"&lt;="&amp;I$4,[1]!Gas_DB2[تاریخ],"&gt;"&amp;H$4)</f>
        <v>1402</v>
      </c>
      <c r="J88" s="22">
        <f>SUMIFS([1]!Gas_DB2[میزان مصرف],[1]!Gas_DB2[کد ماشین آلات],$B88,[1]!Gas_DB2[تاریخ],"&lt;="&amp;J$4,[1]!Gas_DB2[تاریخ],"&gt;"&amp;I$4)</f>
        <v>1210</v>
      </c>
      <c r="K88" s="22">
        <f>SUMIFS([1]!Gas_DB2[میزان مصرف],[1]!Gas_DB2[کد ماشین آلات],$B88,[1]!Gas_DB2[تاریخ],"&lt;="&amp;K$4,[1]!Gas_DB2[تاریخ],"&gt;"&amp;J$4)</f>
        <v>0</v>
      </c>
      <c r="L88" s="36">
        <f>SUMIFS([1]!Gas_DB2[میزان مصرف],[1]!Gas_DB2[کد ماشین آلات],$B88,[1]!Gas_DB2[تاریخ],"&lt;="&amp;L$4,[1]!Gas_DB2[تاریخ],"&gt;"&amp;K$4)</f>
        <v>0</v>
      </c>
      <c r="M88" s="34">
        <f>SUMIFS([1]!Gas_DB2[میزان مصرف],[1]!Gas_DB2[کد ماشین آلات],$B88,[1]!Gas_DB2[تاریخ],"&lt;="&amp;M$4,[1]!Gas_DB2[تاریخ],"&gt;"&amp;L$4)</f>
        <v>0</v>
      </c>
    </row>
    <row r="89" spans="1:13" x14ac:dyDescent="0.25">
      <c r="A89" s="37">
        <f t="shared" si="2"/>
        <v>83</v>
      </c>
      <c r="B89" s="9" t="s">
        <v>132</v>
      </c>
      <c r="C89" s="22" t="str">
        <f>VLOOKUP(B89,'[1]Gas-DB'!$X$4:$Z1482,2,FALSE)</f>
        <v xml:space="preserve"> پمپ بتن</v>
      </c>
      <c r="D89" s="22" t="str">
        <f>VLOOKUP(B89,'[1]Gas-DB'!$X$4:$Z1482,3,FALSE)</f>
        <v>اسماعیل پور</v>
      </c>
      <c r="E89" s="22">
        <f>SUMIFS([1]!Gas_DB2[میزان مصرف],[1]!Gas_DB2[کد ماشین آلات],$B89,[1]!Gas_DB2[تاریخ],"&lt;="&amp;E$4)</f>
        <v>0</v>
      </c>
      <c r="F89" s="22">
        <f>SUMIFS([1]!Gas_DB2[میزان مصرف],[1]!Gas_DB2[کد ماشین آلات],$B89,[1]!Gas_DB2[تاریخ],"&lt;="&amp;F$4,[1]!Gas_DB2[تاریخ],"&gt;"&amp;E$4)</f>
        <v>0</v>
      </c>
      <c r="G89" s="22">
        <f>SUMIFS([1]!Gas_DB2[میزان مصرف],[1]!Gas_DB2[کد ماشین آلات],$B89,[1]!Gas_DB2[تاریخ],"&lt;="&amp;G$4,[1]!Gas_DB2[تاریخ],"&gt;"&amp;F$4)</f>
        <v>0</v>
      </c>
      <c r="H89" s="22">
        <f>SUMIFS([1]!Gas_DB2[میزان مصرف],[1]!Gas_DB2[کد ماشین آلات],$B89,[1]!Gas_DB2[تاریخ],"&lt;="&amp;H$4,[1]!Gas_DB2[تاریخ],"&gt;"&amp;G$4)</f>
        <v>0</v>
      </c>
      <c r="I89" s="22">
        <f>SUMIFS([1]!Gas_DB2[میزان مصرف],[1]!Gas_DB2[کد ماشین آلات],$B89,[1]!Gas_DB2[تاریخ],"&lt;="&amp;I$4,[1]!Gas_DB2[تاریخ],"&gt;"&amp;H$4)</f>
        <v>0</v>
      </c>
      <c r="J89" s="22">
        <f>SUMIFS([1]!Gas_DB2[میزان مصرف],[1]!Gas_DB2[کد ماشین آلات],$B89,[1]!Gas_DB2[تاریخ],"&lt;="&amp;J$4,[1]!Gas_DB2[تاریخ],"&gt;"&amp;I$4)</f>
        <v>625</v>
      </c>
      <c r="K89" s="22">
        <f>SUMIFS([1]!Gas_DB2[میزان مصرف],[1]!Gas_DB2[کد ماشین آلات],$B89,[1]!Gas_DB2[تاریخ],"&lt;="&amp;K$4,[1]!Gas_DB2[تاریخ],"&gt;"&amp;J$4)</f>
        <v>800</v>
      </c>
      <c r="L89" s="36">
        <f>SUMIFS([1]!Gas_DB2[میزان مصرف],[1]!Gas_DB2[کد ماشین آلات],$B89,[1]!Gas_DB2[تاریخ],"&lt;="&amp;L$4,[1]!Gas_DB2[تاریخ],"&gt;"&amp;K$4)</f>
        <v>901</v>
      </c>
      <c r="M89" s="34">
        <f>SUMIFS([1]!Gas_DB2[میزان مصرف],[1]!Gas_DB2[کد ماشین آلات],$B89,[1]!Gas_DB2[تاریخ],"&lt;="&amp;M$4,[1]!Gas_DB2[تاریخ],"&gt;"&amp;L$4)</f>
        <v>0</v>
      </c>
    </row>
    <row r="90" spans="1:13" x14ac:dyDescent="0.25">
      <c r="A90" s="37">
        <f t="shared" si="2"/>
        <v>84</v>
      </c>
      <c r="B90" s="9" t="s">
        <v>133</v>
      </c>
      <c r="C90" s="22" t="str">
        <f>VLOOKUP(B90,'[1]Gas-DB'!$X$4:$Z1483,2,FALSE)</f>
        <v>جرثقیل 7 تن</v>
      </c>
      <c r="D90" s="22" t="str">
        <f>VLOOKUP(B90,'[1]Gas-DB'!$X$4:$Z1483,3,FALSE)</f>
        <v>زابلی</v>
      </c>
      <c r="E90" s="22">
        <f>SUMIFS([1]!Gas_DB2[میزان مصرف],[1]!Gas_DB2[کد ماشین آلات],$B90,[1]!Gas_DB2[تاریخ],"&lt;="&amp;E$4)</f>
        <v>0</v>
      </c>
      <c r="F90" s="22">
        <f>SUMIFS([1]!Gas_DB2[میزان مصرف],[1]!Gas_DB2[کد ماشین آلات],$B90,[1]!Gas_DB2[تاریخ],"&lt;="&amp;F$4,[1]!Gas_DB2[تاریخ],"&gt;"&amp;E$4)</f>
        <v>0</v>
      </c>
      <c r="G90" s="22">
        <f>SUMIFS([1]!Gas_DB2[میزان مصرف],[1]!Gas_DB2[کد ماشین آلات],$B90,[1]!Gas_DB2[تاریخ],"&lt;="&amp;G$4,[1]!Gas_DB2[تاریخ],"&gt;"&amp;F$4)</f>
        <v>0</v>
      </c>
      <c r="H90" s="22">
        <f>SUMIFS([1]!Gas_DB2[میزان مصرف],[1]!Gas_DB2[کد ماشین آلات],$B90,[1]!Gas_DB2[تاریخ],"&lt;="&amp;H$4,[1]!Gas_DB2[تاریخ],"&gt;"&amp;G$4)</f>
        <v>0</v>
      </c>
      <c r="I90" s="22">
        <f>SUMIFS([1]!Gas_DB2[میزان مصرف],[1]!Gas_DB2[کد ماشین آلات],$B90,[1]!Gas_DB2[تاریخ],"&lt;="&amp;I$4,[1]!Gas_DB2[تاریخ],"&gt;"&amp;H$4)</f>
        <v>0</v>
      </c>
      <c r="J90" s="22">
        <f>SUMIFS([1]!Gas_DB2[میزان مصرف],[1]!Gas_DB2[کد ماشین آلات],$B90,[1]!Gas_DB2[تاریخ],"&lt;="&amp;J$4,[1]!Gas_DB2[تاریخ],"&gt;"&amp;I$4)</f>
        <v>0</v>
      </c>
      <c r="K90" s="22">
        <f>SUMIFS([1]!Gas_DB2[میزان مصرف],[1]!Gas_DB2[کد ماشین آلات],$B90,[1]!Gas_DB2[تاریخ],"&lt;="&amp;K$4,[1]!Gas_DB2[تاریخ],"&gt;"&amp;J$4)</f>
        <v>0</v>
      </c>
      <c r="L90" s="36">
        <f>SUMIFS([1]!Gas_DB2[میزان مصرف],[1]!Gas_DB2[کد ماشین آلات],$B90,[1]!Gas_DB2[تاریخ],"&lt;="&amp;L$4,[1]!Gas_DB2[تاریخ],"&gt;"&amp;K$4)</f>
        <v>0</v>
      </c>
      <c r="M90" s="34">
        <f>SUMIFS([1]!Gas_DB2[میزان مصرف],[1]!Gas_DB2[کد ماشین آلات],$B90,[1]!Gas_DB2[تاریخ],"&lt;="&amp;M$4,[1]!Gas_DB2[تاریخ],"&gt;"&amp;L$4)</f>
        <v>33</v>
      </c>
    </row>
    <row r="91" spans="1:13" x14ac:dyDescent="0.25">
      <c r="A91" s="37">
        <f t="shared" si="2"/>
        <v>85</v>
      </c>
      <c r="B91" s="9" t="s">
        <v>134</v>
      </c>
      <c r="C91" s="22" t="s">
        <v>135</v>
      </c>
      <c r="D91" s="22" t="s">
        <v>136</v>
      </c>
      <c r="E91" s="22">
        <f>SUMIFS([1]!Gas_DB2[میزان مصرف],[1]!Gas_DB2[کد ماشین آلات],$B91,[1]!Gas_DB2[تاریخ],"&lt;="&amp;E$4)</f>
        <v>531</v>
      </c>
      <c r="F91" s="22">
        <f>SUMIFS([1]!Gas_DB2[میزان مصرف],[1]!Gas_DB2[کد ماشین آلات],$B91,[1]!Gas_DB2[تاریخ],"&lt;="&amp;F$4,[1]!Gas_DB2[تاریخ],"&gt;"&amp;E$4)</f>
        <v>1616</v>
      </c>
      <c r="G91" s="22">
        <f>SUMIFS([1]!Gas_DB2[میزان مصرف],[1]!Gas_DB2[کد ماشین آلات],$B91,[1]!Gas_DB2[تاریخ],"&lt;="&amp;G$4,[1]!Gas_DB2[تاریخ],"&gt;"&amp;F$4)</f>
        <v>1967</v>
      </c>
      <c r="H91" s="22">
        <f>SUMIFS([1]!Gas_DB2[میزان مصرف],[1]!Gas_DB2[کد ماشین آلات],$B91,[1]!Gas_DB2[تاریخ],"&lt;="&amp;H$4,[1]!Gas_DB2[تاریخ],"&gt;"&amp;G$4)</f>
        <v>0</v>
      </c>
      <c r="I91" s="22">
        <f>SUMIFS([1]!Gas_DB2[میزان مصرف],[1]!Gas_DB2[کد ماشین آلات],$B91,[1]!Gas_DB2[تاریخ],"&lt;="&amp;I$4,[1]!Gas_DB2[تاریخ],"&gt;"&amp;H$4)</f>
        <v>0</v>
      </c>
      <c r="J91" s="22">
        <f>SUMIFS([1]!Gas_DB2[میزان مصرف],[1]!Gas_DB2[کد ماشین آلات],$B91,[1]!Gas_DB2[تاریخ],"&lt;="&amp;J$4,[1]!Gas_DB2[تاریخ],"&gt;"&amp;I$4)</f>
        <v>0</v>
      </c>
      <c r="K91" s="22">
        <f>SUMIFS([1]!Gas_DB2[میزان مصرف],[1]!Gas_DB2[کد ماشین آلات],$B91,[1]!Gas_DB2[تاریخ],"&lt;="&amp;K$4,[1]!Gas_DB2[تاریخ],"&gt;"&amp;J$4)</f>
        <v>0</v>
      </c>
      <c r="L91" s="36">
        <f>SUMIFS([1]!Gas_DB2[میزان مصرف],[1]!Gas_DB2[کد ماشین آلات],$B91,[1]!Gas_DB2[تاریخ],"&lt;="&amp;L$4,[1]!Gas_DB2[تاریخ],"&gt;"&amp;K$4)</f>
        <v>0</v>
      </c>
      <c r="M91" s="34">
        <f>SUMIFS([1]!Gas_DB2[میزان مصرف],[1]!Gas_DB2[کد ماشین آلات],$B91,[1]!Gas_DB2[تاریخ],"&lt;="&amp;M$4,[1]!Gas_DB2[تاریخ],"&gt;"&amp;L$4)</f>
        <v>0</v>
      </c>
    </row>
    <row r="92" spans="1:13" ht="20.25" thickBot="1" x14ac:dyDescent="0.3">
      <c r="A92" s="38">
        <f t="shared" si="2"/>
        <v>86</v>
      </c>
      <c r="B92" s="10" t="s">
        <v>137</v>
      </c>
      <c r="C92" s="10" t="s">
        <v>143</v>
      </c>
      <c r="D92" s="10" t="s">
        <v>138</v>
      </c>
      <c r="E92" s="22">
        <f>SUMIFS([1]!Gas_DB2[میزان مصرف],[1]!Gas_DB2[کد ماشین آلات],$B92,[1]!Gas_DB2[تاریخ],"&lt;="&amp;E$4)</f>
        <v>0</v>
      </c>
      <c r="F92" s="22">
        <f>SUMIFS([1]!Gas_DB2[میزان مصرف],[1]!Gas_DB2[کد ماشین آلات],$B92,[1]!Gas_DB2[تاریخ],"&lt;="&amp;F$4,[1]!Gas_DB2[تاریخ],"&gt;"&amp;E$4)</f>
        <v>0</v>
      </c>
      <c r="G92" s="22">
        <f>SUMIFS([1]!Gas_DB2[میزان مصرف],[1]!Gas_DB2[کد ماشین آلات],$B92,[1]!Gas_DB2[تاریخ],"&lt;="&amp;G$4,[1]!Gas_DB2[تاریخ],"&gt;"&amp;F$4)</f>
        <v>0</v>
      </c>
      <c r="H92" s="22">
        <f>SUMIFS([1]!Gas_DB2[میزان مصرف],[1]!Gas_DB2[کد ماشین آلات],$B92,[1]!Gas_DB2[تاریخ],"&lt;="&amp;H$4,[1]!Gas_DB2[تاریخ],"&gt;"&amp;G$4)</f>
        <v>0</v>
      </c>
      <c r="I92" s="22">
        <f>SUMIFS([1]!Gas_DB2[میزان مصرف],[1]!Gas_DB2[کد ماشین آلات],$B92,[1]!Gas_DB2[تاریخ],"&lt;="&amp;I$4,[1]!Gas_DB2[تاریخ],"&gt;"&amp;H$4)</f>
        <v>0</v>
      </c>
      <c r="J92" s="22">
        <f>SUMIFS([1]!Gas_DB2[میزان مصرف],[1]!Gas_DB2[کد ماشین آلات],$B92,[1]!Gas_DB2[تاریخ],"&lt;="&amp;J$4,[1]!Gas_DB2[تاریخ],"&gt;"&amp;I$4)</f>
        <v>0</v>
      </c>
      <c r="K92" s="22">
        <f>SUMIFS([1]!Gas_DB2[میزان مصرف],[1]!Gas_DB2[کد ماشین آلات],$B92,[1]!Gas_DB2[تاریخ],"&lt;="&amp;K$4,[1]!Gas_DB2[تاریخ],"&gt;"&amp;J$4)</f>
        <v>100</v>
      </c>
      <c r="L92" s="36">
        <f>SUMIFS([1]!Gas_DB2[میزان مصرف],[1]!Gas_DB2[کد ماشین آلات],$B92,[1]!Gas_DB2[تاریخ],"&lt;="&amp;L$4,[1]!Gas_DB2[تاریخ],"&gt;"&amp;K$4)</f>
        <v>0</v>
      </c>
      <c r="M92" s="34">
        <f>SUMIFS([1]!Gas_DB2[میزان مصرف],[1]!Gas_DB2[کد ماشین آلات],$B92,[1]!Gas_DB2[تاریخ],"&lt;="&amp;M$4,[1]!Gas_DB2[تاریخ],"&gt;"&amp;L$4)</f>
        <v>0</v>
      </c>
    </row>
    <row r="93" spans="1:13" ht="25.5" thickTop="1" x14ac:dyDescent="0.25">
      <c r="A93" s="107" t="s">
        <v>157</v>
      </c>
      <c r="B93" s="108"/>
      <c r="C93" s="108"/>
      <c r="D93" s="108"/>
      <c r="E93" s="11">
        <f>SUM(E7:E92)</f>
        <v>6888</v>
      </c>
      <c r="F93" s="12">
        <f>SUM(F7:F92)</f>
        <v>16740</v>
      </c>
      <c r="G93" s="12">
        <f>SUM(G7:G92)</f>
        <v>33107</v>
      </c>
      <c r="H93" s="12">
        <f t="shared" ref="H93:K93" si="3">SUM(H7:H92)</f>
        <v>51431</v>
      </c>
      <c r="I93" s="12">
        <f>SUM(I7:I92)</f>
        <v>85695</v>
      </c>
      <c r="J93" s="12">
        <f t="shared" si="3"/>
        <v>125268</v>
      </c>
      <c r="K93" s="12">
        <f t="shared" si="3"/>
        <v>121921</v>
      </c>
      <c r="L93" s="39">
        <f>SUM(L7:L92)</f>
        <v>121741</v>
      </c>
      <c r="M93" s="11">
        <f t="shared" ref="M93" si="4">SUM(M7:M92)</f>
        <v>21505</v>
      </c>
    </row>
    <row r="94" spans="1:13" ht="24.75" x14ac:dyDescent="0.25">
      <c r="A94" s="103" t="s">
        <v>139</v>
      </c>
      <c r="B94" s="104"/>
      <c r="C94" s="104"/>
      <c r="D94" s="104"/>
      <c r="E94" s="13">
        <f>E93</f>
        <v>6888</v>
      </c>
      <c r="F94" s="14">
        <f>F93+E94</f>
        <v>23628</v>
      </c>
      <c r="G94" s="14">
        <f t="shared" ref="G94:K94" si="5">G93+F94</f>
        <v>56735</v>
      </c>
      <c r="H94" s="14">
        <f t="shared" si="5"/>
        <v>108166</v>
      </c>
      <c r="I94" s="14">
        <f t="shared" si="5"/>
        <v>193861</v>
      </c>
      <c r="J94" s="14">
        <f t="shared" si="5"/>
        <v>319129</v>
      </c>
      <c r="K94" s="14">
        <f t="shared" si="5"/>
        <v>441050</v>
      </c>
      <c r="L94" s="40">
        <f>L93+K94</f>
        <v>562791</v>
      </c>
      <c r="M94" s="13">
        <f>M93+L94</f>
        <v>584296</v>
      </c>
    </row>
    <row r="95" spans="1:13" ht="24.75" x14ac:dyDescent="0.25">
      <c r="A95" s="103" t="s">
        <v>158</v>
      </c>
      <c r="B95" s="104"/>
      <c r="C95" s="104"/>
      <c r="D95" s="104"/>
      <c r="E95" s="13">
        <f>SUMIFS('sellReport(8)'!$E4:$E50,'sellReport(8)'!$C4:$C50,"&lt;"&amp;E4)</f>
        <v>21800</v>
      </c>
      <c r="F95" s="13">
        <f>SUMIFS('sellReport(8)'!$E4:$E50,'sellReport(8)'!$C4:$C50,"&lt;="&amp;F4,'sellReport(8)'!$C4:$C50,"&gt;"&amp;E4)</f>
        <v>32500</v>
      </c>
      <c r="G95" s="13">
        <f>SUMIFS('sellReport(8)'!$E4:$E50,'sellReport(8)'!$C4:$C50,"&lt;="&amp;G4,'sellReport(8)'!$C4:$C50,"&gt;"&amp;F4)</f>
        <v>40500</v>
      </c>
      <c r="H95" s="13">
        <f>SUMIFS('sellReport(8)'!$E4:$E50,'sellReport(8)'!$C4:$C50,"&lt;="&amp;H4,'sellReport(8)'!$C4:$C50,"&gt;"&amp;G4)</f>
        <v>152000</v>
      </c>
      <c r="I95" s="13">
        <f>SUMIFS('sellReport(8)'!$E4:$E50,'sellReport(8)'!$C4:$C50,"&lt;="&amp;I4,'sellReport(8)'!$C4:$C50,"&gt;"&amp;H4)</f>
        <v>69000</v>
      </c>
      <c r="J95" s="13">
        <f>SUMIFS('sellReport(8)'!$E4:$E50,'sellReport(8)'!$C4:$C50,"&lt;="&amp;J4,'sellReport(8)'!$C4:$C50,"&gt;"&amp;I4)</f>
        <v>76000</v>
      </c>
      <c r="K95" s="13">
        <f>SUMIFS('sellReport(8)'!$E4:$E50,'sellReport(8)'!$C4:$C50,"&lt;="&amp;K4,'sellReport(8)'!$C4:$C50,"&gt;"&amp;J4)</f>
        <v>100000</v>
      </c>
      <c r="L95" s="41">
        <f>SUMIFS('sellReport(8)'!$E4:$E50,'sellReport(8)'!$C4:$C50,"&lt;="&amp;L4,'sellReport(8)'!$C4:$C50,"&gt;"&amp;K4)</f>
        <v>108500</v>
      </c>
      <c r="M95" s="13">
        <f>SUMIFS('sellReport(8)'!$E4:$E50,'sellReport(8)'!$C4:$C50,"&lt;="&amp;M4,'sellReport(8)'!$C4:$C50,"&gt;"&amp;L4)</f>
        <v>149000</v>
      </c>
    </row>
    <row r="96" spans="1:13" ht="24.75" x14ac:dyDescent="0.25">
      <c r="A96" s="103" t="s">
        <v>140</v>
      </c>
      <c r="B96" s="104"/>
      <c r="C96" s="104"/>
      <c r="D96" s="104"/>
      <c r="E96" s="13">
        <f>E95</f>
        <v>21800</v>
      </c>
      <c r="F96" s="14">
        <f>F95+E96</f>
        <v>54300</v>
      </c>
      <c r="G96" s="14">
        <f t="shared" ref="G96" si="6">G95+F96</f>
        <v>94800</v>
      </c>
      <c r="H96" s="14">
        <f t="shared" ref="H96" si="7">H95+G96</f>
        <v>246800</v>
      </c>
      <c r="I96" s="14">
        <f t="shared" ref="I96" si="8">I95+H96</f>
        <v>315800</v>
      </c>
      <c r="J96" s="14">
        <f t="shared" ref="J96" si="9">J95+I96</f>
        <v>391800</v>
      </c>
      <c r="K96" s="14">
        <f t="shared" ref="K96" si="10">K95+J96</f>
        <v>491800</v>
      </c>
      <c r="L96" s="40">
        <f>L95+K96</f>
        <v>600300</v>
      </c>
      <c r="M96" s="13">
        <f>M95+L96</f>
        <v>749300</v>
      </c>
    </row>
    <row r="97" spans="1:13" ht="25.5" thickBot="1" x14ac:dyDescent="0.3">
      <c r="A97" s="109" t="s">
        <v>167</v>
      </c>
      <c r="B97" s="110"/>
      <c r="C97" s="110"/>
      <c r="D97" s="110" t="s">
        <v>168</v>
      </c>
      <c r="E97" s="110"/>
      <c r="F97" s="110"/>
      <c r="G97" s="110"/>
      <c r="H97" s="110"/>
      <c r="I97" s="110"/>
      <c r="J97" s="110"/>
      <c r="K97" s="110"/>
      <c r="L97" s="111"/>
      <c r="M97" s="21"/>
    </row>
    <row r="98" spans="1:13" x14ac:dyDescent="0.25">
      <c r="B98" s="5"/>
      <c r="C98" s="5"/>
      <c r="D98" s="5"/>
      <c r="I98" s="4"/>
    </row>
    <row r="101" spans="1:13" x14ac:dyDescent="0.25">
      <c r="C101" s="23">
        <f>L95+17903-L93</f>
        <v>4662</v>
      </c>
    </row>
  </sheetData>
  <autoFilter ref="B4:I97" xr:uid="{00000000-0009-0000-0000-000000000000}"/>
  <mergeCells count="17">
    <mergeCell ref="A97:C97"/>
    <mergeCell ref="D97:L97"/>
    <mergeCell ref="AC12:AF12"/>
    <mergeCell ref="AG12:AJ12"/>
    <mergeCell ref="AC13:AF13"/>
    <mergeCell ref="AG13:AJ13"/>
    <mergeCell ref="A96:D96"/>
    <mergeCell ref="A1:L1"/>
    <mergeCell ref="A2:L2"/>
    <mergeCell ref="B3:C3"/>
    <mergeCell ref="A94:D94"/>
    <mergeCell ref="A95:D95"/>
    <mergeCell ref="A4:A6"/>
    <mergeCell ref="B4:B6"/>
    <mergeCell ref="C4:C6"/>
    <mergeCell ref="D4:D6"/>
    <mergeCell ref="A93:D93"/>
  </mergeCells>
  <conditionalFormatting sqref="B49 B35 B41">
    <cfRule type="expression" dxfId="1" priority="4">
      <formula>tes</formula>
    </cfRule>
  </conditionalFormatting>
  <printOptions horizontalCentered="1"/>
  <pageMargins left="0" right="0" top="0" bottom="0" header="0" footer="0"/>
  <pageSetup paperSize="9" scale="46" orientation="portrait" r:id="rId1"/>
  <colBreaks count="1" manualBreakCount="1">
    <brk id="12" max="9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I56"/>
  <sheetViews>
    <sheetView showGridLines="0" rightToLeft="1" view="pageBreakPreview" zoomScaleNormal="100" zoomScaleSheetLayoutView="100" workbookViewId="0">
      <selection activeCell="F52" sqref="F52"/>
    </sheetView>
  </sheetViews>
  <sheetFormatPr defaultRowHeight="15" x14ac:dyDescent="0.25"/>
  <cols>
    <col min="1" max="1" width="5.28515625" customWidth="1"/>
    <col min="2" max="2" width="17.42578125" customWidth="1"/>
    <col min="3" max="3" width="18.140625" bestFit="1" customWidth="1"/>
    <col min="4" max="4" width="14.5703125" customWidth="1"/>
    <col min="5" max="5" width="13" customWidth="1"/>
    <col min="6" max="6" width="17.140625" customWidth="1"/>
    <col min="7" max="7" width="31.7109375" customWidth="1"/>
    <col min="8" max="8" width="11.140625" customWidth="1"/>
    <col min="9" max="9" width="19" customWidth="1"/>
  </cols>
  <sheetData>
    <row r="3" spans="1:9" ht="41.25" customHeight="1" x14ac:dyDescent="0.25">
      <c r="A3" s="15" t="s">
        <v>44</v>
      </c>
      <c r="B3" s="16" t="s">
        <v>0</v>
      </c>
      <c r="C3" s="16" t="s">
        <v>1</v>
      </c>
      <c r="D3" s="16" t="s">
        <v>2</v>
      </c>
      <c r="E3" s="16" t="s">
        <v>3</v>
      </c>
      <c r="F3" s="16" t="s">
        <v>4</v>
      </c>
      <c r="G3" s="16" t="s">
        <v>5</v>
      </c>
      <c r="H3" s="16" t="s">
        <v>6</v>
      </c>
      <c r="I3" s="16" t="s">
        <v>142</v>
      </c>
    </row>
    <row r="4" spans="1:9" ht="17.25" x14ac:dyDescent="0.25">
      <c r="A4" s="6">
        <f>ROW()-3</f>
        <v>1</v>
      </c>
      <c r="B4" s="3">
        <v>46124032007149</v>
      </c>
      <c r="C4" s="19">
        <v>45587</v>
      </c>
      <c r="D4" s="2">
        <v>41524650</v>
      </c>
      <c r="E4" s="2">
        <v>13500</v>
      </c>
      <c r="F4" s="1" t="s">
        <v>8</v>
      </c>
      <c r="G4" s="6" t="s">
        <v>9</v>
      </c>
      <c r="H4" s="1" t="s">
        <v>10</v>
      </c>
      <c r="I4" s="1" t="s">
        <v>11</v>
      </c>
    </row>
    <row r="5" spans="1:9" ht="17.25" x14ac:dyDescent="0.25">
      <c r="A5" s="6">
        <f>ROW()-3</f>
        <v>2</v>
      </c>
      <c r="B5" s="3">
        <v>46124032007148</v>
      </c>
      <c r="C5" s="19">
        <v>45587</v>
      </c>
      <c r="D5" s="2">
        <v>41524650</v>
      </c>
      <c r="E5" s="2">
        <v>13500</v>
      </c>
      <c r="F5" s="1" t="s">
        <v>8</v>
      </c>
      <c r="G5" s="6" t="s">
        <v>9</v>
      </c>
      <c r="H5" s="1" t="s">
        <v>10</v>
      </c>
      <c r="I5" s="1" t="s">
        <v>12</v>
      </c>
    </row>
    <row r="6" spans="1:9" ht="17.25" x14ac:dyDescent="0.25">
      <c r="A6" s="6">
        <f t="shared" ref="A6:A50" si="0">ROW()-3</f>
        <v>3</v>
      </c>
      <c r="B6" s="3">
        <v>46124032007147</v>
      </c>
      <c r="C6" s="19">
        <v>45587</v>
      </c>
      <c r="D6" s="2">
        <v>41524650</v>
      </c>
      <c r="E6" s="2">
        <v>13500</v>
      </c>
      <c r="F6" s="1" t="s">
        <v>8</v>
      </c>
      <c r="G6" s="6" t="s">
        <v>9</v>
      </c>
      <c r="H6" s="1" t="s">
        <v>10</v>
      </c>
      <c r="I6" s="1" t="s">
        <v>12</v>
      </c>
    </row>
    <row r="7" spans="1:9" ht="17.25" x14ac:dyDescent="0.25">
      <c r="A7" s="6">
        <f t="shared" si="0"/>
        <v>4</v>
      </c>
      <c r="B7" s="3">
        <v>46124032007146</v>
      </c>
      <c r="C7" s="19">
        <v>45587</v>
      </c>
      <c r="D7" s="2">
        <v>41524650</v>
      </c>
      <c r="E7" s="2">
        <v>13500</v>
      </c>
      <c r="F7" s="1" t="s">
        <v>8</v>
      </c>
      <c r="G7" s="6" t="s">
        <v>9</v>
      </c>
      <c r="H7" s="1" t="s">
        <v>10</v>
      </c>
      <c r="I7" s="1" t="s">
        <v>12</v>
      </c>
    </row>
    <row r="8" spans="1:9" ht="17.25" x14ac:dyDescent="0.25">
      <c r="A8" s="6">
        <f t="shared" si="0"/>
        <v>5</v>
      </c>
      <c r="B8" s="3">
        <v>46124032007144</v>
      </c>
      <c r="C8" s="19">
        <v>45587</v>
      </c>
      <c r="D8" s="2">
        <v>58442100</v>
      </c>
      <c r="E8" s="2">
        <v>19000</v>
      </c>
      <c r="F8" s="1" t="s">
        <v>8</v>
      </c>
      <c r="G8" s="6" t="s">
        <v>9</v>
      </c>
      <c r="H8" s="1" t="s">
        <v>10</v>
      </c>
      <c r="I8" s="1" t="s">
        <v>13</v>
      </c>
    </row>
    <row r="9" spans="1:9" ht="17.25" x14ac:dyDescent="0.25">
      <c r="A9" s="6">
        <f t="shared" si="0"/>
        <v>6</v>
      </c>
      <c r="B9" s="3">
        <v>46124032007143</v>
      </c>
      <c r="C9" s="19">
        <v>45587</v>
      </c>
      <c r="D9" s="2">
        <v>58442100</v>
      </c>
      <c r="E9" s="2">
        <v>19000</v>
      </c>
      <c r="F9" s="1" t="s">
        <v>8</v>
      </c>
      <c r="G9" s="6" t="s">
        <v>9</v>
      </c>
      <c r="H9" s="1" t="s">
        <v>10</v>
      </c>
      <c r="I9" s="1" t="s">
        <v>14</v>
      </c>
    </row>
    <row r="10" spans="1:9" ht="17.25" x14ac:dyDescent="0.25">
      <c r="A10" s="6">
        <f t="shared" si="0"/>
        <v>7</v>
      </c>
      <c r="B10" s="3">
        <v>46124032007142</v>
      </c>
      <c r="C10" s="19">
        <v>45587</v>
      </c>
      <c r="D10" s="2">
        <v>58442100</v>
      </c>
      <c r="E10" s="2">
        <v>19000</v>
      </c>
      <c r="F10" s="1" t="s">
        <v>8</v>
      </c>
      <c r="G10" s="6" t="s">
        <v>9</v>
      </c>
      <c r="H10" s="1" t="s">
        <v>10</v>
      </c>
      <c r="I10" s="1" t="s">
        <v>15</v>
      </c>
    </row>
    <row r="11" spans="1:9" ht="17.25" x14ac:dyDescent="0.25">
      <c r="A11" s="6">
        <f t="shared" si="0"/>
        <v>8</v>
      </c>
      <c r="B11" s="3">
        <v>46124032007141</v>
      </c>
      <c r="C11" s="19">
        <v>45587</v>
      </c>
      <c r="D11" s="2">
        <v>58442100</v>
      </c>
      <c r="E11" s="2">
        <v>19000</v>
      </c>
      <c r="F11" s="1" t="s">
        <v>8</v>
      </c>
      <c r="G11" s="6" t="s">
        <v>9</v>
      </c>
      <c r="H11" s="1" t="s">
        <v>10</v>
      </c>
      <c r="I11" s="1" t="s">
        <v>7</v>
      </c>
    </row>
    <row r="12" spans="1:9" ht="17.25" x14ac:dyDescent="0.25">
      <c r="A12" s="6">
        <f t="shared" si="0"/>
        <v>9</v>
      </c>
      <c r="B12" s="3">
        <v>46124032007140</v>
      </c>
      <c r="C12" s="19">
        <v>45587</v>
      </c>
      <c r="D12" s="2">
        <v>58442100</v>
      </c>
      <c r="E12" s="2">
        <v>19000</v>
      </c>
      <c r="F12" s="1" t="s">
        <v>8</v>
      </c>
      <c r="G12" s="6" t="s">
        <v>9</v>
      </c>
      <c r="H12" s="1" t="s">
        <v>10</v>
      </c>
      <c r="I12" s="1" t="s">
        <v>14</v>
      </c>
    </row>
    <row r="13" spans="1:9" ht="17.25" hidden="1" x14ac:dyDescent="0.25">
      <c r="A13" s="6">
        <v>1</v>
      </c>
      <c r="B13" s="3">
        <v>46124032005697</v>
      </c>
      <c r="C13" s="19">
        <v>45559</v>
      </c>
      <c r="D13" s="2">
        <v>41524650</v>
      </c>
      <c r="E13" s="2">
        <v>13500</v>
      </c>
      <c r="F13" s="1" t="s">
        <v>8</v>
      </c>
      <c r="G13" s="6" t="s">
        <v>9</v>
      </c>
      <c r="H13" s="1" t="s">
        <v>10</v>
      </c>
      <c r="I13" s="1" t="s">
        <v>16</v>
      </c>
    </row>
    <row r="14" spans="1:9" ht="17.25" hidden="1" x14ac:dyDescent="0.25">
      <c r="A14" s="6">
        <v>2</v>
      </c>
      <c r="B14" s="3">
        <v>46124032005696</v>
      </c>
      <c r="C14" s="19">
        <v>45559</v>
      </c>
      <c r="D14" s="2">
        <v>58442100</v>
      </c>
      <c r="E14" s="2">
        <v>19000</v>
      </c>
      <c r="F14" s="1" t="s">
        <v>8</v>
      </c>
      <c r="G14" s="6" t="s">
        <v>9</v>
      </c>
      <c r="H14" s="1" t="s">
        <v>10</v>
      </c>
      <c r="I14" s="1" t="s">
        <v>17</v>
      </c>
    </row>
    <row r="15" spans="1:9" ht="17.25" hidden="1" x14ac:dyDescent="0.25">
      <c r="A15" s="6">
        <v>3</v>
      </c>
      <c r="B15" s="3">
        <v>46124032005695</v>
      </c>
      <c r="C15" s="19">
        <v>45559</v>
      </c>
      <c r="D15" s="2">
        <v>58442100</v>
      </c>
      <c r="E15" s="2">
        <v>19000</v>
      </c>
      <c r="F15" s="1" t="s">
        <v>8</v>
      </c>
      <c r="G15" s="6" t="s">
        <v>9</v>
      </c>
      <c r="H15" s="1" t="s">
        <v>10</v>
      </c>
      <c r="I15" s="1" t="s">
        <v>18</v>
      </c>
    </row>
    <row r="16" spans="1:9" ht="17.25" hidden="1" x14ac:dyDescent="0.25">
      <c r="A16" s="6">
        <v>4</v>
      </c>
      <c r="B16" s="3">
        <v>46124032005694</v>
      </c>
      <c r="C16" s="19">
        <v>45559</v>
      </c>
      <c r="D16" s="2">
        <v>58442100</v>
      </c>
      <c r="E16" s="2">
        <v>19000</v>
      </c>
      <c r="F16" s="1" t="s">
        <v>8</v>
      </c>
      <c r="G16" s="6" t="s">
        <v>9</v>
      </c>
      <c r="H16" s="1" t="s">
        <v>10</v>
      </c>
      <c r="I16" s="1" t="s">
        <v>19</v>
      </c>
    </row>
    <row r="17" spans="1:9" ht="17.25" hidden="1" x14ac:dyDescent="0.25">
      <c r="A17" s="6">
        <v>5</v>
      </c>
      <c r="B17" s="3">
        <v>46124032005693</v>
      </c>
      <c r="C17" s="19">
        <v>45559</v>
      </c>
      <c r="D17" s="2">
        <v>58442100</v>
      </c>
      <c r="E17" s="2">
        <v>19000</v>
      </c>
      <c r="F17" s="1" t="s">
        <v>8</v>
      </c>
      <c r="G17" s="6" t="s">
        <v>9</v>
      </c>
      <c r="H17" s="1" t="s">
        <v>10</v>
      </c>
      <c r="I17" s="1" t="s">
        <v>16</v>
      </c>
    </row>
    <row r="18" spans="1:9" ht="17.25" hidden="1" x14ac:dyDescent="0.25">
      <c r="A18" s="6">
        <v>6</v>
      </c>
      <c r="B18" s="3">
        <v>46124032005692</v>
      </c>
      <c r="C18" s="19">
        <v>45559</v>
      </c>
      <c r="D18" s="2">
        <v>58442100</v>
      </c>
      <c r="E18" s="2">
        <v>19000</v>
      </c>
      <c r="F18" s="1" t="s">
        <v>8</v>
      </c>
      <c r="G18" s="6" t="s">
        <v>9</v>
      </c>
      <c r="H18" s="1" t="s">
        <v>10</v>
      </c>
      <c r="I18" s="1" t="s">
        <v>16</v>
      </c>
    </row>
    <row r="19" spans="1:9" ht="17.25" hidden="1" x14ac:dyDescent="0.25">
      <c r="A19" s="6">
        <f t="shared" si="0"/>
        <v>16</v>
      </c>
      <c r="B19" s="3">
        <v>46124032004715</v>
      </c>
      <c r="C19" s="19">
        <v>45535</v>
      </c>
      <c r="D19" s="2">
        <v>58442100</v>
      </c>
      <c r="E19" s="2">
        <v>19000</v>
      </c>
      <c r="F19" s="1" t="s">
        <v>8</v>
      </c>
      <c r="G19" s="6" t="s">
        <v>9</v>
      </c>
      <c r="H19" s="1" t="s">
        <v>10</v>
      </c>
      <c r="I19" s="1" t="s">
        <v>20</v>
      </c>
    </row>
    <row r="20" spans="1:9" ht="17.25" hidden="1" x14ac:dyDescent="0.25">
      <c r="A20" s="6">
        <f t="shared" si="0"/>
        <v>17</v>
      </c>
      <c r="B20" s="3">
        <v>46124032004669</v>
      </c>
      <c r="C20" s="19">
        <v>45534</v>
      </c>
      <c r="D20" s="2">
        <v>41524650</v>
      </c>
      <c r="E20" s="2">
        <v>13500</v>
      </c>
      <c r="F20" s="1" t="s">
        <v>8</v>
      </c>
      <c r="G20" s="6" t="s">
        <v>9</v>
      </c>
      <c r="H20" s="1" t="s">
        <v>10</v>
      </c>
      <c r="I20" s="1" t="s">
        <v>21</v>
      </c>
    </row>
    <row r="21" spans="1:9" ht="17.25" hidden="1" x14ac:dyDescent="0.25">
      <c r="A21" s="6">
        <f t="shared" si="0"/>
        <v>18</v>
      </c>
      <c r="B21" s="3">
        <v>46124032004668</v>
      </c>
      <c r="C21" s="19">
        <v>45534</v>
      </c>
      <c r="D21" s="2">
        <v>41524650</v>
      </c>
      <c r="E21" s="2">
        <v>13500</v>
      </c>
      <c r="F21" s="1" t="s">
        <v>8</v>
      </c>
      <c r="G21" s="6" t="s">
        <v>9</v>
      </c>
      <c r="H21" s="1" t="s">
        <v>10</v>
      </c>
      <c r="I21" s="1" t="s">
        <v>22</v>
      </c>
    </row>
    <row r="22" spans="1:9" ht="17.25" hidden="1" x14ac:dyDescent="0.25">
      <c r="A22" s="6">
        <f t="shared" si="0"/>
        <v>19</v>
      </c>
      <c r="B22" s="3">
        <v>46124032004667</v>
      </c>
      <c r="C22" s="19">
        <v>45534</v>
      </c>
      <c r="D22" s="2">
        <v>41524650</v>
      </c>
      <c r="E22" s="2">
        <v>13500</v>
      </c>
      <c r="F22" s="1" t="s">
        <v>8</v>
      </c>
      <c r="G22" s="6" t="s">
        <v>9</v>
      </c>
      <c r="H22" s="1" t="s">
        <v>10</v>
      </c>
      <c r="I22" s="1" t="s">
        <v>23</v>
      </c>
    </row>
    <row r="23" spans="1:9" ht="17.25" hidden="1" x14ac:dyDescent="0.25">
      <c r="A23" s="6">
        <f t="shared" si="0"/>
        <v>20</v>
      </c>
      <c r="B23" s="3">
        <v>46124032004666</v>
      </c>
      <c r="C23" s="19">
        <v>45534</v>
      </c>
      <c r="D23" s="2">
        <v>41524650</v>
      </c>
      <c r="E23" s="2">
        <v>13500</v>
      </c>
      <c r="F23" s="1" t="s">
        <v>8</v>
      </c>
      <c r="G23" s="6" t="s">
        <v>9</v>
      </c>
      <c r="H23" s="1" t="s">
        <v>10</v>
      </c>
      <c r="I23" s="1" t="s">
        <v>22</v>
      </c>
    </row>
    <row r="24" spans="1:9" ht="17.25" hidden="1" x14ac:dyDescent="0.25">
      <c r="A24" s="6">
        <f t="shared" si="0"/>
        <v>21</v>
      </c>
      <c r="B24" s="3">
        <v>46124032004665</v>
      </c>
      <c r="C24" s="19">
        <v>45534</v>
      </c>
      <c r="D24" s="2">
        <v>41524650</v>
      </c>
      <c r="E24" s="2">
        <v>13500</v>
      </c>
      <c r="F24" s="1" t="s">
        <v>8</v>
      </c>
      <c r="G24" s="6" t="s">
        <v>9</v>
      </c>
      <c r="H24" s="1" t="s">
        <v>10</v>
      </c>
      <c r="I24" s="1" t="s">
        <v>23</v>
      </c>
    </row>
    <row r="25" spans="1:9" ht="17.25" hidden="1" x14ac:dyDescent="0.25">
      <c r="A25" s="6">
        <f t="shared" si="0"/>
        <v>22</v>
      </c>
      <c r="B25" s="3">
        <v>46124032004664</v>
      </c>
      <c r="C25" s="19">
        <v>45534</v>
      </c>
      <c r="D25" s="2">
        <v>41524650</v>
      </c>
      <c r="E25" s="2">
        <v>13500</v>
      </c>
      <c r="F25" s="1" t="s">
        <v>8</v>
      </c>
      <c r="G25" s="6" t="s">
        <v>9</v>
      </c>
      <c r="H25" s="1" t="s">
        <v>10</v>
      </c>
      <c r="I25" s="1" t="s">
        <v>23</v>
      </c>
    </row>
    <row r="26" spans="1:9" ht="17.25" hidden="1" x14ac:dyDescent="0.25">
      <c r="A26" s="6">
        <f t="shared" si="0"/>
        <v>23</v>
      </c>
      <c r="B26" s="3">
        <v>46124032004293</v>
      </c>
      <c r="C26" s="19">
        <v>45518</v>
      </c>
      <c r="D26" s="2">
        <v>58442100</v>
      </c>
      <c r="E26" s="2">
        <v>19000</v>
      </c>
      <c r="F26" s="1" t="s">
        <v>24</v>
      </c>
      <c r="G26" s="6" t="s">
        <v>9</v>
      </c>
      <c r="H26" s="1" t="s">
        <v>25</v>
      </c>
      <c r="I26" s="1" t="s">
        <v>26</v>
      </c>
    </row>
    <row r="27" spans="1:9" ht="17.25" hidden="1" x14ac:dyDescent="0.25">
      <c r="A27" s="6">
        <f t="shared" si="0"/>
        <v>24</v>
      </c>
      <c r="B27" s="3">
        <v>46124032004292</v>
      </c>
      <c r="C27" s="19">
        <v>45518</v>
      </c>
      <c r="D27" s="2">
        <v>58442100</v>
      </c>
      <c r="E27" s="2">
        <v>19000</v>
      </c>
      <c r="F27" s="1" t="s">
        <v>24</v>
      </c>
      <c r="G27" s="6" t="s">
        <v>9</v>
      </c>
      <c r="H27" s="1" t="s">
        <v>25</v>
      </c>
      <c r="I27" s="1" t="s">
        <v>27</v>
      </c>
    </row>
    <row r="28" spans="1:9" ht="17.25" hidden="1" x14ac:dyDescent="0.25">
      <c r="A28" s="6">
        <f t="shared" si="0"/>
        <v>25</v>
      </c>
      <c r="B28" s="3">
        <v>46124032004291</v>
      </c>
      <c r="C28" s="19">
        <v>45518</v>
      </c>
      <c r="D28" s="2">
        <v>58442100</v>
      </c>
      <c r="E28" s="2">
        <v>19000</v>
      </c>
      <c r="F28" s="1" t="s">
        <v>24</v>
      </c>
      <c r="G28" s="6" t="s">
        <v>9</v>
      </c>
      <c r="H28" s="1" t="s">
        <v>25</v>
      </c>
      <c r="I28" s="1" t="s">
        <v>28</v>
      </c>
    </row>
    <row r="29" spans="1:9" ht="17.25" hidden="1" x14ac:dyDescent="0.25">
      <c r="A29" s="6">
        <f t="shared" si="0"/>
        <v>26</v>
      </c>
      <c r="B29" s="3">
        <v>46124032004237</v>
      </c>
      <c r="C29" s="19">
        <v>45515</v>
      </c>
      <c r="D29" s="2">
        <v>58442100</v>
      </c>
      <c r="E29" s="2">
        <v>19000</v>
      </c>
      <c r="F29" s="1" t="s">
        <v>24</v>
      </c>
      <c r="G29" s="6" t="s">
        <v>9</v>
      </c>
      <c r="H29" s="1" t="s">
        <v>25</v>
      </c>
      <c r="I29" s="1" t="s">
        <v>29</v>
      </c>
    </row>
    <row r="30" spans="1:9" ht="17.25" hidden="1" x14ac:dyDescent="0.25">
      <c r="A30" s="6">
        <f t="shared" si="0"/>
        <v>27</v>
      </c>
      <c r="B30" s="3">
        <v>46124032003779</v>
      </c>
      <c r="C30" s="19">
        <v>45491</v>
      </c>
      <c r="D30" s="2">
        <v>18455400</v>
      </c>
      <c r="E30" s="2">
        <v>6000</v>
      </c>
      <c r="F30" s="1" t="s">
        <v>8</v>
      </c>
      <c r="G30" s="6" t="s">
        <v>9</v>
      </c>
      <c r="H30" s="1" t="s">
        <v>10</v>
      </c>
      <c r="I30" s="1" t="s">
        <v>30</v>
      </c>
    </row>
    <row r="31" spans="1:9" ht="17.25" hidden="1" x14ac:dyDescent="0.25">
      <c r="A31" s="6">
        <f t="shared" si="0"/>
        <v>28</v>
      </c>
      <c r="B31" s="3">
        <v>46124032003778</v>
      </c>
      <c r="C31" s="19">
        <v>45491</v>
      </c>
      <c r="D31" s="2">
        <v>18455400</v>
      </c>
      <c r="E31" s="2">
        <v>6000</v>
      </c>
      <c r="F31" s="1" t="s">
        <v>8</v>
      </c>
      <c r="G31" s="6" t="s">
        <v>9</v>
      </c>
      <c r="H31" s="1" t="s">
        <v>10</v>
      </c>
      <c r="I31" s="1" t="s">
        <v>31</v>
      </c>
    </row>
    <row r="32" spans="1:9" ht="17.25" hidden="1" x14ac:dyDescent="0.25">
      <c r="A32" s="6">
        <f t="shared" si="0"/>
        <v>29</v>
      </c>
      <c r="B32" s="3">
        <v>46124032003702</v>
      </c>
      <c r="C32" s="19">
        <v>45486</v>
      </c>
      <c r="D32" s="2">
        <v>58442100</v>
      </c>
      <c r="E32" s="2">
        <v>19000</v>
      </c>
      <c r="F32" s="1" t="s">
        <v>8</v>
      </c>
      <c r="G32" s="6" t="s">
        <v>9</v>
      </c>
      <c r="H32" s="1" t="s">
        <v>10</v>
      </c>
      <c r="I32" s="1" t="s">
        <v>31</v>
      </c>
    </row>
    <row r="33" spans="1:9" ht="17.25" hidden="1" x14ac:dyDescent="0.25">
      <c r="A33" s="6">
        <f t="shared" si="0"/>
        <v>30</v>
      </c>
      <c r="B33" s="3">
        <v>46124032003701</v>
      </c>
      <c r="C33" s="19">
        <v>45486</v>
      </c>
      <c r="D33" s="2">
        <v>58442100</v>
      </c>
      <c r="E33" s="2">
        <v>19000</v>
      </c>
      <c r="F33" s="1" t="s">
        <v>8</v>
      </c>
      <c r="G33" s="6" t="s">
        <v>9</v>
      </c>
      <c r="H33" s="1" t="s">
        <v>10</v>
      </c>
      <c r="I33" s="1" t="s">
        <v>32</v>
      </c>
    </row>
    <row r="34" spans="1:9" ht="17.25" hidden="1" x14ac:dyDescent="0.25">
      <c r="A34" s="6">
        <f t="shared" si="0"/>
        <v>31</v>
      </c>
      <c r="B34" s="3">
        <v>46124032003700</v>
      </c>
      <c r="C34" s="19">
        <v>45486</v>
      </c>
      <c r="D34" s="2">
        <v>58442100</v>
      </c>
      <c r="E34" s="2">
        <v>19000</v>
      </c>
      <c r="F34" s="1" t="s">
        <v>8</v>
      </c>
      <c r="G34" s="6" t="s">
        <v>9</v>
      </c>
      <c r="H34" s="1" t="s">
        <v>10</v>
      </c>
      <c r="I34" s="1" t="s">
        <v>32</v>
      </c>
    </row>
    <row r="35" spans="1:9" ht="17.25" hidden="1" x14ac:dyDescent="0.25">
      <c r="A35" s="6">
        <f t="shared" si="0"/>
        <v>32</v>
      </c>
      <c r="B35" s="3">
        <v>46124032002670</v>
      </c>
      <c r="C35" s="19">
        <v>45454</v>
      </c>
      <c r="D35" s="2">
        <v>58442100</v>
      </c>
      <c r="E35" s="2">
        <v>19000</v>
      </c>
      <c r="F35" s="1" t="s">
        <v>8</v>
      </c>
      <c r="G35" s="6" t="s">
        <v>9</v>
      </c>
      <c r="H35" s="1" t="s">
        <v>10</v>
      </c>
      <c r="I35" s="1" t="s">
        <v>34</v>
      </c>
    </row>
    <row r="36" spans="1:9" ht="17.25" hidden="1" x14ac:dyDescent="0.25">
      <c r="A36" s="6">
        <f t="shared" si="0"/>
        <v>33</v>
      </c>
      <c r="B36" s="3">
        <v>46124032002669</v>
      </c>
      <c r="C36" s="19">
        <v>45454</v>
      </c>
      <c r="D36" s="2">
        <v>58442100</v>
      </c>
      <c r="E36" s="2">
        <v>19000</v>
      </c>
      <c r="F36" s="1" t="s">
        <v>8</v>
      </c>
      <c r="G36" s="6" t="s">
        <v>9</v>
      </c>
      <c r="H36" s="1" t="s">
        <v>10</v>
      </c>
      <c r="I36" s="1" t="s">
        <v>34</v>
      </c>
    </row>
    <row r="37" spans="1:9" ht="17.25" hidden="1" x14ac:dyDescent="0.25">
      <c r="A37" s="6">
        <f t="shared" si="0"/>
        <v>34</v>
      </c>
      <c r="B37" s="3">
        <v>46124032002668</v>
      </c>
      <c r="C37" s="19">
        <v>45454</v>
      </c>
      <c r="D37" s="2">
        <v>58442100</v>
      </c>
      <c r="E37" s="2">
        <v>19000</v>
      </c>
      <c r="F37" s="1" t="s">
        <v>8</v>
      </c>
      <c r="G37" s="6" t="s">
        <v>9</v>
      </c>
      <c r="H37" s="1" t="s">
        <v>10</v>
      </c>
      <c r="I37" s="1" t="s">
        <v>34</v>
      </c>
    </row>
    <row r="38" spans="1:9" ht="17.25" hidden="1" x14ac:dyDescent="0.25">
      <c r="A38" s="6">
        <f t="shared" si="0"/>
        <v>35</v>
      </c>
      <c r="B38" s="3">
        <v>46124032002667</v>
      </c>
      <c r="C38" s="19">
        <v>45454</v>
      </c>
      <c r="D38" s="2">
        <v>58442100</v>
      </c>
      <c r="E38" s="2">
        <v>19000</v>
      </c>
      <c r="F38" s="1" t="s">
        <v>8</v>
      </c>
      <c r="G38" s="6" t="s">
        <v>9</v>
      </c>
      <c r="H38" s="1" t="s">
        <v>10</v>
      </c>
      <c r="I38" s="1" t="s">
        <v>34</v>
      </c>
    </row>
    <row r="39" spans="1:9" ht="17.25" hidden="1" x14ac:dyDescent="0.25">
      <c r="A39" s="6">
        <f t="shared" si="0"/>
        <v>36</v>
      </c>
      <c r="B39" s="3">
        <v>46124032002666</v>
      </c>
      <c r="C39" s="19">
        <v>45454</v>
      </c>
      <c r="D39" s="2">
        <v>58442100</v>
      </c>
      <c r="E39" s="2">
        <v>19000</v>
      </c>
      <c r="F39" s="1" t="s">
        <v>8</v>
      </c>
      <c r="G39" s="6" t="s">
        <v>9</v>
      </c>
      <c r="H39" s="1" t="s">
        <v>10</v>
      </c>
      <c r="I39" s="1" t="s">
        <v>35</v>
      </c>
    </row>
    <row r="40" spans="1:9" ht="17.25" hidden="1" x14ac:dyDescent="0.25">
      <c r="A40" s="6">
        <f t="shared" si="0"/>
        <v>37</v>
      </c>
      <c r="B40" s="3">
        <v>46124032002665</v>
      </c>
      <c r="C40" s="19">
        <v>45454</v>
      </c>
      <c r="D40" s="2">
        <v>58442100</v>
      </c>
      <c r="E40" s="2">
        <v>19000</v>
      </c>
      <c r="F40" s="1" t="s">
        <v>8</v>
      </c>
      <c r="G40" s="6" t="s">
        <v>9</v>
      </c>
      <c r="H40" s="1" t="s">
        <v>10</v>
      </c>
      <c r="I40" s="1" t="s">
        <v>36</v>
      </c>
    </row>
    <row r="41" spans="1:9" ht="17.25" hidden="1" x14ac:dyDescent="0.25">
      <c r="A41" s="6">
        <f t="shared" si="0"/>
        <v>38</v>
      </c>
      <c r="B41" s="3">
        <v>46124032002440</v>
      </c>
      <c r="C41" s="19">
        <v>45441</v>
      </c>
      <c r="D41" s="2">
        <v>58442100</v>
      </c>
      <c r="E41" s="2">
        <v>19000</v>
      </c>
      <c r="F41" s="1" t="s">
        <v>8</v>
      </c>
      <c r="G41" s="6" t="s">
        <v>9</v>
      </c>
      <c r="H41" s="1" t="s">
        <v>10</v>
      </c>
      <c r="I41" s="1" t="s">
        <v>33</v>
      </c>
    </row>
    <row r="42" spans="1:9" ht="17.25" hidden="1" x14ac:dyDescent="0.25">
      <c r="A42" s="6">
        <f t="shared" si="0"/>
        <v>39</v>
      </c>
      <c r="B42" s="3">
        <v>46124032002439</v>
      </c>
      <c r="C42" s="19">
        <v>45441</v>
      </c>
      <c r="D42" s="2">
        <v>58442100</v>
      </c>
      <c r="E42" s="2">
        <v>19000</v>
      </c>
      <c r="F42" s="1" t="s">
        <v>8</v>
      </c>
      <c r="G42" s="6" t="s">
        <v>9</v>
      </c>
      <c r="H42" s="1" t="s">
        <v>10</v>
      </c>
      <c r="I42" s="1" t="s">
        <v>37</v>
      </c>
    </row>
    <row r="43" spans="1:9" ht="17.25" hidden="1" x14ac:dyDescent="0.25">
      <c r="A43" s="6">
        <f t="shared" si="0"/>
        <v>40</v>
      </c>
      <c r="B43" s="3">
        <v>46124032001406</v>
      </c>
      <c r="C43" s="19">
        <v>45413</v>
      </c>
      <c r="D43" s="2">
        <v>41524650</v>
      </c>
      <c r="E43" s="2">
        <v>13500</v>
      </c>
      <c r="F43" s="1" t="s">
        <v>8</v>
      </c>
      <c r="G43" s="6" t="s">
        <v>9</v>
      </c>
      <c r="H43" s="1" t="s">
        <v>10</v>
      </c>
      <c r="I43" s="1" t="s">
        <v>39</v>
      </c>
    </row>
    <row r="44" spans="1:9" ht="17.25" hidden="1" x14ac:dyDescent="0.25">
      <c r="A44" s="6">
        <f t="shared" si="0"/>
        <v>41</v>
      </c>
      <c r="B44" s="3">
        <v>46124032001405</v>
      </c>
      <c r="C44" s="19">
        <v>45413</v>
      </c>
      <c r="D44" s="2">
        <v>41524650</v>
      </c>
      <c r="E44" s="2">
        <v>13500</v>
      </c>
      <c r="F44" s="1" t="s">
        <v>8</v>
      </c>
      <c r="G44" s="6" t="s">
        <v>9</v>
      </c>
      <c r="H44" s="1" t="s">
        <v>10</v>
      </c>
      <c r="I44" s="1" t="s">
        <v>40</v>
      </c>
    </row>
    <row r="45" spans="1:9" ht="17.25" hidden="1" x14ac:dyDescent="0.25">
      <c r="A45" s="6">
        <f t="shared" si="0"/>
        <v>42</v>
      </c>
      <c r="B45" s="3">
        <v>46124032001319</v>
      </c>
      <c r="C45" s="19">
        <v>45411</v>
      </c>
      <c r="D45" s="2">
        <v>41524650</v>
      </c>
      <c r="E45" s="2">
        <v>13500</v>
      </c>
      <c r="F45" s="1" t="s">
        <v>8</v>
      </c>
      <c r="G45" s="6" t="s">
        <v>9</v>
      </c>
      <c r="H45" s="1" t="s">
        <v>10</v>
      </c>
      <c r="I45" s="1" t="s">
        <v>38</v>
      </c>
    </row>
    <row r="46" spans="1:9" ht="17.25" hidden="1" x14ac:dyDescent="0.25">
      <c r="A46" s="6">
        <f t="shared" si="0"/>
        <v>43</v>
      </c>
      <c r="B46" s="3">
        <v>46124032000335</v>
      </c>
      <c r="C46" s="19">
        <v>45385</v>
      </c>
      <c r="D46" s="2">
        <v>41524650</v>
      </c>
      <c r="E46" s="2">
        <v>13500</v>
      </c>
      <c r="F46" s="1" t="s">
        <v>8</v>
      </c>
      <c r="G46" s="6" t="s">
        <v>9</v>
      </c>
      <c r="H46" s="1" t="s">
        <v>10</v>
      </c>
      <c r="I46" s="1" t="s">
        <v>41</v>
      </c>
    </row>
    <row r="47" spans="1:9" ht="17.25" hidden="1" x14ac:dyDescent="0.25">
      <c r="A47" s="6">
        <f t="shared" si="0"/>
        <v>44</v>
      </c>
      <c r="B47" s="3">
        <v>46124032000327</v>
      </c>
      <c r="C47" s="19">
        <v>45385</v>
      </c>
      <c r="D47" s="2">
        <v>58442100</v>
      </c>
      <c r="E47" s="2">
        <v>19000</v>
      </c>
      <c r="F47" s="1" t="s">
        <v>8</v>
      </c>
      <c r="G47" s="6" t="s">
        <v>9</v>
      </c>
      <c r="H47" s="1" t="s">
        <v>25</v>
      </c>
      <c r="I47" s="1" t="s">
        <v>42</v>
      </c>
    </row>
    <row r="48" spans="1:9" ht="20.25" hidden="1" customHeight="1" x14ac:dyDescent="0.25">
      <c r="A48" s="6">
        <f t="shared" si="0"/>
        <v>45</v>
      </c>
      <c r="B48" s="3">
        <v>46124022003846</v>
      </c>
      <c r="C48" s="19">
        <v>45361</v>
      </c>
      <c r="D48" s="2">
        <v>41515335</v>
      </c>
      <c r="E48" s="2">
        <v>13500</v>
      </c>
      <c r="F48" s="1" t="s">
        <v>8</v>
      </c>
      <c r="G48" s="1" t="s">
        <v>9</v>
      </c>
      <c r="H48" s="1" t="s">
        <v>10</v>
      </c>
      <c r="I48" s="1" t="s">
        <v>43</v>
      </c>
    </row>
    <row r="49" spans="1:9" ht="20.25" hidden="1" customHeight="1" x14ac:dyDescent="0.25">
      <c r="A49" s="6">
        <f t="shared" si="0"/>
        <v>46</v>
      </c>
      <c r="B49" s="3">
        <v>46124022003847</v>
      </c>
      <c r="C49" s="19">
        <v>45349</v>
      </c>
      <c r="D49" s="2">
        <v>41515335</v>
      </c>
      <c r="E49" s="2">
        <v>5000</v>
      </c>
      <c r="F49" s="1" t="s">
        <v>144</v>
      </c>
      <c r="G49" s="1" t="s">
        <v>9</v>
      </c>
      <c r="H49" s="1" t="s">
        <v>10</v>
      </c>
      <c r="I49" s="1" t="s">
        <v>147</v>
      </c>
    </row>
    <row r="50" spans="1:9" ht="20.25" hidden="1" customHeight="1" x14ac:dyDescent="0.25">
      <c r="A50" s="6">
        <f t="shared" si="0"/>
        <v>47</v>
      </c>
      <c r="B50" s="3">
        <v>46124022003848</v>
      </c>
      <c r="C50" s="19">
        <v>45342</v>
      </c>
      <c r="D50" s="2">
        <v>41515335</v>
      </c>
      <c r="E50" s="2">
        <v>3300</v>
      </c>
      <c r="F50" s="1" t="s">
        <v>145</v>
      </c>
      <c r="G50" s="1" t="s">
        <v>9</v>
      </c>
      <c r="H50" s="1" t="s">
        <v>10</v>
      </c>
      <c r="I50" s="1" t="s">
        <v>146</v>
      </c>
    </row>
    <row r="51" spans="1:9" ht="37.5" customHeight="1" x14ac:dyDescent="0.25">
      <c r="A51" s="118" t="s">
        <v>141</v>
      </c>
      <c r="B51" s="118"/>
      <c r="C51" s="118"/>
      <c r="D51" s="118"/>
      <c r="E51" s="18"/>
      <c r="F51" s="117">
        <f>SUM(E4:E12)</f>
        <v>149000</v>
      </c>
      <c r="G51" s="117"/>
      <c r="H51" s="117"/>
      <c r="I51" s="117"/>
    </row>
    <row r="56" spans="1:9" x14ac:dyDescent="0.25">
      <c r="G56" s="4"/>
    </row>
  </sheetData>
  <mergeCells count="2">
    <mergeCell ref="F51:I51"/>
    <mergeCell ref="A51:D51"/>
  </mergeCells>
  <phoneticPr fontId="25" type="noConversion"/>
  <printOptions horizontalCentered="1" verticalCentered="1"/>
  <pageMargins left="0.25" right="0.25" top="0.25" bottom="0" header="0" footer="0"/>
  <pageSetup paperSize="9" scale="9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85842-2D23-4713-B549-C811146F0D6D}">
  <dimension ref="A1:H117"/>
  <sheetViews>
    <sheetView rightToLeft="1" tabSelected="1" view="pageBreakPreview" topLeftCell="A58" zoomScale="115" zoomScaleNormal="100" zoomScaleSheetLayoutView="115" workbookViewId="0">
      <selection activeCell="C9" sqref="C9"/>
    </sheetView>
  </sheetViews>
  <sheetFormatPr defaultColWidth="9.140625" defaultRowHeight="15" x14ac:dyDescent="0.25"/>
  <cols>
    <col min="1" max="1" width="7.28515625" style="4" customWidth="1"/>
    <col min="2" max="2" width="19.42578125" style="4" customWidth="1"/>
    <col min="3" max="4" width="24.42578125" style="4" customWidth="1"/>
    <col min="5" max="5" width="17.140625" style="4" hidden="1" customWidth="1"/>
    <col min="6" max="6" width="15.140625" style="4" customWidth="1"/>
    <col min="7" max="7" width="15.7109375" style="4" customWidth="1"/>
    <col min="8" max="16384" width="9.140625" style="4"/>
  </cols>
  <sheetData>
    <row r="1" spans="1:8" ht="44.25" customHeight="1" x14ac:dyDescent="0.25">
      <c r="A1" s="126" t="s">
        <v>165</v>
      </c>
      <c r="B1" s="126"/>
      <c r="C1" s="126"/>
      <c r="D1" s="126"/>
      <c r="E1" s="126"/>
      <c r="F1" s="126"/>
      <c r="G1" s="126"/>
      <c r="H1" s="30"/>
    </row>
    <row r="2" spans="1:8" ht="36.75" customHeight="1" x14ac:dyDescent="0.25">
      <c r="A2" s="127" t="s">
        <v>159</v>
      </c>
      <c r="B2" s="127"/>
      <c r="C2" s="127"/>
      <c r="D2" s="127"/>
      <c r="E2" s="127"/>
      <c r="F2" s="127"/>
      <c r="G2" s="127"/>
      <c r="H2" s="26"/>
    </row>
    <row r="3" spans="1:8" ht="32.25" customHeight="1" thickBot="1" x14ac:dyDescent="0.3">
      <c r="A3" s="59" t="s">
        <v>166</v>
      </c>
      <c r="B3" s="130" t="s">
        <v>162</v>
      </c>
      <c r="C3" s="130"/>
      <c r="D3" s="121" t="s">
        <v>173</v>
      </c>
      <c r="E3" s="121"/>
      <c r="F3" s="121"/>
      <c r="G3" s="121"/>
    </row>
    <row r="4" spans="1:8" s="79" customFormat="1" ht="30" customHeight="1" x14ac:dyDescent="0.25">
      <c r="A4" s="131" t="s">
        <v>44</v>
      </c>
      <c r="B4" s="133" t="s">
        <v>45</v>
      </c>
      <c r="C4" s="133" t="s">
        <v>46</v>
      </c>
      <c r="D4" s="133" t="s">
        <v>47</v>
      </c>
      <c r="E4" s="62">
        <f>F4-30</f>
        <v>45556</v>
      </c>
      <c r="F4" s="62">
        <v>45586</v>
      </c>
      <c r="G4" s="76">
        <v>45586</v>
      </c>
    </row>
    <row r="5" spans="1:8" s="79" customFormat="1" ht="30" customHeight="1" x14ac:dyDescent="0.25">
      <c r="A5" s="132"/>
      <c r="B5" s="123"/>
      <c r="C5" s="123"/>
      <c r="D5" s="123"/>
      <c r="E5" s="64" t="s">
        <v>154</v>
      </c>
      <c r="F5" s="64" t="s">
        <v>155</v>
      </c>
      <c r="G5" s="65" t="s">
        <v>155</v>
      </c>
    </row>
    <row r="6" spans="1:8" s="79" customFormat="1" ht="30" customHeight="1" x14ac:dyDescent="0.25">
      <c r="A6" s="132"/>
      <c r="B6" s="123"/>
      <c r="C6" s="123"/>
      <c r="D6" s="123"/>
      <c r="E6" s="64" t="s">
        <v>50</v>
      </c>
      <c r="F6" s="64" t="s">
        <v>50</v>
      </c>
      <c r="G6" s="65" t="s">
        <v>169</v>
      </c>
    </row>
    <row r="7" spans="1:8" s="79" customFormat="1" ht="30" customHeight="1" x14ac:dyDescent="0.25">
      <c r="A7" s="66">
        <f>ROW()-6</f>
        <v>1</v>
      </c>
      <c r="B7" s="67" t="s">
        <v>51</v>
      </c>
      <c r="C7" s="64" t="str">
        <f>VLOOKUP(B7,'[1]Gas-DB'!$X$4:$Z1400,2,FALSE)</f>
        <v>بلدوزر D155</v>
      </c>
      <c r="D7" s="64" t="str">
        <f>VLOOKUP(B7,'[1]Gas-DB'!$X$4:$Z1400,3,FALSE)</f>
        <v>شرکتی</v>
      </c>
      <c r="E7" s="64">
        <f>SUMIFS([1]!Gas_DB2[میزان مصرف],[1]!Gas_DB2[کد ماشین آلات],$B7,[1]!Gas_DB2[تاریخ],"&lt;="&amp;E$4,[1]!Gas_DB2[تاریخ],"&gt;"&amp;#REF!)</f>
        <v>0</v>
      </c>
      <c r="F7" s="74">
        <f>SUMIFS([1]!Gas_DB2[میزان مصرف],[1]!Gas_DB2[کد ماشین آلات],$B7,[1]!Gas_DB2[تاریخ],"&lt;="&amp;F$4,[1]!Gas_DB2[تاریخ],"&gt;"&amp;E$4)</f>
        <v>5490</v>
      </c>
      <c r="G7" s="75">
        <v>249</v>
      </c>
    </row>
    <row r="8" spans="1:8" s="79" customFormat="1" ht="30" customHeight="1" x14ac:dyDescent="0.25">
      <c r="A8" s="66">
        <f t="shared" ref="A8:A28" si="0">ROW()-6</f>
        <v>2</v>
      </c>
      <c r="B8" s="67" t="s">
        <v>52</v>
      </c>
      <c r="C8" s="64" t="str">
        <f>VLOOKUP(B8,'[1]Gas-DB'!$X$4:$Z1401,2,FALSE)</f>
        <v>بلدوزر D155</v>
      </c>
      <c r="D8" s="64" t="str">
        <f>VLOOKUP(B8,'[1]Gas-DB'!$X$4:$Z1401,3,FALSE)</f>
        <v>شرکتی</v>
      </c>
      <c r="E8" s="64">
        <f>SUMIFS([1]!Gas_DB2[میزان مصرف],[1]!Gas_DB2[کد ماشین آلات],$B8,[1]!Gas_DB2[تاریخ],"&lt;="&amp;E$4,[1]!Gas_DB2[تاریخ],"&gt;"&amp;#REF!)</f>
        <v>0</v>
      </c>
      <c r="F8" s="74">
        <f>SUMIFS([1]!Gas_DB2[میزان مصرف],[1]!Gas_DB2[کد ماشین آلات],$B8,[1]!Gas_DB2[تاریخ],"&lt;="&amp;F$4,[1]!Gas_DB2[تاریخ],"&gt;"&amp;E$4)</f>
        <v>3588</v>
      </c>
      <c r="G8" s="75">
        <v>211</v>
      </c>
    </row>
    <row r="9" spans="1:8" s="79" customFormat="1" ht="30" customHeight="1" x14ac:dyDescent="0.25">
      <c r="A9" s="66">
        <f t="shared" si="0"/>
        <v>3</v>
      </c>
      <c r="B9" s="67" t="s">
        <v>53</v>
      </c>
      <c r="C9" s="64" t="str">
        <f>VLOOKUP(B9,'[1]Gas-DB'!$X$4:$Z1402,2,FALSE)</f>
        <v>گریدر  ۱۶g</v>
      </c>
      <c r="D9" s="64" t="str">
        <f>VLOOKUP(B9,'[1]Gas-DB'!$X$4:$Z1402,3,FALSE)</f>
        <v>شرکتی</v>
      </c>
      <c r="E9" s="64">
        <f>SUMIFS([1]!Gas_DB2[میزان مصرف],[1]!Gas_DB2[کد ماشین آلات],$B9,[1]!Gas_DB2[تاریخ],"&lt;="&amp;E$4,[1]!Gas_DB2[تاریخ],"&gt;"&amp;#REF!)</f>
        <v>0</v>
      </c>
      <c r="F9" s="74">
        <f>SUMIFS([1]!Gas_DB2[میزان مصرف],[1]!Gas_DB2[کد ماشین آلات],$B9,[1]!Gas_DB2[تاریخ],"&lt;="&amp;F$4,[1]!Gas_DB2[تاریخ],"&gt;"&amp;E$4)</f>
        <v>1053</v>
      </c>
      <c r="G9" s="75">
        <v>50</v>
      </c>
    </row>
    <row r="10" spans="1:8" s="79" customFormat="1" ht="30" customHeight="1" x14ac:dyDescent="0.25">
      <c r="A10" s="66">
        <f t="shared" si="0"/>
        <v>4</v>
      </c>
      <c r="B10" s="67" t="s">
        <v>54</v>
      </c>
      <c r="C10" s="64" t="str">
        <f>VLOOKUP(B10,'[1]Gas-DB'!$X$4:$Z1403,2,FALSE)</f>
        <v>گریدر  ۱۶g</v>
      </c>
      <c r="D10" s="64" t="str">
        <f>VLOOKUP(B10,'[1]Gas-DB'!$X$4:$Z1403,3,FALSE)</f>
        <v>شرکتی</v>
      </c>
      <c r="E10" s="64">
        <f>SUMIFS([1]!Gas_DB2[میزان مصرف],[1]!Gas_DB2[کد ماشین آلات],$B10,[1]!Gas_DB2[تاریخ],"&lt;="&amp;E$4,[1]!Gas_DB2[تاریخ],"&gt;"&amp;#REF!)</f>
        <v>0</v>
      </c>
      <c r="F10" s="74">
        <f>SUMIFS([1]!Gas_DB2[میزان مصرف],[1]!Gas_DB2[کد ماشین آلات],$B10,[1]!Gas_DB2[تاریخ],"&lt;="&amp;F$4,[1]!Gas_DB2[تاریخ],"&gt;"&amp;E$4)</f>
        <v>1515</v>
      </c>
      <c r="G10" s="75">
        <v>90</v>
      </c>
    </row>
    <row r="11" spans="1:8" s="79" customFormat="1" ht="30" customHeight="1" x14ac:dyDescent="0.25">
      <c r="A11" s="66">
        <f t="shared" si="0"/>
        <v>5</v>
      </c>
      <c r="B11" s="67" t="s">
        <v>55</v>
      </c>
      <c r="C11" s="64" t="str">
        <f>VLOOKUP(B11,'[1]Gas-DB'!$X$4:$Z1404,2,FALSE)</f>
        <v>لودر VOLVO</v>
      </c>
      <c r="D11" s="64" t="str">
        <f>VLOOKUP(B11,'[1]Gas-DB'!$X$4:$Z1404,3,FALSE)</f>
        <v>شرکتی</v>
      </c>
      <c r="E11" s="64">
        <f>SUMIFS([1]!Gas_DB2[میزان مصرف],[1]!Gas_DB2[کد ماشین آلات],$B11,[1]!Gas_DB2[تاریخ],"&lt;="&amp;E$4,[1]!Gas_DB2[تاریخ],"&gt;"&amp;#REF!)</f>
        <v>0</v>
      </c>
      <c r="F11" s="74">
        <f>SUMIFS([1]!Gas_DB2[میزان مصرف],[1]!Gas_DB2[کد ماشین آلات],$B11,[1]!Gas_DB2[تاریخ],"&lt;="&amp;F$4,[1]!Gas_DB2[تاریخ],"&gt;"&amp;E$4)</f>
        <v>1005</v>
      </c>
      <c r="G11" s="75">
        <v>75</v>
      </c>
    </row>
    <row r="12" spans="1:8" s="79" customFormat="1" ht="30" customHeight="1" x14ac:dyDescent="0.25">
      <c r="A12" s="66">
        <f t="shared" si="0"/>
        <v>6</v>
      </c>
      <c r="B12" s="67" t="s">
        <v>56</v>
      </c>
      <c r="C12" s="64" t="str">
        <f>VLOOKUP(B12,'[1]Gas-DB'!$X$4:$Z1405,2,FALSE)</f>
        <v>غلطک</v>
      </c>
      <c r="D12" s="64" t="str">
        <f>VLOOKUP(B12,'[1]Gas-DB'!$X$4:$Z1405,3,FALSE)</f>
        <v>شرکتی</v>
      </c>
      <c r="E12" s="64">
        <f>SUMIFS([1]!Gas_DB2[میزان مصرف],[1]!Gas_DB2[کد ماشین آلات],$B12,[1]!Gas_DB2[تاریخ],"&lt;="&amp;E$4,[1]!Gas_DB2[تاریخ],"&gt;"&amp;#REF!)</f>
        <v>0</v>
      </c>
      <c r="F12" s="74">
        <f>SUMIFS([1]!Gas_DB2[میزان مصرف],[1]!Gas_DB2[کد ماشین آلات],$B12,[1]!Gas_DB2[تاریخ],"&lt;="&amp;F$4,[1]!Gas_DB2[تاریخ],"&gt;"&amp;E$4)</f>
        <v>318</v>
      </c>
      <c r="G12" s="75">
        <v>75</v>
      </c>
    </row>
    <row r="13" spans="1:8" s="79" customFormat="1" ht="30" customHeight="1" x14ac:dyDescent="0.25">
      <c r="A13" s="66">
        <f t="shared" si="0"/>
        <v>7</v>
      </c>
      <c r="B13" s="67" t="s">
        <v>57</v>
      </c>
      <c r="C13" s="64" t="str">
        <f>VLOOKUP(B13,'[1]Gas-DB'!$X$4:$Z1406,2,FALSE)</f>
        <v>غلطک</v>
      </c>
      <c r="D13" s="64" t="str">
        <f>VLOOKUP(B13,'[1]Gas-DB'!$X$4:$Z1406,3,FALSE)</f>
        <v>شرکتی</v>
      </c>
      <c r="E13" s="64">
        <f>SUMIFS([1]!Gas_DB2[میزان مصرف],[1]!Gas_DB2[کد ماشین آلات],$B13,[1]!Gas_DB2[تاریخ],"&lt;="&amp;E$4,[1]!Gas_DB2[تاریخ],"&gt;"&amp;#REF!)</f>
        <v>0</v>
      </c>
      <c r="F13" s="74">
        <f>SUMIFS([1]!Gas_DB2[میزان مصرف],[1]!Gas_DB2[کد ماشین آلات],$B13,[1]!Gas_DB2[تاریخ],"&lt;="&amp;F$4,[1]!Gas_DB2[تاریخ],"&gt;"&amp;E$4)</f>
        <v>0</v>
      </c>
      <c r="G13" s="75">
        <v>0</v>
      </c>
    </row>
    <row r="14" spans="1:8" s="79" customFormat="1" ht="30" customHeight="1" x14ac:dyDescent="0.25">
      <c r="A14" s="66">
        <f t="shared" si="0"/>
        <v>8</v>
      </c>
      <c r="B14" s="67" t="s">
        <v>58</v>
      </c>
      <c r="C14" s="64" t="str">
        <f>VLOOKUP(B14,'[1]Gas-DB'!$X$4:$Z1407,2,FALSE)</f>
        <v>غلطک</v>
      </c>
      <c r="D14" s="64" t="str">
        <f>VLOOKUP(B14,'[1]Gas-DB'!$X$4:$Z1407,3,FALSE)</f>
        <v>شرکتی</v>
      </c>
      <c r="E14" s="64">
        <f>SUMIFS([1]!Gas_DB2[میزان مصرف],[1]!Gas_DB2[کد ماشین آلات],$B14,[1]!Gas_DB2[تاریخ],"&lt;="&amp;E$4,[1]!Gas_DB2[تاریخ],"&gt;"&amp;#REF!)</f>
        <v>0</v>
      </c>
      <c r="F14" s="74">
        <f>SUMIFS([1]!Gas_DB2[میزان مصرف],[1]!Gas_DB2[کد ماشین آلات],$B14,[1]!Gas_DB2[تاریخ],"&lt;="&amp;F$4,[1]!Gas_DB2[تاریخ],"&gt;"&amp;E$4)</f>
        <v>267</v>
      </c>
      <c r="G14" s="75">
        <v>38</v>
      </c>
    </row>
    <row r="15" spans="1:8" s="79" customFormat="1" ht="30" customHeight="1" x14ac:dyDescent="0.25">
      <c r="A15" s="66">
        <f t="shared" si="0"/>
        <v>9</v>
      </c>
      <c r="B15" s="67" t="s">
        <v>59</v>
      </c>
      <c r="C15" s="64" t="str">
        <f>VLOOKUP(B15,'[1]Gas-DB'!$X$4:$Z1408,2,FALSE)</f>
        <v>غلطک</v>
      </c>
      <c r="D15" s="64" t="str">
        <f>VLOOKUP(B15,'[1]Gas-DB'!$X$4:$Z1408,3,FALSE)</f>
        <v>شرکتی</v>
      </c>
      <c r="E15" s="64">
        <f>SUMIFS([1]!Gas_DB2[میزان مصرف],[1]!Gas_DB2[کد ماشین آلات],$B15,[1]!Gas_DB2[تاریخ],"&lt;="&amp;E$4,[1]!Gas_DB2[تاریخ],"&gt;"&amp;#REF!)</f>
        <v>0</v>
      </c>
      <c r="F15" s="74">
        <f>SUMIFS([1]!Gas_DB2[میزان مصرف],[1]!Gas_DB2[کد ماشین آلات],$B15,[1]!Gas_DB2[تاریخ],"&lt;="&amp;F$4,[1]!Gas_DB2[تاریخ],"&gt;"&amp;E$4)</f>
        <v>799</v>
      </c>
      <c r="G15" s="75">
        <v>134</v>
      </c>
    </row>
    <row r="16" spans="1:8" s="79" customFormat="1" ht="30" customHeight="1" x14ac:dyDescent="0.25">
      <c r="A16" s="66">
        <f t="shared" si="0"/>
        <v>10</v>
      </c>
      <c r="B16" s="67" t="s">
        <v>60</v>
      </c>
      <c r="C16" s="64" t="str">
        <f>VLOOKUP(B16,'[1]Gas-DB'!$X$4:$Z1409,2,FALSE)</f>
        <v>غلطک</v>
      </c>
      <c r="D16" s="64" t="str">
        <f>VLOOKUP(B16,'[1]Gas-DB'!$X$4:$Z1409,3,FALSE)</f>
        <v>شرکتی</v>
      </c>
      <c r="E16" s="64">
        <f>SUMIFS([1]!Gas_DB2[میزان مصرف],[1]!Gas_DB2[کد ماشین آلات],$B16,[1]!Gas_DB2[تاریخ],"&lt;="&amp;E$4,[1]!Gas_DB2[تاریخ],"&gt;"&amp;#REF!)</f>
        <v>0</v>
      </c>
      <c r="F16" s="74">
        <f>SUMIFS([1]!Gas_DB2[میزان مصرف],[1]!Gas_DB2[کد ماشین آلات],$B16,[1]!Gas_DB2[تاریخ],"&lt;="&amp;F$4,[1]!Gas_DB2[تاریخ],"&gt;"&amp;E$4)</f>
        <v>0</v>
      </c>
      <c r="G16" s="75">
        <v>0</v>
      </c>
    </row>
    <row r="17" spans="1:7" s="79" customFormat="1" ht="30" customHeight="1" x14ac:dyDescent="0.25">
      <c r="A17" s="66">
        <f t="shared" si="0"/>
        <v>11</v>
      </c>
      <c r="B17" s="67" t="s">
        <v>61</v>
      </c>
      <c r="C17" s="64" t="str">
        <f>VLOOKUP(B17,'[1]Gas-DB'!$X$4:$Z1410,2,FALSE)</f>
        <v>غلطک</v>
      </c>
      <c r="D17" s="64" t="str">
        <f>VLOOKUP(B17,'[1]Gas-DB'!$X$4:$Z1410,3,FALSE)</f>
        <v>شرکتی</v>
      </c>
      <c r="E17" s="64">
        <f>SUMIFS([1]!Gas_DB2[میزان مصرف],[1]!Gas_DB2[کد ماشین آلات],$B17,[1]!Gas_DB2[تاریخ],"&lt;="&amp;E$4,[1]!Gas_DB2[تاریخ],"&gt;"&amp;#REF!)</f>
        <v>0</v>
      </c>
      <c r="F17" s="74">
        <f>SUMIFS([1]!Gas_DB2[میزان مصرف],[1]!Gas_DB2[کد ماشین آلات],$B17,[1]!Gas_DB2[تاریخ],"&lt;="&amp;F$4,[1]!Gas_DB2[تاریخ],"&gt;"&amp;E$4)</f>
        <v>270</v>
      </c>
      <c r="G17" s="75">
        <v>47</v>
      </c>
    </row>
    <row r="18" spans="1:7" s="79" customFormat="1" ht="30" customHeight="1" x14ac:dyDescent="0.25">
      <c r="A18" s="66">
        <f t="shared" si="0"/>
        <v>12</v>
      </c>
      <c r="B18" s="67" t="s">
        <v>62</v>
      </c>
      <c r="C18" s="64" t="str">
        <f>VLOOKUP(B18,'[1]Gas-DB'!$X$4:$Z1411,2,FALSE)</f>
        <v>غلطک</v>
      </c>
      <c r="D18" s="64" t="str">
        <f>VLOOKUP(B18,'[1]Gas-DB'!$X$4:$Z1411,3,FALSE)</f>
        <v>شرکتی</v>
      </c>
      <c r="E18" s="64">
        <f>SUMIFS([1]!Gas_DB2[میزان مصرف],[1]!Gas_DB2[کد ماشین آلات],$B18,[1]!Gas_DB2[تاریخ],"&lt;="&amp;E$4,[1]!Gas_DB2[تاریخ],"&gt;"&amp;#REF!)</f>
        <v>0</v>
      </c>
      <c r="F18" s="74">
        <f>SUMIFS([1]!Gas_DB2[میزان مصرف],[1]!Gas_DB2[کد ماشین آلات],$B18,[1]!Gas_DB2[تاریخ],"&lt;="&amp;F$4,[1]!Gas_DB2[تاریخ],"&gt;"&amp;E$4)</f>
        <v>133</v>
      </c>
      <c r="G18" s="75">
        <v>18</v>
      </c>
    </row>
    <row r="19" spans="1:7" s="79" customFormat="1" ht="30" customHeight="1" x14ac:dyDescent="0.25">
      <c r="A19" s="66">
        <f t="shared" si="0"/>
        <v>13</v>
      </c>
      <c r="B19" s="67" t="s">
        <v>63</v>
      </c>
      <c r="C19" s="64" t="str">
        <f>VLOOKUP(B19,'[1]Gas-DB'!$X$4:$Z1412,2,FALSE)</f>
        <v>غلطک</v>
      </c>
      <c r="D19" s="64" t="str">
        <f>VLOOKUP(B19,'[1]Gas-DB'!$X$4:$Z1412,3,FALSE)</f>
        <v>شرکتی</v>
      </c>
      <c r="E19" s="64">
        <f>SUMIFS([1]!Gas_DB2[میزان مصرف],[1]!Gas_DB2[کد ماشین آلات],$B19,[1]!Gas_DB2[تاریخ],"&lt;="&amp;E$4,[1]!Gas_DB2[تاریخ],"&gt;"&amp;#REF!)</f>
        <v>0</v>
      </c>
      <c r="F19" s="74">
        <f>SUMIFS([1]!Gas_DB2[میزان مصرف],[1]!Gas_DB2[کد ماشین آلات],$B19,[1]!Gas_DB2[تاریخ],"&lt;="&amp;F$4,[1]!Gas_DB2[تاریخ],"&gt;"&amp;E$4)</f>
        <v>891</v>
      </c>
      <c r="G19" s="75">
        <v>103</v>
      </c>
    </row>
    <row r="20" spans="1:7" s="79" customFormat="1" ht="30" customHeight="1" x14ac:dyDescent="0.25">
      <c r="A20" s="66">
        <f t="shared" si="0"/>
        <v>14</v>
      </c>
      <c r="B20" s="67" t="s">
        <v>64</v>
      </c>
      <c r="C20" s="64" t="str">
        <f>VLOOKUP(B20,'[1]Gas-DB'!$X$4:$Z1413,2,FALSE)</f>
        <v>غلطک</v>
      </c>
      <c r="D20" s="64" t="str">
        <f>VLOOKUP(B20,'[1]Gas-DB'!$X$4:$Z1413,3,FALSE)</f>
        <v>شرکتی</v>
      </c>
      <c r="E20" s="64">
        <f>SUMIFS([1]!Gas_DB2[میزان مصرف],[1]!Gas_DB2[کد ماشین آلات],$B20,[1]!Gas_DB2[تاریخ],"&lt;="&amp;E$4,[1]!Gas_DB2[تاریخ],"&gt;"&amp;#REF!)</f>
        <v>0</v>
      </c>
      <c r="F20" s="74">
        <f>SUMIFS([1]!Gas_DB2[میزان مصرف],[1]!Gas_DB2[کد ماشین آلات],$B20,[1]!Gas_DB2[تاریخ],"&lt;="&amp;F$4,[1]!Gas_DB2[تاریخ],"&gt;"&amp;E$4)</f>
        <v>212</v>
      </c>
      <c r="G20" s="75">
        <v>27</v>
      </c>
    </row>
    <row r="21" spans="1:7" s="79" customFormat="1" ht="30" customHeight="1" x14ac:dyDescent="0.25">
      <c r="A21" s="66">
        <f t="shared" si="0"/>
        <v>15</v>
      </c>
      <c r="B21" s="67" t="s">
        <v>65</v>
      </c>
      <c r="C21" s="64" t="str">
        <f>VLOOKUP(B21,'[1]Gas-DB'!$X$4:$Z1414,2,FALSE)</f>
        <v>غلطک</v>
      </c>
      <c r="D21" s="64" t="str">
        <f>VLOOKUP(B21,'[1]Gas-DB'!$X$4:$Z1414,3,FALSE)</f>
        <v>شرکتی</v>
      </c>
      <c r="E21" s="64">
        <f>SUMIFS([1]!Gas_DB2[میزان مصرف],[1]!Gas_DB2[کد ماشین آلات],$B21,[1]!Gas_DB2[تاریخ],"&lt;="&amp;E$4,[1]!Gas_DB2[تاریخ],"&gt;"&amp;#REF!)</f>
        <v>0</v>
      </c>
      <c r="F21" s="74">
        <f>SUMIFS([1]!Gas_DB2[میزان مصرف],[1]!Gas_DB2[کد ماشین آلات],$B21,[1]!Gas_DB2[تاریخ],"&lt;="&amp;F$4,[1]!Gas_DB2[تاریخ],"&gt;"&amp;E$4)</f>
        <v>653</v>
      </c>
      <c r="G21" s="75">
        <v>86</v>
      </c>
    </row>
    <row r="22" spans="1:7" s="79" customFormat="1" ht="30" customHeight="1" x14ac:dyDescent="0.25">
      <c r="A22" s="66">
        <f t="shared" si="0"/>
        <v>16</v>
      </c>
      <c r="B22" s="67" t="s">
        <v>66</v>
      </c>
      <c r="C22" s="64" t="str">
        <f>VLOOKUP(B22,'[1]Gas-DB'!$X$4:$Z1415,2,FALSE)</f>
        <v>کامیون کمپرسی جفت</v>
      </c>
      <c r="D22" s="64" t="str">
        <f>VLOOKUP(B22,'[1]Gas-DB'!$X$4:$Z1415,3,FALSE)</f>
        <v>شرکتی</v>
      </c>
      <c r="E22" s="64">
        <f>SUMIFS([1]!Gas_DB2[میزان مصرف],[1]!Gas_DB2[کد ماشین آلات],$B22,[1]!Gas_DB2[تاریخ],"&lt;="&amp;E$4,[1]!Gas_DB2[تاریخ],"&gt;"&amp;#REF!)</f>
        <v>0</v>
      </c>
      <c r="F22" s="74">
        <f>SUMIFS([1]!Gas_DB2[میزان مصرف],[1]!Gas_DB2[کد ماشین آلات],$B22,[1]!Gas_DB2[تاریخ],"&lt;="&amp;F$4,[1]!Gas_DB2[تاریخ],"&gt;"&amp;E$4)</f>
        <v>1203</v>
      </c>
      <c r="G22" s="75">
        <v>139</v>
      </c>
    </row>
    <row r="23" spans="1:7" s="79" customFormat="1" ht="30" customHeight="1" x14ac:dyDescent="0.25">
      <c r="A23" s="66">
        <f t="shared" si="0"/>
        <v>17</v>
      </c>
      <c r="B23" s="67" t="s">
        <v>67</v>
      </c>
      <c r="C23" s="64" t="str">
        <f>VLOOKUP(B23,'[1]Gas-DB'!$X$4:$Z1416,2,FALSE)</f>
        <v>کامیون کمپرسی جفت</v>
      </c>
      <c r="D23" s="64" t="str">
        <f>VLOOKUP(B23,'[1]Gas-DB'!$X$4:$Z1416,3,FALSE)</f>
        <v>شرکتی</v>
      </c>
      <c r="E23" s="64">
        <f>SUMIFS([1]!Gas_DB2[میزان مصرف],[1]!Gas_DB2[کد ماشین آلات],$B23,[1]!Gas_DB2[تاریخ],"&lt;="&amp;E$4,[1]!Gas_DB2[تاریخ],"&gt;"&amp;#REF!)</f>
        <v>0</v>
      </c>
      <c r="F23" s="74">
        <f>SUMIFS([1]!Gas_DB2[میزان مصرف],[1]!Gas_DB2[کد ماشین آلات],$B23,[1]!Gas_DB2[تاریخ],"&lt;="&amp;F$4,[1]!Gas_DB2[تاریخ],"&gt;"&amp;E$4)</f>
        <v>817</v>
      </c>
      <c r="G23" s="75">
        <v>189</v>
      </c>
    </row>
    <row r="24" spans="1:7" s="79" customFormat="1" ht="30" customHeight="1" x14ac:dyDescent="0.25">
      <c r="A24" s="66">
        <f t="shared" si="0"/>
        <v>18</v>
      </c>
      <c r="B24" s="67" t="s">
        <v>68</v>
      </c>
      <c r="C24" s="64" t="str">
        <f>VLOOKUP(B24,'[1]Gas-DB'!$X$4:$Z1417,2,FALSE)</f>
        <v>کامیون کمپرسی جفت</v>
      </c>
      <c r="D24" s="64" t="str">
        <f>VLOOKUP(B24,'[1]Gas-DB'!$X$4:$Z1417,3,FALSE)</f>
        <v>شرکتی</v>
      </c>
      <c r="E24" s="64">
        <f>SUMIFS([1]!Gas_DB2[میزان مصرف],[1]!Gas_DB2[کد ماشین آلات],$B24,[1]!Gas_DB2[تاریخ],"&lt;="&amp;E$4,[1]!Gas_DB2[تاریخ],"&gt;"&amp;#REF!)</f>
        <v>0</v>
      </c>
      <c r="F24" s="74">
        <f>SUMIFS([1]!Gas_DB2[میزان مصرف],[1]!Gas_DB2[کد ماشین آلات],$B24,[1]!Gas_DB2[تاریخ],"&lt;="&amp;F$4,[1]!Gas_DB2[تاریخ],"&gt;"&amp;E$4)</f>
        <v>1481</v>
      </c>
      <c r="G24" s="75">
        <v>151</v>
      </c>
    </row>
    <row r="25" spans="1:7" s="79" customFormat="1" ht="30" customHeight="1" x14ac:dyDescent="0.25">
      <c r="A25" s="66">
        <f t="shared" si="0"/>
        <v>19</v>
      </c>
      <c r="B25" s="67" t="s">
        <v>69</v>
      </c>
      <c r="C25" s="64" t="str">
        <f>VLOOKUP(B25,'[1]Gas-DB'!$X$4:$Z1418,2,FALSE)</f>
        <v>تانکر سوخت بنز</v>
      </c>
      <c r="D25" s="64" t="str">
        <f>VLOOKUP(B25,'[1]Gas-DB'!$X$4:$Z1418,3,FALSE)</f>
        <v>شرکتی</v>
      </c>
      <c r="E25" s="64">
        <f>SUMIFS([1]!Gas_DB2[میزان مصرف],[1]!Gas_DB2[کد ماشین آلات],$B25,[1]!Gas_DB2[تاریخ],"&lt;="&amp;E$4,[1]!Gas_DB2[تاریخ],"&gt;"&amp;#REF!)</f>
        <v>0</v>
      </c>
      <c r="F25" s="74">
        <f>SUMIFS([1]!Gas_DB2[میزان مصرف],[1]!Gas_DB2[کد ماشین آلات],$B25,[1]!Gas_DB2[تاریخ],"&lt;="&amp;F$4,[1]!Gas_DB2[تاریخ],"&gt;"&amp;E$4)</f>
        <v>748</v>
      </c>
      <c r="G25" s="75">
        <v>169</v>
      </c>
    </row>
    <row r="26" spans="1:7" s="79" customFormat="1" ht="30" customHeight="1" x14ac:dyDescent="0.25">
      <c r="A26" s="66">
        <f t="shared" si="0"/>
        <v>20</v>
      </c>
      <c r="B26" s="67" t="s">
        <v>70</v>
      </c>
      <c r="C26" s="64" t="str">
        <f>VLOOKUP(B26,'[1]Gas-DB'!$X$4:$Z1419,2,FALSE)</f>
        <v>تانکر ابپاش بنز</v>
      </c>
      <c r="D26" s="64" t="str">
        <f>VLOOKUP(B26,'[1]Gas-DB'!$X$4:$Z1419,3,FALSE)</f>
        <v>شرکتی</v>
      </c>
      <c r="E26" s="64">
        <f>SUMIFS([1]!Gas_DB2[میزان مصرف],[1]!Gas_DB2[کد ماشین آلات],$B26,[1]!Gas_DB2[تاریخ],"&lt;="&amp;E$4,[1]!Gas_DB2[تاریخ],"&gt;"&amp;#REF!)</f>
        <v>0</v>
      </c>
      <c r="F26" s="74">
        <f>SUMIFS([1]!Gas_DB2[میزان مصرف],[1]!Gas_DB2[کد ماشین آلات],$B26,[1]!Gas_DB2[تاریخ],"&lt;="&amp;F$4,[1]!Gas_DB2[تاریخ],"&gt;"&amp;E$4)</f>
        <v>931</v>
      </c>
      <c r="G26" s="75">
        <v>128</v>
      </c>
    </row>
    <row r="27" spans="1:7" s="79" customFormat="1" ht="30" customHeight="1" x14ac:dyDescent="0.25">
      <c r="A27" s="66">
        <f t="shared" si="0"/>
        <v>21</v>
      </c>
      <c r="B27" s="67" t="s">
        <v>71</v>
      </c>
      <c r="C27" s="64" t="str">
        <f>VLOOKUP(B27,'[1]Gas-DB'!$X$4:$Z1420,2,FALSE)</f>
        <v>تانکر ابپاش بنز</v>
      </c>
      <c r="D27" s="64" t="str">
        <f>VLOOKUP(B27,'[1]Gas-DB'!$X$4:$Z1420,3,FALSE)</f>
        <v>شرکتی</v>
      </c>
      <c r="E27" s="64">
        <f>SUMIFS([1]!Gas_DB2[میزان مصرف],[1]!Gas_DB2[کد ماشین آلات],$B27,[1]!Gas_DB2[تاریخ],"&lt;="&amp;E$4,[1]!Gas_DB2[تاریخ],"&gt;"&amp;#REF!)</f>
        <v>0</v>
      </c>
      <c r="F27" s="74">
        <f>SUMIFS([1]!Gas_DB2[میزان مصرف],[1]!Gas_DB2[کد ماشین آلات],$B27,[1]!Gas_DB2[تاریخ],"&lt;="&amp;F$4,[1]!Gas_DB2[تاریخ],"&gt;"&amp;E$4)</f>
        <v>1217</v>
      </c>
      <c r="G27" s="75">
        <v>180</v>
      </c>
    </row>
    <row r="28" spans="1:7" s="79" customFormat="1" ht="30" customHeight="1" thickBot="1" x14ac:dyDescent="0.3">
      <c r="A28" s="85">
        <f t="shared" si="0"/>
        <v>22</v>
      </c>
      <c r="B28" s="86" t="s">
        <v>72</v>
      </c>
      <c r="C28" s="87" t="str">
        <f>VLOOKUP(B28,'[1]Gas-DB'!$X$4:$Z1421,2,FALSE)</f>
        <v>میکسراتکو</v>
      </c>
      <c r="D28" s="87" t="str">
        <f>VLOOKUP(B28,'[1]Gas-DB'!$X$4:$Z1421,3,FALSE)</f>
        <v>شرکتی</v>
      </c>
      <c r="E28" s="87">
        <f>SUMIFS([1]!Gas_DB2[میزان مصرف],[1]!Gas_DB2[کد ماشین آلات],$B28,[1]!Gas_DB2[تاریخ],"&lt;="&amp;E$4,[1]!Gas_DB2[تاریخ],"&gt;"&amp;#REF!)</f>
        <v>0</v>
      </c>
      <c r="F28" s="88">
        <f>SUMIFS([1]!Gas_DB2[میزان مصرف],[1]!Gas_DB2[کد ماشین آلات],$B28,[1]!Gas_DB2[تاریخ],"&lt;="&amp;F$4,[1]!Gas_DB2[تاریخ],"&gt;"&amp;E$4)</f>
        <v>1049</v>
      </c>
      <c r="G28" s="89">
        <v>108</v>
      </c>
    </row>
    <row r="29" spans="1:7" s="79" customFormat="1" ht="30" customHeight="1" thickBot="1" x14ac:dyDescent="0.3">
      <c r="A29" s="60"/>
      <c r="B29" s="94"/>
      <c r="C29" s="60"/>
      <c r="D29" s="60"/>
      <c r="E29" s="60"/>
      <c r="F29" s="95"/>
      <c r="G29" s="95"/>
    </row>
    <row r="30" spans="1:7" s="79" customFormat="1" ht="30" customHeight="1" x14ac:dyDescent="0.25">
      <c r="A30" s="80">
        <v>23</v>
      </c>
      <c r="B30" s="81" t="s">
        <v>73</v>
      </c>
      <c r="C30" s="82" t="str">
        <f>VLOOKUP(B30,'[1]Gas-DB'!$X$4:$Z1422,2,FALSE)</f>
        <v>میکسر اتکو</v>
      </c>
      <c r="D30" s="82" t="str">
        <f>VLOOKUP(B30,'[1]Gas-DB'!$X$4:$Z1422,3,FALSE)</f>
        <v>شرکتی</v>
      </c>
      <c r="E30" s="82">
        <f>SUMIFS([1]!Gas_DB2[میزان مصرف],[1]!Gas_DB2[کد ماشین آلات],$B30,[1]!Gas_DB2[تاریخ],"&lt;="&amp;E$4,[1]!Gas_DB2[تاریخ],"&gt;"&amp;#REF!)</f>
        <v>0</v>
      </c>
      <c r="F30" s="83">
        <f>SUMIFS([1]!Gas_DB2[میزان مصرف],[1]!Gas_DB2[کد ماشین آلات],$B30,[1]!Gas_DB2[تاریخ],"&lt;="&amp;F$4,[1]!Gas_DB2[تاریخ],"&gt;"&amp;E$4)</f>
        <v>885</v>
      </c>
      <c r="G30" s="84">
        <v>113</v>
      </c>
    </row>
    <row r="31" spans="1:7" s="79" customFormat="1" ht="30" customHeight="1" x14ac:dyDescent="0.25">
      <c r="A31" s="66">
        <v>24</v>
      </c>
      <c r="B31" s="67" t="s">
        <v>74</v>
      </c>
      <c r="C31" s="64" t="str">
        <f>VLOOKUP(B31,'[1]Gas-DB'!$X$4:$Z1423,2,FALSE)</f>
        <v>میکسر امیکو</v>
      </c>
      <c r="D31" s="64" t="str">
        <f>VLOOKUP(B31,'[1]Gas-DB'!$X$4:$Z1423,3,FALSE)</f>
        <v>شرکتی</v>
      </c>
      <c r="E31" s="64">
        <f>SUMIFS([1]!Gas_DB2[میزان مصرف],[1]!Gas_DB2[کد ماشین آلات],$B31,[1]!Gas_DB2[تاریخ],"&lt;="&amp;E$4,[1]!Gas_DB2[تاریخ],"&gt;"&amp;#REF!)</f>
        <v>0</v>
      </c>
      <c r="F31" s="74">
        <f>SUMIFS([1]!Gas_DB2[میزان مصرف],[1]!Gas_DB2[کد ماشین آلات],$B31,[1]!Gas_DB2[تاریخ],"&lt;="&amp;F$4,[1]!Gas_DB2[تاریخ],"&gt;"&amp;E$4)</f>
        <v>1095</v>
      </c>
      <c r="G31" s="75">
        <v>96</v>
      </c>
    </row>
    <row r="32" spans="1:7" s="79" customFormat="1" ht="30" customHeight="1" x14ac:dyDescent="0.25">
      <c r="A32" s="80">
        <v>25</v>
      </c>
      <c r="B32" s="67" t="s">
        <v>75</v>
      </c>
      <c r="C32" s="64" t="str">
        <f>VLOOKUP(B32,'[1]Gas-DB'!$X$4:$Z1424,2,FALSE)</f>
        <v>میکسر امیکو</v>
      </c>
      <c r="D32" s="64" t="str">
        <f>VLOOKUP(B32,'[1]Gas-DB'!$X$4:$Z1424,3,FALSE)</f>
        <v>شرکتی</v>
      </c>
      <c r="E32" s="64">
        <f>SUMIFS([1]!Gas_DB2[میزان مصرف],[1]!Gas_DB2[کد ماشین آلات],$B32,[1]!Gas_DB2[تاریخ],"&lt;="&amp;E$4,[1]!Gas_DB2[تاریخ],"&gt;"&amp;#REF!)</f>
        <v>0</v>
      </c>
      <c r="F32" s="74">
        <f>SUMIFS([1]!Gas_DB2[میزان مصرف],[1]!Gas_DB2[کد ماشین آلات],$B32,[1]!Gas_DB2[تاریخ],"&lt;="&amp;F$4,[1]!Gas_DB2[تاریخ],"&gt;"&amp;E$4)</f>
        <v>1338</v>
      </c>
      <c r="G32" s="75">
        <v>121</v>
      </c>
    </row>
    <row r="33" spans="1:7" s="79" customFormat="1" ht="30" customHeight="1" x14ac:dyDescent="0.25">
      <c r="A33" s="73">
        <v>26</v>
      </c>
      <c r="B33" s="67" t="s">
        <v>76</v>
      </c>
      <c r="C33" s="64" t="str">
        <f>VLOOKUP(B33,'[1]Gas-DB'!$X$4:$Z1425,2,FALSE)</f>
        <v>بلدوزر D85</v>
      </c>
      <c r="D33" s="64" t="str">
        <f>VLOOKUP(B33,'[1]Gas-DB'!$X$4:$Z1425,3,FALSE)</f>
        <v>اکبری</v>
      </c>
      <c r="E33" s="64">
        <f>SUMIFS([1]!Gas_DB2[میزان مصرف],[1]!Gas_DB2[کد ماشین آلات],$B33,[1]!Gas_DB2[تاریخ],"&lt;="&amp;E$4,[1]!Gas_DB2[تاریخ],"&gt;"&amp;#REF!)</f>
        <v>0</v>
      </c>
      <c r="F33" s="74">
        <f>SUMIFS([1]!Gas_DB2[میزان مصرف],[1]!Gas_DB2[کد ماشین آلات],$B33,[1]!Gas_DB2[تاریخ],"&lt;="&amp;F$4,[1]!Gas_DB2[تاریخ],"&gt;"&amp;E$4)</f>
        <v>1888</v>
      </c>
      <c r="G33" s="75" t="s">
        <v>138</v>
      </c>
    </row>
    <row r="34" spans="1:7" s="79" customFormat="1" ht="30" customHeight="1" x14ac:dyDescent="0.25">
      <c r="A34" s="80">
        <v>27</v>
      </c>
      <c r="B34" s="67" t="s">
        <v>77</v>
      </c>
      <c r="C34" s="64" t="str">
        <f>VLOOKUP(B34,'[1]Gas-DB'!$X$4:$Z1426,2,FALSE)</f>
        <v>بلدوزر D85</v>
      </c>
      <c r="D34" s="64" t="str">
        <f>VLOOKUP(B34,'[1]Gas-DB'!$X$4:$Z1426,3,FALSE)</f>
        <v>اکبری</v>
      </c>
      <c r="E34" s="64">
        <f>SUMIFS([1]!Gas_DB2[میزان مصرف],[1]!Gas_DB2[کد ماشین آلات],$B34,[1]!Gas_DB2[تاریخ],"&lt;="&amp;E$4,[1]!Gas_DB2[تاریخ],"&gt;"&amp;#REF!)</f>
        <v>0</v>
      </c>
      <c r="F34" s="74">
        <f>SUMIFS([1]!Gas_DB2[میزان مصرف],[1]!Gas_DB2[کد ماشین آلات],$B34,[1]!Gas_DB2[تاریخ],"&lt;="&amp;F$4,[1]!Gas_DB2[تاریخ],"&gt;"&amp;E$4)</f>
        <v>2215</v>
      </c>
      <c r="G34" s="75" t="s">
        <v>138</v>
      </c>
    </row>
    <row r="35" spans="1:7" s="79" customFormat="1" ht="30" customHeight="1" x14ac:dyDescent="0.25">
      <c r="A35" s="73">
        <v>28</v>
      </c>
      <c r="B35" s="67" t="s">
        <v>78</v>
      </c>
      <c r="C35" s="64" t="str">
        <f>VLOOKUP(B35,'[1]Gas-DB'!$X$4:$Z1427,2,FALSE)</f>
        <v>بلدوزر کاترپیلار D8</v>
      </c>
      <c r="D35" s="64" t="str">
        <f>VLOOKUP(B35,'[1]Gas-DB'!$X$4:$Z1427,3,FALSE)</f>
        <v>محمد پور</v>
      </c>
      <c r="E35" s="64">
        <f>SUMIFS([1]!Gas_DB2[میزان مصرف],[1]!Gas_DB2[کد ماشین آلات],$B35,[1]!Gas_DB2[تاریخ],"&lt;="&amp;E$4,[1]!Gas_DB2[تاریخ],"&gt;"&amp;#REF!)</f>
        <v>0</v>
      </c>
      <c r="F35" s="74">
        <f>SUMIFS([1]!Gas_DB2[میزان مصرف],[1]!Gas_DB2[کد ماشین آلات],$B35,[1]!Gas_DB2[تاریخ],"&lt;="&amp;F$4,[1]!Gas_DB2[تاریخ],"&gt;"&amp;E$4)</f>
        <v>5355</v>
      </c>
      <c r="G35" s="75" t="s">
        <v>138</v>
      </c>
    </row>
    <row r="36" spans="1:7" s="79" customFormat="1" ht="30" customHeight="1" x14ac:dyDescent="0.25">
      <c r="A36" s="80">
        <v>29</v>
      </c>
      <c r="B36" s="67" t="s">
        <v>79</v>
      </c>
      <c r="C36" s="64" t="str">
        <f>VLOOKUP(B36,'[1]Gas-DB'!$X$4:$Z1428,2,FALSE)</f>
        <v>بلدوزر D155</v>
      </c>
      <c r="D36" s="64" t="str">
        <f>VLOOKUP(B36,'[1]Gas-DB'!$X$4:$Z1428,3,FALSE)</f>
        <v>انصاری</v>
      </c>
      <c r="E36" s="64">
        <f>SUMIFS([1]!Gas_DB2[میزان مصرف],[1]!Gas_DB2[کد ماشین آلات],$B36,[1]!Gas_DB2[تاریخ],"&lt;="&amp;E$4,[1]!Gas_DB2[تاریخ],"&gt;"&amp;#REF!)</f>
        <v>0</v>
      </c>
      <c r="F36" s="74">
        <f>SUMIFS([1]!Gas_DB2[میزان مصرف],[1]!Gas_DB2[کد ماشین آلات],$B36,[1]!Gas_DB2[تاریخ],"&lt;="&amp;F$4,[1]!Gas_DB2[تاریخ],"&gt;"&amp;E$4)</f>
        <v>6757</v>
      </c>
      <c r="G36" s="75" t="s">
        <v>138</v>
      </c>
    </row>
    <row r="37" spans="1:7" s="79" customFormat="1" ht="30" customHeight="1" x14ac:dyDescent="0.25">
      <c r="A37" s="73">
        <v>30</v>
      </c>
      <c r="B37" s="67" t="s">
        <v>81</v>
      </c>
      <c r="C37" s="64" t="str">
        <f>VLOOKUP(B37,'[1]Gas-DB'!$X$4:$Z1430,2,FALSE)</f>
        <v>بلدوزر کاترپیلار D8</v>
      </c>
      <c r="D37" s="64" t="str">
        <f>VLOOKUP(B37,'[1]Gas-DB'!$X$4:$Z1430,3,FALSE)</f>
        <v>حسن پور</v>
      </c>
      <c r="E37" s="64">
        <f>SUMIFS([1]!Gas_DB2[میزان مصرف],[1]!Gas_DB2[کد ماشین آلات],$B37,[1]!Gas_DB2[تاریخ],"&lt;="&amp;E$4,[1]!Gas_DB2[تاریخ],"&gt;"&amp;#REF!)</f>
        <v>0</v>
      </c>
      <c r="F37" s="74">
        <f>SUMIFS([1]!Gas_DB2[میزان مصرف],[1]!Gas_DB2[کد ماشین آلات],$B37,[1]!Gas_DB2[تاریخ],"&lt;="&amp;F$4,[1]!Gas_DB2[تاریخ],"&gt;"&amp;E$4)</f>
        <v>5090</v>
      </c>
      <c r="G37" s="75" t="s">
        <v>138</v>
      </c>
    </row>
    <row r="38" spans="1:7" s="79" customFormat="1" ht="30" customHeight="1" x14ac:dyDescent="0.25">
      <c r="A38" s="80">
        <v>31</v>
      </c>
      <c r="B38" s="67" t="s">
        <v>82</v>
      </c>
      <c r="C38" s="64" t="str">
        <f>VLOOKUP(B38,'[1]Gas-DB'!$X$4:$Z1431,2,FALSE)</f>
        <v>بلدوزر D85</v>
      </c>
      <c r="D38" s="64" t="str">
        <f>VLOOKUP(B38,'[1]Gas-DB'!$X$4:$Z1431,3,FALSE)</f>
        <v>جواد رضاپور</v>
      </c>
      <c r="E38" s="64">
        <f>SUMIFS([1]!Gas_DB2[میزان مصرف],[1]!Gas_DB2[کد ماشین آلات],$B38,[1]!Gas_DB2[تاریخ],"&lt;="&amp;E$4,[1]!Gas_DB2[تاریخ],"&gt;"&amp;#REF!)</f>
        <v>0</v>
      </c>
      <c r="F38" s="74">
        <f>SUMIFS([1]!Gas_DB2[میزان مصرف],[1]!Gas_DB2[کد ماشین آلات],$B38,[1]!Gas_DB2[تاریخ],"&lt;="&amp;F$4,[1]!Gas_DB2[تاریخ],"&gt;"&amp;E$4)</f>
        <v>2253</v>
      </c>
      <c r="G38" s="75" t="s">
        <v>138</v>
      </c>
    </row>
    <row r="39" spans="1:7" s="79" customFormat="1" ht="30" customHeight="1" x14ac:dyDescent="0.25">
      <c r="A39" s="73">
        <v>32</v>
      </c>
      <c r="B39" s="67" t="s">
        <v>83</v>
      </c>
      <c r="C39" s="64" t="str">
        <f>VLOOKUP(B39,'[1]Gas-DB'!$X$4:$Z1432,2,FALSE)</f>
        <v>بلدوزر D85</v>
      </c>
      <c r="D39" s="64" t="str">
        <f>VLOOKUP(B39,'[1]Gas-DB'!$X$4:$Z1432,3,FALSE)</f>
        <v>ثمری</v>
      </c>
      <c r="E39" s="64">
        <f>SUMIFS([1]!Gas_DB2[میزان مصرف],[1]!Gas_DB2[کد ماشین آلات],$B39,[1]!Gas_DB2[تاریخ],"&lt;="&amp;E$4,[1]!Gas_DB2[تاریخ],"&gt;"&amp;#REF!)</f>
        <v>0</v>
      </c>
      <c r="F39" s="74">
        <f>SUMIFS([1]!Gas_DB2[میزان مصرف],[1]!Gas_DB2[کد ماشین آلات],$B39,[1]!Gas_DB2[تاریخ],"&lt;="&amp;F$4,[1]!Gas_DB2[تاریخ],"&gt;"&amp;E$4)</f>
        <v>3140</v>
      </c>
      <c r="G39" s="75" t="s">
        <v>138</v>
      </c>
    </row>
    <row r="40" spans="1:7" s="79" customFormat="1" ht="30" customHeight="1" x14ac:dyDescent="0.25">
      <c r="A40" s="80">
        <v>33</v>
      </c>
      <c r="B40" s="67" t="s">
        <v>85</v>
      </c>
      <c r="C40" s="64" t="str">
        <f>VLOOKUP(B40,'[1]Gas-DB'!$X$4:$Z1434,2,FALSE)</f>
        <v>بیل مکانیکی PC300</v>
      </c>
      <c r="D40" s="64" t="str">
        <f>VLOOKUP(B40,'[1]Gas-DB'!$X$4:$Z1434,3,FALSE)</f>
        <v>انصاری</v>
      </c>
      <c r="E40" s="64">
        <f>SUMIFS([1]!Gas_DB2[میزان مصرف],[1]!Gas_DB2[کد ماشین آلات],$B40,[1]!Gas_DB2[تاریخ],"&lt;="&amp;E$4,[1]!Gas_DB2[تاریخ],"&gt;"&amp;#REF!)</f>
        <v>0</v>
      </c>
      <c r="F40" s="74">
        <f>SUMIFS([1]!Gas_DB2[میزان مصرف],[1]!Gas_DB2[کد ماشین آلات],$B40,[1]!Gas_DB2[تاریخ],"&lt;="&amp;F$4,[1]!Gas_DB2[تاریخ],"&gt;"&amp;E$4)</f>
        <v>6187</v>
      </c>
      <c r="G40" s="75" t="s">
        <v>138</v>
      </c>
    </row>
    <row r="41" spans="1:7" s="79" customFormat="1" ht="30" customHeight="1" x14ac:dyDescent="0.25">
      <c r="A41" s="73">
        <v>34</v>
      </c>
      <c r="B41" s="67" t="s">
        <v>86</v>
      </c>
      <c r="C41" s="64" t="str">
        <f>VLOOKUP(B41,'[1]Gas-DB'!$X$4:$Z1435,2,FALSE)</f>
        <v>بیل مکانیکی PC400</v>
      </c>
      <c r="D41" s="64" t="str">
        <f>VLOOKUP(B41,'[1]Gas-DB'!$X$4:$Z1435,3,FALSE)</f>
        <v>انصاری</v>
      </c>
      <c r="E41" s="64">
        <f>SUMIFS([1]!Gas_DB2[میزان مصرف],[1]!Gas_DB2[کد ماشین آلات],$B41,[1]!Gas_DB2[تاریخ],"&lt;="&amp;E$4,[1]!Gas_DB2[تاریخ],"&gt;"&amp;#REF!)</f>
        <v>0</v>
      </c>
      <c r="F41" s="74">
        <f>SUMIFS([1]!Gas_DB2[میزان مصرف],[1]!Gas_DB2[کد ماشین آلات],$B41,[1]!Gas_DB2[تاریخ],"&lt;="&amp;F$4,[1]!Gas_DB2[تاریخ],"&gt;"&amp;E$4)</f>
        <v>6642</v>
      </c>
      <c r="G41" s="75" t="s">
        <v>138</v>
      </c>
    </row>
    <row r="42" spans="1:7" s="79" customFormat="1" ht="30" customHeight="1" x14ac:dyDescent="0.25">
      <c r="A42" s="80">
        <v>35</v>
      </c>
      <c r="B42" s="67" t="s">
        <v>87</v>
      </c>
      <c r="C42" s="64" t="str">
        <f>VLOOKUP(B42,'[1]Gas-DB'!$X$4:$Z1436,2,FALSE)</f>
        <v>بیل مکانیکی 220</v>
      </c>
      <c r="D42" s="64" t="str">
        <f>VLOOKUP(B42,'[1]Gas-DB'!$X$4:$Z1436,3,FALSE)</f>
        <v>رضاپور</v>
      </c>
      <c r="E42" s="64">
        <f>SUMIFS([1]!Gas_DB2[میزان مصرف],[1]!Gas_DB2[کد ماشین آلات],$B42,[1]!Gas_DB2[تاریخ],"&lt;="&amp;E$4,[1]!Gas_DB2[تاریخ],"&gt;"&amp;#REF!)</f>
        <v>0</v>
      </c>
      <c r="F42" s="74">
        <f>SUMIFS([1]!Gas_DB2[میزان مصرف],[1]!Gas_DB2[کد ماشین آلات],$B42,[1]!Gas_DB2[تاریخ],"&lt;="&amp;F$4,[1]!Gas_DB2[تاریخ],"&gt;"&amp;E$4)</f>
        <v>2207</v>
      </c>
      <c r="G42" s="75" t="s">
        <v>138</v>
      </c>
    </row>
    <row r="43" spans="1:7" s="79" customFormat="1" ht="30" customHeight="1" x14ac:dyDescent="0.25">
      <c r="A43" s="73">
        <v>36</v>
      </c>
      <c r="B43" s="67" t="s">
        <v>88</v>
      </c>
      <c r="C43" s="64" t="str">
        <f>VLOOKUP(B43,'[1]Gas-DB'!$X$4:$Z1437,2,FALSE)</f>
        <v>بیل مکانیکی 220</v>
      </c>
      <c r="D43" s="64" t="str">
        <f>VLOOKUP(B43,'[1]Gas-DB'!$X$4:$Z1437,3,FALSE)</f>
        <v>تکبری</v>
      </c>
      <c r="E43" s="64">
        <f>SUMIFS([1]!Gas_DB2[میزان مصرف],[1]!Gas_DB2[کد ماشین آلات],$B43,[1]!Gas_DB2[تاریخ],"&lt;="&amp;E$4,[1]!Gas_DB2[تاریخ],"&gt;"&amp;#REF!)</f>
        <v>0</v>
      </c>
      <c r="F43" s="74">
        <f>SUMIFS([1]!Gas_DB2[میزان مصرف],[1]!Gas_DB2[کد ماشین آلات],$B43,[1]!Gas_DB2[تاریخ],"&lt;="&amp;F$4,[1]!Gas_DB2[تاریخ],"&gt;"&amp;E$4)</f>
        <v>1215</v>
      </c>
      <c r="G43" s="75" t="s">
        <v>138</v>
      </c>
    </row>
    <row r="44" spans="1:7" s="79" customFormat="1" ht="30" customHeight="1" x14ac:dyDescent="0.25">
      <c r="A44" s="80">
        <v>37</v>
      </c>
      <c r="B44" s="67" t="s">
        <v>89</v>
      </c>
      <c r="C44" s="64" t="str">
        <f>VLOOKUP(B44,'[1]Gas-DB'!$X$4:$Z1438,2,FALSE)</f>
        <v>گریدر 14G</v>
      </c>
      <c r="D44" s="64" t="str">
        <f>VLOOKUP(B44,'[1]Gas-DB'!$X$4:$Z1438,3,FALSE)</f>
        <v>محمد پور</v>
      </c>
      <c r="E44" s="64">
        <f>SUMIFS([1]!Gas_DB2[میزان مصرف],[1]!Gas_DB2[کد ماشین آلات],$B44,[1]!Gas_DB2[تاریخ],"&lt;="&amp;E$4,[1]!Gas_DB2[تاریخ],"&gt;"&amp;#REF!)</f>
        <v>0</v>
      </c>
      <c r="F44" s="74">
        <f>SUMIFS([1]!Gas_DB2[میزان مصرف],[1]!Gas_DB2[کد ماشین آلات],$B44,[1]!Gas_DB2[تاریخ],"&lt;="&amp;F$4,[1]!Gas_DB2[تاریخ],"&gt;"&amp;E$4)</f>
        <v>2510</v>
      </c>
      <c r="G44" s="75" t="s">
        <v>138</v>
      </c>
    </row>
    <row r="45" spans="1:7" s="79" customFormat="1" ht="30" customHeight="1" x14ac:dyDescent="0.25">
      <c r="A45" s="73">
        <v>38</v>
      </c>
      <c r="B45" s="67" t="s">
        <v>90</v>
      </c>
      <c r="C45" s="64" t="str">
        <f>VLOOKUP(B45,'[1]Gas-DB'!$X$4:$Z1439,2,FALSE)</f>
        <v>کامیون کمپرسی تک</v>
      </c>
      <c r="D45" s="64" t="str">
        <f>VLOOKUP(B45,'[1]Gas-DB'!$X$4:$Z1439,3,FALSE)</f>
        <v>شهرکی</v>
      </c>
      <c r="E45" s="64">
        <f>SUMIFS([1]!Gas_DB2[میزان مصرف],[1]!Gas_DB2[کد ماشین آلات],$B45,[1]!Gas_DB2[تاریخ],"&lt;="&amp;E$4,[1]!Gas_DB2[تاریخ],"&gt;"&amp;#REF!)</f>
        <v>0</v>
      </c>
      <c r="F45" s="74">
        <f>SUMIFS([1]!Gas_DB2[میزان مصرف],[1]!Gas_DB2[کد ماشین آلات],$B45,[1]!Gas_DB2[تاریخ],"&lt;="&amp;F$4,[1]!Gas_DB2[تاریخ],"&gt;"&amp;E$4)</f>
        <v>1040</v>
      </c>
      <c r="G45" s="75" t="s">
        <v>138</v>
      </c>
    </row>
    <row r="46" spans="1:7" s="79" customFormat="1" ht="30" customHeight="1" x14ac:dyDescent="0.25">
      <c r="A46" s="80">
        <v>39</v>
      </c>
      <c r="B46" s="67" t="s">
        <v>91</v>
      </c>
      <c r="C46" s="64" t="str">
        <f>VLOOKUP(B46,'[1]Gas-DB'!$X$4:$Z1440,2,FALSE)</f>
        <v>کامیون کمپرسی جفت</v>
      </c>
      <c r="D46" s="64" t="str">
        <f>VLOOKUP(B46,'[1]Gas-DB'!$X$4:$Z1440,3,FALSE)</f>
        <v>انصاری</v>
      </c>
      <c r="E46" s="64">
        <f>SUMIFS([1]!Gas_DB2[میزان مصرف],[1]!Gas_DB2[کد ماشین آلات],$B46,[1]!Gas_DB2[تاریخ],"&lt;="&amp;E$4,[1]!Gas_DB2[تاریخ],"&gt;"&amp;#REF!)</f>
        <v>0</v>
      </c>
      <c r="F46" s="74">
        <f>SUMIFS([1]!Gas_DB2[میزان مصرف],[1]!Gas_DB2[کد ماشین آلات],$B46,[1]!Gas_DB2[تاریخ],"&lt;="&amp;F$4,[1]!Gas_DB2[تاریخ],"&gt;"&amp;E$4)</f>
        <v>3334</v>
      </c>
      <c r="G46" s="75" t="s">
        <v>138</v>
      </c>
    </row>
    <row r="47" spans="1:7" s="79" customFormat="1" ht="30" customHeight="1" x14ac:dyDescent="0.25">
      <c r="A47" s="73">
        <v>40</v>
      </c>
      <c r="B47" s="67" t="s">
        <v>92</v>
      </c>
      <c r="C47" s="64" t="str">
        <f>VLOOKUP(B47,'[1]Gas-DB'!$X$4:$Z1441,2,FALSE)</f>
        <v>کامیون کمپرسی جفت</v>
      </c>
      <c r="D47" s="64" t="str">
        <f>VLOOKUP(B47,'[1]Gas-DB'!$X$4:$Z1441,3,FALSE)</f>
        <v>انصاری</v>
      </c>
      <c r="E47" s="64">
        <f>SUMIFS([1]!Gas_DB2[میزان مصرف],[1]!Gas_DB2[کد ماشین آلات],$B47,[1]!Gas_DB2[تاریخ],"&lt;="&amp;E$4,[1]!Gas_DB2[تاریخ],"&gt;"&amp;#REF!)</f>
        <v>0</v>
      </c>
      <c r="F47" s="74">
        <f>SUMIFS([1]!Gas_DB2[میزان مصرف],[1]!Gas_DB2[کد ماشین آلات],$B47,[1]!Gas_DB2[تاریخ],"&lt;="&amp;F$4,[1]!Gas_DB2[تاریخ],"&gt;"&amp;E$4)</f>
        <v>1979</v>
      </c>
      <c r="G47" s="75" t="s">
        <v>138</v>
      </c>
    </row>
    <row r="48" spans="1:7" s="79" customFormat="1" ht="30" customHeight="1" x14ac:dyDescent="0.25">
      <c r="A48" s="80">
        <v>41</v>
      </c>
      <c r="B48" s="67" t="s">
        <v>93</v>
      </c>
      <c r="C48" s="64" t="str">
        <f>VLOOKUP(B48,'[1]Gas-DB'!$X$4:$Z1442,2,FALSE)</f>
        <v>کامیون کمپرسی جفت</v>
      </c>
      <c r="D48" s="64" t="str">
        <f>VLOOKUP(B48,'[1]Gas-DB'!$X$4:$Z1442,3,FALSE)</f>
        <v>انصاری</v>
      </c>
      <c r="E48" s="64">
        <f>SUMIFS([1]!Gas_DB2[میزان مصرف],[1]!Gas_DB2[کد ماشین آلات],$B48,[1]!Gas_DB2[تاریخ],"&lt;="&amp;E$4,[1]!Gas_DB2[تاریخ],"&gt;"&amp;#REF!)</f>
        <v>0</v>
      </c>
      <c r="F48" s="74">
        <f>SUMIFS([1]!Gas_DB2[میزان مصرف],[1]!Gas_DB2[کد ماشین آلات],$B48,[1]!Gas_DB2[تاریخ],"&lt;="&amp;F$4,[1]!Gas_DB2[تاریخ],"&gt;"&amp;E$4)</f>
        <v>0</v>
      </c>
      <c r="G48" s="75" t="s">
        <v>138</v>
      </c>
    </row>
    <row r="49" spans="1:7" s="79" customFormat="1" ht="30" customHeight="1" x14ac:dyDescent="0.25">
      <c r="A49" s="73">
        <v>42</v>
      </c>
      <c r="B49" s="67" t="s">
        <v>94</v>
      </c>
      <c r="C49" s="64" t="str">
        <f>VLOOKUP(B49,'[1]Gas-DB'!$X$4:$Z1443,2,FALSE)</f>
        <v>کامیون کمپرسی جفت</v>
      </c>
      <c r="D49" s="64" t="str">
        <f>VLOOKUP(B49,'[1]Gas-DB'!$X$4:$Z1443,3,FALSE)</f>
        <v>انصاری</v>
      </c>
      <c r="E49" s="64">
        <f>SUMIFS([1]!Gas_DB2[میزان مصرف],[1]!Gas_DB2[کد ماشین آلات],$B49,[1]!Gas_DB2[تاریخ],"&lt;="&amp;E$4,[1]!Gas_DB2[تاریخ],"&gt;"&amp;#REF!)</f>
        <v>0</v>
      </c>
      <c r="F49" s="74">
        <f>SUMIFS([1]!Gas_DB2[میزان مصرف],[1]!Gas_DB2[کد ماشین آلات],$B49,[1]!Gas_DB2[تاریخ],"&lt;="&amp;F$4,[1]!Gas_DB2[تاریخ],"&gt;"&amp;E$4)</f>
        <v>1218</v>
      </c>
      <c r="G49" s="75" t="s">
        <v>138</v>
      </c>
    </row>
    <row r="50" spans="1:7" s="79" customFormat="1" ht="30" customHeight="1" x14ac:dyDescent="0.25">
      <c r="A50" s="80">
        <v>43</v>
      </c>
      <c r="B50" s="67" t="s">
        <v>95</v>
      </c>
      <c r="C50" s="64" t="str">
        <f>VLOOKUP(B50,'[1]Gas-DB'!$X$4:$Z1444,2,FALSE)</f>
        <v>کامیون کمپرسی جفت</v>
      </c>
      <c r="D50" s="64" t="str">
        <f>VLOOKUP(B50,'[1]Gas-DB'!$X$4:$Z1444,3,FALSE)</f>
        <v>انصاری</v>
      </c>
      <c r="E50" s="64">
        <f>SUMIFS([1]!Gas_DB2[میزان مصرف],[1]!Gas_DB2[کد ماشین آلات],$B50,[1]!Gas_DB2[تاریخ],"&lt;="&amp;E$4,[1]!Gas_DB2[تاریخ],"&gt;"&amp;#REF!)</f>
        <v>0</v>
      </c>
      <c r="F50" s="74">
        <f>SUMIFS([1]!Gas_DB2[میزان مصرف],[1]!Gas_DB2[کد ماشین آلات],$B50,[1]!Gas_DB2[تاریخ],"&lt;="&amp;F$4,[1]!Gas_DB2[تاریخ],"&gt;"&amp;E$4)</f>
        <v>1113</v>
      </c>
      <c r="G50" s="75" t="s">
        <v>138</v>
      </c>
    </row>
    <row r="51" spans="1:7" s="79" customFormat="1" ht="30" customHeight="1" x14ac:dyDescent="0.25">
      <c r="A51" s="73">
        <v>44</v>
      </c>
      <c r="B51" s="67" t="s">
        <v>96</v>
      </c>
      <c r="C51" s="64" t="str">
        <f>VLOOKUP(B51,'[1]Gas-DB'!$X$4:$Z1445,2,FALSE)</f>
        <v>کامیون کمپرسی جفت</v>
      </c>
      <c r="D51" s="64" t="str">
        <f>VLOOKUP(B51,'[1]Gas-DB'!$X$4:$Z1445,3,FALSE)</f>
        <v>انصاری</v>
      </c>
      <c r="E51" s="64">
        <f>SUMIFS([1]!Gas_DB2[میزان مصرف],[1]!Gas_DB2[کد ماشین آلات],$B51,[1]!Gas_DB2[تاریخ],"&lt;="&amp;E$4,[1]!Gas_DB2[تاریخ],"&gt;"&amp;#REF!)</f>
        <v>0</v>
      </c>
      <c r="F51" s="74">
        <f>SUMIFS([1]!Gas_DB2[میزان مصرف],[1]!Gas_DB2[کد ماشین آلات],$B51,[1]!Gas_DB2[تاریخ],"&lt;="&amp;F$4,[1]!Gas_DB2[تاریخ],"&gt;"&amp;E$4)</f>
        <v>931</v>
      </c>
      <c r="G51" s="75" t="s">
        <v>138</v>
      </c>
    </row>
    <row r="52" spans="1:7" s="79" customFormat="1" ht="30" customHeight="1" x14ac:dyDescent="0.25">
      <c r="A52" s="80">
        <v>45</v>
      </c>
      <c r="B52" s="67" t="s">
        <v>97</v>
      </c>
      <c r="C52" s="64" t="str">
        <f>VLOOKUP(B52,'[1]Gas-DB'!$X$4:$Z1446,2,FALSE)</f>
        <v>کامیون کمپرسی تک</v>
      </c>
      <c r="D52" s="64" t="str">
        <f>VLOOKUP(B52,'[1]Gas-DB'!$X$4:$Z1446,3,FALSE)</f>
        <v>جواد رضاپور</v>
      </c>
      <c r="E52" s="64">
        <f>SUMIFS([1]!Gas_DB2[میزان مصرف],[1]!Gas_DB2[کد ماشین آلات],$B52,[1]!Gas_DB2[تاریخ],"&lt;="&amp;E$4,[1]!Gas_DB2[تاریخ],"&gt;"&amp;#REF!)</f>
        <v>0</v>
      </c>
      <c r="F52" s="74">
        <f>SUMIFS([1]!Gas_DB2[میزان مصرف],[1]!Gas_DB2[کد ماشین آلات],$B52,[1]!Gas_DB2[تاریخ],"&lt;="&amp;F$4,[1]!Gas_DB2[تاریخ],"&gt;"&amp;E$4)</f>
        <v>1149</v>
      </c>
      <c r="G52" s="75" t="s">
        <v>138</v>
      </c>
    </row>
    <row r="53" spans="1:7" s="79" customFormat="1" ht="30" customHeight="1" x14ac:dyDescent="0.25">
      <c r="A53" s="73">
        <v>46</v>
      </c>
      <c r="B53" s="67" t="s">
        <v>98</v>
      </c>
      <c r="C53" s="64" t="str">
        <f>VLOOKUP(B53,'[1]Gas-DB'!$X$4:$Z1447,2,FALSE)</f>
        <v>کامیون کمپرسی تک</v>
      </c>
      <c r="D53" s="64" t="str">
        <f>VLOOKUP(B53,'[1]Gas-DB'!$X$4:$Z1447,3,FALSE)</f>
        <v>جواد رضاپور</v>
      </c>
      <c r="E53" s="64">
        <f>SUMIFS([1]!Gas_DB2[میزان مصرف],[1]!Gas_DB2[کد ماشین آلات],$B53,[1]!Gas_DB2[تاریخ],"&lt;="&amp;E$4,[1]!Gas_DB2[تاریخ],"&gt;"&amp;#REF!)</f>
        <v>0</v>
      </c>
      <c r="F53" s="74">
        <f>SUMIFS([1]!Gas_DB2[میزان مصرف],[1]!Gas_DB2[کد ماشین آلات],$B53,[1]!Gas_DB2[تاریخ],"&lt;="&amp;F$4,[1]!Gas_DB2[تاریخ],"&gt;"&amp;E$4)</f>
        <v>1568</v>
      </c>
      <c r="G53" s="75" t="s">
        <v>138</v>
      </c>
    </row>
    <row r="54" spans="1:7" s="79" customFormat="1" ht="30" customHeight="1" x14ac:dyDescent="0.25">
      <c r="A54" s="80">
        <v>47</v>
      </c>
      <c r="B54" s="67" t="s">
        <v>99</v>
      </c>
      <c r="C54" s="64" t="str">
        <f>VLOOKUP(B54,'[1]Gas-DB'!$X$4:$Z1448,2,FALSE)</f>
        <v>کامیون کمپرسی تک</v>
      </c>
      <c r="D54" s="64" t="str">
        <f>VLOOKUP(B54,'[1]Gas-DB'!$X$4:$Z1448,3,FALSE)</f>
        <v>جواد رضاپور</v>
      </c>
      <c r="E54" s="64">
        <f>SUMIFS([1]!Gas_DB2[میزان مصرف],[1]!Gas_DB2[کد ماشین آلات],$B54,[1]!Gas_DB2[تاریخ],"&lt;="&amp;E$4,[1]!Gas_DB2[تاریخ],"&gt;"&amp;#REF!)</f>
        <v>0</v>
      </c>
      <c r="F54" s="74">
        <f>SUMIFS([1]!Gas_DB2[میزان مصرف],[1]!Gas_DB2[کد ماشین آلات],$B54,[1]!Gas_DB2[تاریخ],"&lt;="&amp;F$4,[1]!Gas_DB2[تاریخ],"&gt;"&amp;E$4)</f>
        <v>1272</v>
      </c>
      <c r="G54" s="75" t="s">
        <v>138</v>
      </c>
    </row>
    <row r="55" spans="1:7" s="79" customFormat="1" ht="30" customHeight="1" x14ac:dyDescent="0.25">
      <c r="A55" s="73">
        <v>48</v>
      </c>
      <c r="B55" s="67" t="s">
        <v>100</v>
      </c>
      <c r="C55" s="64" t="str">
        <f>VLOOKUP(B55,'[1]Gas-DB'!$X$4:$Z1449,2,FALSE)</f>
        <v>کامیون کمپرسی تک</v>
      </c>
      <c r="D55" s="64" t="str">
        <f>VLOOKUP(B55,'[1]Gas-DB'!$X$4:$Z1449,3,FALSE)</f>
        <v>میرزایی</v>
      </c>
      <c r="E55" s="64">
        <f>SUMIFS([1]!Gas_DB2[میزان مصرف],[1]!Gas_DB2[کد ماشین آلات],$B55,[1]!Gas_DB2[تاریخ],"&lt;="&amp;E$4,[1]!Gas_DB2[تاریخ],"&gt;"&amp;#REF!)</f>
        <v>0</v>
      </c>
      <c r="F55" s="74">
        <f>SUMIFS([1]!Gas_DB2[میزان مصرف],[1]!Gas_DB2[کد ماشین آلات],$B55,[1]!Gas_DB2[تاریخ],"&lt;="&amp;F$4,[1]!Gas_DB2[تاریخ],"&gt;"&amp;E$4)</f>
        <v>798</v>
      </c>
      <c r="G55" s="75" t="s">
        <v>138</v>
      </c>
    </row>
    <row r="56" spans="1:7" s="79" customFormat="1" ht="30" customHeight="1" x14ac:dyDescent="0.25">
      <c r="A56" s="80">
        <v>49</v>
      </c>
      <c r="B56" s="67" t="s">
        <v>101</v>
      </c>
      <c r="C56" s="64" t="str">
        <f>VLOOKUP(B56,'[1]Gas-DB'!$X$4:$Z1450,2,FALSE)</f>
        <v>کامیون کمپرسی تک</v>
      </c>
      <c r="D56" s="64" t="str">
        <f>VLOOKUP(B56,'[1]Gas-DB'!$X$4:$Z1450,3,FALSE)</f>
        <v>میرزایی</v>
      </c>
      <c r="E56" s="64">
        <f>SUMIFS([1]!Gas_DB2[میزان مصرف],[1]!Gas_DB2[کد ماشین آلات],$B56,[1]!Gas_DB2[تاریخ],"&lt;="&amp;E$4,[1]!Gas_DB2[تاریخ],"&gt;"&amp;#REF!)</f>
        <v>0</v>
      </c>
      <c r="F56" s="74">
        <f>SUMIFS([1]!Gas_DB2[میزان مصرف],[1]!Gas_DB2[کد ماشین آلات],$B56,[1]!Gas_DB2[تاریخ],"&lt;="&amp;F$4,[1]!Gas_DB2[تاریخ],"&gt;"&amp;E$4)</f>
        <v>1081</v>
      </c>
      <c r="G56" s="75" t="s">
        <v>138</v>
      </c>
    </row>
    <row r="57" spans="1:7" s="79" customFormat="1" ht="30" customHeight="1" thickBot="1" x14ac:dyDescent="0.3">
      <c r="A57" s="85">
        <v>50</v>
      </c>
      <c r="B57" s="86" t="s">
        <v>102</v>
      </c>
      <c r="C57" s="87" t="str">
        <f>VLOOKUP(B57,'[1]Gas-DB'!$X$4:$Z1451,2,FALSE)</f>
        <v>کامیون کمپرسی جفت</v>
      </c>
      <c r="D57" s="87" t="str">
        <f>VLOOKUP(B57,'[1]Gas-DB'!$X$4:$Z1451,3,FALSE)</f>
        <v>میرزایی</v>
      </c>
      <c r="E57" s="87">
        <f>SUMIFS([1]!Gas_DB2[میزان مصرف],[1]!Gas_DB2[کد ماشین آلات],$B57,[1]!Gas_DB2[تاریخ],"&lt;="&amp;E$4,[1]!Gas_DB2[تاریخ],"&gt;"&amp;#REF!)</f>
        <v>0</v>
      </c>
      <c r="F57" s="88">
        <f>SUMIFS([1]!Gas_DB2[میزان مصرف],[1]!Gas_DB2[کد ماشین آلات],$B57,[1]!Gas_DB2[تاریخ],"&lt;="&amp;F$4,[1]!Gas_DB2[تاریخ],"&gt;"&amp;E$4)</f>
        <v>0</v>
      </c>
      <c r="G57" s="89" t="s">
        <v>138</v>
      </c>
    </row>
    <row r="58" spans="1:7" s="79" customFormat="1" ht="30" customHeight="1" thickBot="1" x14ac:dyDescent="0.3">
      <c r="A58" s="60"/>
      <c r="B58" s="94"/>
      <c r="C58" s="60"/>
      <c r="D58" s="60"/>
      <c r="E58" s="60"/>
      <c r="F58" s="95"/>
      <c r="G58" s="95"/>
    </row>
    <row r="59" spans="1:7" s="79" customFormat="1" ht="30" customHeight="1" x14ac:dyDescent="0.25">
      <c r="A59" s="80">
        <v>51</v>
      </c>
      <c r="B59" s="81" t="s">
        <v>103</v>
      </c>
      <c r="C59" s="82" t="str">
        <f>VLOOKUP(B59,'[1]Gas-DB'!$X$4:$Z1452,2,FALSE)</f>
        <v>کامیون کمپرسی تک</v>
      </c>
      <c r="D59" s="82" t="str">
        <f>VLOOKUP(B59,'[1]Gas-DB'!$X$4:$Z1452,3,FALSE)</f>
        <v>محمد پور</v>
      </c>
      <c r="E59" s="82">
        <f>SUMIFS([1]!Gas_DB2[میزان مصرف],[1]!Gas_DB2[کد ماشین آلات],$B59,[1]!Gas_DB2[تاریخ],"&lt;="&amp;E$4,[1]!Gas_DB2[تاریخ],"&gt;"&amp;#REF!)</f>
        <v>0</v>
      </c>
      <c r="F59" s="83">
        <f>SUMIFS([1]!Gas_DB2[میزان مصرف],[1]!Gas_DB2[کد ماشین آلات],$B59,[1]!Gas_DB2[تاریخ],"&lt;="&amp;F$4,[1]!Gas_DB2[تاریخ],"&gt;"&amp;E$4)</f>
        <v>600</v>
      </c>
      <c r="G59" s="84" t="s">
        <v>138</v>
      </c>
    </row>
    <row r="60" spans="1:7" s="79" customFormat="1" ht="30" customHeight="1" x14ac:dyDescent="0.25">
      <c r="A60" s="66">
        <v>52</v>
      </c>
      <c r="B60" s="67" t="s">
        <v>104</v>
      </c>
      <c r="C60" s="64" t="str">
        <f>VLOOKUP(B60,'[1]Gas-DB'!$X$4:$Z1453,2,FALSE)</f>
        <v>کامیون کمپرسی جفت</v>
      </c>
      <c r="D60" s="64" t="str">
        <f>VLOOKUP(B60,'[1]Gas-DB'!$X$4:$Z1453,3,FALSE)</f>
        <v>محمد پور</v>
      </c>
      <c r="E60" s="64">
        <f>SUMIFS([1]!Gas_DB2[میزان مصرف],[1]!Gas_DB2[کد ماشین آلات],$B60,[1]!Gas_DB2[تاریخ],"&lt;="&amp;E$4,[1]!Gas_DB2[تاریخ],"&gt;"&amp;#REF!)</f>
        <v>0</v>
      </c>
      <c r="F60" s="74">
        <f>SUMIFS([1]!Gas_DB2[میزان مصرف],[1]!Gas_DB2[کد ماشین آلات],$B60,[1]!Gas_DB2[تاریخ],"&lt;="&amp;F$4,[1]!Gas_DB2[تاریخ],"&gt;"&amp;E$4)</f>
        <v>3617</v>
      </c>
      <c r="G60" s="75" t="s">
        <v>138</v>
      </c>
    </row>
    <row r="61" spans="1:7" s="79" customFormat="1" ht="30" customHeight="1" x14ac:dyDescent="0.25">
      <c r="A61" s="80">
        <v>53</v>
      </c>
      <c r="B61" s="67" t="s">
        <v>105</v>
      </c>
      <c r="C61" s="64" t="str">
        <f>VLOOKUP(B61,'[1]Gas-DB'!$X$4:$Z1454,2,FALSE)</f>
        <v>کامیون کمپرسی جفت</v>
      </c>
      <c r="D61" s="64" t="str">
        <f>VLOOKUP(B61,'[1]Gas-DB'!$X$4:$Z1454,3,FALSE)</f>
        <v>محمد پور</v>
      </c>
      <c r="E61" s="64">
        <f>SUMIFS([1]!Gas_DB2[میزان مصرف],[1]!Gas_DB2[کد ماشین آلات],$B61,[1]!Gas_DB2[تاریخ],"&lt;="&amp;E$4,[1]!Gas_DB2[تاریخ],"&gt;"&amp;#REF!)</f>
        <v>0</v>
      </c>
      <c r="F61" s="74">
        <f>SUMIFS([1]!Gas_DB2[میزان مصرف],[1]!Gas_DB2[کد ماشین آلات],$B61,[1]!Gas_DB2[تاریخ],"&lt;="&amp;F$4,[1]!Gas_DB2[تاریخ],"&gt;"&amp;E$4)</f>
        <v>515</v>
      </c>
      <c r="G61" s="75" t="s">
        <v>138</v>
      </c>
    </row>
    <row r="62" spans="1:7" s="79" customFormat="1" ht="30" customHeight="1" x14ac:dyDescent="0.25">
      <c r="A62" s="73">
        <v>54</v>
      </c>
      <c r="B62" s="67" t="s">
        <v>106</v>
      </c>
      <c r="C62" s="64" t="str">
        <f>VLOOKUP(B62,'[1]Gas-DB'!$X$4:$Z1455,2,FALSE)</f>
        <v>کامیون کمپرسی جفت</v>
      </c>
      <c r="D62" s="64" t="str">
        <f>VLOOKUP(B62,'[1]Gas-DB'!$X$4:$Z1455,3,FALSE)</f>
        <v>محمد پور</v>
      </c>
      <c r="E62" s="64">
        <f>SUMIFS([1]!Gas_DB2[میزان مصرف],[1]!Gas_DB2[کد ماشین آلات],$B62,[1]!Gas_DB2[تاریخ],"&lt;="&amp;E$4,[1]!Gas_DB2[تاریخ],"&gt;"&amp;#REF!)</f>
        <v>0</v>
      </c>
      <c r="F62" s="74">
        <f>SUMIFS([1]!Gas_DB2[میزان مصرف],[1]!Gas_DB2[کد ماشین آلات],$B62,[1]!Gas_DB2[تاریخ],"&lt;="&amp;F$4,[1]!Gas_DB2[تاریخ],"&gt;"&amp;E$4)</f>
        <v>0</v>
      </c>
      <c r="G62" s="75" t="s">
        <v>138</v>
      </c>
    </row>
    <row r="63" spans="1:7" s="79" customFormat="1" ht="30" customHeight="1" x14ac:dyDescent="0.25">
      <c r="A63" s="80">
        <v>55</v>
      </c>
      <c r="B63" s="67" t="s">
        <v>107</v>
      </c>
      <c r="C63" s="64" t="str">
        <f>VLOOKUP(B63,'[1]Gas-DB'!$X$4:$Z1456,2,FALSE)</f>
        <v>کمپرسی جفت</v>
      </c>
      <c r="D63" s="64" t="str">
        <f>VLOOKUP(B63,'[1]Gas-DB'!$X$4:$Z1456,3,FALSE)</f>
        <v>محمد پور</v>
      </c>
      <c r="E63" s="64">
        <f>SUMIFS([1]!Gas_DB2[میزان مصرف],[1]!Gas_DB2[کد ماشین آلات],$B63,[1]!Gas_DB2[تاریخ],"&lt;="&amp;E$4,[1]!Gas_DB2[تاریخ],"&gt;"&amp;#REF!)</f>
        <v>0</v>
      </c>
      <c r="F63" s="74">
        <f>SUMIFS([1]!Gas_DB2[میزان مصرف],[1]!Gas_DB2[کد ماشین آلات],$B63,[1]!Gas_DB2[تاریخ],"&lt;="&amp;F$4,[1]!Gas_DB2[تاریخ],"&gt;"&amp;E$4)</f>
        <v>0</v>
      </c>
      <c r="G63" s="75" t="s">
        <v>138</v>
      </c>
    </row>
    <row r="64" spans="1:7" s="79" customFormat="1" ht="30" customHeight="1" x14ac:dyDescent="0.25">
      <c r="A64" s="73">
        <v>56</v>
      </c>
      <c r="B64" s="67" t="s">
        <v>108</v>
      </c>
      <c r="C64" s="64" t="str">
        <f>VLOOKUP(B64,'[1]Gas-DB'!$X$4:$Z1457,2,FALSE)</f>
        <v>کامیون کمپرسی تک</v>
      </c>
      <c r="D64" s="64" t="str">
        <f>VLOOKUP(B64,'[1]Gas-DB'!$X$4:$Z1457,3,FALSE)</f>
        <v>رمضانی مقدم</v>
      </c>
      <c r="E64" s="64">
        <f>SUMIFS([1]!Gas_DB2[میزان مصرف],[1]!Gas_DB2[کد ماشین آلات],$B64,[1]!Gas_DB2[تاریخ],"&lt;="&amp;E$4,[1]!Gas_DB2[تاریخ],"&gt;"&amp;#REF!)</f>
        <v>0</v>
      </c>
      <c r="F64" s="74">
        <f>SUMIFS([1]!Gas_DB2[میزان مصرف],[1]!Gas_DB2[کد ماشین آلات],$B64,[1]!Gas_DB2[تاریخ],"&lt;="&amp;F$4,[1]!Gas_DB2[تاریخ],"&gt;"&amp;E$4)</f>
        <v>1378</v>
      </c>
      <c r="G64" s="75" t="s">
        <v>138</v>
      </c>
    </row>
    <row r="65" spans="1:7" s="79" customFormat="1" ht="30" customHeight="1" x14ac:dyDescent="0.25">
      <c r="A65" s="80">
        <v>57</v>
      </c>
      <c r="B65" s="67" t="s">
        <v>109</v>
      </c>
      <c r="C65" s="64" t="str">
        <f>VLOOKUP(B65,'[1]Gas-DB'!$X$4:$Z1458,2,FALSE)</f>
        <v>کامیون کمپرسی تک</v>
      </c>
      <c r="D65" s="64" t="str">
        <f>VLOOKUP(B65,'[1]Gas-DB'!$X$4:$Z1458,3,FALSE)</f>
        <v>رمضانی مقدم</v>
      </c>
      <c r="E65" s="64">
        <f>SUMIFS([1]!Gas_DB2[میزان مصرف],[1]!Gas_DB2[کد ماشین آلات],$B65,[1]!Gas_DB2[تاریخ],"&lt;="&amp;E$4,[1]!Gas_DB2[تاریخ],"&gt;"&amp;#REF!)</f>
        <v>0</v>
      </c>
      <c r="F65" s="74">
        <f>SUMIFS([1]!Gas_DB2[میزان مصرف],[1]!Gas_DB2[کد ماشین آلات],$B65,[1]!Gas_DB2[تاریخ],"&lt;="&amp;F$4,[1]!Gas_DB2[تاریخ],"&gt;"&amp;E$4)</f>
        <v>1513</v>
      </c>
      <c r="G65" s="75" t="s">
        <v>138</v>
      </c>
    </row>
    <row r="66" spans="1:7" s="79" customFormat="1" ht="30" customHeight="1" x14ac:dyDescent="0.25">
      <c r="A66" s="73">
        <v>58</v>
      </c>
      <c r="B66" s="67" t="s">
        <v>110</v>
      </c>
      <c r="C66" s="64" t="str">
        <f>VLOOKUP(B66,'[1]Gas-DB'!$X$4:$Z1459,2,FALSE)</f>
        <v>کامیون کمپرسی تک</v>
      </c>
      <c r="D66" s="64" t="str">
        <f>VLOOKUP(B66,'[1]Gas-DB'!$X$4:$Z1459,3,FALSE)</f>
        <v>رمضانی مقدم</v>
      </c>
      <c r="E66" s="64">
        <f>SUMIFS([1]!Gas_DB2[میزان مصرف],[1]!Gas_DB2[کد ماشین آلات],$B66,[1]!Gas_DB2[تاریخ],"&lt;="&amp;E$4,[1]!Gas_DB2[تاریخ],"&gt;"&amp;#REF!)</f>
        <v>0</v>
      </c>
      <c r="F66" s="74">
        <f>SUMIFS([1]!Gas_DB2[میزان مصرف],[1]!Gas_DB2[کد ماشین آلات],$B66,[1]!Gas_DB2[تاریخ],"&lt;="&amp;F$4,[1]!Gas_DB2[تاریخ],"&gt;"&amp;E$4)</f>
        <v>1660</v>
      </c>
      <c r="G66" s="75" t="s">
        <v>138</v>
      </c>
    </row>
    <row r="67" spans="1:7" s="79" customFormat="1" ht="30" customHeight="1" x14ac:dyDescent="0.25">
      <c r="A67" s="80">
        <v>59</v>
      </c>
      <c r="B67" s="67" t="s">
        <v>111</v>
      </c>
      <c r="C67" s="64" t="str">
        <f>VLOOKUP(B67,'[1]Gas-DB'!$X$4:$Z1460,2,FALSE)</f>
        <v>کامیون کمپرسی تک</v>
      </c>
      <c r="D67" s="64" t="str">
        <f>VLOOKUP(B67,'[1]Gas-DB'!$X$4:$Z1460,3,FALSE)</f>
        <v>رمضانی مقدم</v>
      </c>
      <c r="E67" s="64">
        <f>SUMIFS([1]!Gas_DB2[میزان مصرف],[1]!Gas_DB2[کد ماشین آلات],$B67,[1]!Gas_DB2[تاریخ],"&lt;="&amp;E$4,[1]!Gas_DB2[تاریخ],"&gt;"&amp;#REF!)</f>
        <v>0</v>
      </c>
      <c r="F67" s="74">
        <f>SUMIFS([1]!Gas_DB2[میزان مصرف],[1]!Gas_DB2[کد ماشین آلات],$B67,[1]!Gas_DB2[تاریخ],"&lt;="&amp;F$4,[1]!Gas_DB2[تاریخ],"&gt;"&amp;E$4)</f>
        <v>2024</v>
      </c>
      <c r="G67" s="75" t="s">
        <v>138</v>
      </c>
    </row>
    <row r="68" spans="1:7" s="79" customFormat="1" ht="30" customHeight="1" x14ac:dyDescent="0.25">
      <c r="A68" s="73">
        <v>60</v>
      </c>
      <c r="B68" s="67" t="s">
        <v>112</v>
      </c>
      <c r="C68" s="64" t="str">
        <f>VLOOKUP(B68,'[1]Gas-DB'!$X$4:$Z1461,2,FALSE)</f>
        <v>کامیون کمپرسی تک</v>
      </c>
      <c r="D68" s="64" t="str">
        <f>VLOOKUP(B68,'[1]Gas-DB'!$X$4:$Z1461,3,FALSE)</f>
        <v>رمضانی مقدم</v>
      </c>
      <c r="E68" s="64">
        <f>SUMIFS([1]!Gas_DB2[میزان مصرف],[1]!Gas_DB2[کد ماشین آلات],$B68,[1]!Gas_DB2[تاریخ],"&lt;="&amp;E$4,[1]!Gas_DB2[تاریخ],"&gt;"&amp;#REF!)</f>
        <v>0</v>
      </c>
      <c r="F68" s="74">
        <f>SUMIFS([1]!Gas_DB2[میزان مصرف],[1]!Gas_DB2[کد ماشین آلات],$B68,[1]!Gas_DB2[تاریخ],"&lt;="&amp;F$4,[1]!Gas_DB2[تاریخ],"&gt;"&amp;E$4)</f>
        <v>979</v>
      </c>
      <c r="G68" s="75" t="s">
        <v>138</v>
      </c>
    </row>
    <row r="69" spans="1:7" s="79" customFormat="1" ht="30" customHeight="1" x14ac:dyDescent="0.25">
      <c r="A69" s="80">
        <v>61</v>
      </c>
      <c r="B69" s="67" t="s">
        <v>113</v>
      </c>
      <c r="C69" s="64" t="str">
        <f>VLOOKUP(B69,'[1]Gas-DB'!$X$4:$Z1462,2,FALSE)</f>
        <v>کامیون کمپرسی تک</v>
      </c>
      <c r="D69" s="64" t="str">
        <f>VLOOKUP(B69,'[1]Gas-DB'!$X$4:$Z1462,3,FALSE)</f>
        <v>صداقت</v>
      </c>
      <c r="E69" s="64">
        <f>SUMIFS([1]!Gas_DB2[میزان مصرف],[1]!Gas_DB2[کد ماشین آلات],$B69,[1]!Gas_DB2[تاریخ],"&lt;="&amp;E$4,[1]!Gas_DB2[تاریخ],"&gt;"&amp;#REF!)</f>
        <v>0</v>
      </c>
      <c r="F69" s="74">
        <f>SUMIFS([1]!Gas_DB2[میزان مصرف],[1]!Gas_DB2[کد ماشین آلات],$B69,[1]!Gas_DB2[تاریخ],"&lt;="&amp;F$4,[1]!Gas_DB2[تاریخ],"&gt;"&amp;E$4)</f>
        <v>1360</v>
      </c>
      <c r="G69" s="75" t="s">
        <v>138</v>
      </c>
    </row>
    <row r="70" spans="1:7" s="79" customFormat="1" ht="30" customHeight="1" x14ac:dyDescent="0.25">
      <c r="A70" s="73">
        <v>62</v>
      </c>
      <c r="B70" s="67" t="s">
        <v>114</v>
      </c>
      <c r="C70" s="64" t="str">
        <f>VLOOKUP(B70,'[1]Gas-DB'!$X$4:$Z1463,2,FALSE)</f>
        <v>کامیون کمپرسی تک</v>
      </c>
      <c r="D70" s="64" t="str">
        <f>VLOOKUP(B70,'[1]Gas-DB'!$X$4:$Z1463,3,FALSE)</f>
        <v>صداقت</v>
      </c>
      <c r="E70" s="64">
        <f>SUMIFS([1]!Gas_DB2[میزان مصرف],[1]!Gas_DB2[کد ماشین آلات],$B70,[1]!Gas_DB2[تاریخ],"&lt;="&amp;E$4,[1]!Gas_DB2[تاریخ],"&gt;"&amp;#REF!)</f>
        <v>0</v>
      </c>
      <c r="F70" s="74">
        <f>SUMIFS([1]!Gas_DB2[میزان مصرف],[1]!Gas_DB2[کد ماشین آلات],$B70,[1]!Gas_DB2[تاریخ],"&lt;="&amp;F$4,[1]!Gas_DB2[تاریخ],"&gt;"&amp;E$4)</f>
        <v>1310</v>
      </c>
      <c r="G70" s="75" t="s">
        <v>138</v>
      </c>
    </row>
    <row r="71" spans="1:7" s="79" customFormat="1" ht="30" customHeight="1" x14ac:dyDescent="0.25">
      <c r="A71" s="80">
        <v>63</v>
      </c>
      <c r="B71" s="67" t="s">
        <v>115</v>
      </c>
      <c r="C71" s="64" t="str">
        <f>VLOOKUP(B71,'[1]Gas-DB'!$X$4:$Z1464,2,FALSE)</f>
        <v>کامیون کمپرسی تک</v>
      </c>
      <c r="D71" s="64" t="str">
        <f>VLOOKUP(B71,'[1]Gas-DB'!$X$4:$Z1464,3,FALSE)</f>
        <v>صداقت</v>
      </c>
      <c r="E71" s="64">
        <f>SUMIFS([1]!Gas_DB2[میزان مصرف],[1]!Gas_DB2[کد ماشین آلات],$B71,[1]!Gas_DB2[تاریخ],"&lt;="&amp;E$4,[1]!Gas_DB2[تاریخ],"&gt;"&amp;#REF!)</f>
        <v>0</v>
      </c>
      <c r="F71" s="74">
        <f>SUMIFS([1]!Gas_DB2[میزان مصرف],[1]!Gas_DB2[کد ماشین آلات],$B71,[1]!Gas_DB2[تاریخ],"&lt;="&amp;F$4,[1]!Gas_DB2[تاریخ],"&gt;"&amp;E$4)</f>
        <v>0</v>
      </c>
      <c r="G71" s="75" t="s">
        <v>138</v>
      </c>
    </row>
    <row r="72" spans="1:7" s="79" customFormat="1" ht="30" customHeight="1" x14ac:dyDescent="0.25">
      <c r="A72" s="73">
        <v>64</v>
      </c>
      <c r="B72" s="67" t="s">
        <v>116</v>
      </c>
      <c r="C72" s="64" t="str">
        <f>VLOOKUP(B72,'[1]Gas-DB'!$X$4:$Z1465,2,FALSE)</f>
        <v>لودر</v>
      </c>
      <c r="D72" s="64" t="str">
        <f>VLOOKUP(B72,'[1]Gas-DB'!$X$4:$Z1465,3,FALSE)</f>
        <v>جواد رضاپور</v>
      </c>
      <c r="E72" s="64">
        <f>SUMIFS([1]!Gas_DB2[میزان مصرف],[1]!Gas_DB2[کد ماشین آلات],$B72,[1]!Gas_DB2[تاریخ],"&lt;="&amp;E$4,[1]!Gas_DB2[تاریخ],"&gt;"&amp;#REF!)</f>
        <v>0</v>
      </c>
      <c r="F72" s="74">
        <f>SUMIFS([1]!Gas_DB2[میزان مصرف],[1]!Gas_DB2[کد ماشین آلات],$B72,[1]!Gas_DB2[تاریخ],"&lt;="&amp;F$4,[1]!Gas_DB2[تاریخ],"&gt;"&amp;E$4)</f>
        <v>2149</v>
      </c>
      <c r="G72" s="75" t="s">
        <v>138</v>
      </c>
    </row>
    <row r="73" spans="1:7" s="79" customFormat="1" ht="30" customHeight="1" x14ac:dyDescent="0.25">
      <c r="A73" s="80">
        <v>65</v>
      </c>
      <c r="B73" s="67" t="s">
        <v>149</v>
      </c>
      <c r="C73" s="64" t="str">
        <f>VLOOKUP(B73,'[1]Gas-DB'!$X$4:$Z1466,2,FALSE)</f>
        <v>لودر ZL50</v>
      </c>
      <c r="D73" s="64" t="str">
        <f>VLOOKUP(B73,'[1]Gas-DB'!$X$4:$Z1466,3,FALSE)</f>
        <v>میرزایی</v>
      </c>
      <c r="E73" s="64">
        <f>SUMIFS([1]!Gas_DB2[میزان مصرف],[1]!Gas_DB2[کد ماشین آلات],$B73,[1]!Gas_DB2[تاریخ],"&lt;="&amp;E$4,[1]!Gas_DB2[تاریخ],"&gt;"&amp;#REF!)</f>
        <v>0</v>
      </c>
      <c r="F73" s="74">
        <f>SUMIFS([1]!Gas_DB2[میزان مصرف],[1]!Gas_DB2[کد ماشین آلات],$B73,[1]!Gas_DB2[تاریخ],"&lt;="&amp;F$4,[1]!Gas_DB2[تاریخ],"&gt;"&amp;E$4)</f>
        <v>1185</v>
      </c>
      <c r="G73" s="75" t="s">
        <v>138</v>
      </c>
    </row>
    <row r="74" spans="1:7" s="79" customFormat="1" ht="30" customHeight="1" x14ac:dyDescent="0.25">
      <c r="A74" s="73">
        <v>66</v>
      </c>
      <c r="B74" s="67" t="s">
        <v>117</v>
      </c>
      <c r="C74" s="64" t="str">
        <f>VLOOKUP(B74,'[1]Gas-DB'!$X$4:$Z1467,2,FALSE)</f>
        <v>لودر</v>
      </c>
      <c r="D74" s="64" t="str">
        <f>VLOOKUP(B74,'[1]Gas-DB'!$X$4:$Z1467,3,FALSE)</f>
        <v>محمد پور</v>
      </c>
      <c r="E74" s="64">
        <f>SUMIFS([1]!Gas_DB2[میزان مصرف],[1]!Gas_DB2[کد ماشین آلات],$B74,[1]!Gas_DB2[تاریخ],"&lt;="&amp;E$4,[1]!Gas_DB2[تاریخ],"&gt;"&amp;#REF!)</f>
        <v>0</v>
      </c>
      <c r="F74" s="74">
        <f>SUMIFS([1]!Gas_DB2[میزان مصرف],[1]!Gas_DB2[کد ماشین آلات],$B74,[1]!Gas_DB2[تاریخ],"&lt;="&amp;F$4,[1]!Gas_DB2[تاریخ],"&gt;"&amp;E$4)</f>
        <v>2369</v>
      </c>
      <c r="G74" s="75" t="s">
        <v>138</v>
      </c>
    </row>
    <row r="75" spans="1:7" s="79" customFormat="1" ht="30" customHeight="1" x14ac:dyDescent="0.25">
      <c r="A75" s="80">
        <v>67</v>
      </c>
      <c r="B75" s="67" t="s">
        <v>118</v>
      </c>
      <c r="C75" s="64" t="str">
        <f>VLOOKUP(B75,'[1]Gas-DB'!$X$4:$Z1468,2,FALSE)</f>
        <v>لودر</v>
      </c>
      <c r="D75" s="64" t="str">
        <f>VLOOKUP(B75,'[1]Gas-DB'!$X$4:$Z1468,3,FALSE)</f>
        <v>محمد پور</v>
      </c>
      <c r="E75" s="64">
        <f>SUMIFS([1]!Gas_DB2[میزان مصرف],[1]!Gas_DB2[کد ماشین آلات],$B75,[1]!Gas_DB2[تاریخ],"&lt;="&amp;E$4,[1]!Gas_DB2[تاریخ],"&gt;"&amp;#REF!)</f>
        <v>0</v>
      </c>
      <c r="F75" s="74">
        <f>SUMIFS([1]!Gas_DB2[میزان مصرف],[1]!Gas_DB2[کد ماشین آلات],$B75,[1]!Gas_DB2[تاریخ],"&lt;="&amp;F$4,[1]!Gas_DB2[تاریخ],"&gt;"&amp;E$4)</f>
        <v>949</v>
      </c>
      <c r="G75" s="75" t="s">
        <v>138</v>
      </c>
    </row>
    <row r="76" spans="1:7" s="79" customFormat="1" ht="30" customHeight="1" x14ac:dyDescent="0.25">
      <c r="A76" s="73">
        <v>68</v>
      </c>
      <c r="B76" s="67" t="s">
        <v>119</v>
      </c>
      <c r="C76" s="64" t="str">
        <f>VLOOKUP(B76,'[1]Gas-DB'!$X$4:$Z1469,2,FALSE)</f>
        <v>لودر</v>
      </c>
      <c r="D76" s="64" t="str">
        <f>VLOOKUP(B76,'[1]Gas-DB'!$X$4:$Z1469,3,FALSE)</f>
        <v>شهرکی</v>
      </c>
      <c r="E76" s="64">
        <f>SUMIFS([1]!Gas_DB2[میزان مصرف],[1]!Gas_DB2[کد ماشین آلات],$B76,[1]!Gas_DB2[تاریخ],"&lt;="&amp;E$4,[1]!Gas_DB2[تاریخ],"&gt;"&amp;#REF!)</f>
        <v>0</v>
      </c>
      <c r="F76" s="74">
        <f>SUMIFS([1]!Gas_DB2[میزان مصرف],[1]!Gas_DB2[کد ماشین آلات],$B76,[1]!Gas_DB2[تاریخ],"&lt;="&amp;F$4,[1]!Gas_DB2[تاریخ],"&gt;"&amp;E$4)</f>
        <v>1987</v>
      </c>
      <c r="G76" s="75" t="s">
        <v>138</v>
      </c>
    </row>
    <row r="77" spans="1:7" s="79" customFormat="1" ht="30" customHeight="1" x14ac:dyDescent="0.25">
      <c r="A77" s="80">
        <v>69</v>
      </c>
      <c r="B77" s="67" t="s">
        <v>120</v>
      </c>
      <c r="C77" s="64" t="str">
        <f>VLOOKUP(B77,'[1]Gas-DB'!$X$4:$Z1470,2,FALSE)</f>
        <v>لودر</v>
      </c>
      <c r="D77" s="64" t="str">
        <f>VLOOKUP(B77,'[1]Gas-DB'!$X$4:$Z1470,3,FALSE)</f>
        <v>رمضانی مقدم</v>
      </c>
      <c r="E77" s="64">
        <f>SUMIFS([1]!Gas_DB2[میزان مصرف],[1]!Gas_DB2[کد ماشین آلات],$B77,[1]!Gas_DB2[تاریخ],"&lt;="&amp;E$4,[1]!Gas_DB2[تاریخ],"&gt;"&amp;#REF!)</f>
        <v>0</v>
      </c>
      <c r="F77" s="74">
        <f>SUMIFS([1]!Gas_DB2[میزان مصرف],[1]!Gas_DB2[کد ماشین آلات],$B77,[1]!Gas_DB2[تاریخ],"&lt;="&amp;F$4,[1]!Gas_DB2[تاریخ],"&gt;"&amp;E$4)</f>
        <v>1439</v>
      </c>
      <c r="G77" s="75" t="s">
        <v>138</v>
      </c>
    </row>
    <row r="78" spans="1:7" s="79" customFormat="1" ht="30" customHeight="1" x14ac:dyDescent="0.25">
      <c r="A78" s="73">
        <v>70</v>
      </c>
      <c r="B78" s="67" t="s">
        <v>121</v>
      </c>
      <c r="C78" s="64" t="str">
        <f>VLOOKUP(B78,'[1]Gas-DB'!$X$4:$Z1471,2,FALSE)</f>
        <v>لودر</v>
      </c>
      <c r="D78" s="64" t="str">
        <f>VLOOKUP(B78,'[1]Gas-DB'!$X$4:$Z1471,3,FALSE)</f>
        <v>صداقت</v>
      </c>
      <c r="E78" s="64">
        <f>SUMIFS([1]!Gas_DB2[میزان مصرف],[1]!Gas_DB2[کد ماشین آلات],$B78,[1]!Gas_DB2[تاریخ],"&lt;="&amp;E$4,[1]!Gas_DB2[تاریخ],"&gt;"&amp;#REF!)</f>
        <v>0</v>
      </c>
      <c r="F78" s="74">
        <f>SUMIFS([1]!Gas_DB2[میزان مصرف],[1]!Gas_DB2[کد ماشین آلات],$B78,[1]!Gas_DB2[تاریخ],"&lt;="&amp;F$4,[1]!Gas_DB2[تاریخ],"&gt;"&amp;E$4)</f>
        <v>1707</v>
      </c>
      <c r="G78" s="75" t="s">
        <v>138</v>
      </c>
    </row>
    <row r="79" spans="1:7" s="79" customFormat="1" ht="30" customHeight="1" x14ac:dyDescent="0.25">
      <c r="A79" s="80">
        <v>71</v>
      </c>
      <c r="B79" s="67" t="s">
        <v>122</v>
      </c>
      <c r="C79" s="64" t="str">
        <f>VLOOKUP(B79,'[1]Gas-DB'!$X$4:$Z1472,2,FALSE)</f>
        <v>غلطک کششی</v>
      </c>
      <c r="D79" s="64" t="str">
        <f>VLOOKUP(B79,'[1]Gas-DB'!$X$4:$Z1472,3,FALSE)</f>
        <v>محمد پور</v>
      </c>
      <c r="E79" s="64">
        <f>SUMIFS([1]!Gas_DB2[میزان مصرف],[1]!Gas_DB2[کد ماشین آلات],$B79,[1]!Gas_DB2[تاریخ],"&lt;="&amp;E$4,[1]!Gas_DB2[تاریخ],"&gt;"&amp;#REF!)</f>
        <v>0</v>
      </c>
      <c r="F79" s="74">
        <f>SUMIFS([1]!Gas_DB2[میزان مصرف],[1]!Gas_DB2[کد ماشین آلات],$B79,[1]!Gas_DB2[تاریخ],"&lt;="&amp;F$4,[1]!Gas_DB2[تاریخ],"&gt;"&amp;E$4)</f>
        <v>660</v>
      </c>
      <c r="G79" s="75" t="s">
        <v>138</v>
      </c>
    </row>
    <row r="80" spans="1:7" s="79" customFormat="1" ht="30" customHeight="1" x14ac:dyDescent="0.25">
      <c r="A80" s="73">
        <v>72</v>
      </c>
      <c r="B80" s="67" t="s">
        <v>123</v>
      </c>
      <c r="C80" s="64" t="str">
        <f>VLOOKUP(B80,'[1]Gas-DB'!$X$4:$Z1473,2,FALSE)</f>
        <v>غلطک کششی</v>
      </c>
      <c r="D80" s="64" t="str">
        <f>VLOOKUP(B80,'[1]Gas-DB'!$X$4:$Z1473,3,FALSE)</f>
        <v>محمد پور</v>
      </c>
      <c r="E80" s="64">
        <f>SUMIFS([1]!Gas_DB2[میزان مصرف],[1]!Gas_DB2[کد ماشین آلات],$B80,[1]!Gas_DB2[تاریخ],"&lt;="&amp;E$4,[1]!Gas_DB2[تاریخ],"&gt;"&amp;#REF!)</f>
        <v>0</v>
      </c>
      <c r="F80" s="74">
        <f>SUMIFS([1]!Gas_DB2[میزان مصرف],[1]!Gas_DB2[کد ماشین آلات],$B80,[1]!Gas_DB2[تاریخ],"&lt;="&amp;F$4,[1]!Gas_DB2[تاریخ],"&gt;"&amp;E$4)</f>
        <v>606</v>
      </c>
      <c r="G80" s="75" t="s">
        <v>138</v>
      </c>
    </row>
    <row r="81" spans="1:7" s="79" customFormat="1" ht="30" customHeight="1" x14ac:dyDescent="0.25">
      <c r="A81" s="80">
        <v>73</v>
      </c>
      <c r="B81" s="67" t="s">
        <v>124</v>
      </c>
      <c r="C81" s="64" t="str">
        <f>VLOOKUP(B81,'[1]Gas-DB'!$X$4:$Z1474,2,FALSE)</f>
        <v xml:space="preserve">غلطک </v>
      </c>
      <c r="D81" s="64" t="str">
        <f>VLOOKUP(B81,'[1]Gas-DB'!$X$4:$Z1474,3,FALSE)</f>
        <v>محمد پور</v>
      </c>
      <c r="E81" s="64">
        <f>SUMIFS([1]!Gas_DB2[میزان مصرف],[1]!Gas_DB2[کد ماشین آلات],$B81,[1]!Gas_DB2[تاریخ],"&lt;="&amp;E$4,[1]!Gas_DB2[تاریخ],"&gt;"&amp;#REF!)</f>
        <v>0</v>
      </c>
      <c r="F81" s="74">
        <f>SUMIFS([1]!Gas_DB2[میزان مصرف],[1]!Gas_DB2[کد ماشین آلات],$B81,[1]!Gas_DB2[تاریخ],"&lt;="&amp;F$4,[1]!Gas_DB2[تاریخ],"&gt;"&amp;E$4)</f>
        <v>0</v>
      </c>
      <c r="G81" s="75" t="s">
        <v>138</v>
      </c>
    </row>
    <row r="82" spans="1:7" s="79" customFormat="1" ht="30" customHeight="1" x14ac:dyDescent="0.25">
      <c r="A82" s="73">
        <v>74</v>
      </c>
      <c r="B82" s="67" t="s">
        <v>125</v>
      </c>
      <c r="C82" s="64" t="str">
        <f>VLOOKUP(B82,'[1]Gas-DB'!$X$4:$Z1475,2,FALSE)</f>
        <v>تانکر ابپاش بنز</v>
      </c>
      <c r="D82" s="64" t="str">
        <f>VLOOKUP(B82,'[1]Gas-DB'!$X$4:$Z1475,3,FALSE)</f>
        <v>گلپایگانی</v>
      </c>
      <c r="E82" s="64">
        <f>SUMIFS([1]!Gas_DB2[میزان مصرف],[1]!Gas_DB2[کد ماشین آلات],$B82,[1]!Gas_DB2[تاریخ],"&lt;="&amp;E$4,[1]!Gas_DB2[تاریخ],"&gt;"&amp;#REF!)</f>
        <v>0</v>
      </c>
      <c r="F82" s="74">
        <f>SUMIFS([1]!Gas_DB2[میزان مصرف],[1]!Gas_DB2[کد ماشین آلات],$B82,[1]!Gas_DB2[تاریخ],"&lt;="&amp;F$4,[1]!Gas_DB2[تاریخ],"&gt;"&amp;E$4)</f>
        <v>939</v>
      </c>
      <c r="G82" s="75" t="s">
        <v>138</v>
      </c>
    </row>
    <row r="83" spans="1:7" s="79" customFormat="1" ht="30" customHeight="1" x14ac:dyDescent="0.25">
      <c r="A83" s="80">
        <v>75</v>
      </c>
      <c r="B83" s="67" t="s">
        <v>126</v>
      </c>
      <c r="C83" s="64" t="str">
        <f>VLOOKUP(B83,'[1]Gas-DB'!$X$4:$Z1476,2,FALSE)</f>
        <v>تانکر آب</v>
      </c>
      <c r="D83" s="64" t="str">
        <f>VLOOKUP(B83,'[1]Gas-DB'!$X$4:$Z1476,3,FALSE)</f>
        <v>جواد رضاپور</v>
      </c>
      <c r="E83" s="64">
        <f>SUMIFS([1]!Gas_DB2[میزان مصرف],[1]!Gas_DB2[کد ماشین آلات],$B83,[1]!Gas_DB2[تاریخ],"&lt;="&amp;E$4,[1]!Gas_DB2[تاریخ],"&gt;"&amp;#REF!)</f>
        <v>0</v>
      </c>
      <c r="F83" s="74">
        <f>SUMIFS([1]!Gas_DB2[میزان مصرف],[1]!Gas_DB2[کد ماشین آلات],$B83,[1]!Gas_DB2[تاریخ],"&lt;="&amp;F$4,[1]!Gas_DB2[تاریخ],"&gt;"&amp;E$4)</f>
        <v>1241</v>
      </c>
      <c r="G83" s="75" t="s">
        <v>138</v>
      </c>
    </row>
    <row r="84" spans="1:7" s="79" customFormat="1" ht="30" customHeight="1" x14ac:dyDescent="0.25">
      <c r="A84" s="73">
        <v>76</v>
      </c>
      <c r="B84" s="67" t="s">
        <v>128</v>
      </c>
      <c r="C84" s="64" t="str">
        <f>VLOOKUP(B84,'[1]Gas-DB'!$X$4:$Z1478,2,FALSE)</f>
        <v>تانکر ابپاش بنز</v>
      </c>
      <c r="D84" s="64" t="str">
        <f>VLOOKUP(B84,'[1]Gas-DB'!$X$4:$Z1478,3,FALSE)</f>
        <v>میرزایی</v>
      </c>
      <c r="E84" s="64">
        <f>SUMIFS([1]!Gas_DB2[میزان مصرف],[1]!Gas_DB2[کد ماشین آلات],$B84,[1]!Gas_DB2[تاریخ],"&lt;="&amp;E$4,[1]!Gas_DB2[تاریخ],"&gt;"&amp;#REF!)</f>
        <v>0</v>
      </c>
      <c r="F84" s="74">
        <f>SUMIFS([1]!Gas_DB2[میزان مصرف],[1]!Gas_DB2[کد ماشین آلات],$B84,[1]!Gas_DB2[تاریخ],"&lt;="&amp;F$4,[1]!Gas_DB2[تاریخ],"&gt;"&amp;E$4)</f>
        <v>1381</v>
      </c>
      <c r="G84" s="75" t="s">
        <v>138</v>
      </c>
    </row>
    <row r="85" spans="1:7" s="79" customFormat="1" ht="30" customHeight="1" x14ac:dyDescent="0.25">
      <c r="A85" s="80">
        <v>77</v>
      </c>
      <c r="B85" s="67" t="s">
        <v>129</v>
      </c>
      <c r="C85" s="64" t="str">
        <f>VLOOKUP(B85,'[1]Gas-DB'!$X$4:$Z1479,2,FALSE)</f>
        <v>تانکر ابپاش بنز</v>
      </c>
      <c r="D85" s="64" t="str">
        <f>VLOOKUP(B85,'[1]Gas-DB'!$X$4:$Z1479,3,FALSE)</f>
        <v>محمد پور</v>
      </c>
      <c r="E85" s="64">
        <f>SUMIFS([1]!Gas_DB2[میزان مصرف],[1]!Gas_DB2[کد ماشین آلات],$B85,[1]!Gas_DB2[تاریخ],"&lt;="&amp;E$4,[1]!Gas_DB2[تاریخ],"&gt;"&amp;#REF!)</f>
        <v>0</v>
      </c>
      <c r="F85" s="74">
        <f>SUMIFS([1]!Gas_DB2[میزان مصرف],[1]!Gas_DB2[کد ماشین آلات],$B85,[1]!Gas_DB2[تاریخ],"&lt;="&amp;F$4,[1]!Gas_DB2[تاریخ],"&gt;"&amp;E$4)</f>
        <v>0</v>
      </c>
      <c r="G85" s="75" t="s">
        <v>138</v>
      </c>
    </row>
    <row r="86" spans="1:7" s="79" customFormat="1" ht="30" customHeight="1" thickBot="1" x14ac:dyDescent="0.3">
      <c r="A86" s="85">
        <v>78</v>
      </c>
      <c r="B86" s="86" t="s">
        <v>130</v>
      </c>
      <c r="C86" s="87" t="str">
        <f>VLOOKUP(B86,'[1]Gas-DB'!$X$4:$Z1480,2,FALSE)</f>
        <v>تانکر ابپاش بنز</v>
      </c>
      <c r="D86" s="87" t="str">
        <f>VLOOKUP(B86,'[1]Gas-DB'!$X$4:$Z1480,3,FALSE)</f>
        <v>محمد پور</v>
      </c>
      <c r="E86" s="87">
        <f>SUMIFS([1]!Gas_DB2[میزان مصرف],[1]!Gas_DB2[کد ماشین آلات],$B86,[1]!Gas_DB2[تاریخ],"&lt;="&amp;E$4,[1]!Gas_DB2[تاریخ],"&gt;"&amp;#REF!)</f>
        <v>0</v>
      </c>
      <c r="F86" s="88">
        <f>SUMIFS([1]!Gas_DB2[میزان مصرف],[1]!Gas_DB2[کد ماشین آلات],$B86,[1]!Gas_DB2[تاریخ],"&lt;="&amp;F$4,[1]!Gas_DB2[تاریخ],"&gt;"&amp;E$4)</f>
        <v>1372</v>
      </c>
      <c r="G86" s="89" t="s">
        <v>138</v>
      </c>
    </row>
    <row r="87" spans="1:7" s="79" customFormat="1" ht="30" customHeight="1" thickBot="1" x14ac:dyDescent="0.3">
      <c r="A87" s="60"/>
      <c r="B87" s="94"/>
      <c r="C87" s="60"/>
      <c r="D87" s="60"/>
      <c r="E87" s="60"/>
      <c r="F87" s="95"/>
      <c r="G87" s="95"/>
    </row>
    <row r="88" spans="1:7" s="79" customFormat="1" ht="30" customHeight="1" x14ac:dyDescent="0.25">
      <c r="A88" s="90">
        <f t="shared" ref="A88:A90" si="1">ROW()-6</f>
        <v>82</v>
      </c>
      <c r="B88" s="91" t="s">
        <v>131</v>
      </c>
      <c r="C88" s="61" t="str">
        <f>VLOOKUP(B88,'[1]Gas-DB'!$X$4:$Z1481,2,FALSE)</f>
        <v>تانکر ابپاش بنز</v>
      </c>
      <c r="D88" s="61" t="str">
        <f>VLOOKUP(B88,'[1]Gas-DB'!$X$4:$Z1481,3,FALSE)</f>
        <v>رضاپور</v>
      </c>
      <c r="E88" s="61">
        <f>SUMIFS([1]!Gas_DB2[میزان مصرف],[1]!Gas_DB2[کد ماشین آلات],$B88,[1]!Gas_DB2[تاریخ],"&lt;="&amp;E$4,[1]!Gas_DB2[تاریخ],"&gt;"&amp;#REF!)</f>
        <v>0</v>
      </c>
      <c r="F88" s="92">
        <f>SUMIFS([1]!Gas_DB2[میزان مصرف],[1]!Gas_DB2[کد ماشین آلات],$B88,[1]!Gas_DB2[تاریخ],"&lt;="&amp;F$4,[1]!Gas_DB2[تاریخ],"&gt;"&amp;E$4)</f>
        <v>0</v>
      </c>
      <c r="G88" s="93" t="s">
        <v>138</v>
      </c>
    </row>
    <row r="89" spans="1:7" s="79" customFormat="1" ht="30" customHeight="1" x14ac:dyDescent="0.25">
      <c r="A89" s="66">
        <f t="shared" si="1"/>
        <v>83</v>
      </c>
      <c r="B89" s="67" t="s">
        <v>132</v>
      </c>
      <c r="C89" s="64" t="str">
        <f>VLOOKUP(B89,'[1]Gas-DB'!$X$4:$Z1482,2,FALSE)</f>
        <v xml:space="preserve"> پمپ بتن</v>
      </c>
      <c r="D89" s="64" t="str">
        <f>VLOOKUP(B89,'[1]Gas-DB'!$X$4:$Z1482,3,FALSE)</f>
        <v>اسماعیل پور</v>
      </c>
      <c r="E89" s="64">
        <f>SUMIFS([1]!Gas_DB2[میزان مصرف],[1]!Gas_DB2[کد ماشین آلات],$B89,[1]!Gas_DB2[تاریخ],"&lt;="&amp;E$4,[1]!Gas_DB2[تاریخ],"&gt;"&amp;#REF!)</f>
        <v>0</v>
      </c>
      <c r="F89" s="74">
        <f>SUMIFS([1]!Gas_DB2[میزان مصرف],[1]!Gas_DB2[کد ماشین آلات],$B89,[1]!Gas_DB2[تاریخ],"&lt;="&amp;F$4,[1]!Gas_DB2[تاریخ],"&gt;"&amp;E$4)</f>
        <v>901</v>
      </c>
      <c r="G89" s="75" t="s">
        <v>138</v>
      </c>
    </row>
    <row r="90" spans="1:7" s="79" customFormat="1" ht="30" customHeight="1" thickBot="1" x14ac:dyDescent="0.3">
      <c r="A90" s="68">
        <f t="shared" si="1"/>
        <v>84</v>
      </c>
      <c r="B90" s="69" t="s">
        <v>133</v>
      </c>
      <c r="C90" s="70" t="str">
        <f>VLOOKUP(B90,'[1]Gas-DB'!$X$4:$Z1483,2,FALSE)</f>
        <v>جرثقیل 7 تن</v>
      </c>
      <c r="D90" s="70" t="str">
        <f>VLOOKUP(B90,'[1]Gas-DB'!$X$4:$Z1483,3,FALSE)</f>
        <v>زابلی</v>
      </c>
      <c r="E90" s="70">
        <f>SUMIFS([1]!Gas_DB2[میزان مصرف],[1]!Gas_DB2[کد ماشین آلات],$B90,[1]!Gas_DB2[تاریخ],"&lt;="&amp;E$4,[1]!Gas_DB2[تاریخ],"&gt;"&amp;#REF!)</f>
        <v>0</v>
      </c>
      <c r="F90" s="77">
        <f>SUMIFS([1]!Gas_DB2[میزان مصرف],[1]!Gas_DB2[کد ماشین آلات],$B90,[1]!Gas_DB2[تاریخ],"&lt;="&amp;F$4,[1]!Gas_DB2[تاریخ],"&gt;"&amp;E$4)</f>
        <v>0</v>
      </c>
      <c r="G90" s="78" t="s">
        <v>138</v>
      </c>
    </row>
    <row r="91" spans="1:7" s="63" customFormat="1" ht="30" customHeight="1" thickTop="1" x14ac:dyDescent="0.25">
      <c r="A91" s="128" t="s">
        <v>157</v>
      </c>
      <c r="B91" s="129"/>
      <c r="C91" s="129"/>
      <c r="D91" s="129"/>
      <c r="E91" s="71">
        <f>SUM(E7:E90)</f>
        <v>0</v>
      </c>
      <c r="F91" s="71">
        <f>SUM(F7:F90)</f>
        <v>121741</v>
      </c>
      <c r="G91" s="72">
        <f>SUM(G7:G90)</f>
        <v>2597</v>
      </c>
    </row>
    <row r="92" spans="1:7" s="63" customFormat="1" ht="30" hidden="1" customHeight="1" x14ac:dyDescent="0.25">
      <c r="A92" s="122" t="s">
        <v>139</v>
      </c>
      <c r="B92" s="123"/>
      <c r="C92" s="123"/>
      <c r="D92" s="123"/>
      <c r="E92" s="74" t="e">
        <f>E91+#REF!</f>
        <v>#REF!</v>
      </c>
      <c r="F92" s="74" t="e">
        <f>F91+E92</f>
        <v>#REF!</v>
      </c>
      <c r="G92" s="75" t="e">
        <f>G91+F92</f>
        <v>#REF!</v>
      </c>
    </row>
    <row r="93" spans="1:7" s="63" customFormat="1" ht="30" customHeight="1" x14ac:dyDescent="0.25">
      <c r="A93" s="122" t="s">
        <v>158</v>
      </c>
      <c r="B93" s="123"/>
      <c r="C93" s="123"/>
      <c r="D93" s="123"/>
      <c r="E93" s="74">
        <f>SUMIFS('sellReport(8)'!$E4:$E50,'sellReport(8)'!$C4:$C50,"&lt;="&amp;E4,'sellReport(8)'!$C4:$C50,"&gt;"&amp;#REF!)</f>
        <v>0</v>
      </c>
      <c r="F93" s="74">
        <f>SUMIFS('sellReport(8)'!$E4:$E50,'sellReport(8)'!$C4:$C50,"&lt;="&amp;F4,'sellReport(8)'!$C4:$C50,"&gt;"&amp;E4)-19000</f>
        <v>89500</v>
      </c>
      <c r="G93" s="75" t="s">
        <v>138</v>
      </c>
    </row>
    <row r="94" spans="1:7" s="63" customFormat="1" ht="30" hidden="1" customHeight="1" x14ac:dyDescent="0.25">
      <c r="A94" s="122" t="s">
        <v>140</v>
      </c>
      <c r="B94" s="123"/>
      <c r="C94" s="123"/>
      <c r="D94" s="123"/>
      <c r="E94" s="74" t="e">
        <f>E93+#REF!</f>
        <v>#REF!</v>
      </c>
      <c r="F94" s="74" t="e">
        <f>F93+E94</f>
        <v>#REF!</v>
      </c>
      <c r="G94" s="75" t="e">
        <f>G93+F94</f>
        <v>#VALUE!</v>
      </c>
    </row>
    <row r="95" spans="1:7" s="63" customFormat="1" ht="30" customHeight="1" thickBot="1" x14ac:dyDescent="0.3">
      <c r="A95" s="109" t="s">
        <v>170</v>
      </c>
      <c r="B95" s="110"/>
      <c r="C95" s="110"/>
      <c r="D95" s="124" t="s">
        <v>171</v>
      </c>
      <c r="E95" s="124"/>
      <c r="F95" s="124"/>
      <c r="G95" s="125"/>
    </row>
    <row r="96" spans="1:7" ht="19.5" customHeight="1" x14ac:dyDescent="0.25">
      <c r="A96" s="119" t="s">
        <v>172</v>
      </c>
      <c r="B96" s="119"/>
      <c r="C96" s="119"/>
      <c r="D96" s="119"/>
      <c r="E96" s="119"/>
      <c r="F96" s="119"/>
      <c r="G96" s="119"/>
    </row>
    <row r="97" spans="1:7" ht="15" customHeight="1" x14ac:dyDescent="0.25">
      <c r="A97" s="120"/>
      <c r="B97" s="120"/>
      <c r="C97" s="120"/>
      <c r="D97" s="120"/>
      <c r="E97" s="120"/>
      <c r="F97" s="120"/>
      <c r="G97" s="120"/>
    </row>
    <row r="98" spans="1:7" ht="15" customHeight="1" x14ac:dyDescent="0.25">
      <c r="A98" s="120"/>
      <c r="B98" s="120"/>
      <c r="C98" s="120"/>
      <c r="D98" s="120"/>
      <c r="E98" s="120"/>
      <c r="F98" s="120"/>
      <c r="G98" s="120"/>
    </row>
    <row r="99" spans="1:7" ht="15" customHeight="1" x14ac:dyDescent="0.25">
      <c r="A99" s="120"/>
      <c r="B99" s="120"/>
      <c r="C99" s="120"/>
      <c r="D99" s="120"/>
      <c r="E99" s="120"/>
      <c r="F99" s="120"/>
      <c r="G99" s="120"/>
    </row>
    <row r="100" spans="1:7" ht="15" customHeight="1" x14ac:dyDescent="0.25">
      <c r="A100" s="120"/>
      <c r="B100" s="120"/>
      <c r="C100" s="120"/>
      <c r="D100" s="120"/>
      <c r="E100" s="120"/>
      <c r="F100" s="120"/>
      <c r="G100" s="120"/>
    </row>
    <row r="101" spans="1:7" x14ac:dyDescent="0.25">
      <c r="A101" s="120"/>
      <c r="B101" s="120"/>
      <c r="C101" s="120"/>
      <c r="D101" s="120"/>
      <c r="E101" s="120"/>
      <c r="F101" s="120"/>
      <c r="G101" s="120"/>
    </row>
    <row r="113" spans="2:4" x14ac:dyDescent="0.25">
      <c r="B113" s="23">
        <f>F93+C113-F91-7492</f>
        <v>920</v>
      </c>
      <c r="C113" s="4">
        <f>17903+19000+3750</f>
        <v>40653</v>
      </c>
    </row>
    <row r="114" spans="2:4" x14ac:dyDescent="0.25">
      <c r="C114" s="4">
        <v>9455</v>
      </c>
    </row>
    <row r="117" spans="2:4" x14ac:dyDescent="0.25">
      <c r="D117" s="4">
        <f>B113/F91/100</f>
        <v>7.5570268028026717E-5</v>
      </c>
    </row>
  </sheetData>
  <autoFilter ref="B4:D95" xr:uid="{00000000-0009-0000-0000-000000000000}"/>
  <mergeCells count="15">
    <mergeCell ref="A1:G1"/>
    <mergeCell ref="A2:G2"/>
    <mergeCell ref="A91:D91"/>
    <mergeCell ref="A92:D92"/>
    <mergeCell ref="B3:C3"/>
    <mergeCell ref="A4:A6"/>
    <mergeCell ref="B4:B6"/>
    <mergeCell ref="C4:C6"/>
    <mergeCell ref="D4:D6"/>
    <mergeCell ref="A96:G101"/>
    <mergeCell ref="D3:G3"/>
    <mergeCell ref="A93:D93"/>
    <mergeCell ref="A94:D94"/>
    <mergeCell ref="A95:C95"/>
    <mergeCell ref="D95:G95"/>
  </mergeCells>
  <conditionalFormatting sqref="B48 B36 B40">
    <cfRule type="expression" dxfId="0" priority="1">
      <formula>tes</formula>
    </cfRule>
  </conditionalFormatting>
  <printOptions horizontalCentered="1"/>
  <pageMargins left="0.25" right="0.25" top="0.25" bottom="0.75" header="0.25" footer="0.5"/>
  <pageSetup paperSize="9" scale="88" orientation="portrait" r:id="rId1"/>
  <headerFooter>
    <oddFooter>Prepared by Behnam Zarei &amp;D&amp;RPage &amp;P</oddFooter>
  </headerFooter>
  <rowBreaks count="3" manualBreakCount="3">
    <brk id="28" max="6" man="1"/>
    <brk id="57" max="6" man="1"/>
    <brk id="86"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Machinary GasOil Report</vt:lpstr>
      <vt:lpstr>sellReport(8)</vt:lpstr>
      <vt:lpstr>Machinary GasOil Report (2)</vt:lpstr>
      <vt:lpstr>'Machinary GasOil Report'!Print_Area</vt:lpstr>
      <vt:lpstr>'Machinary GasOil Report (2)'!Print_Area</vt:lpstr>
      <vt:lpstr>'sellReport(8)'!Print_Area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Behnam Zarei</dc:creator>
  <cp:lastModifiedBy>Behnam Zarei</cp:lastModifiedBy>
  <cp:lastPrinted>2024-11-17T06:39:41Z</cp:lastPrinted>
  <dcterms:created xsi:type="dcterms:W3CDTF">2024-11-11T11:56:10Z</dcterms:created>
  <dcterms:modified xsi:type="dcterms:W3CDTF">2024-11-18T12:59:45Z</dcterms:modified>
</cp:coreProperties>
</file>