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daily_report 1403\اردیبهشت\"/>
    </mc:Choice>
  </mc:AlternateContent>
  <xr:revisionPtr revIDLastSave="0" documentId="13_ncr:1_{27DF21BA-FE56-4ABD-86BA-1CFA18C8B6A8}" xr6:coauthVersionLast="47" xr6:coauthVersionMax="47" xr10:uidLastSave="{00000000-0000-0000-0000-000000000000}"/>
  <bookViews>
    <workbookView xWindow="9600" yWindow="0" windowWidth="9600" windowHeight="10200" firstSheet="27" activeTab="28" xr2:uid="{D8742178-9739-46FC-8DC0-3A3766957ED3}"/>
  </bookViews>
  <sheets>
    <sheet name="1403-02-03" sheetId="1" r:id="rId1"/>
    <sheet name="1403-02-04" sheetId="2" r:id="rId2"/>
    <sheet name="1403-02-05" sheetId="3" r:id="rId3"/>
    <sheet name="1403-02-06" sheetId="4" r:id="rId4"/>
    <sheet name="1403-02-07" sheetId="5" r:id="rId5"/>
    <sheet name="1403-02-08" sheetId="6" r:id="rId6"/>
    <sheet name="1403-02-09" sheetId="7" r:id="rId7"/>
    <sheet name="1403-02-10" sheetId="8" r:id="rId8"/>
    <sheet name="1403-02-11" sheetId="9" r:id="rId9"/>
    <sheet name="1403-02-12" sheetId="10" r:id="rId10"/>
    <sheet name="1403-02-13" sheetId="11" r:id="rId11"/>
    <sheet name="1403-02-14" sheetId="12" r:id="rId12"/>
    <sheet name="1403-02-15" sheetId="13" r:id="rId13"/>
    <sheet name="1403-02-16" sheetId="14" r:id="rId14"/>
    <sheet name="1403-02-17" sheetId="15" r:id="rId15"/>
    <sheet name="1403-02-18" sheetId="16" r:id="rId16"/>
    <sheet name="1403-02-19" sheetId="17" r:id="rId17"/>
    <sheet name="1403-02-20" sheetId="18" r:id="rId18"/>
    <sheet name="1403-02-21" sheetId="19" r:id="rId19"/>
    <sheet name="1403-02-22" sheetId="20" r:id="rId20"/>
    <sheet name="1403-02-23" sheetId="22" r:id="rId21"/>
    <sheet name="1403-02-24" sheetId="23" r:id="rId22"/>
    <sheet name="1403-02-25" sheetId="24" r:id="rId23"/>
    <sheet name="1403-02-26" sheetId="25" r:id="rId24"/>
    <sheet name="1403-02-27" sheetId="26" r:id="rId25"/>
    <sheet name="1403-02-28" sheetId="27" r:id="rId26"/>
    <sheet name="1403-02-29" sheetId="30" r:id="rId27"/>
    <sheet name="1403-02-30" sheetId="31" r:id="rId28"/>
    <sheet name="1403-02-31" sheetId="32" r:id="rId29"/>
  </sheets>
  <definedNames>
    <definedName name="_xlnm.Print_Area" localSheetId="0">'1403-02-03'!$B$1:$O$38</definedName>
    <definedName name="_xlnm.Print_Area" localSheetId="1">'1403-02-04'!$B$1:$O$38</definedName>
    <definedName name="_xlnm.Print_Area" localSheetId="2">'1403-02-05'!$B$1:$O$38</definedName>
    <definedName name="_xlnm.Print_Area" localSheetId="3">'1403-02-06'!$B$1:$O$38</definedName>
    <definedName name="_xlnm.Print_Area" localSheetId="4">'1403-02-07'!$B$1:$O$38</definedName>
    <definedName name="_xlnm.Print_Area" localSheetId="5">'1403-02-08'!$B$1:$O$38</definedName>
    <definedName name="_xlnm.Print_Area" localSheetId="6">'1403-02-09'!$B$1:$O$39</definedName>
    <definedName name="_xlnm.Print_Area" localSheetId="7">'1403-02-10'!$B$1:$O$39</definedName>
    <definedName name="_xlnm.Print_Area" localSheetId="8">'1403-02-11'!$B$1:$O$39</definedName>
    <definedName name="_xlnm.Print_Area" localSheetId="9">'1403-02-12'!$B$1:$O$40</definedName>
    <definedName name="_xlnm.Print_Area" localSheetId="10">'1403-02-13'!$B$1:$O$40</definedName>
    <definedName name="_xlnm.Print_Area" localSheetId="11">'1403-02-14'!$B$1:$O$40</definedName>
    <definedName name="_xlnm.Print_Area" localSheetId="12">'1403-02-15'!$B$1:$O$40</definedName>
    <definedName name="_xlnm.Print_Area" localSheetId="13">'1403-02-16'!$B$1:$P$40</definedName>
    <definedName name="_xlnm.Print_Area" localSheetId="14">'1403-02-17'!$B$1:$P$40</definedName>
    <definedName name="_xlnm.Print_Area" localSheetId="15">'1403-02-18'!$B$1:$P$40</definedName>
    <definedName name="_xlnm.Print_Area" localSheetId="16">'1403-02-19'!$B$1:$P$40</definedName>
    <definedName name="_xlnm.Print_Area" localSheetId="17">'1403-02-20'!$B$1:$P$40</definedName>
    <definedName name="_xlnm.Print_Area" localSheetId="18">'1403-02-21'!$B$1:$P$40</definedName>
    <definedName name="_xlnm.Print_Area" localSheetId="19">'1403-02-22'!$B$1:$P$40</definedName>
    <definedName name="_xlnm.Print_Area" localSheetId="20">'1403-02-23'!$B$1:$P$40</definedName>
    <definedName name="_xlnm.Print_Area" localSheetId="21">'1403-02-24'!$B$1:$P$42</definedName>
    <definedName name="_xlnm.Print_Area" localSheetId="22">'1403-02-25'!$B$2:$P$42</definedName>
    <definedName name="_xlnm.Print_Area" localSheetId="23">'1403-02-26'!$B$2:$P$41</definedName>
    <definedName name="_xlnm.Print_Area" localSheetId="24">'1403-02-27'!$B$2:$P$41</definedName>
    <definedName name="_xlnm.Print_Area" localSheetId="25">'1403-02-28'!$B$2:$P$41</definedName>
    <definedName name="_xlnm.Print_Area" localSheetId="26">'1403-02-29'!$B$2:$P$41</definedName>
    <definedName name="_xlnm.Print_Area" localSheetId="27">'1403-02-30'!$B$2:$P$41</definedName>
    <definedName name="_xlnm.Print_Area" localSheetId="28">'1403-02-31'!$B$2:$P$41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2" l="1"/>
  <c r="P37" i="32"/>
  <c r="P38" i="32"/>
  <c r="P39" i="32"/>
  <c r="P40" i="32"/>
  <c r="P36" i="32"/>
  <c r="N36" i="32"/>
  <c r="N37" i="32" l="1"/>
  <c r="J15" i="32"/>
  <c r="N40" i="32"/>
  <c r="O39" i="32"/>
  <c r="N39" i="32"/>
  <c r="O38" i="32"/>
  <c r="N38" i="32"/>
  <c r="Q37" i="32"/>
  <c r="E36" i="32"/>
  <c r="I32" i="32"/>
  <c r="F32" i="32"/>
  <c r="I31" i="32"/>
  <c r="F31" i="32"/>
  <c r="I30" i="32"/>
  <c r="F30" i="32"/>
  <c r="I29" i="32"/>
  <c r="F29" i="32"/>
  <c r="J28" i="32"/>
  <c r="I28" i="32"/>
  <c r="F28" i="32"/>
  <c r="J27" i="32"/>
  <c r="I27" i="32"/>
  <c r="F27" i="32"/>
  <c r="J26" i="32"/>
  <c r="I26" i="32"/>
  <c r="F26" i="32"/>
  <c r="I25" i="32"/>
  <c r="F25" i="32"/>
  <c r="J25" i="32" s="1"/>
  <c r="F24" i="32"/>
  <c r="G24" i="32" s="1"/>
  <c r="J24" i="32" s="1"/>
  <c r="F23" i="32"/>
  <c r="J16" i="32"/>
  <c r="J15" i="31"/>
  <c r="G36" i="31"/>
  <c r="P37" i="31"/>
  <c r="P38" i="31"/>
  <c r="P39" i="31"/>
  <c r="P40" i="31"/>
  <c r="P36" i="31"/>
  <c r="N37" i="31"/>
  <c r="N38" i="31"/>
  <c r="N39" i="31"/>
  <c r="N40" i="31"/>
  <c r="N36" i="31"/>
  <c r="O39" i="31"/>
  <c r="O38" i="31"/>
  <c r="Q37" i="31"/>
  <c r="E36" i="31"/>
  <c r="I32" i="31"/>
  <c r="F32" i="31"/>
  <c r="I31" i="31"/>
  <c r="F31" i="31"/>
  <c r="I30" i="31"/>
  <c r="F30" i="31"/>
  <c r="I29" i="31"/>
  <c r="F29" i="31"/>
  <c r="J28" i="31"/>
  <c r="I28" i="31"/>
  <c r="F28" i="31"/>
  <c r="I27" i="31"/>
  <c r="F27" i="31"/>
  <c r="J27" i="31" s="1"/>
  <c r="I26" i="31"/>
  <c r="F26" i="31"/>
  <c r="J26" i="31" s="1"/>
  <c r="J25" i="31"/>
  <c r="I25" i="31"/>
  <c r="F25" i="31"/>
  <c r="F24" i="31"/>
  <c r="F23" i="31"/>
  <c r="J16" i="31"/>
  <c r="P37" i="30"/>
  <c r="P38" i="30"/>
  <c r="P39" i="30"/>
  <c r="P40" i="30"/>
  <c r="P36" i="30"/>
  <c r="N37" i="30"/>
  <c r="N38" i="30"/>
  <c r="N39" i="30"/>
  <c r="N40" i="30"/>
  <c r="N36" i="30"/>
  <c r="G24" i="30"/>
  <c r="G23" i="30"/>
  <c r="O36" i="32" l="1"/>
  <c r="J23" i="32"/>
  <c r="I23" i="32"/>
  <c r="I24" i="32"/>
  <c r="J17" i="32"/>
  <c r="O37" i="32" s="1"/>
  <c r="J23" i="31"/>
  <c r="G23" i="31"/>
  <c r="I23" i="31" s="1"/>
  <c r="O36" i="31"/>
  <c r="J17" i="31"/>
  <c r="O37" i="31" s="1"/>
  <c r="G24" i="31"/>
  <c r="I24" i="31" s="1"/>
  <c r="G36" i="30"/>
  <c r="G36" i="27"/>
  <c r="O39" i="30"/>
  <c r="O38" i="30"/>
  <c r="Q37" i="30"/>
  <c r="E36" i="30"/>
  <c r="I32" i="30"/>
  <c r="F32" i="30"/>
  <c r="I31" i="30"/>
  <c r="F31" i="30"/>
  <c r="I30" i="30"/>
  <c r="F30" i="30"/>
  <c r="I29" i="30"/>
  <c r="F29" i="30"/>
  <c r="I28" i="30"/>
  <c r="F28" i="30"/>
  <c r="J28" i="30" s="1"/>
  <c r="I27" i="30"/>
  <c r="F27" i="30"/>
  <c r="J27" i="30" s="1"/>
  <c r="J26" i="30"/>
  <c r="I26" i="30"/>
  <c r="F26" i="30"/>
  <c r="I25" i="30"/>
  <c r="F25" i="30"/>
  <c r="J25" i="30" s="1"/>
  <c r="I24" i="30"/>
  <c r="F24" i="30"/>
  <c r="J24" i="30" s="1"/>
  <c r="I23" i="30"/>
  <c r="F23" i="30"/>
  <c r="J23" i="30" s="1"/>
  <c r="J16" i="30"/>
  <c r="J15" i="30"/>
  <c r="P38" i="27"/>
  <c r="P39" i="27"/>
  <c r="P40" i="27"/>
  <c r="N40" i="27"/>
  <c r="O39" i="27"/>
  <c r="N39" i="27"/>
  <c r="O38" i="27"/>
  <c r="N38" i="27"/>
  <c r="Q37" i="27"/>
  <c r="E36" i="27"/>
  <c r="I32" i="27"/>
  <c r="F32" i="27"/>
  <c r="I31" i="27"/>
  <c r="F31" i="27"/>
  <c r="I30" i="27"/>
  <c r="F30" i="27"/>
  <c r="J30" i="27" s="1"/>
  <c r="I29" i="27"/>
  <c r="F29" i="27"/>
  <c r="J28" i="27"/>
  <c r="I28" i="27"/>
  <c r="F28" i="27"/>
  <c r="I27" i="27"/>
  <c r="F27" i="27"/>
  <c r="J27" i="27" s="1"/>
  <c r="I26" i="27"/>
  <c r="F26" i="27"/>
  <c r="J26" i="27" s="1"/>
  <c r="I25" i="27"/>
  <c r="F25" i="27"/>
  <c r="J25" i="27" s="1"/>
  <c r="F24" i="27"/>
  <c r="G24" i="27" s="1"/>
  <c r="I23" i="27"/>
  <c r="F23" i="27"/>
  <c r="J23" i="27" s="1"/>
  <c r="J16" i="27"/>
  <c r="J15" i="27"/>
  <c r="J24" i="31" l="1"/>
  <c r="O36" i="30"/>
  <c r="J17" i="30"/>
  <c r="O37" i="30" s="1"/>
  <c r="I24" i="27"/>
  <c r="J17" i="27"/>
  <c r="O37" i="27" s="1"/>
  <c r="J24" i="27"/>
  <c r="O36" i="27"/>
  <c r="P38" i="26"/>
  <c r="P39" i="26"/>
  <c r="P40" i="26"/>
  <c r="N37" i="26"/>
  <c r="N36" i="26"/>
  <c r="G36" i="26"/>
  <c r="N40" i="26" l="1"/>
  <c r="O39" i="26"/>
  <c r="N39" i="26"/>
  <c r="O38" i="26"/>
  <c r="N38" i="26"/>
  <c r="Q37" i="26"/>
  <c r="E36" i="26"/>
  <c r="I32" i="26"/>
  <c r="F32" i="26"/>
  <c r="I31" i="26"/>
  <c r="F31" i="26"/>
  <c r="J30" i="26"/>
  <c r="I30" i="26"/>
  <c r="F30" i="26"/>
  <c r="I29" i="26"/>
  <c r="F29" i="26"/>
  <c r="I28" i="26"/>
  <c r="F28" i="26"/>
  <c r="J28" i="26" s="1"/>
  <c r="J27" i="26"/>
  <c r="I27" i="26"/>
  <c r="F27" i="26"/>
  <c r="J26" i="26"/>
  <c r="I26" i="26"/>
  <c r="F26" i="26"/>
  <c r="I25" i="26"/>
  <c r="F25" i="26"/>
  <c r="J25" i="26" s="1"/>
  <c r="F24" i="26"/>
  <c r="I23" i="26"/>
  <c r="F23" i="26"/>
  <c r="J23" i="26" s="1"/>
  <c r="J16" i="26"/>
  <c r="J15" i="26"/>
  <c r="P37" i="25"/>
  <c r="P38" i="25"/>
  <c r="P39" i="25"/>
  <c r="P40" i="25"/>
  <c r="P36" i="25"/>
  <c r="N37" i="25"/>
  <c r="N38" i="25"/>
  <c r="N39" i="25"/>
  <c r="N40" i="25"/>
  <c r="N36" i="25"/>
  <c r="J17" i="26" l="1"/>
  <c r="O37" i="26" s="1"/>
  <c r="G24" i="26"/>
  <c r="I24" i="26" s="1"/>
  <c r="O36" i="26"/>
  <c r="E36" i="25"/>
  <c r="G36" i="25"/>
  <c r="O39" i="25"/>
  <c r="O38" i="25"/>
  <c r="Q37" i="25"/>
  <c r="I32" i="25"/>
  <c r="F32" i="25"/>
  <c r="I31" i="25"/>
  <c r="F31" i="25"/>
  <c r="J30" i="25"/>
  <c r="I30" i="25"/>
  <c r="F30" i="25"/>
  <c r="I29" i="25"/>
  <c r="F29" i="25"/>
  <c r="J28" i="25"/>
  <c r="I28" i="25"/>
  <c r="F28" i="25"/>
  <c r="J27" i="25"/>
  <c r="I27" i="25"/>
  <c r="F27" i="25"/>
  <c r="I26" i="25"/>
  <c r="F26" i="25"/>
  <c r="J26" i="25" s="1"/>
  <c r="I25" i="25"/>
  <c r="F25" i="25"/>
  <c r="J25" i="25" s="1"/>
  <c r="F24" i="25"/>
  <c r="G24" i="25" s="1"/>
  <c r="J23" i="25"/>
  <c r="I23" i="25"/>
  <c r="F23" i="25"/>
  <c r="J16" i="25"/>
  <c r="J15" i="25"/>
  <c r="P40" i="24"/>
  <c r="N37" i="24"/>
  <c r="N38" i="24"/>
  <c r="N39" i="24"/>
  <c r="N40" i="24"/>
  <c r="N36" i="24"/>
  <c r="G36" i="24"/>
  <c r="O39" i="24"/>
  <c r="O38" i="24"/>
  <c r="P38" i="24" s="1"/>
  <c r="Q37" i="24"/>
  <c r="E36" i="24"/>
  <c r="I32" i="24"/>
  <c r="F32" i="24"/>
  <c r="I31" i="24"/>
  <c r="F31" i="24"/>
  <c r="I30" i="24"/>
  <c r="F30" i="24"/>
  <c r="J30" i="24" s="1"/>
  <c r="I29" i="24"/>
  <c r="F29" i="24"/>
  <c r="I28" i="24"/>
  <c r="F28" i="24"/>
  <c r="J28" i="24" s="1"/>
  <c r="I27" i="24"/>
  <c r="F27" i="24"/>
  <c r="J27" i="24" s="1"/>
  <c r="J26" i="24"/>
  <c r="I26" i="24"/>
  <c r="F26" i="24"/>
  <c r="I25" i="24"/>
  <c r="F25" i="24"/>
  <c r="J25" i="24" s="1"/>
  <c r="F24" i="24"/>
  <c r="G24" i="24" s="1"/>
  <c r="I24" i="24" s="1"/>
  <c r="F23" i="24"/>
  <c r="J16" i="24"/>
  <c r="J15" i="24"/>
  <c r="Q36" i="23"/>
  <c r="N36" i="27" l="1"/>
  <c r="P36" i="26"/>
  <c r="P36" i="27" s="1"/>
  <c r="N37" i="27"/>
  <c r="P37" i="26"/>
  <c r="P37" i="27" s="1"/>
  <c r="J24" i="26"/>
  <c r="J17" i="25"/>
  <c r="O37" i="25" s="1"/>
  <c r="J24" i="25"/>
  <c r="I24" i="25"/>
  <c r="O36" i="25"/>
  <c r="O36" i="24"/>
  <c r="P36" i="24" s="1"/>
  <c r="J17" i="24"/>
  <c r="O37" i="24" s="1"/>
  <c r="P37" i="24" s="1"/>
  <c r="J24" i="24"/>
  <c r="I23" i="24"/>
  <c r="P36" i="23"/>
  <c r="P37" i="23"/>
  <c r="P38" i="23"/>
  <c r="P39" i="24" s="1"/>
  <c r="P39" i="23"/>
  <c r="P35" i="23"/>
  <c r="J23" i="23"/>
  <c r="J24" i="23"/>
  <c r="J25" i="23"/>
  <c r="J26" i="23"/>
  <c r="J27" i="23"/>
  <c r="J29" i="23"/>
  <c r="J22" i="23"/>
  <c r="N36" i="23"/>
  <c r="N37" i="23"/>
  <c r="N38" i="23"/>
  <c r="N39" i="23"/>
  <c r="N35" i="23"/>
  <c r="G35" i="23"/>
  <c r="O37" i="23"/>
  <c r="E35" i="23"/>
  <c r="I31" i="23"/>
  <c r="F31" i="23"/>
  <c r="I30" i="23"/>
  <c r="F30" i="23"/>
  <c r="I29" i="23"/>
  <c r="F29" i="23"/>
  <c r="I28" i="23"/>
  <c r="F28" i="23"/>
  <c r="I27" i="23"/>
  <c r="F27" i="23"/>
  <c r="I26" i="23"/>
  <c r="F26" i="23"/>
  <c r="I25" i="23"/>
  <c r="F25" i="23"/>
  <c r="I24" i="23"/>
  <c r="F24" i="23"/>
  <c r="F23" i="23"/>
  <c r="G23" i="23" s="1"/>
  <c r="I23" i="23" s="1"/>
  <c r="F22" i="23"/>
  <c r="G22" i="23" s="1"/>
  <c r="I22" i="23" s="1"/>
  <c r="J15" i="23"/>
  <c r="J14" i="23"/>
  <c r="P36" i="22"/>
  <c r="P37" i="22"/>
  <c r="P38" i="22"/>
  <c r="P39" i="22"/>
  <c r="P35" i="22"/>
  <c r="N36" i="22"/>
  <c r="N37" i="22"/>
  <c r="N38" i="22"/>
  <c r="N39" i="22"/>
  <c r="N35" i="22"/>
  <c r="G35" i="22"/>
  <c r="O38" i="22"/>
  <c r="O37" i="22"/>
  <c r="E35" i="22"/>
  <c r="I31" i="22"/>
  <c r="F31" i="22"/>
  <c r="I30" i="22"/>
  <c r="F30" i="22"/>
  <c r="I29" i="22"/>
  <c r="F29" i="22"/>
  <c r="I28" i="22"/>
  <c r="F28" i="22"/>
  <c r="I27" i="22"/>
  <c r="F27" i="22"/>
  <c r="I26" i="22"/>
  <c r="F26" i="22"/>
  <c r="I25" i="22"/>
  <c r="F25" i="22"/>
  <c r="I24" i="22"/>
  <c r="F24" i="22"/>
  <c r="G23" i="22"/>
  <c r="I23" i="22" s="1"/>
  <c r="F23" i="22"/>
  <c r="F22" i="22"/>
  <c r="G22" i="22" s="1"/>
  <c r="I22" i="22" s="1"/>
  <c r="J15" i="22"/>
  <c r="J14" i="22"/>
  <c r="O35" i="22" s="1"/>
  <c r="P36" i="20"/>
  <c r="P37" i="20"/>
  <c r="P38" i="20"/>
  <c r="P39" i="20"/>
  <c r="P35" i="20"/>
  <c r="N36" i="20"/>
  <c r="N37" i="20"/>
  <c r="N38" i="20"/>
  <c r="N39" i="20"/>
  <c r="N35" i="20"/>
  <c r="G35" i="20"/>
  <c r="P36" i="19"/>
  <c r="P37" i="19"/>
  <c r="P38" i="19"/>
  <c r="P39" i="19"/>
  <c r="P35" i="19"/>
  <c r="N36" i="19"/>
  <c r="N37" i="19"/>
  <c r="N38" i="19"/>
  <c r="N39" i="19"/>
  <c r="N35" i="19"/>
  <c r="G35" i="19"/>
  <c r="E35" i="19"/>
  <c r="J23" i="24" l="1"/>
  <c r="J16" i="23"/>
  <c r="O36" i="23" s="1"/>
  <c r="O35" i="23"/>
  <c r="J16" i="22"/>
  <c r="O36" i="22" s="1"/>
  <c r="O38" i="20"/>
  <c r="O37" i="20"/>
  <c r="E35" i="20"/>
  <c r="I31" i="20"/>
  <c r="F31" i="20"/>
  <c r="I30" i="20"/>
  <c r="F30" i="20"/>
  <c r="I29" i="20"/>
  <c r="F29" i="20"/>
  <c r="I28" i="20"/>
  <c r="F28" i="20"/>
  <c r="I27" i="20"/>
  <c r="F27" i="20"/>
  <c r="I26" i="20"/>
  <c r="F26" i="20"/>
  <c r="I25" i="20"/>
  <c r="F25" i="20"/>
  <c r="I24" i="20"/>
  <c r="F24" i="20"/>
  <c r="I23" i="20"/>
  <c r="G23" i="20"/>
  <c r="F23" i="20"/>
  <c r="G22" i="20"/>
  <c r="I22" i="20" s="1"/>
  <c r="F22" i="20"/>
  <c r="J15" i="20"/>
  <c r="J14" i="20"/>
  <c r="O38" i="19"/>
  <c r="O37" i="19"/>
  <c r="I31" i="19"/>
  <c r="F31" i="19"/>
  <c r="I30" i="19"/>
  <c r="F30" i="19"/>
  <c r="I29" i="19"/>
  <c r="F29" i="19"/>
  <c r="I28" i="19"/>
  <c r="F28" i="19"/>
  <c r="I27" i="19"/>
  <c r="F27" i="19"/>
  <c r="I26" i="19"/>
  <c r="F26" i="19"/>
  <c r="I25" i="19"/>
  <c r="F25" i="19"/>
  <c r="I24" i="19"/>
  <c r="F24" i="19"/>
  <c r="F23" i="19"/>
  <c r="G23" i="19" s="1"/>
  <c r="I23" i="19" s="1"/>
  <c r="F22" i="19"/>
  <c r="G22" i="19" s="1"/>
  <c r="I22" i="19" s="1"/>
  <c r="J15" i="19"/>
  <c r="J14" i="19"/>
  <c r="O35" i="19" s="1"/>
  <c r="P36" i="18"/>
  <c r="P37" i="18"/>
  <c r="P38" i="18"/>
  <c r="P39" i="18"/>
  <c r="P35" i="18"/>
  <c r="N36" i="18"/>
  <c r="N37" i="18"/>
  <c r="N38" i="18"/>
  <c r="N39" i="18"/>
  <c r="N35" i="18"/>
  <c r="G35" i="18"/>
  <c r="O38" i="18"/>
  <c r="O37" i="18"/>
  <c r="E35" i="18"/>
  <c r="I31" i="18"/>
  <c r="F31" i="18"/>
  <c r="I30" i="18"/>
  <c r="F30" i="18"/>
  <c r="I29" i="18"/>
  <c r="F29" i="18"/>
  <c r="I28" i="18"/>
  <c r="F28" i="18"/>
  <c r="I27" i="18"/>
  <c r="F27" i="18"/>
  <c r="I26" i="18"/>
  <c r="F26" i="18"/>
  <c r="I25" i="18"/>
  <c r="F25" i="18"/>
  <c r="I24" i="18"/>
  <c r="F24" i="18"/>
  <c r="F23" i="18"/>
  <c r="G23" i="18" s="1"/>
  <c r="I23" i="18" s="1"/>
  <c r="G22" i="18"/>
  <c r="I22" i="18" s="1"/>
  <c r="F22" i="18"/>
  <c r="J15" i="18"/>
  <c r="J14" i="18"/>
  <c r="P36" i="17"/>
  <c r="P37" i="17"/>
  <c r="P38" i="17"/>
  <c r="P39" i="17"/>
  <c r="P35" i="17"/>
  <c r="N36" i="17"/>
  <c r="N37" i="17"/>
  <c r="N38" i="17"/>
  <c r="N39" i="17"/>
  <c r="N35" i="17"/>
  <c r="O38" i="17"/>
  <c r="O37" i="17"/>
  <c r="O36" i="17"/>
  <c r="O35" i="17"/>
  <c r="G35" i="17"/>
  <c r="E35" i="17"/>
  <c r="I31" i="17"/>
  <c r="F31" i="17"/>
  <c r="F30" i="17"/>
  <c r="I30" i="17" s="1"/>
  <c r="I29" i="17"/>
  <c r="F29" i="17"/>
  <c r="I28" i="17"/>
  <c r="F28" i="17"/>
  <c r="I27" i="17"/>
  <c r="F27" i="17"/>
  <c r="I26" i="17"/>
  <c r="F26" i="17"/>
  <c r="I25" i="17"/>
  <c r="F25" i="17"/>
  <c r="I24" i="17"/>
  <c r="F24" i="17"/>
  <c r="I23" i="17"/>
  <c r="G23" i="17"/>
  <c r="F23" i="17"/>
  <c r="F22" i="17"/>
  <c r="G22" i="17" s="1"/>
  <c r="I22" i="17" s="1"/>
  <c r="J15" i="17"/>
  <c r="J14" i="17"/>
  <c r="P36" i="16"/>
  <c r="P37" i="16"/>
  <c r="P38" i="16"/>
  <c r="P39" i="16"/>
  <c r="P35" i="16"/>
  <c r="N36" i="16"/>
  <c r="N37" i="16"/>
  <c r="N38" i="16"/>
  <c r="N39" i="16"/>
  <c r="N35" i="16"/>
  <c r="G35" i="16"/>
  <c r="E35" i="16"/>
  <c r="G30" i="16"/>
  <c r="G23" i="16"/>
  <c r="I23" i="16" s="1"/>
  <c r="G22" i="16"/>
  <c r="I22" i="16" s="1"/>
  <c r="O38" i="16"/>
  <c r="O37" i="16"/>
  <c r="I31" i="16"/>
  <c r="F31" i="16"/>
  <c r="I30" i="16"/>
  <c r="F30" i="16"/>
  <c r="I29" i="16"/>
  <c r="F29" i="16"/>
  <c r="I28" i="16"/>
  <c r="F28" i="16"/>
  <c r="I27" i="16"/>
  <c r="F27" i="16"/>
  <c r="I26" i="16"/>
  <c r="F26" i="16"/>
  <c r="I25" i="16"/>
  <c r="F25" i="16"/>
  <c r="I24" i="16"/>
  <c r="F24" i="16"/>
  <c r="F23" i="16"/>
  <c r="F22" i="16"/>
  <c r="J15" i="16"/>
  <c r="J16" i="16" s="1"/>
  <c r="O36" i="16" s="1"/>
  <c r="J14" i="16"/>
  <c r="O35" i="16" s="1"/>
  <c r="O38" i="15"/>
  <c r="O37" i="15"/>
  <c r="P37" i="15" s="1"/>
  <c r="I31" i="15"/>
  <c r="F31" i="15"/>
  <c r="I30" i="15"/>
  <c r="F30" i="15"/>
  <c r="I29" i="15"/>
  <c r="F29" i="15"/>
  <c r="I28" i="15"/>
  <c r="F28" i="15"/>
  <c r="I27" i="15"/>
  <c r="F27" i="15"/>
  <c r="I26" i="15"/>
  <c r="F26" i="15"/>
  <c r="I25" i="15"/>
  <c r="F25" i="15"/>
  <c r="I24" i="15"/>
  <c r="F24" i="15"/>
  <c r="I23" i="15"/>
  <c r="F23" i="15"/>
  <c r="I22" i="15"/>
  <c r="F22" i="15"/>
  <c r="J15" i="15"/>
  <c r="O35" i="15" s="1"/>
  <c r="J14" i="15"/>
  <c r="N39" i="14"/>
  <c r="N39" i="15" s="1"/>
  <c r="O38" i="14"/>
  <c r="O37" i="14"/>
  <c r="I31" i="14"/>
  <c r="F31" i="14"/>
  <c r="I30" i="14"/>
  <c r="F30" i="14"/>
  <c r="I29" i="14"/>
  <c r="F29" i="14"/>
  <c r="I28" i="14"/>
  <c r="F28" i="14"/>
  <c r="I27" i="14"/>
  <c r="F27" i="14"/>
  <c r="I26" i="14"/>
  <c r="F26" i="14"/>
  <c r="I25" i="14"/>
  <c r="F25" i="14"/>
  <c r="I24" i="14"/>
  <c r="F24" i="14"/>
  <c r="I23" i="14"/>
  <c r="F23" i="14"/>
  <c r="I22" i="14"/>
  <c r="F22" i="14"/>
  <c r="J15" i="14"/>
  <c r="J14" i="14"/>
  <c r="J15" i="13"/>
  <c r="J14" i="13"/>
  <c r="M39" i="13"/>
  <c r="N38" i="13"/>
  <c r="N38" i="14" s="1"/>
  <c r="N38" i="15" s="1"/>
  <c r="M38" i="13"/>
  <c r="N37" i="13"/>
  <c r="N37" i="14" s="1"/>
  <c r="N37" i="15" s="1"/>
  <c r="I31" i="13"/>
  <c r="F31" i="13"/>
  <c r="I30" i="13"/>
  <c r="F30" i="13"/>
  <c r="I29" i="13"/>
  <c r="F29" i="13"/>
  <c r="I28" i="13"/>
  <c r="F28" i="13"/>
  <c r="I27" i="13"/>
  <c r="F27" i="13"/>
  <c r="I26" i="13"/>
  <c r="F26" i="13"/>
  <c r="I25" i="13"/>
  <c r="F25" i="13"/>
  <c r="I24" i="13"/>
  <c r="F24" i="13"/>
  <c r="I23" i="13"/>
  <c r="F23" i="13"/>
  <c r="I22" i="13"/>
  <c r="F22" i="13"/>
  <c r="M37" i="12"/>
  <c r="M38" i="12"/>
  <c r="M39" i="12"/>
  <c r="E35" i="12"/>
  <c r="E35" i="13" s="1"/>
  <c r="J14" i="12"/>
  <c r="J15" i="12"/>
  <c r="N38" i="12"/>
  <c r="N37" i="12"/>
  <c r="I31" i="12"/>
  <c r="F31" i="12"/>
  <c r="I30" i="12"/>
  <c r="F30" i="12"/>
  <c r="I29" i="12"/>
  <c r="F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N38" i="11"/>
  <c r="N37" i="11"/>
  <c r="M37" i="13" s="1"/>
  <c r="M38" i="11"/>
  <c r="M39" i="11"/>
  <c r="N38" i="10"/>
  <c r="N37" i="10"/>
  <c r="M37" i="11" s="1"/>
  <c r="I31" i="11"/>
  <c r="F31" i="11"/>
  <c r="I30" i="11"/>
  <c r="F30" i="11"/>
  <c r="I29" i="11"/>
  <c r="F29" i="11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J15" i="11"/>
  <c r="J14" i="11"/>
  <c r="M38" i="10"/>
  <c r="M39" i="10"/>
  <c r="I31" i="10"/>
  <c r="F31" i="10"/>
  <c r="I30" i="10"/>
  <c r="F30" i="10"/>
  <c r="I29" i="10"/>
  <c r="F29" i="10"/>
  <c r="I28" i="10"/>
  <c r="F28" i="10"/>
  <c r="I27" i="10"/>
  <c r="F27" i="10"/>
  <c r="I26" i="10"/>
  <c r="F26" i="10"/>
  <c r="I25" i="10"/>
  <c r="F25" i="10"/>
  <c r="I24" i="10"/>
  <c r="F24" i="10"/>
  <c r="I23" i="10"/>
  <c r="F23" i="10"/>
  <c r="I22" i="10"/>
  <c r="F22" i="10"/>
  <c r="J15" i="10"/>
  <c r="J14" i="10"/>
  <c r="J15" i="9"/>
  <c r="J14" i="9"/>
  <c r="M38" i="9"/>
  <c r="N37" i="9"/>
  <c r="I31" i="9"/>
  <c r="F31" i="9"/>
  <c r="I30" i="9"/>
  <c r="F30" i="9"/>
  <c r="I29" i="9"/>
  <c r="F29" i="9"/>
  <c r="I28" i="9"/>
  <c r="F28" i="9"/>
  <c r="I27" i="9"/>
  <c r="F27" i="9"/>
  <c r="I26" i="9"/>
  <c r="F26" i="9"/>
  <c r="I25" i="9"/>
  <c r="F25" i="9"/>
  <c r="I24" i="9"/>
  <c r="F24" i="9"/>
  <c r="I23" i="9"/>
  <c r="F23" i="9"/>
  <c r="I22" i="9"/>
  <c r="F22" i="9"/>
  <c r="M38" i="8"/>
  <c r="N37" i="8"/>
  <c r="I31" i="8"/>
  <c r="F31" i="8"/>
  <c r="I30" i="8"/>
  <c r="F30" i="8"/>
  <c r="I29" i="8"/>
  <c r="F29" i="8"/>
  <c r="I28" i="8"/>
  <c r="F28" i="8"/>
  <c r="I27" i="8"/>
  <c r="F27" i="8"/>
  <c r="I26" i="8"/>
  <c r="F26" i="8"/>
  <c r="I25" i="8"/>
  <c r="F25" i="8"/>
  <c r="I24" i="8"/>
  <c r="F24" i="8"/>
  <c r="I23" i="8"/>
  <c r="F23" i="8"/>
  <c r="I22" i="8"/>
  <c r="F22" i="8"/>
  <c r="J15" i="8"/>
  <c r="J14" i="8"/>
  <c r="J16" i="8" s="1"/>
  <c r="I31" i="7"/>
  <c r="F31" i="7"/>
  <c r="M38" i="7"/>
  <c r="N37" i="7"/>
  <c r="I30" i="7"/>
  <c r="F30" i="7"/>
  <c r="I29" i="7"/>
  <c r="F29" i="7"/>
  <c r="I28" i="7"/>
  <c r="F28" i="7"/>
  <c r="I27" i="7"/>
  <c r="F27" i="7"/>
  <c r="I26" i="7"/>
  <c r="F26" i="7"/>
  <c r="I25" i="7"/>
  <c r="F25" i="7"/>
  <c r="I24" i="7"/>
  <c r="F24" i="7"/>
  <c r="I23" i="7"/>
  <c r="F23" i="7"/>
  <c r="I22" i="7"/>
  <c r="F22" i="7"/>
  <c r="J15" i="7"/>
  <c r="J14" i="7"/>
  <c r="J17" i="7" s="1"/>
  <c r="O35" i="20" l="1"/>
  <c r="J16" i="20"/>
  <c r="O36" i="20" s="1"/>
  <c r="J16" i="19"/>
  <c r="O36" i="19" s="1"/>
  <c r="O35" i="18"/>
  <c r="J16" i="18"/>
  <c r="O36" i="18" s="1"/>
  <c r="J16" i="17"/>
  <c r="M37" i="9"/>
  <c r="J16" i="11"/>
  <c r="N36" i="11" s="1"/>
  <c r="M36" i="12" s="1"/>
  <c r="E35" i="14"/>
  <c r="E35" i="15"/>
  <c r="N35" i="13"/>
  <c r="N35" i="14" s="1"/>
  <c r="N35" i="15" s="1"/>
  <c r="M37" i="8"/>
  <c r="J16" i="15"/>
  <c r="O36" i="15" s="1"/>
  <c r="O35" i="14"/>
  <c r="J16" i="14"/>
  <c r="O36" i="14" s="1"/>
  <c r="J16" i="13"/>
  <c r="N36" i="13" s="1"/>
  <c r="N36" i="14" s="1"/>
  <c r="N36" i="15" s="1"/>
  <c r="J16" i="12"/>
  <c r="N36" i="12" s="1"/>
  <c r="M36" i="13" s="1"/>
  <c r="N35" i="12"/>
  <c r="M35" i="13" s="1"/>
  <c r="N35" i="11"/>
  <c r="M35" i="12" s="1"/>
  <c r="J16" i="10"/>
  <c r="N35" i="10"/>
  <c r="J16" i="9"/>
  <c r="N36" i="9" s="1"/>
  <c r="M36" i="10" s="1"/>
  <c r="N35" i="9"/>
  <c r="M35" i="10" s="1"/>
  <c r="N36" i="8"/>
  <c r="M36" i="9" s="1"/>
  <c r="N35" i="8"/>
  <c r="M35" i="9" s="1"/>
  <c r="N35" i="7"/>
  <c r="M35" i="8" s="1"/>
  <c r="J16" i="7"/>
  <c r="J15" i="6"/>
  <c r="M37" i="6"/>
  <c r="N36" i="6"/>
  <c r="M37" i="7" s="1"/>
  <c r="I30" i="6"/>
  <c r="F30" i="6"/>
  <c r="I29" i="6"/>
  <c r="F29" i="6"/>
  <c r="I28" i="6"/>
  <c r="F28" i="6"/>
  <c r="I27" i="6"/>
  <c r="F27" i="6"/>
  <c r="I26" i="6"/>
  <c r="F26" i="6"/>
  <c r="I25" i="6"/>
  <c r="F25" i="6"/>
  <c r="I24" i="6"/>
  <c r="F24" i="6"/>
  <c r="I23" i="6"/>
  <c r="F23" i="6"/>
  <c r="I22" i="6"/>
  <c r="F22" i="6"/>
  <c r="J14" i="6"/>
  <c r="M37" i="5"/>
  <c r="J17" i="5"/>
  <c r="N36" i="5"/>
  <c r="I30" i="5"/>
  <c r="F30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J14" i="5"/>
  <c r="N34" i="5" s="1"/>
  <c r="M34" i="6" s="1"/>
  <c r="M36" i="4"/>
  <c r="M37" i="4"/>
  <c r="N36" i="4"/>
  <c r="M36" i="6" s="1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J15" i="4"/>
  <c r="J14" i="4"/>
  <c r="N36" i="3"/>
  <c r="M36" i="3"/>
  <c r="M37" i="3"/>
  <c r="J14" i="3"/>
  <c r="I30" i="3"/>
  <c r="F30" i="3"/>
  <c r="I29" i="3"/>
  <c r="F29" i="3"/>
  <c r="I28" i="3"/>
  <c r="F28" i="3"/>
  <c r="I27" i="3"/>
  <c r="F27" i="3"/>
  <c r="I26" i="3"/>
  <c r="F26" i="3"/>
  <c r="I25" i="3"/>
  <c r="F25" i="3"/>
  <c r="I24" i="3"/>
  <c r="F24" i="3"/>
  <c r="I23" i="3"/>
  <c r="F23" i="3"/>
  <c r="I22" i="3"/>
  <c r="F22" i="3"/>
  <c r="J15" i="3"/>
  <c r="J17" i="2"/>
  <c r="J16" i="2"/>
  <c r="N34" i="2"/>
  <c r="M34" i="3" s="1"/>
  <c r="J15" i="2"/>
  <c r="J14" i="2"/>
  <c r="O37" i="2"/>
  <c r="O37" i="3" s="1"/>
  <c r="O37" i="4" s="1"/>
  <c r="O37" i="5" s="1"/>
  <c r="O37" i="6" s="1"/>
  <c r="O38" i="7" s="1"/>
  <c r="O38" i="8" s="1"/>
  <c r="O38" i="9" s="1"/>
  <c r="O39" i="10" s="1"/>
  <c r="O39" i="11" s="1"/>
  <c r="O39" i="12" s="1"/>
  <c r="O39" i="13" s="1"/>
  <c r="P39" i="14" s="1"/>
  <c r="P39" i="15" s="1"/>
  <c r="M37" i="2"/>
  <c r="M36" i="2"/>
  <c r="O36" i="2"/>
  <c r="N36" i="10" l="1"/>
  <c r="M36" i="11" s="1"/>
  <c r="M36" i="5"/>
  <c r="O36" i="3"/>
  <c r="O36" i="4" s="1"/>
  <c r="O36" i="5" s="1"/>
  <c r="O36" i="6" s="1"/>
  <c r="O37" i="7" s="1"/>
  <c r="O37" i="8" s="1"/>
  <c r="O37" i="9" s="1"/>
  <c r="O38" i="10" s="1"/>
  <c r="O38" i="11" s="1"/>
  <c r="O38" i="12" s="1"/>
  <c r="O38" i="13" s="1"/>
  <c r="P38" i="14" s="1"/>
  <c r="P38" i="15" s="1"/>
  <c r="M35" i="11"/>
  <c r="N36" i="7"/>
  <c r="J17" i="6"/>
  <c r="N34" i="6"/>
  <c r="M35" i="7" s="1"/>
  <c r="J16" i="6"/>
  <c r="J16" i="5"/>
  <c r="N35" i="5" s="1"/>
  <c r="M35" i="6" s="1"/>
  <c r="N34" i="4"/>
  <c r="J16" i="4"/>
  <c r="J17" i="4"/>
  <c r="N34" i="3"/>
  <c r="M34" i="4" s="1"/>
  <c r="J16" i="3"/>
  <c r="J17" i="3"/>
  <c r="N35" i="2"/>
  <c r="M35" i="3" s="1"/>
  <c r="N35" i="4" l="1"/>
  <c r="M34" i="5"/>
  <c r="M36" i="8"/>
  <c r="N35" i="6"/>
  <c r="M36" i="7" s="1"/>
  <c r="N35" i="3"/>
  <c r="M35" i="4" s="1"/>
  <c r="I30" i="2"/>
  <c r="F30" i="2"/>
  <c r="I29" i="2"/>
  <c r="F29" i="2"/>
  <c r="I28" i="2"/>
  <c r="F28" i="2"/>
  <c r="I27" i="2"/>
  <c r="F27" i="2"/>
  <c r="I26" i="2"/>
  <c r="F26" i="2"/>
  <c r="I25" i="2"/>
  <c r="F25" i="2"/>
  <c r="I24" i="2"/>
  <c r="F24" i="2"/>
  <c r="I23" i="2"/>
  <c r="F23" i="2"/>
  <c r="I22" i="2"/>
  <c r="F22" i="2"/>
  <c r="F23" i="1"/>
  <c r="F24" i="1"/>
  <c r="F25" i="1"/>
  <c r="F26" i="1"/>
  <c r="F27" i="1"/>
  <c r="F28" i="1"/>
  <c r="F29" i="1"/>
  <c r="F30" i="1"/>
  <c r="F22" i="1"/>
  <c r="I29" i="1"/>
  <c r="J14" i="1"/>
  <c r="J15" i="1"/>
  <c r="M35" i="5" l="1"/>
  <c r="J17" i="1"/>
  <c r="J16" i="1"/>
  <c r="Q36" i="1"/>
  <c r="I25" i="1"/>
  <c r="I26" i="1"/>
  <c r="I27" i="1"/>
  <c r="I28" i="1"/>
  <c r="I30" i="1"/>
  <c r="I24" i="1"/>
  <c r="I23" i="1"/>
  <c r="I22" i="1"/>
  <c r="N35" i="1" l="1"/>
  <c r="N34" i="1"/>
  <c r="M34" i="2" l="1"/>
  <c r="T35" i="1"/>
  <c r="O34" i="1" s="1"/>
  <c r="O34" i="2" s="1"/>
  <c r="O34" i="3" s="1"/>
  <c r="O34" i="4" s="1"/>
  <c r="O34" i="5" s="1"/>
  <c r="O34" i="6" s="1"/>
  <c r="O35" i="7" s="1"/>
  <c r="O35" i="8" s="1"/>
  <c r="O35" i="9" s="1"/>
  <c r="O35" i="10" s="1"/>
  <c r="O35" i="11" s="1"/>
  <c r="O35" i="12" s="1"/>
  <c r="O35" i="13" s="1"/>
  <c r="P35" i="14" s="1"/>
  <c r="P35" i="15" s="1"/>
  <c r="P36" i="1"/>
  <c r="O35" i="1" s="1"/>
  <c r="O35" i="2" s="1"/>
  <c r="O35" i="3" s="1"/>
  <c r="O35" i="4" s="1"/>
  <c r="O35" i="5" s="1"/>
  <c r="O35" i="6" s="1"/>
  <c r="O36" i="7" s="1"/>
  <c r="O36" i="8" s="1"/>
  <c r="O36" i="9" s="1"/>
  <c r="O36" i="10" s="1"/>
  <c r="O36" i="11" s="1"/>
  <c r="O36" i="12" s="1"/>
  <c r="O36" i="13" s="1"/>
  <c r="P36" i="14" s="1"/>
  <c r="P36" i="15" s="1"/>
  <c r="M35" i="2"/>
  <c r="G34" i="1"/>
  <c r="G34" i="2" l="1"/>
  <c r="G34" i="4"/>
  <c r="G34" i="5" s="1"/>
  <c r="G34" i="6" s="1"/>
  <c r="G35" i="7" s="1"/>
  <c r="G35" i="8" s="1"/>
  <c r="G35" i="9" s="1"/>
  <c r="G35" i="10" s="1"/>
  <c r="G35" i="11" s="1"/>
  <c r="G35" i="12" s="1"/>
  <c r="G35" i="13" s="1"/>
  <c r="G35" i="14" s="1"/>
  <c r="G35" i="15" s="1"/>
  <c r="G34" i="3"/>
</calcChain>
</file>

<file path=xl/sharedStrings.xml><?xml version="1.0" encoding="utf-8"?>
<sst xmlns="http://schemas.openxmlformats.org/spreadsheetml/2006/main" count="4013" uniqueCount="282">
  <si>
    <t>مشکلات و موانع و سایر توضیحات</t>
  </si>
  <si>
    <t>واحد</t>
  </si>
  <si>
    <t xml:space="preserve">پیمانکار: شرکت توسعه راه های پارس                                  </t>
  </si>
  <si>
    <t>شماره گزارش:</t>
  </si>
  <si>
    <t>تایید ریاست کارگاه</t>
  </si>
  <si>
    <t>برنامه ریزی و کنترل پروژه</t>
  </si>
  <si>
    <t xml:space="preserve">گزارش فعالیت اجرايي خط پروژه                        </t>
  </si>
  <si>
    <t>توضیحات</t>
  </si>
  <si>
    <t>خاکریزی</t>
  </si>
  <si>
    <t>معدن</t>
  </si>
  <si>
    <t>گریدر</t>
  </si>
  <si>
    <t>غلطک</t>
  </si>
  <si>
    <t>لودر</t>
  </si>
  <si>
    <t>کمپرسی</t>
  </si>
  <si>
    <t>گزارش روزانه</t>
  </si>
  <si>
    <t>پروژه: احداث راه آهن قطعه 20 زاهدان-زابل -بیرجند-مشهد</t>
  </si>
  <si>
    <t>تاریخ گزارش:</t>
  </si>
  <si>
    <t xml:space="preserve">گزارش تجهیز و پشتیبانی کارگاه </t>
  </si>
  <si>
    <t>مقدار</t>
  </si>
  <si>
    <t>گزارش فعالیت های نقشه برداری</t>
  </si>
  <si>
    <t>از کیلومتر</t>
  </si>
  <si>
    <t>تا کیلومتر</t>
  </si>
  <si>
    <t>فعالیت</t>
  </si>
  <si>
    <t>محل قرضه</t>
  </si>
  <si>
    <t>موقعیت قرضه</t>
  </si>
  <si>
    <t>فاصله</t>
  </si>
  <si>
    <t>دستگاه</t>
  </si>
  <si>
    <t>گزارش ماشین آلات</t>
  </si>
  <si>
    <t>شرکتی</t>
  </si>
  <si>
    <t>استیجاری</t>
  </si>
  <si>
    <t>مجموع</t>
  </si>
  <si>
    <t>تانکر آب</t>
  </si>
  <si>
    <t>تراک میکسر</t>
  </si>
  <si>
    <t>تانکر سوخت</t>
  </si>
  <si>
    <t>گزارش مصالح وارده</t>
  </si>
  <si>
    <t>نوع مصالح</t>
  </si>
  <si>
    <t>مقدار ورود</t>
  </si>
  <si>
    <t>موجودی</t>
  </si>
  <si>
    <t>پیمانکار حمل و بار ریزی- میرزایی</t>
  </si>
  <si>
    <t>712 + 300</t>
  </si>
  <si>
    <t>خاکبرداری از قرضه</t>
  </si>
  <si>
    <t>712 + 400</t>
  </si>
  <si>
    <t>_</t>
  </si>
  <si>
    <t>بولدوزر</t>
  </si>
  <si>
    <t>توپوگرافی- متر</t>
  </si>
  <si>
    <t xml:space="preserve"> تجمعی وارده</t>
  </si>
  <si>
    <t>خلاصه عملکرد اجرایی</t>
  </si>
  <si>
    <t>تجمعی</t>
  </si>
  <si>
    <t>روزانه</t>
  </si>
  <si>
    <t>روز گذشته</t>
  </si>
  <si>
    <t>فعالیت-واحد</t>
  </si>
  <si>
    <t>ساعت کارکرد روز</t>
  </si>
  <si>
    <t>ساعت کارکرد شب</t>
  </si>
  <si>
    <t>مجموع ساعت کارکرد</t>
  </si>
  <si>
    <t>ساعت تعمیر شرکتی</t>
  </si>
  <si>
    <t>تعداد سرویس</t>
  </si>
  <si>
    <t>کامیون شرکتی</t>
  </si>
  <si>
    <t>جفت</t>
  </si>
  <si>
    <t>تک</t>
  </si>
  <si>
    <t>حجم</t>
  </si>
  <si>
    <t>شرح فعالیت-واحد</t>
  </si>
  <si>
    <t>گازويیل</t>
  </si>
  <si>
    <t>لیتر</t>
  </si>
  <si>
    <t>بیل مکانیکی</t>
  </si>
  <si>
    <t>پیمانکاری</t>
  </si>
  <si>
    <t>پیاده سازی پاشنه کار-متر</t>
  </si>
  <si>
    <r>
      <t>خاکریزی-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</si>
  <si>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خاکبرداری از قرضه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</si>
  <si>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پی کنی ابرو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</si>
  <si>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</si>
  <si>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</si>
  <si>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 xml:space="preserve"> مصرف روز</t>
  </si>
  <si>
    <t>.</t>
  </si>
  <si>
    <t>پیکتاژ- متر</t>
  </si>
  <si>
    <t>713 + 300</t>
  </si>
  <si>
    <t>713 + 450</t>
  </si>
  <si>
    <t>713 + 375</t>
  </si>
  <si>
    <t>1403/02/03</t>
  </si>
  <si>
    <t>به علت فرسوده بوده کامیون های شرکتی و نقص فنی (روغن ریزی) کاهش حجم در عملیات خاکریزی را داشته ایم.</t>
  </si>
  <si>
    <t>712 + 925</t>
  </si>
  <si>
    <t>استر سیمان دفاتر جنب مشاور- متر مربع</t>
  </si>
  <si>
    <t>موارد متفرقه ( اجرچینی و کف ریزی و ..)</t>
  </si>
  <si>
    <t>712 + 905</t>
  </si>
  <si>
    <t>712 + 975</t>
  </si>
  <si>
    <t>712 + 650</t>
  </si>
  <si>
    <t>712 + 500</t>
  </si>
  <si>
    <t>712 + 425</t>
  </si>
  <si>
    <t>بتن آبرو</t>
  </si>
  <si>
    <t>712 + 255</t>
  </si>
  <si>
    <r>
      <t xml:space="preserve">بتن ابرو - 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</si>
  <si>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1403/02/04</t>
  </si>
  <si>
    <t>713 + 000</t>
  </si>
  <si>
    <t>713 + 025</t>
  </si>
  <si>
    <t>712 + 800</t>
  </si>
  <si>
    <t>موزاییک فرش آز-کارفرما - متر مربع</t>
  </si>
  <si>
    <t>موارد متفرقه ( آستر سیمان نمای بیرونی انبار و ...)</t>
  </si>
  <si>
    <t>به لحاظ اعزام یک دستگاه کامیون جفت جهت انتقال خاک های کنده شده از پی کنی محل آبرو، کاهش خاکریزی را نسبت به روز های معمول داشته ایم.</t>
  </si>
  <si>
    <t>پی کنی-آبرو</t>
  </si>
  <si>
    <t>712 + 375</t>
  </si>
  <si>
    <t>1403/02/05</t>
  </si>
  <si>
    <t>اتمام استر زنی نمای بیرونی انبار جدید و ...</t>
  </si>
  <si>
    <t>اندود سفید کاری دفاتر جدید و آز کارفرما - متر مربع</t>
  </si>
  <si>
    <t>پیاده سازی آبرو - مورد</t>
  </si>
  <si>
    <t>آبرو محل ۳۷۵ + ۷۱۲</t>
  </si>
  <si>
    <t>به لحاظ بارندگی شدید بهاری و لجنی شدن بستر منطقه عملیاتی، کاهش خاکریزی را داشته ایم.</t>
  </si>
  <si>
    <t>713 + 130</t>
  </si>
  <si>
    <t xml:space="preserve">712 + 650 </t>
  </si>
  <si>
    <t>کامیون شرکتی- جابجایی سه باره معدن قرضه</t>
  </si>
  <si>
    <t>1403/02/06</t>
  </si>
  <si>
    <t>سرامیک فرش دفاتر اجرا و معاون کارگاه - متر مربع</t>
  </si>
  <si>
    <t>اندود سفید کاری و ....</t>
  </si>
  <si>
    <t>آبرو محل 565 + ۷۱۲</t>
  </si>
  <si>
    <t>به لحاظ بارندگی شدید روز گذشته و لجنی شدن بستر منطقه عملیاتی، رکود عملیات خاکریزی را داشته ایم.</t>
  </si>
  <si>
    <t>کامیون شرکتی- جابجایی دو باره معدن</t>
  </si>
  <si>
    <t>712 + 275</t>
  </si>
  <si>
    <t>712 + 350</t>
  </si>
  <si>
    <t>713 + 995</t>
  </si>
  <si>
    <t>1403/02/07</t>
  </si>
  <si>
    <t>آبرو محل 250 + ۷۱۲</t>
  </si>
  <si>
    <t>712 + 340</t>
  </si>
  <si>
    <t>712 + 540</t>
  </si>
  <si>
    <t>پیمانکار حمل و بار ریزی- میرزایی-تعطیلی جمعه</t>
  </si>
  <si>
    <t>سفید کاری دفاتر معاون کارگاه و اجرا-متر مربع</t>
  </si>
  <si>
    <t>بتن ریزی فنداسیون بچینگ-متر مکعب</t>
  </si>
  <si>
    <t>712 + 175</t>
  </si>
  <si>
    <t>712 + 450</t>
  </si>
  <si>
    <t>713 + 165</t>
  </si>
  <si>
    <t>آبرو محل  375 + ۷۱۲</t>
  </si>
  <si>
    <t>1403/02/08</t>
  </si>
  <si>
    <t>1403/02/09</t>
  </si>
  <si>
    <t>سفید کاری سیمانی اشپزخانه-متر مربع</t>
  </si>
  <si>
    <t>قالب بندی دو عدد از پایه های قیف های مصالح-متر مربع</t>
  </si>
  <si>
    <t>برداشت کارکرد بلدوزر های پیمانکاری</t>
  </si>
  <si>
    <t>برداشت توپو - مورد</t>
  </si>
  <si>
    <t>نصب درب و پنجره دفاتر معاون کارگاه و مهندسین اجرا</t>
  </si>
  <si>
    <t>به لحاظ فرسودگی ماشین آلات شرکتی و نقص فنی، کاهش عملیات خاکریزی را داشته ایم.</t>
  </si>
  <si>
    <t>712 + 170</t>
  </si>
  <si>
    <t>713 + 225</t>
  </si>
  <si>
    <t>سواری و وانت</t>
  </si>
  <si>
    <t>1403/02/10</t>
  </si>
  <si>
    <t>کمبود و فرسودگی  ماشین الات شرکتی و همچنین تعمیرات زیاد ، موجب عقب ماندگی پروژه شده است.</t>
  </si>
  <si>
    <t>713 + 150</t>
  </si>
  <si>
    <t>713 + 355</t>
  </si>
  <si>
    <t>برداشت توپوگرافی-متر</t>
  </si>
  <si>
    <t>اجرای سقف کاذب دفتر اجرا و معاون کارگاه-متر مربع</t>
  </si>
  <si>
    <t>بتن ریزی مرحله اول پایه های قیف مصالح-متر مکعب</t>
  </si>
  <si>
    <t>برش و خم ارماتور های فنداسیون سیلو-کیلو گرم</t>
  </si>
  <si>
    <t>برش و ساخت خاموت های پی سیلو سیمان-کیلوگرم</t>
  </si>
  <si>
    <t>1403/02/11</t>
  </si>
  <si>
    <t>اجرای سقف کاذب آز-کارفرما - متر مربع</t>
  </si>
  <si>
    <t>جوشکاری و تعمیر و ...</t>
  </si>
  <si>
    <t>ـ</t>
  </si>
  <si>
    <t xml:space="preserve"> پیاده سازی آبرو- مورد</t>
  </si>
  <si>
    <t>آبرو محل ۷۱۲ + ۵۶۵</t>
  </si>
  <si>
    <t>712 + 435</t>
  </si>
  <si>
    <t>آبرو محل375 + 712</t>
  </si>
  <si>
    <t>1403/02/12</t>
  </si>
  <si>
    <t>713 + 325</t>
  </si>
  <si>
    <t>712 + 50</t>
  </si>
  <si>
    <t>712 + 430</t>
  </si>
  <si>
    <t>712+375</t>
  </si>
  <si>
    <t>712 + 725</t>
  </si>
  <si>
    <t>712 + 764</t>
  </si>
  <si>
    <t>خاکبرداری -ترانشه</t>
  </si>
  <si>
    <r>
      <t>خاکبرداری_ترانشه 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</si>
  <si>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1403/02/13</t>
  </si>
  <si>
    <t>با توجه به ابلاغ جبهه‌های کاری جدید در واحد ابنیه فنی و اختصاص یک دستگاه کامیون به این جبهه، حجم عملیات خاکی به طور قابل توجهی کاهش یافته است.</t>
  </si>
  <si>
    <t>به لحاظ بارندگی شدید بهاری کاهش عملکرد در تمامی جبهه های ابلاغی را داشته ایم.</t>
  </si>
  <si>
    <t>ارماتور بندی و بتن ریزی فنداسیون های سیلو های سیمان</t>
  </si>
  <si>
    <t>ارماتور بندی فنداسیون بچینگ-کیلوگرم</t>
  </si>
  <si>
    <t>نصب فریم درب آشپزخانه، ... - مورد</t>
  </si>
  <si>
    <t xml:space="preserve">712 + 555 </t>
  </si>
  <si>
    <t>سرامیک فرش کف اتاق سردخانه-متر مربع</t>
  </si>
  <si>
    <t xml:space="preserve">تعطیلی هر ۱۴ روز یکبار کارگاه( جمعه درمیان) </t>
  </si>
  <si>
    <t>1403/02/14</t>
  </si>
  <si>
    <t>1403/02/15</t>
  </si>
  <si>
    <t>نصب صفحات و بتن ریزی سکو های قیف مصالح</t>
  </si>
  <si>
    <t>خاموت گذاری پد استالهای فنداسیون سیلو های سیمان</t>
  </si>
  <si>
    <t>به لحاظ بارش شدید باران بهاری، لجنی شدن بستر منطقه عملیاتی و خارج کردن سیلاب از محل پی کنی های انجام شده ، کاهش رکود در تمامی جبهه های ابلاغی را داشته ایم.</t>
  </si>
  <si>
    <t xml:space="preserve">712 + 815 </t>
  </si>
  <si>
    <t>712 + 900</t>
  </si>
  <si>
    <t>ادامه نصب صفحات و بتن ریزی سکو های قیف مصالح</t>
  </si>
  <si>
    <t>ادامه خاموت گذاری پد استالهای فنداسیون سیلو های سیمان</t>
  </si>
  <si>
    <t>1403/02/16</t>
  </si>
  <si>
    <t>712 + 855</t>
  </si>
  <si>
    <t>713 + 350</t>
  </si>
  <si>
    <t>تحت تعمیر</t>
  </si>
  <si>
    <t>خاکبرداری سیلاب جمع شده در محل آبرو</t>
  </si>
  <si>
    <t>100 + 712 الی 700 + 712</t>
  </si>
  <si>
    <t>پیکتاژ-متر</t>
  </si>
  <si>
    <r>
      <t>پی کنی آبرو -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</si>
  <si>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 xml:space="preserve">بتن آبرو - </t>
    </r>
    <r>
      <rPr>
        <sz val="10"/>
        <color theme="1"/>
        <rFont val="Calibri"/>
        <family val="2"/>
        <scheme val="minor"/>
      </rP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</si>
  <si>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</si>
  <si>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رئیس کارگاه</t>
  </si>
  <si>
    <t>1403/02/17</t>
  </si>
  <si>
    <t>اجرای اطاقک کپسول های اشئزخانه-متر مربع</t>
  </si>
  <si>
    <t>قالب بندی پد استالهای سیلو های سیمان- متر مربع</t>
  </si>
  <si>
    <t>900 + 730 الی 500 + 731</t>
  </si>
  <si>
    <t>به لحاظ خارچ کردن سیلاب از محل پی کنی های انجام شده، یک دستگاه بیل مکانیکی و کامیون در اختیار واحد ابنیه فنی قرار گرفتند و کاهش حجم نرمال خاکریزی روزانه را داشته ایم.</t>
  </si>
  <si>
    <t>713 + 360</t>
  </si>
  <si>
    <t>1403/02/18</t>
  </si>
  <si>
    <t>اتمام قالبندی پد استالهای سیلوسیمان-مترمربع</t>
  </si>
  <si>
    <t>بتن ریزی پد استالهای سیلوی بچینگ -متر مکعب</t>
  </si>
  <si>
    <t>توپوگرافی-متر</t>
  </si>
  <si>
    <t>700 + 714 الی 900 + 713</t>
  </si>
  <si>
    <t>برداشت ارزیابی اراضی معارضین- قطعه</t>
  </si>
  <si>
    <t>750 + 715 الی 450+ 714</t>
  </si>
  <si>
    <t>به لحاظ فرسودگی ماشین الات شرکتی وتعمیر بیش از حد انها، کاهش خاکریزی نرمال روزانه را داشته ایم.</t>
  </si>
  <si>
    <t>712 + 940</t>
  </si>
  <si>
    <t>فاصله-متر</t>
  </si>
  <si>
    <t>به لحاظ تحت تعمیر بودن یک دستگاه کامیون ده چرخ شرکتی، کاهش خاکریزی نرمال روزانه را داشته ایم.</t>
  </si>
  <si>
    <t>713 + 110</t>
  </si>
  <si>
    <t>713 + 400</t>
  </si>
  <si>
    <t>713 + 500</t>
  </si>
  <si>
    <t>خاکبرداری - ترانشه</t>
  </si>
  <si>
    <t>1403/02/19</t>
  </si>
  <si>
    <t>اجرای آستر سیمان سفید نمای انبار- متر مربع</t>
  </si>
  <si>
    <t>پیکتاژ - متر</t>
  </si>
  <si>
    <t>500 + 713 الی 100 + 713</t>
  </si>
  <si>
    <t>پیاده سازی پاشنه کار - متر</t>
  </si>
  <si>
    <t>400 + 713 الی 700 + 712</t>
  </si>
  <si>
    <t>1403/02/20</t>
  </si>
  <si>
    <t>800 + 712 الی 600 + 712</t>
  </si>
  <si>
    <t>800 + 712 الی 100 + 712</t>
  </si>
  <si>
    <t>712 + 420</t>
  </si>
  <si>
    <t>به لحاظ تحت تعمیر بودن لودر پیمانکار، اکیپ حمل و بارگیری پیمانکاری غیر فعال بوده است.</t>
  </si>
  <si>
    <t>1403/02/21</t>
  </si>
  <si>
    <t>500 + 713 الی 375  + 713</t>
  </si>
  <si>
    <t>-</t>
  </si>
  <si>
    <t>712 + 790</t>
  </si>
  <si>
    <t>پی کنی و بتن ریزی فنداسیون اطاقک بچینگ-مترمکعب</t>
  </si>
  <si>
    <t>400 + 713 الی 650  + 712</t>
  </si>
  <si>
    <t>713 + 155</t>
  </si>
  <si>
    <t>1403/02/22</t>
  </si>
  <si>
    <t>1403/02/23</t>
  </si>
  <si>
    <t>050 + 713 الی 800  + 712</t>
  </si>
  <si>
    <t>به لحاظ نقص فنی یک دستگاه ماشین آلات شرکتی، کاهش خاکریزی نرمال روزانه را داشته ایم.</t>
  </si>
  <si>
    <t>713 + 175</t>
  </si>
  <si>
    <t>1403/02/24</t>
  </si>
  <si>
    <t>713 + 285</t>
  </si>
  <si>
    <t>712 + 250</t>
  </si>
  <si>
    <t xml:space="preserve">اصلاحیه احجام </t>
  </si>
  <si>
    <t>000 + 715 الی 900  + 714</t>
  </si>
  <si>
    <t>اصلاحیه</t>
  </si>
  <si>
    <t>تهیه مخزن آب هزار لیتری</t>
  </si>
  <si>
    <t>کاهش حجم خاکریزی روزانه به علت نقص فنی دو دستگاه کمپرسی شرکتی می باشد.</t>
  </si>
  <si>
    <t>با توجه به ارزیابی ماهانه واحد نقشه برداری از مسیر خط پروژه، احجام عملیات خاکی مطابق با احجام اعلامی واحد نقشه برداری به روز رسانی گردید.</t>
  </si>
  <si>
    <t>1403/02/25</t>
  </si>
  <si>
    <t>قالب بندی مرحله اول دیوار حائل (قیف مصالح)بچینگ</t>
  </si>
  <si>
    <t>400 + 715  الی 000  + 715</t>
  </si>
  <si>
    <t>900 + 714  الی 600  + 714</t>
  </si>
  <si>
    <t>1403/02/26</t>
  </si>
  <si>
    <t>اجرای سکو و استقرار مخزن آب ۱۰ هزار لیتری به منظور استفاده در بچینگ</t>
  </si>
  <si>
    <t>تسطیح، محوطه سازی محدوده بچینگ و جانمایی سیلو های مصالح</t>
  </si>
  <si>
    <t xml:space="preserve">کاهش حجم خاکریزی روزانه، به دلیل تحت تعمیربودن یک دستگاه کامیون جفت و اعزام یک دستگاه کامیون جفت به محل بچینگ به منظور خاکریزی و محوطه سازی </t>
  </si>
  <si>
    <t>بتن ریزی مرحله اول دیوار حائل سیلو های مصالح و آستر زنی نمای بیرونی و داخلی اتاقک کننترل بچینگ</t>
  </si>
  <si>
    <t>1403/02/27</t>
  </si>
  <si>
    <t>تعطیلی کارگاه</t>
  </si>
  <si>
    <t>1403/02/28</t>
  </si>
  <si>
    <t>قالب بندی مرحله دوم دیوار حائل سیلو های مصالح و نصب درب و پنجره اتاقک کنترل</t>
  </si>
  <si>
    <t>900 + 714  الی 500  + 714</t>
  </si>
  <si>
    <t>1403/02/29</t>
  </si>
  <si>
    <t>بتن ریزی مرحله دوم دیوار حائل سیلو های مصالح و همچنین هواگیری بیس پلیت های میکسر بچینگ</t>
  </si>
  <si>
    <t xml:space="preserve">تسطیح، محوطه سازی محدوده بچینگ </t>
  </si>
  <si>
    <t>ساخت سرویس بهداشتی بچینگ</t>
  </si>
  <si>
    <t>400 + 714  الی 900  + 713</t>
  </si>
  <si>
    <t xml:space="preserve">کاهش حجم خاکریزی روزانه، به دلیل تحت تعمیربودن یک دستگاه کامیون جفت و انتقال یک دستگاه کامیون ده چرخ از بچینگ به طول خط از ساعت ۱۳  </t>
  </si>
  <si>
    <t>713 + 200</t>
  </si>
  <si>
    <t>1403/02/30</t>
  </si>
  <si>
    <t xml:space="preserve">قالب بندی مرحله سوم دیوار حائل سیلو های مصالح </t>
  </si>
  <si>
    <t>شروع پی کنی خوابگاه کارگری شماره ۱</t>
  </si>
  <si>
    <t>آستر سیمان سرویس بهداشتی بچینگ</t>
  </si>
  <si>
    <t>600 + 715  الی 400  + 715</t>
  </si>
  <si>
    <t>713 + 135</t>
  </si>
  <si>
    <t>کاهش حجم خاکریزی روزانه، به دلیل تحت تعمیربودن یک دستگاه کامیون ده چرخ</t>
  </si>
  <si>
    <t>1403/02/31</t>
  </si>
  <si>
    <t xml:space="preserve">تکمیل قالب بندی مرحله سوم و بتن ریزی دیوار حائل سیلو های مصالح </t>
  </si>
  <si>
    <t>مونتاژ بخش میکسر بچینگ</t>
  </si>
  <si>
    <t>پی کنی دستی و کرسی چینی به منظور احداث خوابگاه کارگری ۱</t>
  </si>
  <si>
    <t>400 + 713  الی 200  + 713</t>
  </si>
  <si>
    <t>کاهش حجم خاکریزی روزانه، به دلیل تحت تعمیربودن یک دستگاه کامیون ده چرخ، قطع همکاری بدون برنامه ای لودر استیجاری و به موجب آن ترافیک در بارگیری توسط لودر پیمانکار</t>
  </si>
  <si>
    <t>713 + 250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</si>
</sst>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8"/>
      <color theme="1"/>
      <name val="B Zar"/>
      <charset val="178"/>
    </font>
    <font>
      <sz val="5"/>
      <color theme="1"/>
      <name val="B Zar"/>
      <charset val="178"/>
    </font>
    <font>
      <sz val="72"/>
      <color theme="1"/>
      <name val="B Zar"/>
      <charset val="178"/>
    </font>
    <font>
      <vertAlign val="superscript"/>
      <sz val="10"/>
      <color theme="1"/>
      <name val="Calibri"/>
      <family val="2"/>
      <scheme val="minor"/>
    </font>
    <font>
      <b/>
      <sz val="11"/>
      <color theme="1"/>
      <name val="B Zar"/>
      <charset val="178"/>
    </font>
    <font>
      <b/>
      <sz val="11"/>
      <name val="B Zar"/>
      <charset val="178"/>
    </font>
    <font>
      <sz val="10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3" fontId="7" fillId="0" borderId="1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top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readingOrder="2"/>
    </xf>
    <xf numFmtId="0" fontId="7" fillId="0" borderId="3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wrapText="1" readingOrder="2"/>
    </xf>
    <xf numFmtId="0" fontId="7" fillId="0" borderId="7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top" wrapText="1" readingOrder="2"/>
    </xf>
    <xf numFmtId="0" fontId="12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 wrapText="1" readingOrder="1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top" wrapText="1" readingOrder="1"/>
    </xf>
    <xf numFmtId="0" fontId="7" fillId="0" borderId="9" xfId="0" applyFont="1" applyBorder="1" applyAlignment="1">
      <alignment horizontal="center" vertical="top" wrapText="1" readingOrder="1"/>
    </xf>
    <xf numFmtId="0" fontId="7" fillId="0" borderId="10" xfId="0" applyFont="1" applyBorder="1" applyAlignment="1">
      <alignment horizontal="center" vertical="top" wrapText="1" readingOrder="1"/>
    </xf>
    <xf numFmtId="0" fontId="7" fillId="0" borderId="8" xfId="0" applyFont="1" applyBorder="1" applyAlignment="1">
      <alignment horizontal="center" vertical="top" wrapText="1" readingOrder="2"/>
    </xf>
    <xf numFmtId="0" fontId="7" fillId="0" borderId="9" xfId="0" applyFont="1" applyBorder="1" applyAlignment="1">
      <alignment horizontal="center" vertical="top" wrapText="1" readingOrder="2"/>
    </xf>
    <xf numFmtId="0" fontId="7" fillId="0" borderId="10" xfId="0" applyFont="1" applyBorder="1" applyAlignment="1">
      <alignment horizontal="center" vertical="top" wrapText="1" readingOrder="2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D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332E-A466-4E20-88A4-0ADEED6CA269}">
  <sheetPr>
    <pageSetUpPr fitToPage="1"/>
  </sheetPr>
  <dimension ref="A1:U38"/>
  <sheetViews>
    <sheetView rightToLeft="1" view="pageBreakPreview" topLeftCell="A28" zoomScale="85" zoomScaleNormal="100" zoomScaleSheetLayoutView="85" workbookViewId="0">
      <selection activeCell="N35" sqref="N35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77</v>
      </c>
      <c r="J3" s="96"/>
      <c r="K3" s="98" t="s">
        <v>3</v>
      </c>
      <c r="L3" s="98"/>
      <c r="M3" s="3">
        <v>4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105" t="s">
        <v>80</v>
      </c>
      <c r="C7" s="106"/>
      <c r="D7" s="107"/>
      <c r="E7" s="30">
        <v>55</v>
      </c>
      <c r="F7" s="57" t="s">
        <v>44</v>
      </c>
      <c r="G7" s="57"/>
      <c r="H7" s="4">
        <v>0</v>
      </c>
      <c r="I7" s="102" t="s">
        <v>42</v>
      </c>
      <c r="J7" s="102"/>
      <c r="K7" s="102"/>
      <c r="L7" s="112" t="s">
        <v>78</v>
      </c>
      <c r="M7" s="112"/>
      <c r="N7" s="112"/>
      <c r="O7" s="112"/>
    </row>
    <row r="8" spans="1:19" s="11" customFormat="1" ht="23.25" customHeight="1" x14ac:dyDescent="0.35">
      <c r="A8" s="8"/>
      <c r="B8" s="108" t="s">
        <v>81</v>
      </c>
      <c r="C8" s="109"/>
      <c r="D8" s="110"/>
      <c r="E8" s="5" t="s">
        <v>42</v>
      </c>
      <c r="F8" s="57" t="s">
        <v>73</v>
      </c>
      <c r="G8" s="57"/>
      <c r="H8" s="4">
        <v>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675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6" t="s">
        <v>41</v>
      </c>
      <c r="D14" s="6" t="s">
        <v>79</v>
      </c>
      <c r="E14" s="7">
        <v>500</v>
      </c>
      <c r="F14" s="6" t="s">
        <v>9</v>
      </c>
      <c r="G14" s="4" t="s">
        <v>76</v>
      </c>
      <c r="H14" s="4">
        <v>73</v>
      </c>
      <c r="I14" s="30">
        <v>0</v>
      </c>
      <c r="J14" s="22">
        <f>SUM(H14*2,I14)*4 *0.8</f>
        <v>467.20000000000005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82</v>
      </c>
      <c r="D15" s="6" t="s">
        <v>83</v>
      </c>
      <c r="E15" s="7">
        <v>500</v>
      </c>
      <c r="F15" s="6" t="s">
        <v>9</v>
      </c>
      <c r="G15" s="4" t="s">
        <v>84</v>
      </c>
      <c r="H15" s="23">
        <v>38</v>
      </c>
      <c r="I15" s="4">
        <v>78</v>
      </c>
      <c r="J15" s="29">
        <f>SUM(H15*2,I15)*4 *0.8</f>
        <v>492.8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85</v>
      </c>
      <c r="E16" s="7">
        <v>75</v>
      </c>
      <c r="F16" s="24" t="s">
        <v>42</v>
      </c>
      <c r="G16" s="4" t="s">
        <v>86</v>
      </c>
      <c r="H16" s="25" t="s">
        <v>42</v>
      </c>
      <c r="I16" s="25" t="s">
        <v>42</v>
      </c>
      <c r="J16" s="22">
        <f>SUM(J14:J15)*1.22*0.66</f>
        <v>772.99200000000008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SUM(J14:J15)*1.22*0.34</f>
        <v>398.20800000000003</v>
      </c>
      <c r="K17" s="1" t="s">
        <v>70</v>
      </c>
      <c r="L17" s="64" t="s">
        <v>42</v>
      </c>
      <c r="M17" s="64"/>
      <c r="N17" s="64"/>
      <c r="O17" s="64"/>
      <c r="R17" s="14"/>
      <c r="S17" s="14"/>
    </row>
    <row r="18" spans="1:19" s="9" customFormat="1" ht="30" customHeight="1" x14ac:dyDescent="0.35">
      <c r="A18" s="8"/>
      <c r="B18" s="4" t="s">
        <v>87</v>
      </c>
      <c r="C18" s="4" t="s">
        <v>88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50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54</v>
      </c>
      <c r="H24" s="4">
        <v>0</v>
      </c>
      <c r="I24" s="4">
        <f>SUM(G24:H24)</f>
        <v>54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8</v>
      </c>
      <c r="H25" s="4">
        <v>0</v>
      </c>
      <c r="I25" s="4">
        <f t="shared" ref="I25:I28" si="1">SUM(G25:H25)</f>
        <v>8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8</v>
      </c>
      <c r="H27" s="4">
        <v>0</v>
      </c>
      <c r="I27" s="4">
        <f t="shared" si="1"/>
        <v>8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9</v>
      </c>
      <c r="H28" s="4">
        <v>0</v>
      </c>
      <c r="I28" s="4">
        <f t="shared" si="1"/>
        <v>9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9</v>
      </c>
      <c r="H29" s="4">
        <v>0</v>
      </c>
      <c r="I29" s="4">
        <f t="shared" ref="I29" si="2">SUM(G29:H29)</f>
        <v>9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7</v>
      </c>
      <c r="H30" s="4">
        <v>0</v>
      </c>
      <c r="I30" s="4">
        <f>SUM(G30:H30)</f>
        <v>7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653</v>
      </c>
      <c r="G34" s="22">
        <f>Q34-F34</f>
        <v>28221</v>
      </c>
      <c r="H34" s="74" t="s">
        <v>42</v>
      </c>
      <c r="I34" s="75"/>
      <c r="J34" s="75"/>
      <c r="K34" s="76"/>
      <c r="L34" s="4" t="s">
        <v>66</v>
      </c>
      <c r="M34" s="27">
        <v>957</v>
      </c>
      <c r="N34" s="22">
        <f>SUM(J14:J15)</f>
        <v>960</v>
      </c>
      <c r="O34" s="22">
        <f>T35+N34</f>
        <v>15395</v>
      </c>
      <c r="P34" s="19"/>
      <c r="Q34" s="9">
        <v>28874</v>
      </c>
      <c r="U34" s="18">
        <v>25426</v>
      </c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v>1167</v>
      </c>
      <c r="N35" s="22">
        <f>J16+J17</f>
        <v>1171.2</v>
      </c>
      <c r="O35" s="22">
        <f>P36+N35</f>
        <v>18781.900000000001</v>
      </c>
      <c r="Q35" s="15">
        <v>13475</v>
      </c>
      <c r="T35" s="19">
        <f>SUM(Q35,N34)</f>
        <v>14435</v>
      </c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v>0</v>
      </c>
      <c r="N36" s="22">
        <v>0</v>
      </c>
      <c r="O36" s="22">
        <v>82</v>
      </c>
      <c r="P36" s="19">
        <f>SUM(Q36,N35)</f>
        <v>17610.7</v>
      </c>
      <c r="Q36" s="15">
        <f>Q35*1.22</f>
        <v>16439.5</v>
      </c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4">
        <v>0</v>
      </c>
      <c r="N37" s="4">
        <v>50</v>
      </c>
      <c r="O37" s="22"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P15:S15"/>
    <mergeCell ref="B7:D7"/>
    <mergeCell ref="B8:D8"/>
    <mergeCell ref="B31:O31"/>
    <mergeCell ref="F6:G6"/>
    <mergeCell ref="G12:G13"/>
    <mergeCell ref="J12:J13"/>
    <mergeCell ref="L5:O6"/>
    <mergeCell ref="L7:O9"/>
    <mergeCell ref="H12:I12"/>
    <mergeCell ref="R16:S16"/>
    <mergeCell ref="L16:O16"/>
    <mergeCell ref="L18:O18"/>
    <mergeCell ref="J21:K21"/>
    <mergeCell ref="L22:O22"/>
    <mergeCell ref="L23:O23"/>
    <mergeCell ref="F5:K5"/>
    <mergeCell ref="B5:E5"/>
    <mergeCell ref="B9:D9"/>
    <mergeCell ref="F9:G9"/>
    <mergeCell ref="I9:K9"/>
    <mergeCell ref="I7:K7"/>
    <mergeCell ref="I8:K8"/>
    <mergeCell ref="F7:G7"/>
    <mergeCell ref="B6:D6"/>
    <mergeCell ref="F8:G8"/>
    <mergeCell ref="I6:K6"/>
    <mergeCell ref="B3:E3"/>
    <mergeCell ref="B1:O1"/>
    <mergeCell ref="B2:O2"/>
    <mergeCell ref="N3:O3"/>
    <mergeCell ref="I3:J3"/>
    <mergeCell ref="K3:L3"/>
    <mergeCell ref="G3:H3"/>
    <mergeCell ref="B4:O4"/>
    <mergeCell ref="B11:O11"/>
    <mergeCell ref="B38:G38"/>
    <mergeCell ref="H38:O38"/>
    <mergeCell ref="R13:S13"/>
    <mergeCell ref="B20:O20"/>
    <mergeCell ref="L21:O21"/>
    <mergeCell ref="L24:O24"/>
    <mergeCell ref="L25:O25"/>
    <mergeCell ref="L26:O26"/>
    <mergeCell ref="B12:B13"/>
    <mergeCell ref="C12:C13"/>
    <mergeCell ref="D12:D13"/>
    <mergeCell ref="E12:E13"/>
    <mergeCell ref="F12:F13"/>
    <mergeCell ref="R14:S14"/>
    <mergeCell ref="J23:K23"/>
    <mergeCell ref="J24:K24"/>
    <mergeCell ref="J25:K25"/>
    <mergeCell ref="H37:K37"/>
    <mergeCell ref="B32:K32"/>
    <mergeCell ref="H33:K33"/>
    <mergeCell ref="H34:K34"/>
    <mergeCell ref="H35:K35"/>
    <mergeCell ref="K12:K13"/>
    <mergeCell ref="L12:O13"/>
    <mergeCell ref="L14:O14"/>
    <mergeCell ref="L15:O15"/>
    <mergeCell ref="L32:O32"/>
    <mergeCell ref="J26:K26"/>
    <mergeCell ref="J27:K27"/>
    <mergeCell ref="J30:K30"/>
    <mergeCell ref="J29:K29"/>
    <mergeCell ref="L29:O29"/>
    <mergeCell ref="J28:K28"/>
    <mergeCell ref="L27:O27"/>
    <mergeCell ref="L28:O28"/>
    <mergeCell ref="L17:O17"/>
    <mergeCell ref="L30:O30"/>
    <mergeCell ref="J22:K22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0E1F-334D-4738-8E5B-6229EE07C296}">
  <sheetPr>
    <pageSetUpPr fitToPage="1"/>
  </sheetPr>
  <dimension ref="A1:U40"/>
  <sheetViews>
    <sheetView rightToLeft="1" view="pageBreakPreview" zoomScale="70" zoomScaleNormal="100" zoomScaleSheetLayoutView="70" workbookViewId="0">
      <selection activeCell="L7" sqref="L7:O9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816406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156</v>
      </c>
      <c r="J3" s="96"/>
      <c r="K3" s="39"/>
      <c r="L3" s="39"/>
      <c r="M3" s="98" t="s">
        <v>3</v>
      </c>
      <c r="N3" s="98"/>
      <c r="O3" s="38">
        <v>13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151</v>
      </c>
      <c r="C7" s="100"/>
      <c r="D7" s="101"/>
      <c r="E7" s="5" t="s">
        <v>151</v>
      </c>
      <c r="F7" s="57" t="s">
        <v>152</v>
      </c>
      <c r="G7" s="57"/>
      <c r="H7" s="4">
        <v>1</v>
      </c>
      <c r="I7" s="121" t="s">
        <v>155</v>
      </c>
      <c r="J7" s="121"/>
      <c r="K7" s="121"/>
      <c r="L7" s="112" t="s">
        <v>166</v>
      </c>
      <c r="M7" s="112"/>
      <c r="N7" s="112"/>
      <c r="O7" s="112"/>
    </row>
    <row r="8" spans="1:19" s="11" customFormat="1" ht="23.25" customHeight="1" x14ac:dyDescent="0.35">
      <c r="A8" s="8"/>
      <c r="B8" s="99" t="s">
        <v>151</v>
      </c>
      <c r="C8" s="100"/>
      <c r="D8" s="101"/>
      <c r="E8" s="5" t="s">
        <v>151</v>
      </c>
      <c r="F8" s="57" t="s">
        <v>143</v>
      </c>
      <c r="G8" s="57"/>
      <c r="H8" s="4">
        <v>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151</v>
      </c>
      <c r="C9" s="100"/>
      <c r="D9" s="101"/>
      <c r="E9" s="5" t="s">
        <v>151</v>
      </c>
      <c r="F9" s="57" t="s">
        <v>65</v>
      </c>
      <c r="G9" s="57"/>
      <c r="H9" s="4">
        <v>750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157</v>
      </c>
      <c r="D14" s="6" t="s">
        <v>76</v>
      </c>
      <c r="E14" s="7">
        <v>500</v>
      </c>
      <c r="F14" s="6" t="s">
        <v>9</v>
      </c>
      <c r="G14" s="4" t="s">
        <v>84</v>
      </c>
      <c r="H14" s="4">
        <v>66</v>
      </c>
      <c r="I14" s="30">
        <v>0</v>
      </c>
      <c r="J14" s="29">
        <f>H14*6+I14*4</f>
        <v>396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158</v>
      </c>
      <c r="D15" s="7" t="s">
        <v>159</v>
      </c>
      <c r="E15" s="7">
        <v>300</v>
      </c>
      <c r="F15" s="6" t="s">
        <v>9</v>
      </c>
      <c r="G15" s="7" t="s">
        <v>84</v>
      </c>
      <c r="H15" s="7">
        <v>40</v>
      </c>
      <c r="I15" s="7">
        <v>40</v>
      </c>
      <c r="J15" s="29">
        <f>H15*6+I15*4</f>
        <v>400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875.6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605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210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1</v>
      </c>
      <c r="E22" s="4">
        <v>0</v>
      </c>
      <c r="F22" s="26">
        <f>SUM(C22:E22)</f>
        <v>2</v>
      </c>
      <c r="G22" s="4">
        <v>18</v>
      </c>
      <c r="H22" s="4">
        <v>0</v>
      </c>
      <c r="I22" s="4">
        <f>SUM(G22:H22)</f>
        <v>18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2</v>
      </c>
      <c r="F24" s="26">
        <f t="shared" si="0"/>
        <v>5</v>
      </c>
      <c r="G24" s="4">
        <v>40</v>
      </c>
      <c r="H24" s="4">
        <v>0</v>
      </c>
      <c r="I24" s="4">
        <f>SUM(G24:H24)</f>
        <v>40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20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25" t="s">
        <v>42</v>
      </c>
      <c r="D35" s="4" t="s">
        <v>62</v>
      </c>
      <c r="E35" s="22">
        <v>54300</v>
      </c>
      <c r="F35" s="22">
        <v>1095</v>
      </c>
      <c r="G35" s="22">
        <f>'1403-02-11'!G35-'1403-02-12'!F35</f>
        <v>19140</v>
      </c>
      <c r="H35" s="74" t="s">
        <v>42</v>
      </c>
      <c r="I35" s="75"/>
      <c r="J35" s="75"/>
      <c r="K35" s="76"/>
      <c r="L35" s="4" t="s">
        <v>66</v>
      </c>
      <c r="M35" s="22">
        <f>'1403-02-11'!N35</f>
        <v>898</v>
      </c>
      <c r="N35" s="22">
        <f>SUM(J14:J15)</f>
        <v>796</v>
      </c>
      <c r="O35" s="22">
        <f>'1403-02-11'!O35+'1403-02-12'!N35</f>
        <v>22411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'1403-02-11'!N36</f>
        <v>987.80000000000007</v>
      </c>
      <c r="N36" s="22">
        <f>J16</f>
        <v>875.6</v>
      </c>
      <c r="O36" s="22">
        <f>'1403-02-11'!O36+'1403-02-12'!N36</f>
        <v>27023.031999999996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28" t="s">
        <v>164</v>
      </c>
      <c r="M37" s="22">
        <v>0</v>
      </c>
      <c r="N37" s="22">
        <f>J17</f>
        <v>605</v>
      </c>
      <c r="O37" s="22" t="s">
        <v>42</v>
      </c>
      <c r="Q37" s="19"/>
      <c r="T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28" t="s">
        <v>68</v>
      </c>
      <c r="M38" s="22">
        <f>'1403-02-11'!N37</f>
        <v>0</v>
      </c>
      <c r="N38" s="22">
        <f>J18</f>
        <v>210</v>
      </c>
      <c r="O38" s="22">
        <f>'1403-02-11'!O37+'1403-02-12'!N38</f>
        <v>409</v>
      </c>
      <c r="P38" s="19"/>
      <c r="Q38" s="19"/>
    </row>
    <row r="39" spans="1:21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" t="s">
        <v>89</v>
      </c>
      <c r="M39" s="22">
        <f>'1403-02-11'!N38</f>
        <v>0</v>
      </c>
      <c r="N39" s="4">
        <v>0</v>
      </c>
      <c r="O39" s="22">
        <f>'1403-02-11'!O38+'1403-02-12'!N39</f>
        <v>50</v>
      </c>
    </row>
    <row r="40" spans="1:21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4</v>
      </c>
      <c r="I40" s="120"/>
      <c r="J40" s="120"/>
      <c r="K40" s="120"/>
      <c r="L40" s="120"/>
      <c r="M40" s="120"/>
      <c r="N40" s="120"/>
      <c r="O40" s="120"/>
    </row>
  </sheetData>
  <mergeCells count="75">
    <mergeCell ref="B1:O1"/>
    <mergeCell ref="B2:O2"/>
    <mergeCell ref="B3:E3"/>
    <mergeCell ref="G3:H3"/>
    <mergeCell ref="I3:J3"/>
    <mergeCell ref="M3:N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B33:K33"/>
    <mergeCell ref="L33:O33"/>
    <mergeCell ref="H35:K35"/>
    <mergeCell ref="H36:K36"/>
    <mergeCell ref="H39:K39"/>
    <mergeCell ref="B40:G40"/>
    <mergeCell ref="H40:O40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691B-7916-4F59-A60C-A20FCBFB808E}">
  <sheetPr>
    <pageSetUpPr fitToPage="1"/>
  </sheetPr>
  <dimension ref="A1:U40"/>
  <sheetViews>
    <sheetView rightToLeft="1" view="pageBreakPreview" topLeftCell="A4" zoomScale="70" zoomScaleNormal="100" zoomScaleSheetLayoutView="70" workbookViewId="0">
      <selection activeCell="B14" sqref="B14:O18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816406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165</v>
      </c>
      <c r="J3" s="96"/>
      <c r="K3" s="39"/>
      <c r="L3" s="39"/>
      <c r="M3" s="98" t="s">
        <v>3</v>
      </c>
      <c r="N3" s="98"/>
      <c r="O3" s="38">
        <v>14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168</v>
      </c>
      <c r="C7" s="100"/>
      <c r="D7" s="101"/>
      <c r="E7" s="5" t="s">
        <v>151</v>
      </c>
      <c r="F7" s="57" t="s">
        <v>152</v>
      </c>
      <c r="G7" s="57"/>
      <c r="H7" s="4" t="s">
        <v>151</v>
      </c>
      <c r="I7" s="121" t="s">
        <v>151</v>
      </c>
      <c r="J7" s="121"/>
      <c r="K7" s="121"/>
      <c r="L7" s="112" t="s">
        <v>167</v>
      </c>
      <c r="M7" s="112"/>
      <c r="N7" s="112"/>
      <c r="O7" s="112"/>
    </row>
    <row r="8" spans="1:19" s="11" customFormat="1" ht="23.25" customHeight="1" x14ac:dyDescent="0.35">
      <c r="A8" s="8"/>
      <c r="B8" s="99" t="s">
        <v>169</v>
      </c>
      <c r="C8" s="100"/>
      <c r="D8" s="101"/>
      <c r="E8" s="5">
        <v>504</v>
      </c>
      <c r="F8" s="57" t="s">
        <v>143</v>
      </c>
      <c r="G8" s="57"/>
      <c r="H8" s="4">
        <v>160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170</v>
      </c>
      <c r="C9" s="100"/>
      <c r="D9" s="101"/>
      <c r="E9" s="5">
        <v>4</v>
      </c>
      <c r="F9" s="57" t="s">
        <v>65</v>
      </c>
      <c r="G9" s="57"/>
      <c r="H9" s="4">
        <v>460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171</v>
      </c>
      <c r="D14" s="7" t="s">
        <v>76</v>
      </c>
      <c r="E14" s="7">
        <v>500</v>
      </c>
      <c r="F14" s="6" t="s">
        <v>9</v>
      </c>
      <c r="G14" s="4" t="s">
        <v>84</v>
      </c>
      <c r="H14" s="4">
        <v>70</v>
      </c>
      <c r="I14" s="30">
        <v>0</v>
      </c>
      <c r="J14" s="29">
        <f>H14*6+I14*4</f>
        <v>420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171</v>
      </c>
      <c r="D15" s="7" t="s">
        <v>76</v>
      </c>
      <c r="E15" s="7">
        <v>700</v>
      </c>
      <c r="F15" s="6" t="s">
        <v>9</v>
      </c>
      <c r="G15" s="7" t="s">
        <v>84</v>
      </c>
      <c r="H15" s="7">
        <v>0</v>
      </c>
      <c r="I15" s="7">
        <v>44</v>
      </c>
      <c r="J15" s="29">
        <f>H15*6+I15*4</f>
        <v>176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655.6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30</v>
      </c>
      <c r="H22" s="4">
        <v>0</v>
      </c>
      <c r="I22" s="4">
        <f>SUM(G22:H22)</f>
        <v>30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2</v>
      </c>
      <c r="F24" s="26">
        <f t="shared" si="0"/>
        <v>5</v>
      </c>
      <c r="G24" s="4">
        <v>32</v>
      </c>
      <c r="H24" s="4">
        <v>0</v>
      </c>
      <c r="I24" s="4">
        <f>SUM(G24:H24)</f>
        <v>32</v>
      </c>
      <c r="J24" s="54">
        <v>18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20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25" t="s">
        <v>42</v>
      </c>
      <c r="D35" s="4" t="s">
        <v>62</v>
      </c>
      <c r="E35" s="22">
        <v>54300</v>
      </c>
      <c r="F35" s="22">
        <v>0</v>
      </c>
      <c r="G35" s="22">
        <f>'1403-02-12'!G35-'1403-02-13'!F35</f>
        <v>19140</v>
      </c>
      <c r="H35" s="74" t="s">
        <v>42</v>
      </c>
      <c r="I35" s="75"/>
      <c r="J35" s="75"/>
      <c r="K35" s="76"/>
      <c r="L35" s="4" t="s">
        <v>66</v>
      </c>
      <c r="M35" s="22">
        <f>'1403-02-12'!N35</f>
        <v>796</v>
      </c>
      <c r="N35" s="22">
        <f>SUM(J14:J15)</f>
        <v>596</v>
      </c>
      <c r="O35" s="22">
        <f>'1403-02-12'!O35+'1403-02-13'!N35</f>
        <v>23007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'1403-02-12'!N36</f>
        <v>875.6</v>
      </c>
      <c r="N36" s="22">
        <f>J16+J17</f>
        <v>655.6</v>
      </c>
      <c r="O36" s="22">
        <f>'1403-02-12'!O36+'1403-02-13'!N36</f>
        <v>27678.631999999994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28" t="s">
        <v>164</v>
      </c>
      <c r="M37" s="22">
        <f>'1403-02-12'!N37</f>
        <v>605</v>
      </c>
      <c r="N37" s="22">
        <f>J17</f>
        <v>0</v>
      </c>
      <c r="O37" s="22" t="s">
        <v>151</v>
      </c>
      <c r="Q37" s="19"/>
      <c r="T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28" t="s">
        <v>68</v>
      </c>
      <c r="M38" s="22">
        <f>'1403-02-12'!N38</f>
        <v>210</v>
      </c>
      <c r="N38" s="22">
        <f t="shared" ref="N38" si="2">J18</f>
        <v>0</v>
      </c>
      <c r="O38" s="22">
        <f>'1403-02-12'!O38+'1403-02-13'!N38</f>
        <v>409</v>
      </c>
      <c r="P38" s="19"/>
      <c r="Q38" s="19"/>
    </row>
    <row r="39" spans="1:21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" t="s">
        <v>89</v>
      </c>
      <c r="M39" s="22">
        <f>'1403-02-12'!N39</f>
        <v>0</v>
      </c>
      <c r="N39" s="22">
        <v>0</v>
      </c>
      <c r="O39" s="22">
        <f>'1403-02-12'!O39+'1403-02-13'!N39</f>
        <v>50</v>
      </c>
    </row>
    <row r="40" spans="1:21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4</v>
      </c>
      <c r="I40" s="120"/>
      <c r="J40" s="120"/>
      <c r="K40" s="120"/>
      <c r="L40" s="120"/>
      <c r="M40" s="120"/>
      <c r="N40" s="120"/>
      <c r="O40" s="120"/>
    </row>
  </sheetData>
  <mergeCells count="75">
    <mergeCell ref="B1:O1"/>
    <mergeCell ref="B2:O2"/>
    <mergeCell ref="B3:E3"/>
    <mergeCell ref="G3:H3"/>
    <mergeCell ref="I3:J3"/>
    <mergeCell ref="M3:N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B33:K33"/>
    <mergeCell ref="L33:O33"/>
    <mergeCell ref="H35:K35"/>
    <mergeCell ref="H36:K36"/>
    <mergeCell ref="H39:K39"/>
    <mergeCell ref="B40:G40"/>
    <mergeCell ref="H40:O40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6248-8BBE-4A95-9A02-A9D405DA4F07}">
  <sheetPr>
    <pageSetUpPr fitToPage="1"/>
  </sheetPr>
  <dimension ref="A1:U40"/>
  <sheetViews>
    <sheetView rightToLeft="1" view="pageBreakPreview" topLeftCell="A28" zoomScale="70" zoomScaleNormal="100" zoomScaleSheetLayoutView="70" workbookViewId="0">
      <selection activeCell="I3" sqref="I3:J3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816406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174</v>
      </c>
      <c r="J3" s="96"/>
      <c r="K3" s="39"/>
      <c r="L3" s="39"/>
      <c r="M3" s="98" t="s">
        <v>3</v>
      </c>
      <c r="N3" s="98"/>
      <c r="O3" s="38">
        <v>15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172</v>
      </c>
      <c r="C7" s="100"/>
      <c r="D7" s="101"/>
      <c r="E7" s="5">
        <v>18</v>
      </c>
      <c r="F7" s="57" t="s">
        <v>152</v>
      </c>
      <c r="G7" s="57"/>
      <c r="H7" s="4" t="s">
        <v>42</v>
      </c>
      <c r="I7" s="121" t="s">
        <v>42</v>
      </c>
      <c r="J7" s="121"/>
      <c r="K7" s="121"/>
      <c r="L7" s="112" t="s">
        <v>173</v>
      </c>
      <c r="M7" s="112"/>
      <c r="N7" s="112"/>
      <c r="O7" s="112"/>
    </row>
    <row r="8" spans="1:19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57" t="s">
        <v>143</v>
      </c>
      <c r="G8" s="57"/>
      <c r="H8" s="4" t="s">
        <v>42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 t="s">
        <v>42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42</v>
      </c>
      <c r="D14" s="7" t="s">
        <v>42</v>
      </c>
      <c r="E14" s="7" t="s">
        <v>42</v>
      </c>
      <c r="F14" s="6" t="s">
        <v>42</v>
      </c>
      <c r="G14" s="4" t="s">
        <v>42</v>
      </c>
      <c r="H14" s="4">
        <v>0</v>
      </c>
      <c r="I14" s="30">
        <v>0</v>
      </c>
      <c r="J14" s="29">
        <f>H14*6+I14*4</f>
        <v>0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6" t="s">
        <v>42</v>
      </c>
      <c r="G15" s="4" t="s">
        <v>42</v>
      </c>
      <c r="H15" s="7">
        <v>0</v>
      </c>
      <c r="I15" s="7">
        <v>0</v>
      </c>
      <c r="J15" s="29">
        <f>H15*6+I15*4</f>
        <v>0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42</v>
      </c>
      <c r="D16" s="7" t="s">
        <v>42</v>
      </c>
      <c r="E16" s="7" t="s">
        <v>42</v>
      </c>
      <c r="F16" s="6" t="s">
        <v>42</v>
      </c>
      <c r="G16" s="4" t="s">
        <v>42</v>
      </c>
      <c r="H16" s="25" t="s">
        <v>42</v>
      </c>
      <c r="I16" s="25" t="s">
        <v>42</v>
      </c>
      <c r="J16" s="22">
        <f>SUM(J14:J15)*1.1</f>
        <v>0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163</v>
      </c>
      <c r="C17" s="7" t="s">
        <v>42</v>
      </c>
      <c r="D17" s="7" t="s">
        <v>42</v>
      </c>
      <c r="E17" s="7" t="s">
        <v>42</v>
      </c>
      <c r="F17" s="6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7" t="s">
        <v>42</v>
      </c>
      <c r="D18" s="7" t="s">
        <v>42</v>
      </c>
      <c r="E18" s="7" t="s">
        <v>42</v>
      </c>
      <c r="F18" s="6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0</v>
      </c>
      <c r="H22" s="4">
        <v>0</v>
      </c>
      <c r="I22" s="4">
        <f>SUM(G22:H22)</f>
        <v>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0</v>
      </c>
      <c r="H23" s="4">
        <v>0</v>
      </c>
      <c r="I23" s="4">
        <f>SUM(G23:H23)</f>
        <v>0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2</v>
      </c>
      <c r="F24" s="26">
        <f t="shared" si="0"/>
        <v>5</v>
      </c>
      <c r="G24" s="4">
        <v>0</v>
      </c>
      <c r="H24" s="4">
        <v>0</v>
      </c>
      <c r="I24" s="4">
        <f>SUM(G24:H24)</f>
        <v>0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0</v>
      </c>
      <c r="H25" s="4">
        <v>0</v>
      </c>
      <c r="I25" s="4">
        <f t="shared" ref="I25:I29" si="1">SUM(G25:H25)</f>
        <v>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0</v>
      </c>
      <c r="H26" s="4">
        <v>0</v>
      </c>
      <c r="I26" s="4">
        <f t="shared" si="1"/>
        <v>0</v>
      </c>
      <c r="J26" s="54">
        <v>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0</v>
      </c>
      <c r="H27" s="4">
        <v>0</v>
      </c>
      <c r="I27" s="4">
        <f t="shared" si="1"/>
        <v>0</v>
      </c>
      <c r="J27" s="54">
        <v>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0</v>
      </c>
      <c r="H29" s="4">
        <v>0</v>
      </c>
      <c r="I29" s="4">
        <f t="shared" si="1"/>
        <v>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0</v>
      </c>
      <c r="H31" s="4">
        <v>0</v>
      </c>
      <c r="I31" s="4">
        <f>SUM(G31:H31)</f>
        <v>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4">
        <v>13500</v>
      </c>
      <c r="D35" s="4" t="s">
        <v>62</v>
      </c>
      <c r="E35" s="22">
        <f>'1403-02-13'!E35+'1403-02-14'!C35</f>
        <v>67800</v>
      </c>
      <c r="F35" s="22">
        <v>0</v>
      </c>
      <c r="G35" s="22">
        <f>'1403-02-13'!G35-'1403-02-14'!F35+C35</f>
        <v>32640</v>
      </c>
      <c r="H35" s="74" t="s">
        <v>42</v>
      </c>
      <c r="I35" s="75"/>
      <c r="J35" s="75"/>
      <c r="K35" s="76"/>
      <c r="L35" s="4" t="s">
        <v>66</v>
      </c>
      <c r="M35" s="22">
        <f>'1403-02-13'!N35</f>
        <v>596</v>
      </c>
      <c r="N35" s="22">
        <f>SUM(J14:J15)</f>
        <v>0</v>
      </c>
      <c r="O35" s="22">
        <f>'1403-02-13'!O35+'1403-02-14'!N35</f>
        <v>23007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'1403-02-13'!N36</f>
        <v>655.6</v>
      </c>
      <c r="N36" s="22">
        <f>J16+J17</f>
        <v>0</v>
      </c>
      <c r="O36" s="22">
        <f>'1403-02-13'!O36+'1403-02-14'!N36</f>
        <v>27678.631999999994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28" t="s">
        <v>164</v>
      </c>
      <c r="M37" s="22">
        <f>'1403-02-13'!N37</f>
        <v>0</v>
      </c>
      <c r="N37" s="22">
        <f>J17</f>
        <v>0</v>
      </c>
      <c r="O37" s="22" t="s">
        <v>42</v>
      </c>
      <c r="Q37" s="19"/>
      <c r="T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28" t="s">
        <v>68</v>
      </c>
      <c r="M38" s="22">
        <f>'1403-02-13'!N38</f>
        <v>0</v>
      </c>
      <c r="N38" s="22">
        <f t="shared" ref="N38" si="2">J18</f>
        <v>0</v>
      </c>
      <c r="O38" s="22">
        <f>'1403-02-13'!O38+'1403-02-14'!N38</f>
        <v>409</v>
      </c>
      <c r="P38" s="19"/>
      <c r="Q38" s="19"/>
    </row>
    <row r="39" spans="1:21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" t="s">
        <v>89</v>
      </c>
      <c r="M39" s="22">
        <f>'1403-02-13'!N39</f>
        <v>0</v>
      </c>
      <c r="N39" s="22">
        <v>0</v>
      </c>
      <c r="O39" s="22">
        <f>'1403-02-13'!O39+'1403-02-14'!N39</f>
        <v>50</v>
      </c>
    </row>
    <row r="40" spans="1:21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4</v>
      </c>
      <c r="I40" s="120"/>
      <c r="J40" s="120"/>
      <c r="K40" s="120"/>
      <c r="L40" s="120"/>
      <c r="M40" s="120"/>
      <c r="N40" s="120"/>
      <c r="O40" s="120"/>
    </row>
  </sheetData>
  <mergeCells count="75">
    <mergeCell ref="B1:O1"/>
    <mergeCell ref="B2:O2"/>
    <mergeCell ref="B3:E3"/>
    <mergeCell ref="G3:H3"/>
    <mergeCell ref="I3:J3"/>
    <mergeCell ref="M3:N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B33:K33"/>
    <mergeCell ref="L33:O33"/>
    <mergeCell ref="H35:K35"/>
    <mergeCell ref="H36:K36"/>
    <mergeCell ref="H39:K39"/>
    <mergeCell ref="B40:G40"/>
    <mergeCell ref="H40:O40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250D-F93A-4012-85D5-E54C5CA8675F}">
  <sheetPr>
    <pageSetUpPr fitToPage="1"/>
  </sheetPr>
  <dimension ref="A1:U40"/>
  <sheetViews>
    <sheetView rightToLeft="1" view="pageBreakPreview" zoomScale="70" zoomScaleNormal="100" zoomScaleSheetLayoutView="70" workbookViewId="0">
      <selection activeCell="L7" sqref="L7:O9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816406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175</v>
      </c>
      <c r="J3" s="96"/>
      <c r="K3" s="39"/>
      <c r="L3" s="39"/>
      <c r="M3" s="98" t="s">
        <v>3</v>
      </c>
      <c r="N3" s="98"/>
      <c r="O3" s="38">
        <v>16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176</v>
      </c>
      <c r="C7" s="100"/>
      <c r="D7" s="101"/>
      <c r="E7" s="5" t="s">
        <v>151</v>
      </c>
      <c r="F7" s="57" t="s">
        <v>152</v>
      </c>
      <c r="G7" s="57"/>
      <c r="H7" s="4">
        <v>0</v>
      </c>
      <c r="I7" s="121" t="s">
        <v>42</v>
      </c>
      <c r="J7" s="121"/>
      <c r="K7" s="121"/>
      <c r="L7" s="112" t="s">
        <v>178</v>
      </c>
      <c r="M7" s="112"/>
      <c r="N7" s="112"/>
      <c r="O7" s="112"/>
    </row>
    <row r="8" spans="1:19" s="11" customFormat="1" ht="23.25" customHeight="1" x14ac:dyDescent="0.35">
      <c r="A8" s="8"/>
      <c r="B8" s="99" t="s">
        <v>177</v>
      </c>
      <c r="C8" s="100"/>
      <c r="D8" s="101"/>
      <c r="E8" s="5" t="s">
        <v>42</v>
      </c>
      <c r="F8" s="57" t="s">
        <v>143</v>
      </c>
      <c r="G8" s="57"/>
      <c r="H8" s="4">
        <v>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108" t="s">
        <v>42</v>
      </c>
      <c r="C9" s="109"/>
      <c r="D9" s="110"/>
      <c r="E9" s="5" t="s">
        <v>42</v>
      </c>
      <c r="F9" s="57" t="s">
        <v>65</v>
      </c>
      <c r="G9" s="57"/>
      <c r="H9" s="4">
        <v>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179</v>
      </c>
      <c r="D14" s="7" t="s">
        <v>180</v>
      </c>
      <c r="E14" s="7">
        <v>350</v>
      </c>
      <c r="F14" s="6" t="s">
        <v>9</v>
      </c>
      <c r="G14" s="4" t="s">
        <v>84</v>
      </c>
      <c r="H14" s="4">
        <v>49</v>
      </c>
      <c r="I14" s="30">
        <v>0</v>
      </c>
      <c r="J14" s="29">
        <f>H14*6+I14*4</f>
        <v>294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7" t="s">
        <v>42</v>
      </c>
      <c r="G15" s="7" t="s">
        <v>42</v>
      </c>
      <c r="H15" s="7">
        <v>0</v>
      </c>
      <c r="I15" s="7">
        <v>0</v>
      </c>
      <c r="J15" s="29">
        <f>H15*6+I15*4</f>
        <v>0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323.40000000000003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30</v>
      </c>
      <c r="H22" s="4">
        <v>0</v>
      </c>
      <c r="I22" s="4">
        <f>SUM(G22:H22)</f>
        <v>30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0</v>
      </c>
      <c r="E23" s="4">
        <v>1</v>
      </c>
      <c r="F23" s="26">
        <f t="shared" ref="F23:F29" si="0">SUM(C23:E23)</f>
        <v>1</v>
      </c>
      <c r="G23" s="4">
        <v>10</v>
      </c>
      <c r="H23" s="4">
        <v>0</v>
      </c>
      <c r="I23" s="4">
        <f>SUM(G23:H23)</f>
        <v>10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0</v>
      </c>
      <c r="F24" s="26">
        <f t="shared" si="0"/>
        <v>3</v>
      </c>
      <c r="G24" s="4">
        <v>20</v>
      </c>
      <c r="H24" s="4">
        <v>0</v>
      </c>
      <c r="I24" s="4">
        <f>SUM(G24:H24)</f>
        <v>20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4">
        <v>0</v>
      </c>
      <c r="D35" s="4" t="s">
        <v>62</v>
      </c>
      <c r="E35" s="22">
        <f>'1403-02-14'!E35</f>
        <v>67800</v>
      </c>
      <c r="F35" s="22">
        <v>1607</v>
      </c>
      <c r="G35" s="22">
        <f>'1403-02-14'!G35-'1403-02-15'!F35+C35</f>
        <v>31033</v>
      </c>
      <c r="H35" s="74" t="s">
        <v>42</v>
      </c>
      <c r="I35" s="75"/>
      <c r="J35" s="75"/>
      <c r="K35" s="76"/>
      <c r="L35" s="4" t="s">
        <v>66</v>
      </c>
      <c r="M35" s="22">
        <f>'1403-02-14'!N35</f>
        <v>0</v>
      </c>
      <c r="N35" s="22">
        <f>SUM(J14:J15)</f>
        <v>294</v>
      </c>
      <c r="O35" s="22">
        <f>'1403-02-14'!O35+'1403-02-15'!N35</f>
        <v>23301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'1403-02-14'!N36</f>
        <v>0</v>
      </c>
      <c r="N36" s="22">
        <f>J16+J17</f>
        <v>323.40000000000003</v>
      </c>
      <c r="O36" s="22">
        <f>'1403-02-14'!O36+'1403-02-15'!N36</f>
        <v>28002.031999999996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28" t="s">
        <v>164</v>
      </c>
      <c r="M37" s="22">
        <f>'1403-02-13'!N37</f>
        <v>0</v>
      </c>
      <c r="N37" s="22">
        <f>J17</f>
        <v>0</v>
      </c>
      <c r="O37" s="22" t="s">
        <v>42</v>
      </c>
      <c r="Q37" s="19"/>
      <c r="T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28" t="s">
        <v>68</v>
      </c>
      <c r="M38" s="22">
        <f>'1403-02-13'!N38</f>
        <v>0</v>
      </c>
      <c r="N38" s="22">
        <f t="shared" ref="N38" si="2">J18</f>
        <v>0</v>
      </c>
      <c r="O38" s="22">
        <f>'1403-02-14'!O38+'1403-02-15'!N38</f>
        <v>409</v>
      </c>
      <c r="P38" s="19"/>
      <c r="Q38" s="19"/>
    </row>
    <row r="39" spans="1:21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" t="s">
        <v>89</v>
      </c>
      <c r="M39" s="22">
        <f>'1403-02-13'!N39</f>
        <v>0</v>
      </c>
      <c r="N39" s="22">
        <v>0</v>
      </c>
      <c r="O39" s="22">
        <f>'1403-02-14'!O39+'1403-02-15'!N39</f>
        <v>50</v>
      </c>
    </row>
    <row r="40" spans="1:21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4</v>
      </c>
      <c r="I40" s="120"/>
      <c r="J40" s="120"/>
      <c r="K40" s="120"/>
      <c r="L40" s="120"/>
      <c r="M40" s="120"/>
      <c r="N40" s="120"/>
      <c r="O40" s="120"/>
    </row>
  </sheetData>
  <mergeCells count="75">
    <mergeCell ref="H35:K35"/>
    <mergeCell ref="H36:K36"/>
    <mergeCell ref="H39:K39"/>
    <mergeCell ref="B40:G40"/>
    <mergeCell ref="H40:O40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B33:K33"/>
    <mergeCell ref="L33:O33"/>
    <mergeCell ref="J25:K25"/>
    <mergeCell ref="L25:O25"/>
    <mergeCell ref="J26:K26"/>
    <mergeCell ref="L26:O26"/>
    <mergeCell ref="J27:K27"/>
    <mergeCell ref="L27:O27"/>
    <mergeCell ref="J22:K22"/>
    <mergeCell ref="L22:O22"/>
    <mergeCell ref="J23:K23"/>
    <mergeCell ref="L23:O23"/>
    <mergeCell ref="J24:K24"/>
    <mergeCell ref="L24:O24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4:O4"/>
    <mergeCell ref="B5:E5"/>
    <mergeCell ref="F5:K5"/>
    <mergeCell ref="L5:O6"/>
    <mergeCell ref="B6:D6"/>
    <mergeCell ref="F6:G6"/>
    <mergeCell ref="I6:K6"/>
    <mergeCell ref="B1:O1"/>
    <mergeCell ref="B2:O2"/>
    <mergeCell ref="B3:E3"/>
    <mergeCell ref="G3:H3"/>
    <mergeCell ref="I3:J3"/>
    <mergeCell ref="M3:N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A8AB-C47C-417D-963F-7AB095D3D670}">
  <sheetPr>
    <pageSetUpPr fitToPage="1"/>
  </sheetPr>
  <dimension ref="A1:V40"/>
  <sheetViews>
    <sheetView rightToLeft="1" view="pageBreakPreview" topLeftCell="A22" zoomScaleNormal="100" zoomScaleSheetLayoutView="100" workbookViewId="0">
      <selection activeCell="P38" sqref="P38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1:20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</row>
    <row r="3" spans="1:20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183</v>
      </c>
      <c r="J3" s="96"/>
      <c r="K3" s="39"/>
      <c r="L3" s="39"/>
      <c r="M3" s="39"/>
      <c r="N3" s="98" t="s">
        <v>3</v>
      </c>
      <c r="O3" s="98"/>
      <c r="P3" s="38">
        <v>17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181</v>
      </c>
      <c r="C7" s="100"/>
      <c r="D7" s="101"/>
      <c r="E7" s="5" t="s">
        <v>42</v>
      </c>
      <c r="F7" s="57" t="s">
        <v>152</v>
      </c>
      <c r="G7" s="57"/>
      <c r="H7" s="4">
        <v>0</v>
      </c>
      <c r="I7" s="123" t="s">
        <v>42</v>
      </c>
      <c r="J7" s="124"/>
      <c r="K7" s="124"/>
      <c r="L7" s="125"/>
      <c r="M7" s="112" t="s">
        <v>178</v>
      </c>
      <c r="N7" s="112"/>
      <c r="O7" s="112"/>
      <c r="P7" s="112"/>
    </row>
    <row r="8" spans="1:20" s="11" customFormat="1" ht="23.25" customHeight="1" x14ac:dyDescent="0.35">
      <c r="A8" s="8"/>
      <c r="B8" s="129" t="s">
        <v>182</v>
      </c>
      <c r="C8" s="130"/>
      <c r="D8" s="131"/>
      <c r="E8" s="5" t="s">
        <v>42</v>
      </c>
      <c r="F8" s="57" t="s">
        <v>189</v>
      </c>
      <c r="G8" s="57"/>
      <c r="H8" s="4">
        <v>600</v>
      </c>
      <c r="I8" s="126" t="s">
        <v>188</v>
      </c>
      <c r="J8" s="127"/>
      <c r="K8" s="127"/>
      <c r="L8" s="128"/>
      <c r="M8" s="112"/>
      <c r="N8" s="112"/>
      <c r="O8" s="112"/>
      <c r="P8" s="112"/>
    </row>
    <row r="9" spans="1:20" s="11" customFormat="1" ht="23.25" customHeight="1" x14ac:dyDescent="0.35">
      <c r="A9" s="8"/>
      <c r="B9" s="132"/>
      <c r="C9" s="133"/>
      <c r="D9" s="134"/>
      <c r="E9" s="5" t="s">
        <v>42</v>
      </c>
      <c r="F9" s="57" t="s">
        <v>65</v>
      </c>
      <c r="G9" s="57"/>
      <c r="H9" s="4">
        <v>600</v>
      </c>
      <c r="I9" s="126" t="s">
        <v>188</v>
      </c>
      <c r="J9" s="127"/>
      <c r="K9" s="127"/>
      <c r="L9" s="128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184</v>
      </c>
      <c r="D14" s="7" t="s">
        <v>185</v>
      </c>
      <c r="E14" s="7">
        <v>500</v>
      </c>
      <c r="F14" s="6" t="s">
        <v>9</v>
      </c>
      <c r="G14" s="4" t="s">
        <v>84</v>
      </c>
      <c r="H14" s="4">
        <v>82</v>
      </c>
      <c r="I14" s="30">
        <v>0</v>
      </c>
      <c r="J14" s="29">
        <f>H14*6+I14*4</f>
        <v>492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184</v>
      </c>
      <c r="D15" s="7" t="s">
        <v>185</v>
      </c>
      <c r="E15" s="7">
        <v>500</v>
      </c>
      <c r="F15" s="6" t="s">
        <v>9</v>
      </c>
      <c r="G15" s="4" t="s">
        <v>84</v>
      </c>
      <c r="H15" s="7">
        <v>23</v>
      </c>
      <c r="I15" s="7">
        <v>39</v>
      </c>
      <c r="J15" s="29">
        <f>H15*6+I15*4</f>
        <v>294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864.6</v>
      </c>
      <c r="K16" s="135" t="s">
        <v>192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192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30</v>
      </c>
      <c r="H22" s="4">
        <v>0</v>
      </c>
      <c r="I22" s="4">
        <f>SUM(G22:H22)</f>
        <v>30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50</v>
      </c>
      <c r="H24" s="4">
        <v>0</v>
      </c>
      <c r="I24" s="4">
        <f>SUM(G24:H24)</f>
        <v>50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0</v>
      </c>
      <c r="H25" s="4">
        <v>0</v>
      </c>
      <c r="I25" s="4">
        <f t="shared" ref="I25:I29" si="1">SUM(G25:H25)</f>
        <v>0</v>
      </c>
      <c r="J25" s="54">
        <v>10</v>
      </c>
      <c r="K25" s="56"/>
      <c r="L25" s="61" t="s">
        <v>186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187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4">
        <v>0</v>
      </c>
      <c r="D35" s="4" t="s">
        <v>62</v>
      </c>
      <c r="E35" s="22">
        <f>'1403-02-14'!E35</f>
        <v>67800</v>
      </c>
      <c r="F35" s="22">
        <v>0</v>
      </c>
      <c r="G35" s="22">
        <f>'1403-02-15'!G35-'1403-02-16'!F35+C35</f>
        <v>31033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'1403-02-15'!N35</f>
        <v>294</v>
      </c>
      <c r="O35" s="22">
        <f>SUM(J14:J15)</f>
        <v>786</v>
      </c>
      <c r="P35" s="22">
        <f>'1403-02-15'!O35+'1403-02-16'!O35</f>
        <v>24087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'1403-02-15'!N36</f>
        <v>323.40000000000003</v>
      </c>
      <c r="O36" s="22">
        <f>J16+J17</f>
        <v>864.6</v>
      </c>
      <c r="P36" s="22">
        <f>'1403-02-15'!O36+'1403-02-16'!O36</f>
        <v>28866.631999999994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'1403-02-15'!N37</f>
        <v>0</v>
      </c>
      <c r="O37" s="22">
        <f>J17</f>
        <v>0</v>
      </c>
      <c r="P37" s="22">
        <v>2125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'1403-02-15'!N38</f>
        <v>0</v>
      </c>
      <c r="O38" s="22">
        <f t="shared" ref="O38" si="2">J18</f>
        <v>0</v>
      </c>
      <c r="P38" s="22">
        <f>'1403-02-15'!O38+'1403-02-16'!O38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'1403-02-15'!N39</f>
        <v>0</v>
      </c>
      <c r="O39" s="22">
        <v>0</v>
      </c>
      <c r="P39" s="22">
        <f>'1403-02-15'!O39+'1403-02-16'!O39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79">
    <mergeCell ref="K14:L14"/>
    <mergeCell ref="K15:L15"/>
    <mergeCell ref="K16:L16"/>
    <mergeCell ref="K17:L17"/>
    <mergeCell ref="K18:L18"/>
    <mergeCell ref="L25:P25"/>
    <mergeCell ref="L26:P26"/>
    <mergeCell ref="L27:P27"/>
    <mergeCell ref="B1:P1"/>
    <mergeCell ref="B2:P2"/>
    <mergeCell ref="B3:E3"/>
    <mergeCell ref="G3:H3"/>
    <mergeCell ref="I3:J3"/>
    <mergeCell ref="N3:O3"/>
    <mergeCell ref="B4:P4"/>
    <mergeCell ref="B5:E5"/>
    <mergeCell ref="M5:P6"/>
    <mergeCell ref="B6:D6"/>
    <mergeCell ref="F6:G6"/>
    <mergeCell ref="F5:L5"/>
    <mergeCell ref="I6:L6"/>
    <mergeCell ref="B7:D7"/>
    <mergeCell ref="F7:G7"/>
    <mergeCell ref="M7:P9"/>
    <mergeCell ref="F8:G8"/>
    <mergeCell ref="F9:G9"/>
    <mergeCell ref="I7:L7"/>
    <mergeCell ref="I8:L8"/>
    <mergeCell ref="I9:L9"/>
    <mergeCell ref="B8:D9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S13:T13"/>
    <mergeCell ref="M14:P14"/>
    <mergeCell ref="S14:T14"/>
    <mergeCell ref="M15:P15"/>
    <mergeCell ref="Q15:T15"/>
    <mergeCell ref="J21:K21"/>
    <mergeCell ref="L21:P21"/>
    <mergeCell ref="L22:P22"/>
    <mergeCell ref="L23:P23"/>
    <mergeCell ref="L24:P24"/>
    <mergeCell ref="M16:P16"/>
    <mergeCell ref="S16:T16"/>
    <mergeCell ref="M17:P17"/>
    <mergeCell ref="M18:P18"/>
    <mergeCell ref="B20:P20"/>
    <mergeCell ref="H34:K34"/>
    <mergeCell ref="J28:K28"/>
    <mergeCell ref="J29:K29"/>
    <mergeCell ref="J30:K30"/>
    <mergeCell ref="L28:P28"/>
    <mergeCell ref="L29:P29"/>
    <mergeCell ref="L30:P30"/>
    <mergeCell ref="L31:P31"/>
    <mergeCell ref="J31:K31"/>
    <mergeCell ref="B32:P32"/>
    <mergeCell ref="B33:K33"/>
    <mergeCell ref="M33:P33"/>
    <mergeCell ref="J25:K25"/>
    <mergeCell ref="J26:K26"/>
    <mergeCell ref="J27:K27"/>
    <mergeCell ref="J22:K22"/>
    <mergeCell ref="J23:K23"/>
    <mergeCell ref="J24:K24"/>
    <mergeCell ref="H35:K35"/>
    <mergeCell ref="H36:K36"/>
    <mergeCell ref="H39:K39"/>
    <mergeCell ref="B40:G40"/>
    <mergeCell ref="H40:P40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E50-5FBF-4DC6-9AE0-5A4059F7FEC6}">
  <sheetPr>
    <pageSetUpPr fitToPage="1"/>
  </sheetPr>
  <dimension ref="A1:V40"/>
  <sheetViews>
    <sheetView rightToLeft="1" view="pageBreakPreview" topLeftCell="A31" zoomScaleNormal="100" zoomScaleSheetLayoutView="100" workbookViewId="0">
      <selection activeCell="N45" sqref="N45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1:20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</row>
    <row r="3" spans="1:20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194</v>
      </c>
      <c r="J3" s="96"/>
      <c r="K3" s="39"/>
      <c r="L3" s="39"/>
      <c r="M3" s="39"/>
      <c r="N3" s="98" t="s">
        <v>3</v>
      </c>
      <c r="O3" s="98"/>
      <c r="P3" s="38">
        <v>18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195</v>
      </c>
      <c r="C7" s="100"/>
      <c r="D7" s="101"/>
      <c r="E7" s="5">
        <v>5</v>
      </c>
      <c r="F7" s="57" t="s">
        <v>152</v>
      </c>
      <c r="G7" s="57"/>
      <c r="H7" s="4">
        <v>0</v>
      </c>
      <c r="I7" s="123" t="s">
        <v>42</v>
      </c>
      <c r="J7" s="124"/>
      <c r="K7" s="124"/>
      <c r="L7" s="125"/>
      <c r="M7" s="112" t="s">
        <v>198</v>
      </c>
      <c r="N7" s="112"/>
      <c r="O7" s="112"/>
      <c r="P7" s="112"/>
    </row>
    <row r="8" spans="1:20" s="11" customFormat="1" ht="23.25" customHeight="1" x14ac:dyDescent="0.35">
      <c r="A8" s="8"/>
      <c r="B8" s="102" t="s">
        <v>196</v>
      </c>
      <c r="C8" s="102"/>
      <c r="D8" s="102"/>
      <c r="E8" s="5">
        <v>35</v>
      </c>
      <c r="F8" s="57" t="s">
        <v>189</v>
      </c>
      <c r="G8" s="57"/>
      <c r="H8" s="4">
        <v>600</v>
      </c>
      <c r="I8" s="126" t="s">
        <v>197</v>
      </c>
      <c r="J8" s="127"/>
      <c r="K8" s="127"/>
      <c r="L8" s="128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0</v>
      </c>
      <c r="I9" s="126" t="s">
        <v>42</v>
      </c>
      <c r="J9" s="127"/>
      <c r="K9" s="127"/>
      <c r="L9" s="128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184</v>
      </c>
      <c r="D14" s="7" t="s">
        <v>185</v>
      </c>
      <c r="E14" s="7">
        <v>500</v>
      </c>
      <c r="F14" s="6" t="s">
        <v>9</v>
      </c>
      <c r="G14" s="4" t="s">
        <v>84</v>
      </c>
      <c r="H14" s="4">
        <v>82</v>
      </c>
      <c r="I14" s="30">
        <v>0</v>
      </c>
      <c r="J14" s="29">
        <f>H14*6+I14*4</f>
        <v>492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157</v>
      </c>
      <c r="D15" s="7" t="s">
        <v>199</v>
      </c>
      <c r="E15" s="7">
        <v>950</v>
      </c>
      <c r="F15" s="6" t="s">
        <v>9</v>
      </c>
      <c r="G15" s="4" t="s">
        <v>84</v>
      </c>
      <c r="H15" s="7">
        <v>26</v>
      </c>
      <c r="I15" s="7">
        <v>48</v>
      </c>
      <c r="J15" s="29">
        <f>H15*6+I15*4</f>
        <v>348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924.00000000000011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60</v>
      </c>
      <c r="H24" s="4">
        <v>0</v>
      </c>
      <c r="I24" s="4">
        <f>SUM(G24:H24)</f>
        <v>60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0</v>
      </c>
      <c r="H25" s="4">
        <v>0</v>
      </c>
      <c r="I25" s="4">
        <f t="shared" ref="I25:I29" si="1">SUM(G25:H25)</f>
        <v>0</v>
      </c>
      <c r="J25" s="54">
        <v>10</v>
      </c>
      <c r="K25" s="56"/>
      <c r="L25" s="61" t="s">
        <v>186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187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4">
        <v>0</v>
      </c>
      <c r="D35" s="4" t="s">
        <v>62</v>
      </c>
      <c r="E35" s="22">
        <f>'1403-02-14'!E35</f>
        <v>67800</v>
      </c>
      <c r="F35" s="22">
        <v>1921</v>
      </c>
      <c r="G35" s="22">
        <f>'1403-02-16'!G35-'1403-02-17'!F35+C35</f>
        <v>29112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'1403-02-16'!N35</f>
        <v>294</v>
      </c>
      <c r="O35" s="22">
        <f>SUM(J14:J15)</f>
        <v>840</v>
      </c>
      <c r="P35" s="22">
        <f>'1403-02-16'!P35+'1403-02-17'!O35</f>
        <v>24927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'1403-02-16'!N36</f>
        <v>323.40000000000003</v>
      </c>
      <c r="O36" s="22">
        <f>J16+J17</f>
        <v>924.00000000000011</v>
      </c>
      <c r="P36" s="22">
        <f>'1403-02-16'!P36+'1403-02-17'!O36</f>
        <v>29790.631999999994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'1403-02-16'!N37</f>
        <v>0</v>
      </c>
      <c r="O37" s="22">
        <f>J17</f>
        <v>0</v>
      </c>
      <c r="P37" s="22">
        <f>'1403-02-16'!P37+'1403-02-17'!O37</f>
        <v>2125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'1403-02-16'!N38</f>
        <v>0</v>
      </c>
      <c r="O38" s="22">
        <f t="shared" ref="O38" si="2">J18</f>
        <v>0</v>
      </c>
      <c r="P38" s="22">
        <f>'1403-02-16'!P38+'1403-02-17'!O38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'1403-02-16'!N39</f>
        <v>0</v>
      </c>
      <c r="O39" s="22">
        <v>0</v>
      </c>
      <c r="P39" s="22">
        <f>'1403-02-16'!P39+'1403-02-17'!O39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B1:P1"/>
    <mergeCell ref="B2:P2"/>
    <mergeCell ref="B3:E3"/>
    <mergeCell ref="G3:H3"/>
    <mergeCell ref="I3:J3"/>
    <mergeCell ref="N3:O3"/>
    <mergeCell ref="B11:P11"/>
    <mergeCell ref="B12:B13"/>
    <mergeCell ref="C12:C13"/>
    <mergeCell ref="D12:D13"/>
    <mergeCell ref="B4:P4"/>
    <mergeCell ref="B5:E5"/>
    <mergeCell ref="F5:L5"/>
    <mergeCell ref="M5:P6"/>
    <mergeCell ref="B6:D6"/>
    <mergeCell ref="F6:G6"/>
    <mergeCell ref="I6:L6"/>
    <mergeCell ref="B7:D7"/>
    <mergeCell ref="F7:G7"/>
    <mergeCell ref="I7:L7"/>
    <mergeCell ref="M7:P9"/>
    <mergeCell ref="F8:G8"/>
    <mergeCell ref="I8:L8"/>
    <mergeCell ref="F9:G9"/>
    <mergeCell ref="I9:L9"/>
    <mergeCell ref="B8:D8"/>
    <mergeCell ref="B9:D9"/>
    <mergeCell ref="E12:E13"/>
    <mergeCell ref="F12:F13"/>
    <mergeCell ref="G12:G13"/>
    <mergeCell ref="H12:I12"/>
    <mergeCell ref="J12:J13"/>
    <mergeCell ref="K12:L13"/>
    <mergeCell ref="M12:P13"/>
    <mergeCell ref="M14:P14"/>
    <mergeCell ref="S14:T14"/>
    <mergeCell ref="S16:T16"/>
    <mergeCell ref="Q15:T15"/>
    <mergeCell ref="S13:T13"/>
    <mergeCell ref="K14:L14"/>
    <mergeCell ref="K17:L17"/>
    <mergeCell ref="M17:P17"/>
    <mergeCell ref="K16:L16"/>
    <mergeCell ref="M16:P16"/>
    <mergeCell ref="K15:L15"/>
    <mergeCell ref="M15:P15"/>
    <mergeCell ref="K18:L18"/>
    <mergeCell ref="M18:P18"/>
    <mergeCell ref="L24:P24"/>
    <mergeCell ref="J25:K25"/>
    <mergeCell ref="L25:P25"/>
    <mergeCell ref="J24:K24"/>
    <mergeCell ref="B20:P20"/>
    <mergeCell ref="J21:K21"/>
    <mergeCell ref="L21:P21"/>
    <mergeCell ref="J22:K22"/>
    <mergeCell ref="L22:P22"/>
    <mergeCell ref="J23:K23"/>
    <mergeCell ref="L23:P23"/>
    <mergeCell ref="J26:K26"/>
    <mergeCell ref="L26:P26"/>
    <mergeCell ref="L27:P27"/>
    <mergeCell ref="J28:K28"/>
    <mergeCell ref="L28:P28"/>
    <mergeCell ref="J27:K27"/>
    <mergeCell ref="J29:K29"/>
    <mergeCell ref="L29:P29"/>
    <mergeCell ref="B40:G40"/>
    <mergeCell ref="H40:P40"/>
    <mergeCell ref="J30:K30"/>
    <mergeCell ref="L30:P30"/>
    <mergeCell ref="J31:K31"/>
    <mergeCell ref="L31:P31"/>
    <mergeCell ref="B32:P32"/>
    <mergeCell ref="B33:K33"/>
    <mergeCell ref="M33:P33"/>
    <mergeCell ref="H34:K34"/>
    <mergeCell ref="H35:K35"/>
    <mergeCell ref="H36:K36"/>
    <mergeCell ref="H39:K39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98B3-83FB-448A-8108-8E5B28896504}">
  <sheetPr>
    <pageSetUpPr fitToPage="1"/>
  </sheetPr>
  <dimension ref="A1:V40"/>
  <sheetViews>
    <sheetView rightToLeft="1" view="pageBreakPreview" topLeftCell="A25" zoomScale="70" zoomScaleNormal="100" zoomScaleSheetLayoutView="70" workbookViewId="0">
      <selection activeCell="M33" sqref="M33:P39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200</v>
      </c>
      <c r="J3" s="140"/>
      <c r="N3" s="139" t="s">
        <v>3</v>
      </c>
      <c r="O3" s="139"/>
      <c r="P3" s="13">
        <v>19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201</v>
      </c>
      <c r="C7" s="100"/>
      <c r="D7" s="101"/>
      <c r="E7" s="5">
        <v>20</v>
      </c>
      <c r="F7" s="141" t="s">
        <v>205</v>
      </c>
      <c r="G7" s="141"/>
      <c r="H7" s="57">
        <v>10</v>
      </c>
      <c r="I7" s="112" t="s">
        <v>206</v>
      </c>
      <c r="J7" s="112"/>
      <c r="K7" s="112"/>
      <c r="L7" s="112"/>
      <c r="M7" s="112" t="s">
        <v>207</v>
      </c>
      <c r="N7" s="112"/>
      <c r="O7" s="112"/>
      <c r="P7" s="112"/>
    </row>
    <row r="8" spans="1:20" s="11" customFormat="1" ht="23.25" customHeight="1" x14ac:dyDescent="0.35">
      <c r="A8" s="8"/>
      <c r="B8" s="102" t="s">
        <v>202</v>
      </c>
      <c r="C8" s="102"/>
      <c r="D8" s="102"/>
      <c r="E8" s="5">
        <v>18</v>
      </c>
      <c r="F8" s="141"/>
      <c r="G8" s="141"/>
      <c r="H8" s="57"/>
      <c r="I8" s="112"/>
      <c r="J8" s="112"/>
      <c r="K8" s="112"/>
      <c r="L8" s="112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203</v>
      </c>
      <c r="G9" s="57"/>
      <c r="H9" s="4">
        <v>800</v>
      </c>
      <c r="I9" s="126" t="s">
        <v>204</v>
      </c>
      <c r="J9" s="127"/>
      <c r="K9" s="127"/>
      <c r="L9" s="128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208</v>
      </c>
      <c r="D14" s="7" t="s">
        <v>76</v>
      </c>
      <c r="E14" s="7">
        <v>800</v>
      </c>
      <c r="F14" s="6" t="s">
        <v>9</v>
      </c>
      <c r="G14" s="4" t="s">
        <v>84</v>
      </c>
      <c r="H14" s="4">
        <v>77</v>
      </c>
      <c r="I14" s="30">
        <v>0</v>
      </c>
      <c r="J14" s="29">
        <f>H14*6+I14*4</f>
        <v>462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208</v>
      </c>
      <c r="D15" s="7" t="s">
        <v>76</v>
      </c>
      <c r="E15" s="7">
        <v>800</v>
      </c>
      <c r="F15" s="6" t="s">
        <v>9</v>
      </c>
      <c r="G15" s="4" t="s">
        <v>84</v>
      </c>
      <c r="H15" s="7">
        <v>26</v>
      </c>
      <c r="I15" s="7">
        <v>53</v>
      </c>
      <c r="J15" s="29">
        <f>H15*6+I15*4</f>
        <v>368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913.00000000000011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161</v>
      </c>
      <c r="D17" s="4" t="s">
        <v>162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f>F22*10</f>
        <v>30</v>
      </c>
      <c r="H22" s="4">
        <v>0</v>
      </c>
      <c r="I22" s="4">
        <f>SUM(G22:H22)</f>
        <v>30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f>F23*10</f>
        <v>20</v>
      </c>
      <c r="H23" s="4">
        <v>0</v>
      </c>
      <c r="I23" s="4">
        <f>SUM(G23:H23)</f>
        <v>20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45</v>
      </c>
      <c r="H24" s="4">
        <v>0</v>
      </c>
      <c r="I24" s="4">
        <f>SUM(G24:H24)</f>
        <v>45</v>
      </c>
      <c r="J24" s="54">
        <v>15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0</v>
      </c>
      <c r="H25" s="4">
        <v>0</v>
      </c>
      <c r="I25" s="4">
        <f t="shared" ref="I25:I29" si="1">SUM(G25:H25)</f>
        <v>0</v>
      </c>
      <c r="J25" s="54">
        <v>10</v>
      </c>
      <c r="K25" s="56"/>
      <c r="L25" s="61" t="s">
        <v>186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187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f>F30*7</f>
        <v>7</v>
      </c>
      <c r="H30" s="4">
        <v>0</v>
      </c>
      <c r="I30" s="4">
        <f>SUM(G30:H30)</f>
        <v>7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13500</v>
      </c>
      <c r="D35" s="4" t="s">
        <v>62</v>
      </c>
      <c r="E35" s="22">
        <f>'1403-02-17'!E35+'1403-02-18'!C35</f>
        <v>81300</v>
      </c>
      <c r="F35" s="22">
        <v>2352</v>
      </c>
      <c r="G35" s="22">
        <f>'1403-02-17'!G35-'1403-02-18'!F35+C35</f>
        <v>40260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'1403-02-17'!O35</f>
        <v>840</v>
      </c>
      <c r="O35" s="22">
        <f>SUM(J14:J15)</f>
        <v>830</v>
      </c>
      <c r="P35" s="22">
        <f>'1403-02-17'!P35+'1403-02-18'!O35</f>
        <v>25757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'1403-02-17'!O36</f>
        <v>924.00000000000011</v>
      </c>
      <c r="O36" s="22">
        <f>J16+J17</f>
        <v>913.00000000000011</v>
      </c>
      <c r="P36" s="22">
        <f>'1403-02-17'!P36+'1403-02-18'!O36</f>
        <v>30703.631999999994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'1403-02-17'!O37</f>
        <v>0</v>
      </c>
      <c r="O37" s="22">
        <f>J17</f>
        <v>0</v>
      </c>
      <c r="P37" s="22">
        <f>'1403-02-17'!P37+'1403-02-18'!O37</f>
        <v>2125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'1403-02-17'!O38</f>
        <v>0</v>
      </c>
      <c r="O38" s="22">
        <f t="shared" ref="O38" si="2">J18</f>
        <v>0</v>
      </c>
      <c r="P38" s="22">
        <f>'1403-02-17'!P38+'1403-02-18'!O38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'1403-02-17'!O39</f>
        <v>0</v>
      </c>
      <c r="O39" s="22">
        <v>0</v>
      </c>
      <c r="P39" s="22">
        <f>'1403-02-17'!P39+'1403-02-18'!O39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79">
    <mergeCell ref="J27:K27"/>
    <mergeCell ref="L27:P27"/>
    <mergeCell ref="J28:K28"/>
    <mergeCell ref="L28:P28"/>
    <mergeCell ref="J29:K29"/>
    <mergeCell ref="L29:P29"/>
    <mergeCell ref="H36:K36"/>
    <mergeCell ref="H39:K39"/>
    <mergeCell ref="B40:G40"/>
    <mergeCell ref="H40:P40"/>
    <mergeCell ref="J30:K30"/>
    <mergeCell ref="L30:P30"/>
    <mergeCell ref="J31:K31"/>
    <mergeCell ref="L31:P31"/>
    <mergeCell ref="B32:P32"/>
    <mergeCell ref="B33:K33"/>
    <mergeCell ref="M33:P33"/>
    <mergeCell ref="H34:K34"/>
    <mergeCell ref="H35:K35"/>
    <mergeCell ref="L26:P26"/>
    <mergeCell ref="B20:P20"/>
    <mergeCell ref="J21:K21"/>
    <mergeCell ref="L21:P21"/>
    <mergeCell ref="J22:K22"/>
    <mergeCell ref="L22:P22"/>
    <mergeCell ref="J23:K23"/>
    <mergeCell ref="L23:P23"/>
    <mergeCell ref="J24:K24"/>
    <mergeCell ref="L24:P24"/>
    <mergeCell ref="J25:K25"/>
    <mergeCell ref="L25:P25"/>
    <mergeCell ref="J26:K26"/>
    <mergeCell ref="K18:L18"/>
    <mergeCell ref="M18:P18"/>
    <mergeCell ref="M12:P13"/>
    <mergeCell ref="S13:T13"/>
    <mergeCell ref="K14:L14"/>
    <mergeCell ref="M14:P14"/>
    <mergeCell ref="S14:T14"/>
    <mergeCell ref="K15:L15"/>
    <mergeCell ref="M15:P15"/>
    <mergeCell ref="Q15:T15"/>
    <mergeCell ref="K16:L16"/>
    <mergeCell ref="M16:P16"/>
    <mergeCell ref="S16:T16"/>
    <mergeCell ref="K17:L17"/>
    <mergeCell ref="M17:P17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B7:D7"/>
    <mergeCell ref="M7:P9"/>
    <mergeCell ref="B8:D8"/>
    <mergeCell ref="F9:G9"/>
    <mergeCell ref="I9:L9"/>
    <mergeCell ref="B9:D9"/>
    <mergeCell ref="F7:G8"/>
    <mergeCell ref="H7:H8"/>
    <mergeCell ref="I7:L8"/>
    <mergeCell ref="B4:P4"/>
    <mergeCell ref="B5:E5"/>
    <mergeCell ref="F5:L5"/>
    <mergeCell ref="M5:P6"/>
    <mergeCell ref="B6:D6"/>
    <mergeCell ref="F6:G6"/>
    <mergeCell ref="I6:L6"/>
    <mergeCell ref="B1:P1"/>
    <mergeCell ref="B2:P2"/>
    <mergeCell ref="B3:E3"/>
    <mergeCell ref="G3:H3"/>
    <mergeCell ref="I3:J3"/>
    <mergeCell ref="N3:O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61DA-A9D0-412C-A80C-BE0CD912859B}">
  <sheetPr>
    <pageSetUpPr fitToPage="1"/>
  </sheetPr>
  <dimension ref="A1:V40"/>
  <sheetViews>
    <sheetView rightToLeft="1" view="pageBreakPreview" topLeftCell="A31" zoomScale="70" zoomScaleNormal="100" zoomScaleSheetLayoutView="70" workbookViewId="0">
      <selection activeCell="P35" sqref="P35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215</v>
      </c>
      <c r="J3" s="140"/>
      <c r="N3" s="139" t="s">
        <v>3</v>
      </c>
      <c r="O3" s="139"/>
      <c r="P3" s="13">
        <v>20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216</v>
      </c>
      <c r="C7" s="100"/>
      <c r="D7" s="101"/>
      <c r="E7" s="5">
        <v>10</v>
      </c>
      <c r="F7" s="108" t="s">
        <v>217</v>
      </c>
      <c r="G7" s="110"/>
      <c r="H7" s="4">
        <v>400</v>
      </c>
      <c r="I7" s="142" t="s">
        <v>218</v>
      </c>
      <c r="J7" s="143"/>
      <c r="K7" s="143"/>
      <c r="L7" s="144"/>
      <c r="M7" s="112" t="s">
        <v>210</v>
      </c>
      <c r="N7" s="112"/>
      <c r="O7" s="112"/>
      <c r="P7" s="112"/>
    </row>
    <row r="8" spans="1:20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108" t="s">
        <v>219</v>
      </c>
      <c r="G8" s="110"/>
      <c r="H8" s="4">
        <v>400</v>
      </c>
      <c r="I8" s="142" t="s">
        <v>218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700</v>
      </c>
      <c r="I9" s="142" t="s">
        <v>220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83</v>
      </c>
      <c r="D14" s="7" t="s">
        <v>211</v>
      </c>
      <c r="E14" s="7">
        <v>600</v>
      </c>
      <c r="F14" s="6" t="s">
        <v>9</v>
      </c>
      <c r="G14" s="4" t="s">
        <v>84</v>
      </c>
      <c r="H14" s="4">
        <v>86</v>
      </c>
      <c r="I14" s="30">
        <v>0</v>
      </c>
      <c r="J14" s="29">
        <f>H14*6+I14*4</f>
        <v>516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83</v>
      </c>
      <c r="D15" s="7" t="s">
        <v>211</v>
      </c>
      <c r="E15" s="7">
        <v>600</v>
      </c>
      <c r="F15" s="6" t="s">
        <v>9</v>
      </c>
      <c r="G15" s="4" t="s">
        <v>84</v>
      </c>
      <c r="H15" s="7">
        <v>17</v>
      </c>
      <c r="I15" s="7">
        <v>57</v>
      </c>
      <c r="J15" s="29">
        <f>H15*6+I15*4</f>
        <v>330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930.6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212</v>
      </c>
      <c r="D17" s="4" t="s">
        <v>213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50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f>F23*10</f>
        <v>20</v>
      </c>
      <c r="H23" s="4">
        <v>0</v>
      </c>
      <c r="I23" s="4">
        <f>SUM(G23:H23)</f>
        <v>20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45</v>
      </c>
      <c r="H24" s="4">
        <v>0</v>
      </c>
      <c r="I24" s="4">
        <f>SUM(G24:H24)</f>
        <v>45</v>
      </c>
      <c r="J24" s="54">
        <v>15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0</v>
      </c>
      <c r="H25" s="4">
        <v>0</v>
      </c>
      <c r="I25" s="4">
        <f t="shared" ref="I25:I29" si="1">SUM(G25:H25)</f>
        <v>0</v>
      </c>
      <c r="J25" s="54"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214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0</v>
      </c>
      <c r="G35" s="22">
        <f>'1403-02-18'!G35-F35+C35</f>
        <v>40260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'1403-02-18'!O35</f>
        <v>830</v>
      </c>
      <c r="O35" s="22">
        <f>SUM(J14:J15)</f>
        <v>846</v>
      </c>
      <c r="P35" s="22">
        <f>'1403-02-18'!P35+'1403-02-19'!O35</f>
        <v>26603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'1403-02-18'!O36</f>
        <v>913.00000000000011</v>
      </c>
      <c r="O36" s="22">
        <f>J16+J17</f>
        <v>980.6</v>
      </c>
      <c r="P36" s="22">
        <f>'1403-02-18'!P36+'1403-02-19'!O36</f>
        <v>31684.231999999993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'1403-02-18'!O37</f>
        <v>0</v>
      </c>
      <c r="O37" s="22">
        <f>J17</f>
        <v>50</v>
      </c>
      <c r="P37" s="22">
        <f>'1403-02-18'!P37+'1403-02-19'!O37</f>
        <v>2175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'1403-02-18'!O38</f>
        <v>0</v>
      </c>
      <c r="O38" s="22">
        <f t="shared" ref="O38" si="2">J18</f>
        <v>0</v>
      </c>
      <c r="P38" s="22">
        <f>'1403-02-18'!P38+'1403-02-19'!O38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'1403-02-18'!O39</f>
        <v>0</v>
      </c>
      <c r="O39" s="22">
        <v>0</v>
      </c>
      <c r="P39" s="22">
        <f>'1403-02-18'!P39+'1403-02-19'!O39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B1:P1"/>
    <mergeCell ref="B2:P2"/>
    <mergeCell ref="B3:E3"/>
    <mergeCell ref="G3:H3"/>
    <mergeCell ref="I3:J3"/>
    <mergeCell ref="N3:O3"/>
    <mergeCell ref="B4:P4"/>
    <mergeCell ref="B5:E5"/>
    <mergeCell ref="F5:L5"/>
    <mergeCell ref="M5:P6"/>
    <mergeCell ref="B6:D6"/>
    <mergeCell ref="F6:G6"/>
    <mergeCell ref="I6:L6"/>
    <mergeCell ref="B7:D7"/>
    <mergeCell ref="M7:P9"/>
    <mergeCell ref="B8:D8"/>
    <mergeCell ref="B9:D9"/>
    <mergeCell ref="F9:G9"/>
    <mergeCell ref="I9:L9"/>
    <mergeCell ref="F7:G7"/>
    <mergeCell ref="I7:L7"/>
    <mergeCell ref="I8:L8"/>
    <mergeCell ref="F8:G8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K18:L18"/>
    <mergeCell ref="M18:P18"/>
    <mergeCell ref="M12:P13"/>
    <mergeCell ref="S13:T13"/>
    <mergeCell ref="K14:L14"/>
    <mergeCell ref="M14:P14"/>
    <mergeCell ref="S14:T14"/>
    <mergeCell ref="K15:L15"/>
    <mergeCell ref="M15:P15"/>
    <mergeCell ref="Q15:T15"/>
    <mergeCell ref="K16:L16"/>
    <mergeCell ref="M16:P16"/>
    <mergeCell ref="S16:T16"/>
    <mergeCell ref="K17:L17"/>
    <mergeCell ref="M17:P17"/>
    <mergeCell ref="L26:P26"/>
    <mergeCell ref="B20:P20"/>
    <mergeCell ref="J21:K21"/>
    <mergeCell ref="L21:P21"/>
    <mergeCell ref="J22:K22"/>
    <mergeCell ref="L22:P22"/>
    <mergeCell ref="J23:K23"/>
    <mergeCell ref="L23:P23"/>
    <mergeCell ref="J24:K24"/>
    <mergeCell ref="L24:P24"/>
    <mergeCell ref="J25:K25"/>
    <mergeCell ref="L25:P25"/>
    <mergeCell ref="J26:K26"/>
    <mergeCell ref="H36:K36"/>
    <mergeCell ref="H39:K39"/>
    <mergeCell ref="B40:G40"/>
    <mergeCell ref="H40:P40"/>
    <mergeCell ref="J30:K30"/>
    <mergeCell ref="L30:P30"/>
    <mergeCell ref="J31:K31"/>
    <mergeCell ref="L31:P31"/>
    <mergeCell ref="B32:P32"/>
    <mergeCell ref="B33:K33"/>
    <mergeCell ref="M33:P33"/>
    <mergeCell ref="H34:K34"/>
    <mergeCell ref="H35:K35"/>
    <mergeCell ref="J27:K27"/>
    <mergeCell ref="L27:P27"/>
    <mergeCell ref="J28:K28"/>
    <mergeCell ref="L28:P28"/>
    <mergeCell ref="J29:K29"/>
    <mergeCell ref="L29:P29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5162-2F6A-4CCF-9082-9CC799965B9B}">
  <sheetPr>
    <pageSetUpPr fitToPage="1"/>
  </sheetPr>
  <dimension ref="A1:V40"/>
  <sheetViews>
    <sheetView rightToLeft="1" view="pageBreakPreview" topLeftCell="A19" zoomScale="70" zoomScaleNormal="100" zoomScaleSheetLayoutView="70" workbookViewId="0">
      <selection activeCell="I25" sqref="I25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221</v>
      </c>
      <c r="J3" s="140"/>
      <c r="N3" s="139" t="s">
        <v>3</v>
      </c>
      <c r="O3" s="139"/>
      <c r="P3" s="13">
        <v>21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42</v>
      </c>
      <c r="C7" s="100"/>
      <c r="D7" s="101"/>
      <c r="E7" s="5" t="s">
        <v>42</v>
      </c>
      <c r="F7" s="108" t="s">
        <v>217</v>
      </c>
      <c r="G7" s="110"/>
      <c r="H7" s="4">
        <v>200</v>
      </c>
      <c r="I7" s="142" t="s">
        <v>222</v>
      </c>
      <c r="J7" s="143"/>
      <c r="K7" s="143"/>
      <c r="L7" s="144"/>
      <c r="M7" s="112" t="s">
        <v>225</v>
      </c>
      <c r="N7" s="112"/>
      <c r="O7" s="112"/>
      <c r="P7" s="112"/>
    </row>
    <row r="8" spans="1:20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108" t="s">
        <v>219</v>
      </c>
      <c r="G8" s="110"/>
      <c r="H8" s="4">
        <v>200</v>
      </c>
      <c r="I8" s="142" t="s">
        <v>222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700</v>
      </c>
      <c r="I9" s="142" t="s">
        <v>223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224</v>
      </c>
      <c r="D14" s="7" t="s">
        <v>157</v>
      </c>
      <c r="E14" s="7">
        <v>600</v>
      </c>
      <c r="F14" s="6" t="s">
        <v>9</v>
      </c>
      <c r="G14" s="4" t="s">
        <v>84</v>
      </c>
      <c r="H14" s="4">
        <v>100</v>
      </c>
      <c r="I14" s="30">
        <v>0</v>
      </c>
      <c r="J14" s="29">
        <f>H14*6+I14*4</f>
        <v>600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7" t="s">
        <v>42</v>
      </c>
      <c r="G15" s="7" t="s">
        <v>42</v>
      </c>
      <c r="H15" s="7">
        <v>0</v>
      </c>
      <c r="I15" s="7">
        <v>0</v>
      </c>
      <c r="J15" s="29">
        <f>H15*6+I15*4</f>
        <v>0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660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212</v>
      </c>
      <c r="D17" s="4" t="s">
        <v>213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50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0</v>
      </c>
      <c r="F23" s="26">
        <f t="shared" ref="F23:F29" si="0">SUM(C23:E23)</f>
        <v>1</v>
      </c>
      <c r="G23" s="4">
        <f>F23*10</f>
        <v>10</v>
      </c>
      <c r="H23" s="4">
        <v>0</v>
      </c>
      <c r="I23" s="4">
        <f>SUM(G23:H23)</f>
        <v>10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0</v>
      </c>
      <c r="F24" s="26">
        <f t="shared" si="0"/>
        <v>3</v>
      </c>
      <c r="G24" s="4">
        <v>30</v>
      </c>
      <c r="H24" s="4">
        <v>0</v>
      </c>
      <c r="I24" s="4">
        <f>SUM(G24:H24)</f>
        <v>30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214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1626</v>
      </c>
      <c r="G35" s="22">
        <f>'1403-02-19'!G35-F35+C35</f>
        <v>38634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'1403-02-19'!O35</f>
        <v>846</v>
      </c>
      <c r="O35" s="22">
        <f>SUM(J14:J15)</f>
        <v>600</v>
      </c>
      <c r="P35" s="22">
        <f>'1403-02-19'!P35+'1403-02-20'!O35</f>
        <v>27203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'1403-02-19'!O36</f>
        <v>980.6</v>
      </c>
      <c r="O36" s="22">
        <f>J16+J17</f>
        <v>710</v>
      </c>
      <c r="P36" s="22">
        <f>'1403-02-19'!P36+'1403-02-20'!O36</f>
        <v>32394.231999999993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'1403-02-19'!O37</f>
        <v>50</v>
      </c>
      <c r="O37" s="22">
        <f>J17</f>
        <v>50</v>
      </c>
      <c r="P37" s="22">
        <f>'1403-02-19'!P37+'1403-02-20'!O37</f>
        <v>2225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'1403-02-19'!O38</f>
        <v>0</v>
      </c>
      <c r="O38" s="22">
        <f t="shared" ref="O38" si="2">J18</f>
        <v>0</v>
      </c>
      <c r="P38" s="22">
        <f>'1403-02-19'!P38+'1403-02-20'!O38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'1403-02-19'!O39</f>
        <v>0</v>
      </c>
      <c r="O39" s="22">
        <v>0</v>
      </c>
      <c r="P39" s="22">
        <f>'1403-02-19'!P39+'1403-02-20'!O39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H34:K34"/>
    <mergeCell ref="H35:K35"/>
    <mergeCell ref="H36:K36"/>
    <mergeCell ref="H39:K39"/>
    <mergeCell ref="B40:G40"/>
    <mergeCell ref="H40:P40"/>
    <mergeCell ref="B33:K33"/>
    <mergeCell ref="M33:P33"/>
    <mergeCell ref="J27:K27"/>
    <mergeCell ref="L27:P27"/>
    <mergeCell ref="J28:K28"/>
    <mergeCell ref="L28:P28"/>
    <mergeCell ref="J29:K29"/>
    <mergeCell ref="L29:P29"/>
    <mergeCell ref="J30:K30"/>
    <mergeCell ref="L30:P30"/>
    <mergeCell ref="J31:K31"/>
    <mergeCell ref="L31:P31"/>
    <mergeCell ref="B32:P32"/>
    <mergeCell ref="J24:K24"/>
    <mergeCell ref="L24:P24"/>
    <mergeCell ref="J25:K25"/>
    <mergeCell ref="L25:P25"/>
    <mergeCell ref="J26:K26"/>
    <mergeCell ref="L26:P26"/>
    <mergeCell ref="M14:P14"/>
    <mergeCell ref="S14:T14"/>
    <mergeCell ref="J23:K23"/>
    <mergeCell ref="L23:P23"/>
    <mergeCell ref="K16:L16"/>
    <mergeCell ref="M16:P16"/>
    <mergeCell ref="S16:T16"/>
    <mergeCell ref="K17:L17"/>
    <mergeCell ref="M17:P17"/>
    <mergeCell ref="K18:L18"/>
    <mergeCell ref="M18:P18"/>
    <mergeCell ref="B20:P20"/>
    <mergeCell ref="J21:K21"/>
    <mergeCell ref="L21:P21"/>
    <mergeCell ref="J22:K22"/>
    <mergeCell ref="L22:P22"/>
    <mergeCell ref="K15:L15"/>
    <mergeCell ref="M15:P15"/>
    <mergeCell ref="Q15:T15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S13:T13"/>
    <mergeCell ref="K14:L14"/>
    <mergeCell ref="B7:D7"/>
    <mergeCell ref="F7:G7"/>
    <mergeCell ref="I7:L7"/>
    <mergeCell ref="M7:P9"/>
    <mergeCell ref="B8:D8"/>
    <mergeCell ref="F8:G8"/>
    <mergeCell ref="I8:L8"/>
    <mergeCell ref="B9:D9"/>
    <mergeCell ref="F9:G9"/>
    <mergeCell ref="I9:L9"/>
    <mergeCell ref="B4:P4"/>
    <mergeCell ref="B5:E5"/>
    <mergeCell ref="F5:L5"/>
    <mergeCell ref="M5:P6"/>
    <mergeCell ref="B6:D6"/>
    <mergeCell ref="F6:G6"/>
    <mergeCell ref="I6:L6"/>
    <mergeCell ref="B1:P1"/>
    <mergeCell ref="B2:P2"/>
    <mergeCell ref="B3:E3"/>
    <mergeCell ref="G3:H3"/>
    <mergeCell ref="I3:J3"/>
    <mergeCell ref="N3:O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8E08-EDB2-4CB2-8A48-E79A003B6749}">
  <sheetPr>
    <pageSetUpPr fitToPage="1"/>
  </sheetPr>
  <dimension ref="A1:V40"/>
  <sheetViews>
    <sheetView rightToLeft="1" view="pageBreakPreview" topLeftCell="D7" zoomScale="70" zoomScaleNormal="100" zoomScaleSheetLayoutView="70" workbookViewId="0">
      <selection activeCell="H40" sqref="H40:P40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226</v>
      </c>
      <c r="J3" s="140"/>
      <c r="N3" s="139" t="s">
        <v>3</v>
      </c>
      <c r="O3" s="139"/>
      <c r="P3" s="13">
        <v>22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42</v>
      </c>
      <c r="C7" s="100"/>
      <c r="D7" s="101"/>
      <c r="E7" s="5" t="s">
        <v>42</v>
      </c>
      <c r="F7" s="108" t="s">
        <v>217</v>
      </c>
      <c r="G7" s="110"/>
      <c r="H7" s="4">
        <v>125</v>
      </c>
      <c r="I7" s="142" t="s">
        <v>227</v>
      </c>
      <c r="J7" s="143"/>
      <c r="K7" s="143"/>
      <c r="L7" s="144"/>
      <c r="M7" s="112" t="s">
        <v>225</v>
      </c>
      <c r="N7" s="112"/>
      <c r="O7" s="112"/>
      <c r="P7" s="112"/>
    </row>
    <row r="8" spans="1:20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108" t="s">
        <v>219</v>
      </c>
      <c r="G8" s="110"/>
      <c r="H8" s="4">
        <v>125</v>
      </c>
      <c r="I8" s="142" t="s">
        <v>227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0</v>
      </c>
      <c r="I9" s="142" t="s">
        <v>228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229</v>
      </c>
      <c r="D14" s="7" t="s">
        <v>92</v>
      </c>
      <c r="E14" s="7">
        <v>400</v>
      </c>
      <c r="F14" s="6" t="s">
        <v>9</v>
      </c>
      <c r="G14" s="4" t="s">
        <v>84</v>
      </c>
      <c r="H14" s="4">
        <v>91</v>
      </c>
      <c r="I14" s="30">
        <v>0</v>
      </c>
      <c r="J14" s="29">
        <f>H14*6+I14*4</f>
        <v>546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7" t="s">
        <v>42</v>
      </c>
      <c r="G15" s="7" t="s">
        <v>42</v>
      </c>
      <c r="H15" s="7">
        <v>0</v>
      </c>
      <c r="I15" s="7">
        <v>0</v>
      </c>
      <c r="J15" s="29">
        <f>H15*6+I15*4</f>
        <v>0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600.6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212</v>
      </c>
      <c r="D17" s="4" t="s">
        <v>213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50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0</v>
      </c>
      <c r="F23" s="26">
        <f t="shared" ref="F23:F29" si="0">SUM(C23:E23)</f>
        <v>1</v>
      </c>
      <c r="G23" s="4">
        <f>F23*10</f>
        <v>10</v>
      </c>
      <c r="H23" s="4">
        <v>0</v>
      </c>
      <c r="I23" s="4">
        <f>SUM(G23:H23)</f>
        <v>10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0</v>
      </c>
      <c r="F24" s="26">
        <f t="shared" si="0"/>
        <v>3</v>
      </c>
      <c r="G24" s="4">
        <v>30</v>
      </c>
      <c r="H24" s="4">
        <v>0</v>
      </c>
      <c r="I24" s="4">
        <f>SUM(G24:H24)</f>
        <v>30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214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152</v>
      </c>
      <c r="G35" s="22">
        <f>'1403-02-20'!G35-F35+C35</f>
        <v>38482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'1403-02-20'!O35</f>
        <v>600</v>
      </c>
      <c r="O35" s="22">
        <f>SUM(J14:J15)</f>
        <v>546</v>
      </c>
      <c r="P35" s="22">
        <f>'1403-02-20'!P35+'1403-02-21'!O35</f>
        <v>27749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'1403-02-20'!O36</f>
        <v>710</v>
      </c>
      <c r="O36" s="22">
        <f>J16+J17</f>
        <v>650.6</v>
      </c>
      <c r="P36" s="22">
        <f>'1403-02-20'!P36+'1403-02-21'!O36</f>
        <v>33044.831999999995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'1403-02-20'!O37</f>
        <v>50</v>
      </c>
      <c r="O37" s="22">
        <f>J17</f>
        <v>50</v>
      </c>
      <c r="P37" s="22">
        <f>'1403-02-20'!P37+'1403-02-21'!O37</f>
        <v>2275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'1403-02-20'!O38</f>
        <v>0</v>
      </c>
      <c r="O38" s="22">
        <f t="shared" ref="O38" si="2">J18</f>
        <v>0</v>
      </c>
      <c r="P38" s="22">
        <f>'1403-02-20'!P38+'1403-02-21'!O38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'1403-02-20'!O39</f>
        <v>0</v>
      </c>
      <c r="O39" s="22">
        <v>0</v>
      </c>
      <c r="P39" s="22">
        <f>'1403-02-20'!P39+'1403-02-21'!O39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H34:K34"/>
    <mergeCell ref="H35:K35"/>
    <mergeCell ref="H36:K36"/>
    <mergeCell ref="H39:K39"/>
    <mergeCell ref="B40:G40"/>
    <mergeCell ref="H40:P40"/>
    <mergeCell ref="B33:K33"/>
    <mergeCell ref="M33:P33"/>
    <mergeCell ref="J27:K27"/>
    <mergeCell ref="L27:P27"/>
    <mergeCell ref="J28:K28"/>
    <mergeCell ref="L28:P28"/>
    <mergeCell ref="J29:K29"/>
    <mergeCell ref="L29:P29"/>
    <mergeCell ref="J30:K30"/>
    <mergeCell ref="L30:P30"/>
    <mergeCell ref="J31:K31"/>
    <mergeCell ref="L31:P31"/>
    <mergeCell ref="B32:P32"/>
    <mergeCell ref="J24:K24"/>
    <mergeCell ref="L24:P24"/>
    <mergeCell ref="J25:K25"/>
    <mergeCell ref="L25:P25"/>
    <mergeCell ref="J26:K26"/>
    <mergeCell ref="L26:P26"/>
    <mergeCell ref="M14:P14"/>
    <mergeCell ref="S14:T14"/>
    <mergeCell ref="J23:K23"/>
    <mergeCell ref="L23:P23"/>
    <mergeCell ref="K16:L16"/>
    <mergeCell ref="M16:P16"/>
    <mergeCell ref="S16:T16"/>
    <mergeCell ref="K17:L17"/>
    <mergeCell ref="M17:P17"/>
    <mergeCell ref="K18:L18"/>
    <mergeCell ref="M18:P18"/>
    <mergeCell ref="B20:P20"/>
    <mergeCell ref="J21:K21"/>
    <mergeCell ref="L21:P21"/>
    <mergeCell ref="J22:K22"/>
    <mergeCell ref="L22:P22"/>
    <mergeCell ref="K15:L15"/>
    <mergeCell ref="M15:P15"/>
    <mergeCell ref="Q15:T15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S13:T13"/>
    <mergeCell ref="K14:L14"/>
    <mergeCell ref="B7:D7"/>
    <mergeCell ref="F7:G7"/>
    <mergeCell ref="I7:L7"/>
    <mergeCell ref="M7:P9"/>
    <mergeCell ref="B8:D8"/>
    <mergeCell ref="F8:G8"/>
    <mergeCell ref="I8:L8"/>
    <mergeCell ref="B9:D9"/>
    <mergeCell ref="F9:G9"/>
    <mergeCell ref="I9:L9"/>
    <mergeCell ref="B4:P4"/>
    <mergeCell ref="B5:E5"/>
    <mergeCell ref="F5:L5"/>
    <mergeCell ref="M5:P6"/>
    <mergeCell ref="B6:D6"/>
    <mergeCell ref="F6:G6"/>
    <mergeCell ref="I6:L6"/>
    <mergeCell ref="B1:P1"/>
    <mergeCell ref="B2:P2"/>
    <mergeCell ref="B3:E3"/>
    <mergeCell ref="G3:H3"/>
    <mergeCell ref="I3:J3"/>
    <mergeCell ref="N3:O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F0DA-2032-48E5-9417-AF47AB5BF164}">
  <sheetPr>
    <pageSetUpPr fitToPage="1"/>
  </sheetPr>
  <dimension ref="A1:U38"/>
  <sheetViews>
    <sheetView rightToLeft="1" view="pageBreakPreview" topLeftCell="G38" zoomScale="115" zoomScaleNormal="100" zoomScaleSheetLayoutView="115" workbookViewId="0">
      <selection activeCell="J18" sqref="J18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90</v>
      </c>
      <c r="J3" s="96"/>
      <c r="K3" s="98" t="s">
        <v>3</v>
      </c>
      <c r="L3" s="98"/>
      <c r="M3" s="3">
        <v>5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105" t="s">
        <v>94</v>
      </c>
      <c r="C7" s="106"/>
      <c r="D7" s="107"/>
      <c r="E7" s="30">
        <v>29</v>
      </c>
      <c r="F7" s="57" t="s">
        <v>44</v>
      </c>
      <c r="G7" s="57"/>
      <c r="H7" s="4">
        <v>450</v>
      </c>
      <c r="I7" s="102" t="s">
        <v>42</v>
      </c>
      <c r="J7" s="102"/>
      <c r="K7" s="102"/>
      <c r="L7" s="112" t="s">
        <v>96</v>
      </c>
      <c r="M7" s="112"/>
      <c r="N7" s="112"/>
      <c r="O7" s="112"/>
    </row>
    <row r="8" spans="1:19" s="11" customFormat="1" ht="23.25" customHeight="1" x14ac:dyDescent="0.35">
      <c r="A8" s="8"/>
      <c r="B8" s="108" t="s">
        <v>95</v>
      </c>
      <c r="C8" s="109"/>
      <c r="D8" s="110"/>
      <c r="E8" s="5" t="s">
        <v>42</v>
      </c>
      <c r="F8" s="57" t="s">
        <v>73</v>
      </c>
      <c r="G8" s="57"/>
      <c r="H8" s="4">
        <v>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325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6" t="s">
        <v>79</v>
      </c>
      <c r="D14" s="6" t="s">
        <v>91</v>
      </c>
      <c r="E14" s="7">
        <v>600</v>
      </c>
      <c r="F14" s="6" t="s">
        <v>9</v>
      </c>
      <c r="G14" s="4" t="s">
        <v>84</v>
      </c>
      <c r="H14" s="4">
        <v>65</v>
      </c>
      <c r="I14" s="30">
        <v>0</v>
      </c>
      <c r="J14" s="29">
        <f>SUM(H14,I14/2)*6</f>
        <v>390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83</v>
      </c>
      <c r="D15" s="6" t="s">
        <v>92</v>
      </c>
      <c r="E15" s="7">
        <v>550</v>
      </c>
      <c r="F15" s="6" t="s">
        <v>9</v>
      </c>
      <c r="G15" s="4" t="s">
        <v>84</v>
      </c>
      <c r="H15" s="23">
        <v>44</v>
      </c>
      <c r="I15" s="4">
        <v>88</v>
      </c>
      <c r="J15" s="29">
        <f>SUM(H15,I15/2)*6</f>
        <v>528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666.46800000000007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</f>
        <v>312.12</v>
      </c>
      <c r="K17" s="1" t="s">
        <v>70</v>
      </c>
      <c r="L17" s="64" t="s">
        <v>42</v>
      </c>
      <c r="M17" s="64"/>
      <c r="N17" s="64"/>
      <c r="O17" s="64"/>
      <c r="R17" s="14"/>
      <c r="S17" s="14"/>
    </row>
    <row r="18" spans="1:19" s="9" customFormat="1" ht="30" customHeight="1" x14ac:dyDescent="0.35">
      <c r="A18" s="8"/>
      <c r="B18" s="4" t="s">
        <v>97</v>
      </c>
      <c r="C18" s="4" t="s">
        <v>98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52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54</v>
      </c>
      <c r="H24" s="4">
        <v>0</v>
      </c>
      <c r="I24" s="4">
        <f>SUM(G24:H24)</f>
        <v>54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8</v>
      </c>
      <c r="H25" s="4">
        <v>0</v>
      </c>
      <c r="I25" s="4">
        <f t="shared" ref="I25:I29" si="1">SUM(G25:H25)</f>
        <v>8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8</v>
      </c>
      <c r="H27" s="4">
        <v>0</v>
      </c>
      <c r="I27" s="4">
        <f t="shared" si="1"/>
        <v>8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9</v>
      </c>
      <c r="H29" s="4">
        <v>0</v>
      </c>
      <c r="I29" s="4">
        <f t="shared" si="1"/>
        <v>9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0</v>
      </c>
      <c r="G34" s="22">
        <f>'1403-02-03'!G34-'1403-02-04'!F34</f>
        <v>28221</v>
      </c>
      <c r="H34" s="74" t="s">
        <v>42</v>
      </c>
      <c r="I34" s="75"/>
      <c r="J34" s="75"/>
      <c r="K34" s="76"/>
      <c r="L34" s="4" t="s">
        <v>66</v>
      </c>
      <c r="M34" s="22">
        <f>'1403-02-03'!N34</f>
        <v>960</v>
      </c>
      <c r="N34" s="22">
        <f>SUM(J14:J15)</f>
        <v>918</v>
      </c>
      <c r="O34" s="22">
        <f>'1403-02-03'!O34+'1403-02-04'!N34</f>
        <v>16313</v>
      </c>
      <c r="P34" s="19"/>
      <c r="U34" s="18"/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f>'1403-02-03'!N35</f>
        <v>1171.2</v>
      </c>
      <c r="N35" s="22">
        <f>J16+J17</f>
        <v>978.58800000000008</v>
      </c>
      <c r="O35" s="22">
        <f>'1403-02-03'!O35+'1403-02-04'!N35</f>
        <v>19760.488000000001</v>
      </c>
      <c r="Q35" s="19"/>
      <c r="T35" s="19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f>'1403-02-03'!N36</f>
        <v>0</v>
      </c>
      <c r="N36" s="22">
        <v>52</v>
      </c>
      <c r="O36" s="22">
        <f>'1403-02-03'!O36+'1403-02-04'!N36</f>
        <v>134</v>
      </c>
      <c r="P36" s="19"/>
      <c r="Q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22">
        <f>'1403-02-03'!N37</f>
        <v>50</v>
      </c>
      <c r="N37" s="4">
        <v>0</v>
      </c>
      <c r="O37" s="22">
        <f>'1403-02-03'!O37+'1403-02-04'!N37</f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H37:K37"/>
    <mergeCell ref="B38:G38"/>
    <mergeCell ref="H38:O38"/>
    <mergeCell ref="B31:O31"/>
    <mergeCell ref="B32:K32"/>
    <mergeCell ref="L32:O32"/>
    <mergeCell ref="H33:K33"/>
    <mergeCell ref="H34:K34"/>
    <mergeCell ref="H35:K35"/>
    <mergeCell ref="J28:K28"/>
    <mergeCell ref="L28:O28"/>
    <mergeCell ref="J29:K29"/>
    <mergeCell ref="L29:O29"/>
    <mergeCell ref="J30:K30"/>
    <mergeCell ref="L30:O30"/>
    <mergeCell ref="J25:K25"/>
    <mergeCell ref="L25:O25"/>
    <mergeCell ref="J26:K26"/>
    <mergeCell ref="L26:O26"/>
    <mergeCell ref="J27:K27"/>
    <mergeCell ref="L27:O27"/>
    <mergeCell ref="J22:K22"/>
    <mergeCell ref="L22:O22"/>
    <mergeCell ref="J23:K23"/>
    <mergeCell ref="L23:O23"/>
    <mergeCell ref="J24:K24"/>
    <mergeCell ref="L24:O24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4:O4"/>
    <mergeCell ref="B5:E5"/>
    <mergeCell ref="F5:K5"/>
    <mergeCell ref="L5:O6"/>
    <mergeCell ref="B6:D6"/>
    <mergeCell ref="F6:G6"/>
    <mergeCell ref="I6:K6"/>
    <mergeCell ref="B1:O1"/>
    <mergeCell ref="B2:O2"/>
    <mergeCell ref="B3:E3"/>
    <mergeCell ref="G3:H3"/>
    <mergeCell ref="I3:J3"/>
    <mergeCell ref="K3:L3"/>
    <mergeCell ref="N3:O3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9D48-764A-4B7F-A077-AA900F70FEDB}">
  <sheetPr>
    <pageSetUpPr fitToPage="1"/>
  </sheetPr>
  <dimension ref="A1:V40"/>
  <sheetViews>
    <sheetView rightToLeft="1" view="pageBreakPreview" topLeftCell="D10" zoomScale="70" zoomScaleNormal="100" zoomScaleSheetLayoutView="70" workbookViewId="0">
      <selection activeCell="P39" sqref="P39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233</v>
      </c>
      <c r="J3" s="140"/>
      <c r="N3" s="139" t="s">
        <v>3</v>
      </c>
      <c r="O3" s="139"/>
      <c r="P3" s="13">
        <v>23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129" t="s">
        <v>230</v>
      </c>
      <c r="C7" s="130"/>
      <c r="D7" s="131"/>
      <c r="E7" s="145">
        <v>6</v>
      </c>
      <c r="F7" s="108" t="s">
        <v>217</v>
      </c>
      <c r="G7" s="110"/>
      <c r="H7" s="4">
        <v>750</v>
      </c>
      <c r="I7" s="142" t="s">
        <v>231</v>
      </c>
      <c r="J7" s="143"/>
      <c r="K7" s="143"/>
      <c r="L7" s="144"/>
      <c r="M7" s="112"/>
      <c r="N7" s="112"/>
      <c r="O7" s="112"/>
      <c r="P7" s="112"/>
    </row>
    <row r="8" spans="1:20" s="11" customFormat="1" ht="23.25" customHeight="1" x14ac:dyDescent="0.35">
      <c r="A8" s="8"/>
      <c r="B8" s="132"/>
      <c r="C8" s="133"/>
      <c r="D8" s="134"/>
      <c r="E8" s="146"/>
      <c r="F8" s="108" t="s">
        <v>219</v>
      </c>
      <c r="G8" s="110"/>
      <c r="H8" s="4">
        <v>750</v>
      </c>
      <c r="I8" s="142" t="s">
        <v>231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0</v>
      </c>
      <c r="I9" s="142" t="s">
        <v>228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92</v>
      </c>
      <c r="D14" s="7" t="s">
        <v>232</v>
      </c>
      <c r="E14" s="7">
        <v>600</v>
      </c>
      <c r="F14" s="6" t="s">
        <v>9</v>
      </c>
      <c r="G14" s="4" t="s">
        <v>84</v>
      </c>
      <c r="H14" s="4">
        <v>99</v>
      </c>
      <c r="I14" s="30">
        <v>0</v>
      </c>
      <c r="J14" s="29">
        <f>H14*6+I14*4</f>
        <v>594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92</v>
      </c>
      <c r="D15" s="7" t="s">
        <v>232</v>
      </c>
      <c r="E15" s="7">
        <v>600</v>
      </c>
      <c r="F15" s="6" t="s">
        <v>9</v>
      </c>
      <c r="G15" s="4" t="s">
        <v>84</v>
      </c>
      <c r="H15" s="7">
        <v>33</v>
      </c>
      <c r="I15" s="7">
        <v>60</v>
      </c>
      <c r="J15" s="29">
        <f>H15*6+I15*4</f>
        <v>438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1135.2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212</v>
      </c>
      <c r="D17" s="4" t="s">
        <v>213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50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0</v>
      </c>
      <c r="F23" s="26">
        <f t="shared" ref="F23:F29" si="0">SUM(C23:E23)</f>
        <v>1</v>
      </c>
      <c r="G23" s="4">
        <f>F23*10</f>
        <v>10</v>
      </c>
      <c r="H23" s="4">
        <v>0</v>
      </c>
      <c r="I23" s="4">
        <f>SUM(G23:H23)</f>
        <v>10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3</v>
      </c>
      <c r="E24" s="4">
        <v>0</v>
      </c>
      <c r="F24" s="26">
        <f t="shared" si="0"/>
        <v>6</v>
      </c>
      <c r="G24" s="4">
        <v>60</v>
      </c>
      <c r="H24" s="4">
        <v>0</v>
      </c>
      <c r="I24" s="4">
        <f>SUM(G24:H24)</f>
        <v>60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2465</v>
      </c>
      <c r="G35" s="22">
        <f>'1403-02-21'!G35-F35+C35</f>
        <v>36017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'1403-02-21'!O35</f>
        <v>546</v>
      </c>
      <c r="O35" s="22">
        <f>SUM(J14:J15)</f>
        <v>1032</v>
      </c>
      <c r="P35" s="22">
        <f>'1403-02-21'!P35+'1403-02-22'!O35</f>
        <v>28781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'1403-02-21'!O36</f>
        <v>650.6</v>
      </c>
      <c r="O36" s="22">
        <f>J16+J17</f>
        <v>1185.2</v>
      </c>
      <c r="P36" s="22">
        <f>'1403-02-21'!P36+'1403-02-22'!O36</f>
        <v>34230.031999999992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'1403-02-21'!O37</f>
        <v>50</v>
      </c>
      <c r="O37" s="22">
        <f>J17</f>
        <v>50</v>
      </c>
      <c r="P37" s="22">
        <f>'1403-02-21'!P37+'1403-02-22'!O37</f>
        <v>2325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'1403-02-21'!O38</f>
        <v>0</v>
      </c>
      <c r="O38" s="22">
        <f t="shared" ref="O38" si="2">J18</f>
        <v>0</v>
      </c>
      <c r="P38" s="22">
        <f>'1403-02-21'!P38+'1403-02-22'!O38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'1403-02-21'!O39</f>
        <v>0</v>
      </c>
      <c r="O39" s="22">
        <v>0</v>
      </c>
      <c r="P39" s="22">
        <f>'1403-02-21'!P39+'1403-02-22'!O39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B7:D8"/>
    <mergeCell ref="B1:P1"/>
    <mergeCell ref="B2:P2"/>
    <mergeCell ref="B3:E3"/>
    <mergeCell ref="G3:H3"/>
    <mergeCell ref="I3:J3"/>
    <mergeCell ref="N3:O3"/>
    <mergeCell ref="F7:G7"/>
    <mergeCell ref="I7:L7"/>
    <mergeCell ref="M7:P9"/>
    <mergeCell ref="F8:G8"/>
    <mergeCell ref="I8:L8"/>
    <mergeCell ref="B4:P4"/>
    <mergeCell ref="B5:E5"/>
    <mergeCell ref="F5:L5"/>
    <mergeCell ref="M5:P6"/>
    <mergeCell ref="B6:D6"/>
    <mergeCell ref="F6:G6"/>
    <mergeCell ref="I6:L6"/>
    <mergeCell ref="S13:T13"/>
    <mergeCell ref="K14:L14"/>
    <mergeCell ref="B9:D9"/>
    <mergeCell ref="F9:G9"/>
    <mergeCell ref="I9:L9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M14:P14"/>
    <mergeCell ref="S14:T14"/>
    <mergeCell ref="S16:T16"/>
    <mergeCell ref="K17:L17"/>
    <mergeCell ref="M17:P17"/>
    <mergeCell ref="K15:L15"/>
    <mergeCell ref="M15:P15"/>
    <mergeCell ref="Q15:T15"/>
    <mergeCell ref="K18:L18"/>
    <mergeCell ref="M18:P18"/>
    <mergeCell ref="L24:P24"/>
    <mergeCell ref="J25:K25"/>
    <mergeCell ref="L25:P25"/>
    <mergeCell ref="J26:K26"/>
    <mergeCell ref="L26:P26"/>
    <mergeCell ref="L27:P27"/>
    <mergeCell ref="J28:K28"/>
    <mergeCell ref="L28:P28"/>
    <mergeCell ref="L29:P29"/>
    <mergeCell ref="H39:K39"/>
    <mergeCell ref="B40:G40"/>
    <mergeCell ref="H40:P40"/>
    <mergeCell ref="J30:K30"/>
    <mergeCell ref="L30:P30"/>
    <mergeCell ref="J31:K31"/>
    <mergeCell ref="L31:P31"/>
    <mergeCell ref="B32:P32"/>
    <mergeCell ref="B33:K33"/>
    <mergeCell ref="M33:P33"/>
    <mergeCell ref="E7:E8"/>
    <mergeCell ref="H34:K34"/>
    <mergeCell ref="H35:K35"/>
    <mergeCell ref="H36:K36"/>
    <mergeCell ref="J27:K27"/>
    <mergeCell ref="J24:K24"/>
    <mergeCell ref="B20:P20"/>
    <mergeCell ref="J21:K21"/>
    <mergeCell ref="L21:P21"/>
    <mergeCell ref="J22:K22"/>
    <mergeCell ref="L22:P22"/>
    <mergeCell ref="J23:K23"/>
    <mergeCell ref="L23:P23"/>
    <mergeCell ref="K16:L16"/>
    <mergeCell ref="M16:P16"/>
    <mergeCell ref="J29:K29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598-C3EC-406A-B5FE-CA80233611AE}">
  <sheetPr>
    <pageSetUpPr fitToPage="1"/>
  </sheetPr>
  <dimension ref="A1:V40"/>
  <sheetViews>
    <sheetView rightToLeft="1" view="pageBreakPreview" zoomScale="70" zoomScaleNormal="100" zoomScaleSheetLayoutView="70" workbookViewId="0">
      <selection activeCell="Q16" sqref="Q16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234</v>
      </c>
      <c r="J3" s="140"/>
      <c r="N3" s="139" t="s">
        <v>3</v>
      </c>
      <c r="O3" s="139"/>
      <c r="P3" s="13">
        <v>24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42</v>
      </c>
      <c r="C7" s="100"/>
      <c r="D7" s="101"/>
      <c r="E7" s="5" t="s">
        <v>42</v>
      </c>
      <c r="F7" s="108" t="s">
        <v>217</v>
      </c>
      <c r="G7" s="110"/>
      <c r="H7" s="4">
        <v>250</v>
      </c>
      <c r="I7" s="142" t="s">
        <v>235</v>
      </c>
      <c r="J7" s="143"/>
      <c r="K7" s="143"/>
      <c r="L7" s="144"/>
      <c r="M7" s="112" t="s">
        <v>236</v>
      </c>
      <c r="N7" s="112"/>
      <c r="O7" s="112"/>
      <c r="P7" s="112"/>
    </row>
    <row r="8" spans="1:20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108" t="s">
        <v>219</v>
      </c>
      <c r="G8" s="110"/>
      <c r="H8" s="4">
        <v>250</v>
      </c>
      <c r="I8" s="142" t="s">
        <v>235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0</v>
      </c>
      <c r="I9" s="142" t="s">
        <v>228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237</v>
      </c>
      <c r="D14" s="7" t="s">
        <v>76</v>
      </c>
      <c r="E14" s="7">
        <v>600</v>
      </c>
      <c r="F14" s="6" t="s">
        <v>9</v>
      </c>
      <c r="G14" s="4" t="s">
        <v>84</v>
      </c>
      <c r="H14" s="4">
        <v>72</v>
      </c>
      <c r="I14" s="30">
        <v>0</v>
      </c>
      <c r="J14" s="29">
        <f>H14*6+I14*4</f>
        <v>432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237</v>
      </c>
      <c r="D15" s="7" t="s">
        <v>76</v>
      </c>
      <c r="E15" s="7">
        <v>600</v>
      </c>
      <c r="F15" s="6" t="s">
        <v>9</v>
      </c>
      <c r="G15" s="4" t="s">
        <v>84</v>
      </c>
      <c r="H15" s="7">
        <v>33</v>
      </c>
      <c r="I15" s="7">
        <v>55</v>
      </c>
      <c r="J15" s="29">
        <f>H15*6+I15*4</f>
        <v>418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935.00000000000011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212</v>
      </c>
      <c r="D17" s="4" t="s">
        <v>213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50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160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0</v>
      </c>
      <c r="F23" s="26">
        <f t="shared" ref="F23:F29" si="0">SUM(C23:E23)</f>
        <v>1</v>
      </c>
      <c r="G23" s="4">
        <f>F23*10</f>
        <v>10</v>
      </c>
      <c r="H23" s="4">
        <v>0</v>
      </c>
      <c r="I23" s="4">
        <f>SUM(G23:H23)</f>
        <v>10</v>
      </c>
      <c r="J23" s="54"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3</v>
      </c>
      <c r="E24" s="4">
        <v>0</v>
      </c>
      <c r="F24" s="26">
        <f t="shared" si="0"/>
        <v>6</v>
      </c>
      <c r="G24" s="4">
        <v>60</v>
      </c>
      <c r="H24" s="4">
        <v>0</v>
      </c>
      <c r="I24" s="4">
        <f>SUM(G24:H24)</f>
        <v>60</v>
      </c>
      <c r="J24" s="54"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0</v>
      </c>
      <c r="G35" s="22">
        <f>'1403-02-22'!G35-F35+C35</f>
        <v>36017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'1403-02-22'!O35</f>
        <v>1032</v>
      </c>
      <c r="O35" s="22">
        <f>SUM(J14:J15)</f>
        <v>850</v>
      </c>
      <c r="P35" s="22">
        <f>'1403-02-22'!P35+'1403-02-23'!O35</f>
        <v>29631</v>
      </c>
      <c r="Q35" s="19"/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'1403-02-22'!O36</f>
        <v>1185.2</v>
      </c>
      <c r="O36" s="22">
        <f>J16+J17</f>
        <v>985.00000000000011</v>
      </c>
      <c r="P36" s="22">
        <f>'1403-02-22'!P36+'1403-02-23'!O36</f>
        <v>35215.031999999992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'1403-02-22'!O37</f>
        <v>50</v>
      </c>
      <c r="O37" s="22">
        <f>J17</f>
        <v>50</v>
      </c>
      <c r="P37" s="22">
        <f>'1403-02-22'!P37+'1403-02-23'!O37</f>
        <v>2375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'1403-02-22'!O38</f>
        <v>0</v>
      </c>
      <c r="O38" s="22">
        <f t="shared" ref="O38" si="2">J18</f>
        <v>0</v>
      </c>
      <c r="P38" s="22">
        <f>'1403-02-22'!P38+'1403-02-23'!O38</f>
        <v>409</v>
      </c>
      <c r="Q38" s="19"/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'1403-02-22'!O39</f>
        <v>0</v>
      </c>
      <c r="O39" s="22">
        <v>0</v>
      </c>
      <c r="P39" s="22">
        <f>'1403-02-22'!P39+'1403-02-23'!O39</f>
        <v>50</v>
      </c>
    </row>
    <row r="40" spans="1:22" s="9" customFormat="1" ht="33.65" customHeight="1" x14ac:dyDescent="0.35">
      <c r="A40" s="20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</sheetData>
  <mergeCells count="80">
    <mergeCell ref="B7:D7"/>
    <mergeCell ref="B1:P1"/>
    <mergeCell ref="B2:P2"/>
    <mergeCell ref="B3:E3"/>
    <mergeCell ref="G3:H3"/>
    <mergeCell ref="I3:J3"/>
    <mergeCell ref="N3:O3"/>
    <mergeCell ref="F7:G7"/>
    <mergeCell ref="I7:L7"/>
    <mergeCell ref="M7:P9"/>
    <mergeCell ref="F8:G8"/>
    <mergeCell ref="I8:L8"/>
    <mergeCell ref="B4:P4"/>
    <mergeCell ref="B5:E5"/>
    <mergeCell ref="F5:L5"/>
    <mergeCell ref="M5:P6"/>
    <mergeCell ref="B6:D6"/>
    <mergeCell ref="F6:G6"/>
    <mergeCell ref="I6:L6"/>
    <mergeCell ref="S13:T13"/>
    <mergeCell ref="K14:L14"/>
    <mergeCell ref="B9:D9"/>
    <mergeCell ref="F9:G9"/>
    <mergeCell ref="I9:L9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M14:P14"/>
    <mergeCell ref="S14:T14"/>
    <mergeCell ref="S16:T16"/>
    <mergeCell ref="K17:L17"/>
    <mergeCell ref="M17:P17"/>
    <mergeCell ref="K15:L15"/>
    <mergeCell ref="M15:P15"/>
    <mergeCell ref="Q15:T15"/>
    <mergeCell ref="K18:L18"/>
    <mergeCell ref="M18:P18"/>
    <mergeCell ref="L24:P24"/>
    <mergeCell ref="J25:K25"/>
    <mergeCell ref="L25:P25"/>
    <mergeCell ref="J26:K26"/>
    <mergeCell ref="L26:P26"/>
    <mergeCell ref="L27:P27"/>
    <mergeCell ref="J28:K28"/>
    <mergeCell ref="L28:P28"/>
    <mergeCell ref="L29:P29"/>
    <mergeCell ref="H39:K39"/>
    <mergeCell ref="B40:G40"/>
    <mergeCell ref="H40:P40"/>
    <mergeCell ref="J30:K30"/>
    <mergeCell ref="L30:P30"/>
    <mergeCell ref="J31:K31"/>
    <mergeCell ref="L31:P31"/>
    <mergeCell ref="B32:P32"/>
    <mergeCell ref="B33:K33"/>
    <mergeCell ref="M33:P33"/>
    <mergeCell ref="B8:D8"/>
    <mergeCell ref="H34:K34"/>
    <mergeCell ref="H35:K35"/>
    <mergeCell ref="H36:K36"/>
    <mergeCell ref="J27:K27"/>
    <mergeCell ref="J24:K24"/>
    <mergeCell ref="B20:P20"/>
    <mergeCell ref="J21:K21"/>
    <mergeCell ref="L21:P21"/>
    <mergeCell ref="J22:K22"/>
    <mergeCell ref="L22:P22"/>
    <mergeCell ref="J23:K23"/>
    <mergeCell ref="L23:P23"/>
    <mergeCell ref="K16:L16"/>
    <mergeCell ref="M16:P16"/>
    <mergeCell ref="J29:K29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B978-5554-49B0-9625-B6099F58D129}">
  <sheetPr>
    <pageSetUpPr fitToPage="1"/>
  </sheetPr>
  <dimension ref="A1:V42"/>
  <sheetViews>
    <sheetView rightToLeft="1" view="pageBreakPreview" topLeftCell="A10" zoomScale="70" zoomScaleNormal="100" zoomScaleSheetLayoutView="70" workbookViewId="0">
      <selection activeCell="O39" sqref="O39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1" spans="1:20" s="9" customFormat="1" ht="25" customHeight="1" x14ac:dyDescent="0.35">
      <c r="A1" s="8"/>
      <c r="B1" s="137" t="s">
        <v>14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9" customFormat="1" ht="26.15" customHeight="1" x14ac:dyDescent="0.35">
      <c r="A2" s="8"/>
      <c r="B2" s="94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s="9" customFormat="1" ht="23.15" customHeight="1" x14ac:dyDescent="0.35">
      <c r="A3" s="8"/>
      <c r="B3" s="138" t="s">
        <v>2</v>
      </c>
      <c r="C3" s="138"/>
      <c r="D3" s="138"/>
      <c r="E3" s="138"/>
      <c r="F3" s="45"/>
      <c r="G3" s="139" t="s">
        <v>16</v>
      </c>
      <c r="H3" s="139"/>
      <c r="I3" s="140" t="s">
        <v>238</v>
      </c>
      <c r="J3" s="140"/>
      <c r="N3" s="139" t="s">
        <v>3</v>
      </c>
      <c r="O3" s="139"/>
      <c r="P3" s="13">
        <v>25</v>
      </c>
    </row>
    <row r="4" spans="1:20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1:20" s="9" customFormat="1" ht="23.5" customHeight="1" x14ac:dyDescent="0.35">
      <c r="A5" s="8"/>
      <c r="B5" s="82" t="s">
        <v>17</v>
      </c>
      <c r="C5" s="82"/>
      <c r="D5" s="82"/>
      <c r="E5" s="82"/>
      <c r="F5" s="68" t="s">
        <v>19</v>
      </c>
      <c r="G5" s="69"/>
      <c r="H5" s="69"/>
      <c r="I5" s="69"/>
      <c r="J5" s="69"/>
      <c r="K5" s="69"/>
      <c r="L5" s="70"/>
      <c r="M5" s="78" t="s">
        <v>0</v>
      </c>
      <c r="N5" s="78"/>
      <c r="O5" s="78"/>
      <c r="P5" s="78"/>
    </row>
    <row r="6" spans="1:20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83" t="s">
        <v>7</v>
      </c>
      <c r="J6" s="84"/>
      <c r="K6" s="84"/>
      <c r="L6" s="85"/>
      <c r="M6" s="78"/>
      <c r="N6" s="78"/>
      <c r="O6" s="78"/>
      <c r="P6" s="78"/>
    </row>
    <row r="7" spans="1:20" s="11" customFormat="1" ht="23.15" customHeight="1" x14ac:dyDescent="0.35">
      <c r="A7" s="8"/>
      <c r="B7" s="99" t="s">
        <v>244</v>
      </c>
      <c r="C7" s="100"/>
      <c r="D7" s="101"/>
      <c r="E7" s="5" t="s">
        <v>42</v>
      </c>
      <c r="F7" s="108" t="s">
        <v>217</v>
      </c>
      <c r="G7" s="110"/>
      <c r="H7" s="4">
        <v>100</v>
      </c>
      <c r="I7" s="142" t="s">
        <v>242</v>
      </c>
      <c r="J7" s="143"/>
      <c r="K7" s="143"/>
      <c r="L7" s="144"/>
      <c r="M7" s="112" t="s">
        <v>245</v>
      </c>
      <c r="N7" s="112"/>
      <c r="O7" s="112"/>
      <c r="P7" s="112"/>
    </row>
    <row r="8" spans="1:20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108" t="s">
        <v>219</v>
      </c>
      <c r="G8" s="110"/>
      <c r="H8" s="4">
        <v>100</v>
      </c>
      <c r="I8" s="142" t="s">
        <v>242</v>
      </c>
      <c r="J8" s="143"/>
      <c r="K8" s="143"/>
      <c r="L8" s="144"/>
      <c r="M8" s="112"/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4" t="s">
        <v>203</v>
      </c>
      <c r="G9" s="56"/>
      <c r="H9" s="4">
        <v>0</v>
      </c>
      <c r="I9" s="142" t="s">
        <v>228</v>
      </c>
      <c r="J9" s="143"/>
      <c r="K9" s="143"/>
      <c r="L9" s="144"/>
      <c r="M9" s="112"/>
      <c r="N9" s="112"/>
      <c r="O9" s="112"/>
      <c r="P9" s="112"/>
    </row>
    <row r="10" spans="1:20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N10" s="12"/>
      <c r="O10" s="12"/>
      <c r="P10" s="12"/>
    </row>
    <row r="11" spans="1:20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20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209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8" t="s">
        <v>1</v>
      </c>
      <c r="L12" s="50"/>
      <c r="M12" s="48" t="s">
        <v>7</v>
      </c>
      <c r="N12" s="49"/>
      <c r="O12" s="49"/>
      <c r="P12" s="50"/>
    </row>
    <row r="13" spans="1:20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51"/>
      <c r="L13" s="53"/>
      <c r="M13" s="51"/>
      <c r="N13" s="52"/>
      <c r="O13" s="52"/>
      <c r="P13" s="53"/>
      <c r="S13" s="81"/>
      <c r="T13" s="81"/>
    </row>
    <row r="14" spans="1:20" s="9" customFormat="1" ht="30" customHeight="1" x14ac:dyDescent="0.35">
      <c r="A14" s="8"/>
      <c r="B14" s="7" t="s">
        <v>8</v>
      </c>
      <c r="C14" s="7" t="s">
        <v>239</v>
      </c>
      <c r="D14" s="7" t="s">
        <v>142</v>
      </c>
      <c r="E14" s="7">
        <v>850</v>
      </c>
      <c r="F14" s="6" t="s">
        <v>9</v>
      </c>
      <c r="G14" s="4" t="s">
        <v>84</v>
      </c>
      <c r="H14" s="4">
        <v>41</v>
      </c>
      <c r="I14" s="30">
        <v>0</v>
      </c>
      <c r="J14" s="29">
        <f>H14*6+I14*4</f>
        <v>246</v>
      </c>
      <c r="K14" s="135" t="s">
        <v>69</v>
      </c>
      <c r="L14" s="136"/>
      <c r="M14" s="54" t="s">
        <v>56</v>
      </c>
      <c r="N14" s="55"/>
      <c r="O14" s="55"/>
      <c r="P14" s="56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239</v>
      </c>
      <c r="D15" s="7" t="s">
        <v>142</v>
      </c>
      <c r="E15" s="7">
        <v>850</v>
      </c>
      <c r="F15" s="6" t="s">
        <v>9</v>
      </c>
      <c r="G15" s="4" t="s">
        <v>84</v>
      </c>
      <c r="H15" s="7">
        <v>23</v>
      </c>
      <c r="I15" s="7">
        <v>23</v>
      </c>
      <c r="J15" s="29">
        <f>H15*6+I15*4</f>
        <v>230</v>
      </c>
      <c r="K15" s="135" t="s">
        <v>70</v>
      </c>
      <c r="L15" s="136"/>
      <c r="M15" s="57" t="s">
        <v>38</v>
      </c>
      <c r="N15" s="57"/>
      <c r="O15" s="57"/>
      <c r="P15" s="57"/>
      <c r="Q15" s="104"/>
      <c r="R15" s="104"/>
      <c r="S15" s="104"/>
      <c r="T15" s="104"/>
    </row>
    <row r="16" spans="1:20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</f>
        <v>476</v>
      </c>
      <c r="K16" s="135" t="s">
        <v>70</v>
      </c>
      <c r="L16" s="136"/>
      <c r="M16" s="64" t="s">
        <v>42</v>
      </c>
      <c r="N16" s="64"/>
      <c r="O16" s="64"/>
      <c r="P16" s="64"/>
      <c r="S16" s="81"/>
      <c r="T16" s="81"/>
    </row>
    <row r="17" spans="1:20" s="9" customFormat="1" ht="30" customHeight="1" x14ac:dyDescent="0.35">
      <c r="A17" s="8"/>
      <c r="B17" s="6" t="s">
        <v>163</v>
      </c>
      <c r="C17" s="4" t="s">
        <v>42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22">
        <v>0</v>
      </c>
      <c r="K17" s="135" t="s">
        <v>70</v>
      </c>
      <c r="L17" s="136"/>
      <c r="M17" s="64" t="s">
        <v>42</v>
      </c>
      <c r="N17" s="64"/>
      <c r="O17" s="64"/>
      <c r="P17" s="64"/>
      <c r="S17" s="14"/>
      <c r="T17" s="7" t="s">
        <v>92</v>
      </c>
    </row>
    <row r="18" spans="1:20" s="9" customFormat="1" ht="30" customHeight="1" x14ac:dyDescent="0.35">
      <c r="A18" s="8"/>
      <c r="B18" s="4" t="s">
        <v>97</v>
      </c>
      <c r="C18" s="4" t="s">
        <v>240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60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14"/>
    </row>
    <row r="19" spans="1:20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20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1:20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4"/>
      <c r="P21" s="85"/>
    </row>
    <row r="22" spans="1:20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f>F22*10</f>
        <v>40</v>
      </c>
      <c r="H22" s="4">
        <v>0</v>
      </c>
      <c r="I22" s="4">
        <f>SUM(G22:H22)</f>
        <v>40</v>
      </c>
      <c r="J22" s="54">
        <f>F22*10-G22</f>
        <v>0</v>
      </c>
      <c r="K22" s="56"/>
      <c r="L22" s="61" t="s">
        <v>42</v>
      </c>
      <c r="M22" s="62"/>
      <c r="N22" s="62"/>
      <c r="O22" s="62"/>
      <c r="P22" s="63"/>
    </row>
    <row r="23" spans="1:20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f>F23*10</f>
        <v>20</v>
      </c>
      <c r="H23" s="4">
        <v>0</v>
      </c>
      <c r="I23" s="4">
        <f>SUM(G23:H23)</f>
        <v>20</v>
      </c>
      <c r="J23" s="54">
        <f t="shared" ref="J23:J29" si="1">F23*10-G23</f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13</v>
      </c>
      <c r="C24" s="4">
        <v>3</v>
      </c>
      <c r="D24" s="4">
        <v>3</v>
      </c>
      <c r="E24" s="4">
        <v>0</v>
      </c>
      <c r="F24" s="26">
        <f t="shared" si="0"/>
        <v>6</v>
      </c>
      <c r="G24" s="4">
        <v>45</v>
      </c>
      <c r="H24" s="4">
        <v>0</v>
      </c>
      <c r="I24" s="4">
        <f>SUM(G24:H24)</f>
        <v>45</v>
      </c>
      <c r="J24" s="54">
        <f t="shared" si="1"/>
        <v>15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2">SUM(G25:H25)</f>
        <v>10</v>
      </c>
      <c r="J25" s="54">
        <f t="shared" si="1"/>
        <v>0</v>
      </c>
      <c r="K25" s="56"/>
      <c r="L25" s="61" t="s">
        <v>151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2"/>
        <v>20</v>
      </c>
      <c r="J26" s="54">
        <f t="shared" si="1"/>
        <v>10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2"/>
        <v>10</v>
      </c>
      <c r="J27" s="54">
        <f t="shared" si="1"/>
        <v>10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2"/>
        <v>0</v>
      </c>
      <c r="J28" s="54"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2"/>
        <v>10</v>
      </c>
      <c r="J29" s="54">
        <f t="shared" si="1"/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5</v>
      </c>
      <c r="H30" s="4">
        <v>0</v>
      </c>
      <c r="I30" s="4">
        <f>SUM(G30:H30)</f>
        <v>5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122"/>
      <c r="M32" s="55"/>
      <c r="N32" s="55"/>
      <c r="O32" s="55"/>
      <c r="P32" s="55"/>
    </row>
    <row r="33" spans="1:22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44"/>
      <c r="M33" s="58" t="s">
        <v>46</v>
      </c>
      <c r="N33" s="59"/>
      <c r="O33" s="59"/>
      <c r="P33" s="60"/>
    </row>
    <row r="34" spans="1:22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43"/>
      <c r="M34" s="33" t="s">
        <v>50</v>
      </c>
      <c r="N34" s="33" t="s">
        <v>49</v>
      </c>
      <c r="O34" s="33" t="s">
        <v>48</v>
      </c>
      <c r="P34" s="33" t="s">
        <v>47</v>
      </c>
      <c r="Q34" s="9" t="s">
        <v>243</v>
      </c>
    </row>
    <row r="35" spans="1:22" s="9" customFormat="1" ht="31" customHeight="1" x14ac:dyDescent="0.8">
      <c r="A35" s="8"/>
      <c r="B35" s="4" t="s">
        <v>61</v>
      </c>
      <c r="C35" s="22">
        <v>0</v>
      </c>
      <c r="D35" s="4" t="s">
        <v>62</v>
      </c>
      <c r="E35" s="22">
        <f>'1403-02-17'!E35+'1403-02-18'!C35</f>
        <v>81300</v>
      </c>
      <c r="F35" s="22">
        <v>1965</v>
      </c>
      <c r="G35" s="22">
        <f>'1403-02-23'!G35-F35+C35</f>
        <v>34052</v>
      </c>
      <c r="H35" s="74" t="s">
        <v>42</v>
      </c>
      <c r="I35" s="75"/>
      <c r="J35" s="75"/>
      <c r="K35" s="76"/>
      <c r="L35" s="41"/>
      <c r="M35" s="4" t="s">
        <v>66</v>
      </c>
      <c r="N35" s="22">
        <f>'1403-02-23'!O35</f>
        <v>850</v>
      </c>
      <c r="O35" s="22">
        <f>SUM(J14:J15)</f>
        <v>476</v>
      </c>
      <c r="P35" s="22">
        <f>'1403-02-23'!P35+'1403-02-24'!O35+Q35</f>
        <v>42653</v>
      </c>
      <c r="Q35" s="19">
        <v>12546</v>
      </c>
      <c r="V35" s="18"/>
    </row>
    <row r="36" spans="1:22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42"/>
      <c r="M36" s="28" t="s">
        <v>67</v>
      </c>
      <c r="N36" s="22">
        <f>'1403-02-23'!O36</f>
        <v>985.00000000000011</v>
      </c>
      <c r="O36" s="22">
        <f>J16+J17</f>
        <v>476</v>
      </c>
      <c r="P36" s="22">
        <f>'1403-02-23'!P36+'1403-02-24'!O36+Q36</f>
        <v>43218.631999999991</v>
      </c>
      <c r="Q36" s="19">
        <f>Q35*0.6</f>
        <v>7527.5999999999995</v>
      </c>
      <c r="R36" s="19"/>
      <c r="U36" s="19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35"/>
      <c r="I37" s="36"/>
      <c r="J37" s="36"/>
      <c r="K37" s="37"/>
      <c r="L37" s="42"/>
      <c r="M37" s="28" t="s">
        <v>164</v>
      </c>
      <c r="N37" s="22">
        <f>'1403-02-23'!O37</f>
        <v>50</v>
      </c>
      <c r="O37" s="22">
        <f>J17</f>
        <v>0</v>
      </c>
      <c r="P37" s="22">
        <f>'1403-02-23'!P37+'1403-02-24'!O37+Q37</f>
        <v>3675.8599999999997</v>
      </c>
      <c r="Q37" s="9">
        <v>1300.8599999999999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4"/>
      <c r="H38" s="35"/>
      <c r="I38" s="36"/>
      <c r="J38" s="36"/>
      <c r="K38" s="37"/>
      <c r="L38" s="42"/>
      <c r="M38" s="28" t="s">
        <v>190</v>
      </c>
      <c r="N38" s="22">
        <f>'1403-02-23'!O38</f>
        <v>0</v>
      </c>
      <c r="O38" s="22">
        <v>60</v>
      </c>
      <c r="P38" s="22">
        <f>'1403-02-23'!P38+'1403-02-24'!O38+Q38</f>
        <v>469</v>
      </c>
      <c r="Q38" s="19">
        <v>0</v>
      </c>
      <c r="R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65"/>
      <c r="I39" s="66"/>
      <c r="J39" s="66"/>
      <c r="K39" s="67"/>
      <c r="L39" s="42"/>
      <c r="M39" s="4" t="s">
        <v>191</v>
      </c>
      <c r="N39" s="22">
        <f>'1403-02-23'!O39</f>
        <v>0</v>
      </c>
      <c r="O39" s="22">
        <v>0</v>
      </c>
      <c r="P39" s="22">
        <f>'1403-02-23'!P39+'1403-02-24'!O39+Q39</f>
        <v>50</v>
      </c>
      <c r="Q39" s="9">
        <v>0</v>
      </c>
    </row>
    <row r="40" spans="1:22" s="9" customFormat="1" ht="31" customHeight="1" x14ac:dyDescent="0.35">
      <c r="A40" s="8"/>
      <c r="B40" s="79" t="s">
        <v>5</v>
      </c>
      <c r="C40" s="79"/>
      <c r="D40" s="79"/>
      <c r="E40" s="79"/>
      <c r="F40" s="79"/>
      <c r="G40" s="79"/>
      <c r="H40" s="120" t="s">
        <v>193</v>
      </c>
      <c r="I40" s="120"/>
      <c r="J40" s="120"/>
      <c r="K40" s="120"/>
      <c r="L40" s="80"/>
      <c r="M40" s="120"/>
      <c r="N40" s="120"/>
      <c r="O40" s="120"/>
      <c r="P40" s="120"/>
    </row>
    <row r="41" spans="1:22" s="9" customFormat="1" ht="26" customHeight="1" x14ac:dyDescent="0.35">
      <c r="A41" s="8"/>
      <c r="B41" s="147" t="s">
        <v>241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</row>
    <row r="42" spans="1:22" s="9" customFormat="1" ht="26.5" customHeight="1" x14ac:dyDescent="0.35">
      <c r="A42" s="20"/>
      <c r="B42" s="147" t="s">
        <v>246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</row>
  </sheetData>
  <mergeCells count="82">
    <mergeCell ref="B41:P41"/>
    <mergeCell ref="B42:P42"/>
    <mergeCell ref="H34:K34"/>
    <mergeCell ref="H35:K35"/>
    <mergeCell ref="H36:K36"/>
    <mergeCell ref="H39:K39"/>
    <mergeCell ref="B40:G40"/>
    <mergeCell ref="H40:P40"/>
    <mergeCell ref="B33:K33"/>
    <mergeCell ref="M33:P33"/>
    <mergeCell ref="J27:K27"/>
    <mergeCell ref="L27:P27"/>
    <mergeCell ref="J28:K28"/>
    <mergeCell ref="L28:P28"/>
    <mergeCell ref="J29:K29"/>
    <mergeCell ref="L29:P29"/>
    <mergeCell ref="J30:K30"/>
    <mergeCell ref="L30:P30"/>
    <mergeCell ref="J31:K31"/>
    <mergeCell ref="L31:P31"/>
    <mergeCell ref="B32:P32"/>
    <mergeCell ref="J24:K24"/>
    <mergeCell ref="L24:P24"/>
    <mergeCell ref="J25:K25"/>
    <mergeCell ref="L25:P25"/>
    <mergeCell ref="J26:K26"/>
    <mergeCell ref="L26:P26"/>
    <mergeCell ref="M14:P14"/>
    <mergeCell ref="S14:T14"/>
    <mergeCell ref="J23:K23"/>
    <mergeCell ref="L23:P23"/>
    <mergeCell ref="K16:L16"/>
    <mergeCell ref="M16:P16"/>
    <mergeCell ref="S16:T16"/>
    <mergeCell ref="K17:L17"/>
    <mergeCell ref="M17:P17"/>
    <mergeCell ref="K18:L18"/>
    <mergeCell ref="M18:P18"/>
    <mergeCell ref="B20:P20"/>
    <mergeCell ref="J21:K21"/>
    <mergeCell ref="L21:P21"/>
    <mergeCell ref="J22:K22"/>
    <mergeCell ref="L22:P22"/>
    <mergeCell ref="K15:L15"/>
    <mergeCell ref="M15:P15"/>
    <mergeCell ref="Q15:T15"/>
    <mergeCell ref="B11:P11"/>
    <mergeCell ref="B12:B13"/>
    <mergeCell ref="C12:C13"/>
    <mergeCell ref="D12:D13"/>
    <mergeCell ref="E12:E13"/>
    <mergeCell ref="F12:F13"/>
    <mergeCell ref="G12:G13"/>
    <mergeCell ref="H12:I12"/>
    <mergeCell ref="J12:J13"/>
    <mergeCell ref="K12:L13"/>
    <mergeCell ref="M12:P13"/>
    <mergeCell ref="S13:T13"/>
    <mergeCell ref="K14:L14"/>
    <mergeCell ref="B7:D7"/>
    <mergeCell ref="F7:G7"/>
    <mergeCell ref="I7:L7"/>
    <mergeCell ref="M7:P9"/>
    <mergeCell ref="B8:D8"/>
    <mergeCell ref="F8:G8"/>
    <mergeCell ref="I8:L8"/>
    <mergeCell ref="B9:D9"/>
    <mergeCell ref="F9:G9"/>
    <mergeCell ref="I9:L9"/>
    <mergeCell ref="B4:P4"/>
    <mergeCell ref="B5:E5"/>
    <mergeCell ref="F5:L5"/>
    <mergeCell ref="M5:P6"/>
    <mergeCell ref="B6:D6"/>
    <mergeCell ref="F6:G6"/>
    <mergeCell ref="I6:L6"/>
    <mergeCell ref="B1:P1"/>
    <mergeCell ref="B2:P2"/>
    <mergeCell ref="B3:E3"/>
    <mergeCell ref="G3:H3"/>
    <mergeCell ref="I3:J3"/>
    <mergeCell ref="N3:O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2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21A1-16E9-479B-9F0C-A67C7EE6DA74}">
  <sheetPr>
    <pageSetUpPr fitToPage="1"/>
  </sheetPr>
  <dimension ref="A2:V43"/>
  <sheetViews>
    <sheetView rightToLeft="1" view="pageBreakPreview" topLeftCell="A4" zoomScale="70" zoomScaleNormal="100" zoomScaleSheetLayoutView="70" workbookViewId="0">
      <selection activeCell="G36" sqref="G36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247</v>
      </c>
      <c r="J4" s="140"/>
      <c r="N4" s="139" t="s">
        <v>3</v>
      </c>
      <c r="O4" s="139"/>
      <c r="P4" s="13">
        <v>26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23.15" customHeight="1" x14ac:dyDescent="0.35">
      <c r="A8" s="8"/>
      <c r="B8" s="99" t="s">
        <v>248</v>
      </c>
      <c r="C8" s="100"/>
      <c r="D8" s="101"/>
      <c r="E8" s="5" t="s">
        <v>42</v>
      </c>
      <c r="F8" s="108" t="s">
        <v>217</v>
      </c>
      <c r="G8" s="110"/>
      <c r="H8" s="4">
        <v>400</v>
      </c>
      <c r="I8" s="142" t="s">
        <v>249</v>
      </c>
      <c r="J8" s="143"/>
      <c r="K8" s="143"/>
      <c r="L8" s="144"/>
      <c r="M8" s="112" t="s">
        <v>245</v>
      </c>
      <c r="N8" s="112"/>
      <c r="O8" s="112"/>
      <c r="P8" s="112"/>
    </row>
    <row r="9" spans="1:20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108" t="s">
        <v>219</v>
      </c>
      <c r="G9" s="110"/>
      <c r="H9" s="4">
        <v>400</v>
      </c>
      <c r="I9" s="142" t="s">
        <v>249</v>
      </c>
      <c r="J9" s="143"/>
      <c r="K9" s="143"/>
      <c r="L9" s="144"/>
      <c r="M9" s="112"/>
      <c r="N9" s="112"/>
      <c r="O9" s="112"/>
      <c r="P9" s="112"/>
    </row>
    <row r="10" spans="1:20" s="11" customFormat="1" ht="23.25" customHeight="1" x14ac:dyDescent="0.35">
      <c r="A10" s="8"/>
      <c r="B10" s="99" t="s">
        <v>42</v>
      </c>
      <c r="C10" s="100"/>
      <c r="D10" s="101"/>
      <c r="E10" s="5" t="s">
        <v>42</v>
      </c>
      <c r="F10" s="54" t="s">
        <v>203</v>
      </c>
      <c r="G10" s="56"/>
      <c r="H10" s="4">
        <v>400</v>
      </c>
      <c r="I10" s="142" t="s">
        <v>249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141</v>
      </c>
      <c r="D15" s="7" t="s">
        <v>76</v>
      </c>
      <c r="E15" s="7">
        <v>750</v>
      </c>
      <c r="F15" s="6" t="s">
        <v>9</v>
      </c>
      <c r="G15" s="4" t="s">
        <v>84</v>
      </c>
      <c r="H15" s="4">
        <v>51</v>
      </c>
      <c r="I15" s="30">
        <v>0</v>
      </c>
      <c r="J15" s="29">
        <f>H15*6+I15*4</f>
        <v>306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141</v>
      </c>
      <c r="D16" s="7" t="s">
        <v>76</v>
      </c>
      <c r="E16" s="7">
        <v>750</v>
      </c>
      <c r="F16" s="6" t="s">
        <v>9</v>
      </c>
      <c r="G16" s="4" t="s">
        <v>84</v>
      </c>
      <c r="H16" s="7">
        <v>33</v>
      </c>
      <c r="I16" s="7">
        <v>65</v>
      </c>
      <c r="J16" s="29">
        <f>H16*6+I16*4</f>
        <v>458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764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3</v>
      </c>
      <c r="E23" s="4">
        <v>0</v>
      </c>
      <c r="F23" s="26">
        <f>SUM(C23:E23)</f>
        <v>4</v>
      </c>
      <c r="G23" s="4">
        <v>30</v>
      </c>
      <c r="H23" s="4">
        <v>0</v>
      </c>
      <c r="I23" s="4">
        <f>SUM(G23:H23)</f>
        <v>30</v>
      </c>
      <c r="J23" s="54">
        <f>F23*10-G23</f>
        <v>10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30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0</v>
      </c>
      <c r="E25" s="4">
        <v>3</v>
      </c>
      <c r="F25" s="26">
        <f t="shared" si="0"/>
        <v>6</v>
      </c>
      <c r="G25" s="4">
        <v>45</v>
      </c>
      <c r="H25" s="4">
        <v>0</v>
      </c>
      <c r="I25" s="4">
        <f>SUM(G25:H25)</f>
        <v>45</v>
      </c>
      <c r="J25" s="54">
        <f t="shared" si="1"/>
        <v>15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10</v>
      </c>
      <c r="H26" s="4">
        <v>0</v>
      </c>
      <c r="I26" s="4">
        <f t="shared" ref="I26:I30" si="2">SUM(G26:H26)</f>
        <v>10</v>
      </c>
      <c r="J26" s="54">
        <f t="shared" si="1"/>
        <v>0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20</v>
      </c>
      <c r="H27" s="4">
        <v>0</v>
      </c>
      <c r="I27" s="4">
        <f t="shared" si="2"/>
        <v>20</v>
      </c>
      <c r="J27" s="54">
        <f t="shared" si="1"/>
        <v>10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 t="shared" si="2"/>
        <v>10</v>
      </c>
      <c r="J30" s="54">
        <f t="shared" si="1"/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0</v>
      </c>
      <c r="H31" s="4">
        <v>0</v>
      </c>
      <c r="I31" s="4">
        <f>SUM(G31:H31)</f>
        <v>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'1403-02-17'!E35+'1403-02-18'!C35</f>
        <v>81300</v>
      </c>
      <c r="F36" s="22">
        <v>0</v>
      </c>
      <c r="G36" s="22">
        <f>'1403-02-24'!G35-F36+C36</f>
        <v>34052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'1403-02-24'!O35</f>
        <v>476</v>
      </c>
      <c r="O36" s="22">
        <f>SUM(J15:J16)</f>
        <v>764</v>
      </c>
      <c r="P36" s="22">
        <f>'1403-02-24'!P35+'1403-02-25'!O36+Q36</f>
        <v>43417</v>
      </c>
      <c r="Q36" s="19">
        <v>0</v>
      </c>
      <c r="V36" s="18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'1403-02-24'!O36</f>
        <v>476</v>
      </c>
      <c r="O37" s="22">
        <f>J17+J18</f>
        <v>764</v>
      </c>
      <c r="P37" s="22">
        <f>'1403-02-24'!P36+'1403-02-25'!O37+Q37</f>
        <v>43982.631999999991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'1403-02-24'!O37</f>
        <v>0</v>
      </c>
      <c r="O38" s="22">
        <f>J18</f>
        <v>0</v>
      </c>
      <c r="P38" s="22">
        <f>'1403-02-24'!P37+'1403-02-25'!O38+Q38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'1403-02-24'!O38</f>
        <v>60</v>
      </c>
      <c r="O39" s="22">
        <f t="shared" ref="O39" si="3">J19</f>
        <v>0</v>
      </c>
      <c r="P39" s="22">
        <f>'1403-02-24'!P38+'1403-02-25'!O39+Q39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'1403-02-24'!O39</f>
        <v>0</v>
      </c>
      <c r="O40" s="22">
        <v>0</v>
      </c>
      <c r="P40" s="22">
        <f>'1403-02-24'!P39+'1403-02-25'!O40+Q40</f>
        <v>50</v>
      </c>
      <c r="Q40" s="9">
        <v>0</v>
      </c>
    </row>
    <row r="41" spans="1:22" s="9" customFormat="1" ht="31" customHeight="1" x14ac:dyDescent="0.35">
      <c r="A41" s="8"/>
      <c r="B41" s="79"/>
      <c r="C41" s="79"/>
      <c r="D41" s="79"/>
      <c r="E41" s="79"/>
      <c r="F41" s="79"/>
      <c r="G41" s="79"/>
      <c r="H41" s="120"/>
      <c r="I41" s="120"/>
      <c r="J41" s="120"/>
      <c r="K41" s="120"/>
      <c r="L41" s="80"/>
      <c r="M41" s="120"/>
      <c r="N41" s="120"/>
      <c r="O41" s="120"/>
      <c r="P41" s="120"/>
    </row>
    <row r="42" spans="1:22" s="9" customFormat="1" ht="26" customHeight="1" x14ac:dyDescent="0.35">
      <c r="A42" s="8"/>
      <c r="B42" s="79" t="s">
        <v>5</v>
      </c>
      <c r="C42" s="79"/>
      <c r="D42" s="79"/>
      <c r="E42" s="79"/>
      <c r="F42" s="79"/>
      <c r="G42" s="79"/>
      <c r="H42" s="80" t="s">
        <v>193</v>
      </c>
      <c r="I42" s="80"/>
      <c r="J42" s="80"/>
      <c r="K42" s="80"/>
      <c r="L42" s="80"/>
      <c r="M42" s="80"/>
      <c r="N42" s="80"/>
      <c r="O42" s="80"/>
      <c r="P42" s="80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3">
    <mergeCell ref="B43:P43"/>
    <mergeCell ref="B42:G42"/>
    <mergeCell ref="H42:P42"/>
    <mergeCell ref="H35:K35"/>
    <mergeCell ref="H36:K36"/>
    <mergeCell ref="H37:K37"/>
    <mergeCell ref="H40:K40"/>
    <mergeCell ref="B41:G41"/>
    <mergeCell ref="H41:P41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J25:K25"/>
    <mergeCell ref="L25:P25"/>
    <mergeCell ref="J26:K26"/>
    <mergeCell ref="L26:P26"/>
    <mergeCell ref="J27:K27"/>
    <mergeCell ref="L27:P27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B5:P5"/>
    <mergeCell ref="B6:E6"/>
    <mergeCell ref="F6:L6"/>
    <mergeCell ref="M6:P7"/>
    <mergeCell ref="B7:D7"/>
    <mergeCell ref="F7:G7"/>
    <mergeCell ref="I7:L7"/>
    <mergeCell ref="B2:P2"/>
    <mergeCell ref="B3:P3"/>
    <mergeCell ref="B4:E4"/>
    <mergeCell ref="G4:H4"/>
    <mergeCell ref="I4:J4"/>
    <mergeCell ref="N4:O4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B91E-98FE-4525-BB55-D95C8A925E40}">
  <sheetPr>
    <pageSetUpPr fitToPage="1"/>
  </sheetPr>
  <dimension ref="A2:V43"/>
  <sheetViews>
    <sheetView rightToLeft="1" view="pageBreakPreview" topLeftCell="B13" zoomScaleNormal="100" zoomScaleSheetLayoutView="100" workbookViewId="0">
      <selection activeCell="P40" sqref="P40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251</v>
      </c>
      <c r="J4" s="140"/>
      <c r="N4" s="139" t="s">
        <v>3</v>
      </c>
      <c r="O4" s="139"/>
      <c r="P4" s="13">
        <v>27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255</v>
      </c>
      <c r="C8" s="109"/>
      <c r="D8" s="109"/>
      <c r="E8" s="5" t="s">
        <v>42</v>
      </c>
      <c r="F8" s="108" t="s">
        <v>217</v>
      </c>
      <c r="G8" s="110"/>
      <c r="H8" s="4">
        <v>300</v>
      </c>
      <c r="I8" s="142" t="s">
        <v>250</v>
      </c>
      <c r="J8" s="143"/>
      <c r="K8" s="143"/>
      <c r="L8" s="144"/>
      <c r="M8" s="112" t="s">
        <v>254</v>
      </c>
      <c r="N8" s="112"/>
      <c r="O8" s="112"/>
      <c r="P8" s="112"/>
    </row>
    <row r="9" spans="1:20" s="11" customFormat="1" ht="36" customHeight="1" x14ac:dyDescent="0.35">
      <c r="A9" s="8"/>
      <c r="B9" s="108" t="s">
        <v>253</v>
      </c>
      <c r="C9" s="109"/>
      <c r="D9" s="110"/>
      <c r="E9" s="5" t="s">
        <v>42</v>
      </c>
      <c r="F9" s="108" t="s">
        <v>219</v>
      </c>
      <c r="G9" s="110"/>
      <c r="H9" s="4">
        <v>300</v>
      </c>
      <c r="I9" s="142" t="s">
        <v>250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 t="s">
        <v>252</v>
      </c>
      <c r="C10" s="109"/>
      <c r="D10" s="110"/>
      <c r="E10" s="5" t="s">
        <v>42</v>
      </c>
      <c r="F10" s="54" t="s">
        <v>203</v>
      </c>
      <c r="G10" s="56"/>
      <c r="H10" s="4">
        <v>300</v>
      </c>
      <c r="I10" s="142" t="s">
        <v>250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185</v>
      </c>
      <c r="D15" s="7" t="s">
        <v>76</v>
      </c>
      <c r="E15" s="7">
        <v>950</v>
      </c>
      <c r="F15" s="6" t="s">
        <v>9</v>
      </c>
      <c r="G15" s="4" t="s">
        <v>84</v>
      </c>
      <c r="H15" s="4">
        <v>40</v>
      </c>
      <c r="I15" s="30">
        <v>0</v>
      </c>
      <c r="J15" s="29">
        <f>H15*6+I15*4</f>
        <v>240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185</v>
      </c>
      <c r="D16" s="7" t="s">
        <v>76</v>
      </c>
      <c r="E16" s="7">
        <v>950</v>
      </c>
      <c r="F16" s="6" t="s">
        <v>9</v>
      </c>
      <c r="G16" s="4" t="s">
        <v>84</v>
      </c>
      <c r="H16" s="7">
        <v>32</v>
      </c>
      <c r="I16" s="7">
        <v>64</v>
      </c>
      <c r="J16" s="29">
        <f>H16*6+I16*4</f>
        <v>448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688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3</v>
      </c>
      <c r="E23" s="4">
        <v>0</v>
      </c>
      <c r="F23" s="26">
        <f>SUM(C23:E23)</f>
        <v>4</v>
      </c>
      <c r="G23" s="4">
        <v>30</v>
      </c>
      <c r="H23" s="4">
        <v>0</v>
      </c>
      <c r="I23" s="4">
        <f>SUM(G23:H23)</f>
        <v>30</v>
      </c>
      <c r="J23" s="54">
        <f>F23*10-G23</f>
        <v>10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30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0</v>
      </c>
      <c r="E25" s="4">
        <v>3</v>
      </c>
      <c r="F25" s="26">
        <f t="shared" si="0"/>
        <v>6</v>
      </c>
      <c r="G25" s="4">
        <v>45</v>
      </c>
      <c r="H25" s="4">
        <v>0</v>
      </c>
      <c r="I25" s="4">
        <f>SUM(G25:H25)</f>
        <v>45</v>
      </c>
      <c r="J25" s="54">
        <f t="shared" si="1"/>
        <v>15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10</v>
      </c>
      <c r="H26" s="4">
        <v>0</v>
      </c>
      <c r="I26" s="4">
        <f t="shared" ref="I26:I30" si="2">SUM(G26:H26)</f>
        <v>10</v>
      </c>
      <c r="J26" s="54">
        <f t="shared" si="1"/>
        <v>0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10</v>
      </c>
      <c r="H27" s="4">
        <v>0</v>
      </c>
      <c r="I27" s="4">
        <f t="shared" si="2"/>
        <v>10</v>
      </c>
      <c r="J27" s="54">
        <f t="shared" si="1"/>
        <v>20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10</v>
      </c>
      <c r="H29" s="4">
        <v>0</v>
      </c>
      <c r="I29" s="4">
        <f t="shared" si="2"/>
        <v>10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 t="shared" si="2"/>
        <v>10</v>
      </c>
      <c r="J30" s="54">
        <f t="shared" si="1"/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8</v>
      </c>
      <c r="H31" s="4">
        <v>0</v>
      </c>
      <c r="I31" s="4">
        <f>SUM(G31:H31)</f>
        <v>8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2062</v>
      </c>
      <c r="G36" s="22">
        <f>'1403-02-25'!G36-F36+C36</f>
        <v>31990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'1403-02-25'!O36</f>
        <v>764</v>
      </c>
      <c r="O36" s="22">
        <f>SUM(J15:J16)</f>
        <v>688</v>
      </c>
      <c r="P36" s="22">
        <f>'1403-02-25'!P36+'1403-02-26'!O36+Q36</f>
        <v>44105</v>
      </c>
      <c r="Q36" s="19">
        <v>0</v>
      </c>
      <c r="V36" s="18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'1403-02-25'!O37</f>
        <v>764</v>
      </c>
      <c r="O37" s="22">
        <f>J17+J18</f>
        <v>688</v>
      </c>
      <c r="P37" s="22">
        <f>'1403-02-25'!P37+'1403-02-26'!O37+Q37</f>
        <v>44670.631999999991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'1403-02-25'!O38</f>
        <v>0</v>
      </c>
      <c r="O38" s="22">
        <f>J18</f>
        <v>0</v>
      </c>
      <c r="P38" s="22">
        <f>'1403-02-25'!P38+'1403-02-26'!O38+Q38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'1403-02-25'!O39</f>
        <v>0</v>
      </c>
      <c r="O39" s="22">
        <f t="shared" ref="O39" si="3">J19</f>
        <v>0</v>
      </c>
      <c r="P39" s="22">
        <f>'1403-02-25'!P39+'1403-02-26'!O39+Q39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'1403-02-25'!O40</f>
        <v>0</v>
      </c>
      <c r="O40" s="22">
        <v>0</v>
      </c>
      <c r="P40" s="22">
        <f>'1403-02-25'!P40+'1403-02-26'!O40+Q40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2:P2"/>
    <mergeCell ref="B3:P3"/>
    <mergeCell ref="B4:E4"/>
    <mergeCell ref="G4:H4"/>
    <mergeCell ref="I4:J4"/>
    <mergeCell ref="N4:O4"/>
    <mergeCell ref="B5:P5"/>
    <mergeCell ref="B6:E6"/>
    <mergeCell ref="F6:L6"/>
    <mergeCell ref="M6:P7"/>
    <mergeCell ref="B7:D7"/>
    <mergeCell ref="F7:G7"/>
    <mergeCell ref="I7:L7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J25:K25"/>
    <mergeCell ref="L25:P25"/>
    <mergeCell ref="J26:K26"/>
    <mergeCell ref="L26:P26"/>
    <mergeCell ref="J27:K27"/>
    <mergeCell ref="L27:P27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B41:G41"/>
    <mergeCell ref="H41:P41"/>
    <mergeCell ref="B43:P43"/>
    <mergeCell ref="H35:K35"/>
    <mergeCell ref="H36:K36"/>
    <mergeCell ref="H37:K37"/>
    <mergeCell ref="H40:K40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195B-0624-4851-8801-D507909D103C}">
  <sheetPr>
    <pageSetUpPr fitToPage="1"/>
  </sheetPr>
  <dimension ref="A2:V43"/>
  <sheetViews>
    <sheetView rightToLeft="1" view="pageBreakPreview" topLeftCell="B13" zoomScaleNormal="100" zoomScaleSheetLayoutView="100" workbookViewId="0">
      <selection activeCell="P39" sqref="P39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256</v>
      </c>
      <c r="J4" s="140"/>
      <c r="N4" s="139" t="s">
        <v>3</v>
      </c>
      <c r="O4" s="139"/>
      <c r="P4" s="13">
        <v>28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259</v>
      </c>
      <c r="C8" s="109"/>
      <c r="D8" s="109"/>
      <c r="E8" s="5" t="s">
        <v>42</v>
      </c>
      <c r="F8" s="108" t="s">
        <v>217</v>
      </c>
      <c r="G8" s="110"/>
      <c r="H8" s="4">
        <v>400</v>
      </c>
      <c r="I8" s="142" t="s">
        <v>260</v>
      </c>
      <c r="J8" s="143"/>
      <c r="K8" s="143"/>
      <c r="L8" s="144"/>
      <c r="M8" s="112" t="s">
        <v>254</v>
      </c>
      <c r="N8" s="112"/>
      <c r="O8" s="112"/>
      <c r="P8" s="112"/>
    </row>
    <row r="9" spans="1:20" s="11" customFormat="1" ht="36" customHeight="1" x14ac:dyDescent="0.35">
      <c r="A9" s="8"/>
      <c r="B9" s="108" t="s">
        <v>253</v>
      </c>
      <c r="C9" s="109"/>
      <c r="D9" s="110"/>
      <c r="E9" s="5" t="s">
        <v>42</v>
      </c>
      <c r="F9" s="108" t="s">
        <v>219</v>
      </c>
      <c r="G9" s="110"/>
      <c r="H9" s="4">
        <v>400</v>
      </c>
      <c r="I9" s="142" t="s">
        <v>260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/>
      <c r="C10" s="109"/>
      <c r="D10" s="110"/>
      <c r="E10" s="5" t="s">
        <v>42</v>
      </c>
      <c r="F10" s="54" t="s">
        <v>203</v>
      </c>
      <c r="G10" s="56"/>
      <c r="H10" s="4">
        <v>0</v>
      </c>
      <c r="I10" s="142" t="s">
        <v>42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74</v>
      </c>
      <c r="D15" s="7" t="s">
        <v>185</v>
      </c>
      <c r="E15" s="7">
        <v>780</v>
      </c>
      <c r="F15" s="6" t="s">
        <v>9</v>
      </c>
      <c r="G15" s="4" t="s">
        <v>84</v>
      </c>
      <c r="H15" s="4">
        <v>42</v>
      </c>
      <c r="I15" s="30">
        <v>0</v>
      </c>
      <c r="J15" s="29">
        <f>H15*6+I15*4</f>
        <v>252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74</v>
      </c>
      <c r="D16" s="7" t="s">
        <v>185</v>
      </c>
      <c r="E16" s="7">
        <v>780</v>
      </c>
      <c r="F16" s="6" t="s">
        <v>9</v>
      </c>
      <c r="G16" s="4" t="s">
        <v>84</v>
      </c>
      <c r="H16" s="7">
        <v>32</v>
      </c>
      <c r="I16" s="7">
        <v>64</v>
      </c>
      <c r="J16" s="29">
        <f>H16*6+I16*4</f>
        <v>448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700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3</v>
      </c>
      <c r="E23" s="4">
        <v>0</v>
      </c>
      <c r="F23" s="26">
        <f>SUM(C23:E23)</f>
        <v>4</v>
      </c>
      <c r="G23" s="4">
        <v>30</v>
      </c>
      <c r="H23" s="4">
        <v>0</v>
      </c>
      <c r="I23" s="4">
        <f>SUM(G23:H23)</f>
        <v>30</v>
      </c>
      <c r="J23" s="54">
        <f>F23*10-G23</f>
        <v>10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30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0</v>
      </c>
      <c r="E25" s="4">
        <v>3</v>
      </c>
      <c r="F25" s="26">
        <f t="shared" si="0"/>
        <v>6</v>
      </c>
      <c r="G25" s="4">
        <v>45</v>
      </c>
      <c r="H25" s="4">
        <v>0</v>
      </c>
      <c r="I25" s="4">
        <f>SUM(G25:H25)</f>
        <v>45</v>
      </c>
      <c r="J25" s="54">
        <f t="shared" si="1"/>
        <v>15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10</v>
      </c>
      <c r="H26" s="4">
        <v>0</v>
      </c>
      <c r="I26" s="4">
        <f t="shared" ref="I26:I30" si="2">SUM(G26:H26)</f>
        <v>10</v>
      </c>
      <c r="J26" s="54">
        <f t="shared" si="1"/>
        <v>0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10</v>
      </c>
      <c r="H27" s="4">
        <v>0</v>
      </c>
      <c r="I27" s="4">
        <f t="shared" si="2"/>
        <v>10</v>
      </c>
      <c r="J27" s="54">
        <f t="shared" si="1"/>
        <v>20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 t="shared" si="2"/>
        <v>10</v>
      </c>
      <c r="J30" s="54">
        <f t="shared" si="1"/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0</v>
      </c>
      <c r="H31" s="4">
        <v>0</v>
      </c>
      <c r="I31" s="4">
        <f>SUM(G31:H31)</f>
        <v>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0</v>
      </c>
      <c r="G36" s="22">
        <f>'1403-02-26'!G36-F36+C36</f>
        <v>31990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'1403-02-26'!O36</f>
        <v>688</v>
      </c>
      <c r="O36" s="22">
        <f>SUM(J15:J16)</f>
        <v>700</v>
      </c>
      <c r="P36" s="22">
        <f>'1403-02-26'!P36+'1403-02-27'!O36+Q36</f>
        <v>44805</v>
      </c>
      <c r="Q36" s="19">
        <v>0</v>
      </c>
      <c r="V36" s="18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'1403-02-26'!O37</f>
        <v>688</v>
      </c>
      <c r="O37" s="22">
        <f>J17+J18</f>
        <v>700</v>
      </c>
      <c r="P37" s="22">
        <f>'1403-02-26'!P37+'1403-02-27'!O37+Q37</f>
        <v>45370.631999999991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'1403-02-25'!O38</f>
        <v>0</v>
      </c>
      <c r="O38" s="22">
        <f>J18</f>
        <v>0</v>
      </c>
      <c r="P38" s="22">
        <f>'1403-02-26'!P38+'1403-02-27'!O38+Q38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'1403-02-25'!O39</f>
        <v>0</v>
      </c>
      <c r="O39" s="22">
        <f t="shared" ref="O39" si="3">J19</f>
        <v>0</v>
      </c>
      <c r="P39" s="22">
        <f>'1403-02-26'!P39+'1403-02-27'!O39+Q39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'1403-02-25'!O40</f>
        <v>0</v>
      </c>
      <c r="O40" s="22">
        <v>0</v>
      </c>
      <c r="P40" s="22">
        <f>'1403-02-26'!P40+'1403-02-27'!O40+Q40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43:P43"/>
    <mergeCell ref="H35:K35"/>
    <mergeCell ref="H36:K36"/>
    <mergeCell ref="H37:K37"/>
    <mergeCell ref="H40:K40"/>
    <mergeCell ref="B41:G41"/>
    <mergeCell ref="H41:P41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J25:K25"/>
    <mergeCell ref="L25:P25"/>
    <mergeCell ref="J26:K26"/>
    <mergeCell ref="L26:P26"/>
    <mergeCell ref="J27:K27"/>
    <mergeCell ref="L27:P27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B5:P5"/>
    <mergeCell ref="B6:E6"/>
    <mergeCell ref="F6:L6"/>
    <mergeCell ref="M6:P7"/>
    <mergeCell ref="B7:D7"/>
    <mergeCell ref="F7:G7"/>
    <mergeCell ref="I7:L7"/>
    <mergeCell ref="B2:P2"/>
    <mergeCell ref="B3:P3"/>
    <mergeCell ref="B4:E4"/>
    <mergeCell ref="G4:H4"/>
    <mergeCell ref="I4:J4"/>
    <mergeCell ref="N4:O4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B641-7990-4F40-A490-AB54227093DC}">
  <sheetPr>
    <pageSetUpPr fitToPage="1"/>
  </sheetPr>
  <dimension ref="A2:V43"/>
  <sheetViews>
    <sheetView rightToLeft="1" view="pageBreakPreview" topLeftCell="D13" zoomScaleNormal="100" zoomScaleSheetLayoutView="100" workbookViewId="0">
      <selection activeCell="G37" sqref="G37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258</v>
      </c>
      <c r="J4" s="140"/>
      <c r="N4" s="139" t="s">
        <v>3</v>
      </c>
      <c r="O4" s="139"/>
      <c r="P4" s="13">
        <v>29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42</v>
      </c>
      <c r="C8" s="109"/>
      <c r="D8" s="110"/>
      <c r="E8" s="28" t="s">
        <v>42</v>
      </c>
      <c r="F8" s="108" t="s">
        <v>217</v>
      </c>
      <c r="G8" s="110"/>
      <c r="H8" s="4">
        <v>0</v>
      </c>
      <c r="I8" s="142" t="s">
        <v>42</v>
      </c>
      <c r="J8" s="143"/>
      <c r="K8" s="143"/>
      <c r="L8" s="144"/>
      <c r="M8" s="112" t="s">
        <v>257</v>
      </c>
      <c r="N8" s="112"/>
      <c r="O8" s="112"/>
      <c r="P8" s="112"/>
    </row>
    <row r="9" spans="1:20" s="11" customFormat="1" ht="36" customHeight="1" x14ac:dyDescent="0.35">
      <c r="A9" s="8"/>
      <c r="B9" s="108" t="s">
        <v>42</v>
      </c>
      <c r="C9" s="109"/>
      <c r="D9" s="110"/>
      <c r="E9" s="28" t="s">
        <v>42</v>
      </c>
      <c r="F9" s="108" t="s">
        <v>219</v>
      </c>
      <c r="G9" s="110"/>
      <c r="H9" s="4">
        <v>0</v>
      </c>
      <c r="I9" s="142" t="s">
        <v>42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 t="s">
        <v>42</v>
      </c>
      <c r="C10" s="109"/>
      <c r="D10" s="110"/>
      <c r="E10" s="28" t="s">
        <v>42</v>
      </c>
      <c r="F10" s="54" t="s">
        <v>203</v>
      </c>
      <c r="G10" s="56"/>
      <c r="H10" s="4">
        <v>0</v>
      </c>
      <c r="I10" s="142" t="s">
        <v>42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7" t="s">
        <v>42</v>
      </c>
      <c r="G15" s="7" t="s">
        <v>42</v>
      </c>
      <c r="H15" s="4">
        <v>0</v>
      </c>
      <c r="I15" s="30">
        <v>0</v>
      </c>
      <c r="J15" s="29">
        <f>H15*6+I15*4</f>
        <v>0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42</v>
      </c>
      <c r="D16" s="7" t="s">
        <v>42</v>
      </c>
      <c r="E16" s="7" t="s">
        <v>42</v>
      </c>
      <c r="F16" s="7" t="s">
        <v>42</v>
      </c>
      <c r="G16" s="7" t="s">
        <v>42</v>
      </c>
      <c r="H16" s="7">
        <v>0</v>
      </c>
      <c r="I16" s="7">
        <v>0</v>
      </c>
      <c r="J16" s="29">
        <f>H16*6+I16*4</f>
        <v>0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42</v>
      </c>
      <c r="D17" s="7" t="s">
        <v>42</v>
      </c>
      <c r="E17" s="7" t="s">
        <v>42</v>
      </c>
      <c r="F17" s="7" t="s">
        <v>42</v>
      </c>
      <c r="G17" s="7" t="s">
        <v>42</v>
      </c>
      <c r="H17" s="25" t="s">
        <v>42</v>
      </c>
      <c r="I17" s="25" t="s">
        <v>42</v>
      </c>
      <c r="J17" s="22">
        <f>SUM(J15:J16)</f>
        <v>0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0</v>
      </c>
      <c r="D23" s="26">
        <v>0</v>
      </c>
      <c r="E23" s="4">
        <v>0</v>
      </c>
      <c r="F23" s="26">
        <f>SUM(C23:E23)</f>
        <v>0</v>
      </c>
      <c r="G23" s="4">
        <v>0</v>
      </c>
      <c r="H23" s="4">
        <v>0</v>
      </c>
      <c r="I23" s="4">
        <f>SUM(G23:H23)</f>
        <v>0</v>
      </c>
      <c r="J23" s="54">
        <f>F23*10-G23</f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0</v>
      </c>
      <c r="E24" s="4">
        <v>0</v>
      </c>
      <c r="F24" s="26">
        <f t="shared" ref="F24:F30" si="0">SUM(C24:E24)</f>
        <v>0</v>
      </c>
      <c r="G24" s="4">
        <f>F24*10</f>
        <v>0</v>
      </c>
      <c r="H24" s="4">
        <v>0</v>
      </c>
      <c r="I24" s="4">
        <f>SUM(G24:H24)</f>
        <v>0</v>
      </c>
      <c r="J24" s="54">
        <f t="shared" ref="J24:J30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26">
        <v>0</v>
      </c>
      <c r="D25" s="26">
        <v>0</v>
      </c>
      <c r="E25" s="4">
        <v>0</v>
      </c>
      <c r="F25" s="26">
        <f t="shared" si="0"/>
        <v>0</v>
      </c>
      <c r="G25" s="4">
        <v>0</v>
      </c>
      <c r="H25" s="4">
        <v>0</v>
      </c>
      <c r="I25" s="4">
        <f>SUM(G25:H25)</f>
        <v>0</v>
      </c>
      <c r="J25" s="54">
        <f t="shared" si="1"/>
        <v>0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26">
        <v>0</v>
      </c>
      <c r="D26" s="26">
        <v>0</v>
      </c>
      <c r="E26" s="4">
        <v>0</v>
      </c>
      <c r="F26" s="26">
        <f t="shared" si="0"/>
        <v>0</v>
      </c>
      <c r="G26" s="4">
        <v>0</v>
      </c>
      <c r="H26" s="4">
        <v>0</v>
      </c>
      <c r="I26" s="4">
        <f t="shared" ref="I26:I30" si="2">SUM(G26:H26)</f>
        <v>0</v>
      </c>
      <c r="J26" s="54">
        <f t="shared" si="1"/>
        <v>0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26">
        <v>0</v>
      </c>
      <c r="D27" s="26">
        <v>0</v>
      </c>
      <c r="E27" s="4">
        <v>0</v>
      </c>
      <c r="F27" s="26">
        <f t="shared" si="0"/>
        <v>0</v>
      </c>
      <c r="G27" s="4">
        <v>0</v>
      </c>
      <c r="H27" s="4">
        <v>0</v>
      </c>
      <c r="I27" s="4">
        <f t="shared" si="2"/>
        <v>0</v>
      </c>
      <c r="J27" s="54">
        <f t="shared" si="1"/>
        <v>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26">
        <v>0</v>
      </c>
      <c r="D28" s="26">
        <v>0</v>
      </c>
      <c r="E28" s="4">
        <v>0</v>
      </c>
      <c r="F28" s="26">
        <f t="shared" si="0"/>
        <v>0</v>
      </c>
      <c r="G28" s="4">
        <v>0</v>
      </c>
      <c r="H28" s="4">
        <v>0</v>
      </c>
      <c r="I28" s="4">
        <f t="shared" si="2"/>
        <v>0</v>
      </c>
      <c r="J28" s="54">
        <f t="shared" si="1"/>
        <v>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26">
        <v>0</v>
      </c>
      <c r="D29" s="26">
        <v>0</v>
      </c>
      <c r="E29" s="4">
        <v>0</v>
      </c>
      <c r="F29" s="26">
        <f t="shared" si="0"/>
        <v>0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26">
        <v>0</v>
      </c>
      <c r="D30" s="26">
        <v>0</v>
      </c>
      <c r="E30" s="4">
        <v>0</v>
      </c>
      <c r="F30" s="26">
        <f t="shared" si="0"/>
        <v>0</v>
      </c>
      <c r="G30" s="4">
        <v>0</v>
      </c>
      <c r="H30" s="4">
        <v>0</v>
      </c>
      <c r="I30" s="4">
        <f t="shared" si="2"/>
        <v>0</v>
      </c>
      <c r="J30" s="54">
        <f t="shared" si="1"/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26">
        <v>0</v>
      </c>
      <c r="D31" s="26">
        <v>0</v>
      </c>
      <c r="E31" s="4">
        <v>0</v>
      </c>
      <c r="F31" s="26">
        <f>SUM(C31:E31)</f>
        <v>0</v>
      </c>
      <c r="G31" s="4">
        <v>0</v>
      </c>
      <c r="H31" s="4">
        <v>0</v>
      </c>
      <c r="I31" s="4">
        <f>SUM(G31:H31)</f>
        <v>0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26">
        <v>0</v>
      </c>
      <c r="D32" s="26">
        <v>0</v>
      </c>
      <c r="E32" s="4">
        <v>0</v>
      </c>
      <c r="F32" s="40">
        <f>SUM(C32:E32)</f>
        <v>0</v>
      </c>
      <c r="G32" s="4">
        <v>0</v>
      </c>
      <c r="H32" s="4">
        <v>0</v>
      </c>
      <c r="I32" s="4">
        <f>SUM(G32:H32)</f>
        <v>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375</v>
      </c>
      <c r="G36" s="22">
        <f>'1403-02-27'!G36-F36+C36</f>
        <v>31615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'1403-02-27'!O36</f>
        <v>700</v>
      </c>
      <c r="O36" s="22">
        <f>SUM(J15:J16)</f>
        <v>0</v>
      </c>
      <c r="P36" s="22">
        <f>'1403-02-27'!P36+'1403-02-28'!O36+Q36</f>
        <v>44805</v>
      </c>
      <c r="Q36" s="19">
        <v>0</v>
      </c>
      <c r="V36" s="18"/>
    </row>
    <row r="37" spans="1:22" s="9" customFormat="1" ht="31" customHeight="1" x14ac:dyDescent="0.35">
      <c r="A37" s="8"/>
      <c r="B37" s="31"/>
      <c r="C37" s="31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'1403-02-27'!O37</f>
        <v>700</v>
      </c>
      <c r="O37" s="22">
        <f>J17+J18</f>
        <v>0</v>
      </c>
      <c r="P37" s="22">
        <f>'1403-02-27'!P37+'1403-02-28'!O37+Q37</f>
        <v>45370.631999999991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'1403-02-25'!O38</f>
        <v>0</v>
      </c>
      <c r="O38" s="22">
        <f>J18</f>
        <v>0</v>
      </c>
      <c r="P38" s="22">
        <f>'1403-02-27'!P38+'1403-02-28'!O38+Q38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'1403-02-25'!O39</f>
        <v>0</v>
      </c>
      <c r="O39" s="22">
        <f t="shared" ref="O39" si="3">J19</f>
        <v>0</v>
      </c>
      <c r="P39" s="22">
        <f>'1403-02-27'!P39+'1403-02-28'!O39+Q39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'1403-02-25'!O40</f>
        <v>0</v>
      </c>
      <c r="O40" s="22">
        <v>0</v>
      </c>
      <c r="P40" s="22">
        <f>'1403-02-27'!P40+'1403-02-28'!O40+Q40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43:P43"/>
    <mergeCell ref="H35:K35"/>
    <mergeCell ref="H36:K36"/>
    <mergeCell ref="H37:K37"/>
    <mergeCell ref="H40:K40"/>
    <mergeCell ref="B41:G41"/>
    <mergeCell ref="H41:P41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J25:K25"/>
    <mergeCell ref="L25:P25"/>
    <mergeCell ref="J26:K26"/>
    <mergeCell ref="L26:P26"/>
    <mergeCell ref="J27:K27"/>
    <mergeCell ref="L27:P27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B5:P5"/>
    <mergeCell ref="B6:E6"/>
    <mergeCell ref="F6:L6"/>
    <mergeCell ref="M6:P7"/>
    <mergeCell ref="B7:D7"/>
    <mergeCell ref="F7:G7"/>
    <mergeCell ref="I7:L7"/>
    <mergeCell ref="B2:P2"/>
    <mergeCell ref="B3:P3"/>
    <mergeCell ref="B4:E4"/>
    <mergeCell ref="G4:H4"/>
    <mergeCell ref="I4:J4"/>
    <mergeCell ref="N4:O4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2A0A-0CA7-4D18-B914-CA03F8B699D5}">
  <sheetPr>
    <pageSetUpPr fitToPage="1"/>
  </sheetPr>
  <dimension ref="A2:V43"/>
  <sheetViews>
    <sheetView rightToLeft="1" view="pageBreakPreview" topLeftCell="B10" zoomScaleNormal="100" zoomScaleSheetLayoutView="100" workbookViewId="0">
      <selection activeCell="F9" sqref="F9:G9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261</v>
      </c>
      <c r="J4" s="140"/>
      <c r="N4" s="139" t="s">
        <v>3</v>
      </c>
      <c r="O4" s="139"/>
      <c r="P4" s="13">
        <v>30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262</v>
      </c>
      <c r="C8" s="109"/>
      <c r="D8" s="109"/>
      <c r="E8" s="28" t="s">
        <v>42</v>
      </c>
      <c r="F8" s="108" t="s">
        <v>217</v>
      </c>
      <c r="G8" s="110"/>
      <c r="H8" s="4">
        <v>500</v>
      </c>
      <c r="I8" s="142" t="s">
        <v>265</v>
      </c>
      <c r="J8" s="143"/>
      <c r="K8" s="143"/>
      <c r="L8" s="144"/>
      <c r="M8" s="112" t="s">
        <v>266</v>
      </c>
      <c r="N8" s="112"/>
      <c r="O8" s="112"/>
      <c r="P8" s="112"/>
    </row>
    <row r="9" spans="1:20" s="11" customFormat="1" ht="36" customHeight="1" x14ac:dyDescent="0.35">
      <c r="A9" s="8"/>
      <c r="B9" s="108" t="s">
        <v>263</v>
      </c>
      <c r="C9" s="109"/>
      <c r="D9" s="110"/>
      <c r="E9" s="28" t="s">
        <v>42</v>
      </c>
      <c r="F9" s="108" t="s">
        <v>219</v>
      </c>
      <c r="G9" s="110"/>
      <c r="H9" s="4">
        <v>500</v>
      </c>
      <c r="I9" s="142" t="s">
        <v>265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 t="s">
        <v>264</v>
      </c>
      <c r="C10" s="109"/>
      <c r="D10" s="110"/>
      <c r="E10" s="28" t="s">
        <v>42</v>
      </c>
      <c r="F10" s="54" t="s">
        <v>203</v>
      </c>
      <c r="G10" s="56"/>
      <c r="H10" s="4">
        <v>500</v>
      </c>
      <c r="I10" s="142" t="s">
        <v>265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267</v>
      </c>
      <c r="D15" s="7" t="s">
        <v>185</v>
      </c>
      <c r="E15" s="7">
        <v>700</v>
      </c>
      <c r="F15" s="6" t="s">
        <v>9</v>
      </c>
      <c r="G15" s="4" t="s">
        <v>84</v>
      </c>
      <c r="H15" s="4">
        <v>48</v>
      </c>
      <c r="I15" s="30">
        <v>0</v>
      </c>
      <c r="J15" s="29">
        <f>H15*6+I15*4</f>
        <v>288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267</v>
      </c>
      <c r="D16" s="7" t="s">
        <v>185</v>
      </c>
      <c r="E16" s="7">
        <v>700</v>
      </c>
      <c r="F16" s="6" t="s">
        <v>9</v>
      </c>
      <c r="G16" s="4" t="s">
        <v>84</v>
      </c>
      <c r="H16" s="7">
        <v>39</v>
      </c>
      <c r="I16" s="7">
        <v>80</v>
      </c>
      <c r="J16" s="29">
        <f>H16*6+I16*4</f>
        <v>554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842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1</v>
      </c>
      <c r="E23" s="4">
        <v>0</v>
      </c>
      <c r="F23" s="26">
        <f>SUM(C23:E23)</f>
        <v>2</v>
      </c>
      <c r="G23" s="4">
        <f>F23*10</f>
        <v>20</v>
      </c>
      <c r="H23" s="4">
        <v>0</v>
      </c>
      <c r="I23" s="4">
        <f>SUM(G23:H23)</f>
        <v>20</v>
      </c>
      <c r="J23" s="54">
        <f>F23*10-G23</f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28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0</v>
      </c>
      <c r="E25" s="4">
        <v>3</v>
      </c>
      <c r="F25" s="26">
        <f t="shared" si="0"/>
        <v>6</v>
      </c>
      <c r="G25" s="4">
        <v>45</v>
      </c>
      <c r="H25" s="4">
        <v>0</v>
      </c>
      <c r="I25" s="4">
        <f>SUM(G25:H25)</f>
        <v>45</v>
      </c>
      <c r="J25" s="54">
        <f t="shared" si="1"/>
        <v>15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10</v>
      </c>
      <c r="H26" s="4">
        <v>0</v>
      </c>
      <c r="I26" s="4">
        <f t="shared" ref="I26:I30" si="2">SUM(G26:H26)</f>
        <v>10</v>
      </c>
      <c r="J26" s="54">
        <f t="shared" si="1"/>
        <v>0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10</v>
      </c>
      <c r="H27" s="4">
        <v>0</v>
      </c>
      <c r="I27" s="4">
        <f t="shared" si="2"/>
        <v>10</v>
      </c>
      <c r="J27" s="54">
        <f t="shared" si="1"/>
        <v>20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0</v>
      </c>
      <c r="F30" s="26">
        <f t="shared" si="0"/>
        <v>1</v>
      </c>
      <c r="G30" s="4">
        <v>0</v>
      </c>
      <c r="H30" s="4">
        <v>0</v>
      </c>
      <c r="I30" s="4">
        <f t="shared" si="2"/>
        <v>0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8</v>
      </c>
      <c r="H31" s="4">
        <v>0</v>
      </c>
      <c r="I31" s="4">
        <f>SUM(G31:H31)</f>
        <v>8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1580</v>
      </c>
      <c r="G36" s="22">
        <f>'1403-02-28'!G36-F36+C36</f>
        <v>30035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'1403-02-28'!O36</f>
        <v>0</v>
      </c>
      <c r="O36" s="22">
        <f>SUM(J15:J16)</f>
        <v>842</v>
      </c>
      <c r="P36" s="22">
        <f>'1403-02-28'!P36+'1403-02-29'!O36+Q36</f>
        <v>45647</v>
      </c>
      <c r="Q36" s="19">
        <v>0</v>
      </c>
      <c r="V36" s="18"/>
    </row>
    <row r="37" spans="1:22" s="9" customFormat="1" ht="31" customHeight="1" x14ac:dyDescent="0.35">
      <c r="A37" s="8"/>
      <c r="B37" s="4"/>
      <c r="C37" s="4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'1403-02-28'!O37</f>
        <v>0</v>
      </c>
      <c r="O37" s="22">
        <f>J17+J18</f>
        <v>842</v>
      </c>
      <c r="P37" s="22">
        <f>'1403-02-28'!P37+'1403-02-29'!O37+Q37</f>
        <v>46212.631999999991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'1403-02-28'!O38</f>
        <v>0</v>
      </c>
      <c r="O38" s="22">
        <f>J18</f>
        <v>0</v>
      </c>
      <c r="P38" s="22">
        <f>'1403-02-28'!P38+'1403-02-29'!O38+Q38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'1403-02-28'!O39</f>
        <v>0</v>
      </c>
      <c r="O39" s="22">
        <f t="shared" ref="O39" si="3">J19</f>
        <v>0</v>
      </c>
      <c r="P39" s="22">
        <f>'1403-02-28'!P39+'1403-02-29'!O39+Q39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'1403-02-28'!O40</f>
        <v>0</v>
      </c>
      <c r="O40" s="22">
        <v>0</v>
      </c>
      <c r="P40" s="22">
        <f>'1403-02-28'!P40+'1403-02-29'!O40+Q40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2:P2"/>
    <mergeCell ref="B3:P3"/>
    <mergeCell ref="B4:E4"/>
    <mergeCell ref="G4:H4"/>
    <mergeCell ref="I4:J4"/>
    <mergeCell ref="N4:O4"/>
    <mergeCell ref="B5:P5"/>
    <mergeCell ref="B6:E6"/>
    <mergeCell ref="F6:L6"/>
    <mergeCell ref="M6:P7"/>
    <mergeCell ref="B7:D7"/>
    <mergeCell ref="F7:G7"/>
    <mergeCell ref="I7:L7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J25:K25"/>
    <mergeCell ref="L25:P25"/>
    <mergeCell ref="J26:K26"/>
    <mergeCell ref="L26:P26"/>
    <mergeCell ref="J27:K27"/>
    <mergeCell ref="L27:P27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B43:P43"/>
    <mergeCell ref="H35:K35"/>
    <mergeCell ref="H36:K36"/>
    <mergeCell ref="H37:K37"/>
    <mergeCell ref="H40:K40"/>
    <mergeCell ref="B41:G41"/>
    <mergeCell ref="H41:P41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B432-FFAB-4536-B10D-85C40A912743}">
  <sheetPr>
    <pageSetUpPr fitToPage="1"/>
  </sheetPr>
  <dimension ref="A2:V43"/>
  <sheetViews>
    <sheetView rightToLeft="1" view="pageBreakPreview" topLeftCell="C10" zoomScaleNormal="100" zoomScaleSheetLayoutView="100" workbookViewId="0">
      <selection activeCell="G37" sqref="G37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268</v>
      </c>
      <c r="J4" s="140"/>
      <c r="N4" s="139" t="s">
        <v>3</v>
      </c>
      <c r="O4" s="139"/>
      <c r="P4" s="13">
        <v>31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269</v>
      </c>
      <c r="C8" s="109"/>
      <c r="D8" s="109"/>
      <c r="E8" s="28" t="s">
        <v>42</v>
      </c>
      <c r="F8" s="108" t="s">
        <v>217</v>
      </c>
      <c r="G8" s="110"/>
      <c r="H8" s="4">
        <v>200</v>
      </c>
      <c r="I8" s="142" t="s">
        <v>272</v>
      </c>
      <c r="J8" s="143"/>
      <c r="K8" s="143"/>
      <c r="L8" s="144"/>
      <c r="M8" s="112" t="s">
        <v>274</v>
      </c>
      <c r="N8" s="112"/>
      <c r="O8" s="112"/>
      <c r="P8" s="112"/>
    </row>
    <row r="9" spans="1:20" s="11" customFormat="1" ht="36" customHeight="1" x14ac:dyDescent="0.35">
      <c r="A9" s="8"/>
      <c r="B9" s="108" t="s">
        <v>270</v>
      </c>
      <c r="C9" s="109"/>
      <c r="D9" s="110"/>
      <c r="E9" s="28" t="s">
        <v>42</v>
      </c>
      <c r="F9" s="108" t="s">
        <v>219</v>
      </c>
      <c r="G9" s="110"/>
      <c r="H9" s="4">
        <v>200</v>
      </c>
      <c r="I9" s="142" t="s">
        <v>272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 t="s">
        <v>271</v>
      </c>
      <c r="C10" s="109"/>
      <c r="D10" s="110"/>
      <c r="E10" s="28" t="s">
        <v>42</v>
      </c>
      <c r="F10" s="54" t="s">
        <v>203</v>
      </c>
      <c r="G10" s="56"/>
      <c r="H10" s="4">
        <v>200</v>
      </c>
      <c r="I10" s="142" t="s">
        <v>272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273</v>
      </c>
      <c r="D15" s="7" t="s">
        <v>76</v>
      </c>
      <c r="E15" s="7">
        <v>650</v>
      </c>
      <c r="F15" s="6" t="s">
        <v>9</v>
      </c>
      <c r="G15" s="4" t="s">
        <v>84</v>
      </c>
      <c r="H15" s="4">
        <v>49</v>
      </c>
      <c r="I15" s="30">
        <v>0</v>
      </c>
      <c r="J15" s="29">
        <f>H15*6+I15*4</f>
        <v>294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273</v>
      </c>
      <c r="D16" s="7" t="s">
        <v>76</v>
      </c>
      <c r="E16" s="7">
        <v>650</v>
      </c>
      <c r="F16" s="6" t="s">
        <v>9</v>
      </c>
      <c r="G16" s="4" t="s">
        <v>84</v>
      </c>
      <c r="H16" s="7">
        <v>34</v>
      </c>
      <c r="I16" s="7">
        <v>68</v>
      </c>
      <c r="J16" s="29">
        <f>H16*6+I16*4</f>
        <v>476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770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2</v>
      </c>
      <c r="E23" s="4">
        <v>0</v>
      </c>
      <c r="F23" s="26">
        <f>SUM(C23:E23)</f>
        <v>3</v>
      </c>
      <c r="G23" s="4">
        <f>F23*10</f>
        <v>30</v>
      </c>
      <c r="H23" s="4">
        <v>0</v>
      </c>
      <c r="I23" s="4">
        <f>SUM(G23:H23)</f>
        <v>30</v>
      </c>
      <c r="J23" s="54">
        <f>F23*10-G23</f>
        <v>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28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0</v>
      </c>
      <c r="E25" s="4">
        <v>3</v>
      </c>
      <c r="F25" s="26">
        <f t="shared" si="0"/>
        <v>6</v>
      </c>
      <c r="G25" s="4">
        <v>50</v>
      </c>
      <c r="H25" s="4">
        <v>0</v>
      </c>
      <c r="I25" s="4">
        <f>SUM(G25:H25)</f>
        <v>50</v>
      </c>
      <c r="J25" s="54">
        <f t="shared" si="1"/>
        <v>10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5</v>
      </c>
      <c r="H26" s="4">
        <v>0</v>
      </c>
      <c r="I26" s="4">
        <f t="shared" ref="I26:I30" si="2">SUM(G26:H26)</f>
        <v>5</v>
      </c>
      <c r="J26" s="54">
        <f t="shared" si="1"/>
        <v>5</v>
      </c>
      <c r="K26" s="56"/>
      <c r="L26" s="61" t="s">
        <v>151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10</v>
      </c>
      <c r="H27" s="4">
        <v>0</v>
      </c>
      <c r="I27" s="4">
        <f t="shared" si="2"/>
        <v>10</v>
      </c>
      <c r="J27" s="54">
        <f t="shared" si="1"/>
        <v>20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0</v>
      </c>
      <c r="F30" s="26">
        <f t="shared" si="0"/>
        <v>1</v>
      </c>
      <c r="G30" s="4">
        <v>0</v>
      </c>
      <c r="H30" s="4">
        <v>0</v>
      </c>
      <c r="I30" s="4">
        <f t="shared" si="2"/>
        <v>0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8</v>
      </c>
      <c r="H31" s="4">
        <v>0</v>
      </c>
      <c r="I31" s="4">
        <f>SUM(G31:H31)</f>
        <v>8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0</v>
      </c>
      <c r="G36" s="22">
        <f>'1403-02-29'!G36-F36+C36</f>
        <v>30035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'1403-02-29'!O36</f>
        <v>842</v>
      </c>
      <c r="O36" s="22">
        <f>SUM(J15:J16)</f>
        <v>770</v>
      </c>
      <c r="P36" s="22">
        <f>'1403-02-29'!P36+'1403-02-30'!O36+Q36</f>
        <v>46417</v>
      </c>
      <c r="Q36" s="19">
        <v>0</v>
      </c>
      <c r="V36" s="18"/>
    </row>
    <row r="37" spans="1:22" s="9" customFormat="1" ht="31" customHeight="1" x14ac:dyDescent="0.35">
      <c r="A37" s="8"/>
      <c r="B37" s="4"/>
      <c r="C37" s="4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'1403-02-29'!O37</f>
        <v>842</v>
      </c>
      <c r="O37" s="22">
        <f>J17+J18</f>
        <v>770</v>
      </c>
      <c r="P37" s="22">
        <f>'1403-02-29'!P37+'1403-02-30'!O37+Q37</f>
        <v>46982.631999999991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'1403-02-29'!O38</f>
        <v>0</v>
      </c>
      <c r="O38" s="22">
        <f>J18</f>
        <v>0</v>
      </c>
      <c r="P38" s="22">
        <f>'1403-02-29'!P38+'1403-02-30'!O38+Q38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'1403-02-29'!O39</f>
        <v>0</v>
      </c>
      <c r="O39" s="22">
        <f t="shared" ref="O39" si="3">J19</f>
        <v>0</v>
      </c>
      <c r="P39" s="22">
        <f>'1403-02-29'!P39+'1403-02-30'!O39+Q39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'1403-02-29'!O40</f>
        <v>0</v>
      </c>
      <c r="O40" s="22">
        <v>0</v>
      </c>
      <c r="P40" s="22">
        <f>'1403-02-29'!P40+'1403-02-30'!O40+Q40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43:P43"/>
    <mergeCell ref="H35:K35"/>
    <mergeCell ref="H36:K36"/>
    <mergeCell ref="H37:K37"/>
    <mergeCell ref="H40:K40"/>
    <mergeCell ref="B41:G41"/>
    <mergeCell ref="H41:P41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J25:K25"/>
    <mergeCell ref="L25:P25"/>
    <mergeCell ref="J26:K26"/>
    <mergeCell ref="L26:P26"/>
    <mergeCell ref="J27:K27"/>
    <mergeCell ref="L27:P27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B5:P5"/>
    <mergeCell ref="B6:E6"/>
    <mergeCell ref="F6:L6"/>
    <mergeCell ref="M6:P7"/>
    <mergeCell ref="B7:D7"/>
    <mergeCell ref="F7:G7"/>
    <mergeCell ref="I7:L7"/>
    <mergeCell ref="B2:P2"/>
    <mergeCell ref="B3:P3"/>
    <mergeCell ref="B4:E4"/>
    <mergeCell ref="G4:H4"/>
    <mergeCell ref="I4:J4"/>
    <mergeCell ref="N4:O4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69E1-4EE0-43AA-A6F9-740003B0703A}">
  <sheetPr>
    <pageSetUpPr fitToPage="1"/>
  </sheetPr>
  <dimension ref="A2:V43"/>
  <sheetViews>
    <sheetView rightToLeft="1" tabSelected="1" view="pageBreakPreview" topLeftCell="A13" zoomScaleNormal="100" zoomScaleSheetLayoutView="100" workbookViewId="0">
      <selection activeCell="G26" sqref="G26"/>
    </sheetView>
  </sheetViews>
  <sheetFormatPr defaultColWidth="9.1796875" defaultRowHeight="19" x14ac:dyDescent="0.35"/>
  <cols>
    <col min="1" max="1" width="7.1796875" style="21" customWidth="1"/>
    <col min="2" max="2" width="12.1796875" style="21" customWidth="1"/>
    <col min="3" max="4" width="9.269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" style="21" customWidth="1"/>
    <col min="13" max="13" width="14.81640625" style="21" customWidth="1"/>
    <col min="14" max="14" width="6.54296875" style="21" customWidth="1"/>
    <col min="15" max="15" width="6.1796875" style="21" customWidth="1"/>
    <col min="16" max="16" width="7.453125" style="21" customWidth="1"/>
    <col min="17" max="16384" width="9.1796875" style="21"/>
  </cols>
  <sheetData>
    <row r="2" spans="1:20" s="9" customFormat="1" ht="25" customHeight="1" x14ac:dyDescent="0.35">
      <c r="A2" s="8"/>
      <c r="B2" s="137" t="s">
        <v>14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20" s="9" customFormat="1" ht="26.15" customHeight="1" x14ac:dyDescent="0.35">
      <c r="A3" s="8"/>
      <c r="B3" s="94" t="s">
        <v>15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s="9" customFormat="1" ht="23.15" customHeight="1" x14ac:dyDescent="0.35">
      <c r="A4" s="8"/>
      <c r="B4" s="138" t="s">
        <v>2</v>
      </c>
      <c r="C4" s="138"/>
      <c r="D4" s="138"/>
      <c r="E4" s="138"/>
      <c r="F4" s="45"/>
      <c r="G4" s="139" t="s">
        <v>16</v>
      </c>
      <c r="H4" s="139"/>
      <c r="I4" s="140" t="s">
        <v>275</v>
      </c>
      <c r="J4" s="140"/>
      <c r="N4" s="139" t="s">
        <v>3</v>
      </c>
      <c r="O4" s="139"/>
      <c r="P4" s="13">
        <v>32</v>
      </c>
    </row>
    <row r="5" spans="1:20" s="10" customFormat="1" ht="6" customHeight="1" x14ac:dyDescent="0.35">
      <c r="B5" s="77" t="s">
        <v>72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1:20" s="9" customFormat="1" ht="23.5" customHeight="1" x14ac:dyDescent="0.35">
      <c r="A6" s="8"/>
      <c r="B6" s="82" t="s">
        <v>17</v>
      </c>
      <c r="C6" s="82"/>
      <c r="D6" s="82"/>
      <c r="E6" s="82"/>
      <c r="F6" s="68" t="s">
        <v>19</v>
      </c>
      <c r="G6" s="69"/>
      <c r="H6" s="69"/>
      <c r="I6" s="69"/>
      <c r="J6" s="69"/>
      <c r="K6" s="69"/>
      <c r="L6" s="70"/>
      <c r="M6" s="78" t="s">
        <v>0</v>
      </c>
      <c r="N6" s="78"/>
      <c r="O6" s="78"/>
      <c r="P6" s="78"/>
    </row>
    <row r="7" spans="1:20" s="11" customFormat="1" ht="22.5" customHeight="1" x14ac:dyDescent="0.35">
      <c r="A7" s="8"/>
      <c r="B7" s="103" t="s">
        <v>60</v>
      </c>
      <c r="C7" s="103"/>
      <c r="D7" s="103"/>
      <c r="E7" s="32" t="s">
        <v>18</v>
      </c>
      <c r="F7" s="103" t="s">
        <v>60</v>
      </c>
      <c r="G7" s="103"/>
      <c r="H7" s="32" t="s">
        <v>18</v>
      </c>
      <c r="I7" s="83" t="s">
        <v>7</v>
      </c>
      <c r="J7" s="84"/>
      <c r="K7" s="84"/>
      <c r="L7" s="85"/>
      <c r="M7" s="78"/>
      <c r="N7" s="78"/>
      <c r="O7" s="78"/>
      <c r="P7" s="78"/>
    </row>
    <row r="8" spans="1:20" s="11" customFormat="1" ht="36" customHeight="1" x14ac:dyDescent="0.35">
      <c r="A8" s="8"/>
      <c r="B8" s="108" t="s">
        <v>276</v>
      </c>
      <c r="C8" s="109"/>
      <c r="D8" s="109"/>
      <c r="E8" s="28" t="s">
        <v>42</v>
      </c>
      <c r="F8" s="108" t="s">
        <v>217</v>
      </c>
      <c r="G8" s="110"/>
      <c r="H8" s="4">
        <v>200</v>
      </c>
      <c r="I8" s="142" t="s">
        <v>279</v>
      </c>
      <c r="J8" s="143"/>
      <c r="K8" s="143"/>
      <c r="L8" s="144"/>
      <c r="M8" s="112" t="s">
        <v>280</v>
      </c>
      <c r="N8" s="112"/>
      <c r="O8" s="112"/>
      <c r="P8" s="112"/>
    </row>
    <row r="9" spans="1:20" s="11" customFormat="1" ht="36" customHeight="1" x14ac:dyDescent="0.35">
      <c r="A9" s="8"/>
      <c r="B9" s="108" t="s">
        <v>277</v>
      </c>
      <c r="C9" s="109"/>
      <c r="D9" s="110"/>
      <c r="E9" s="28" t="s">
        <v>42</v>
      </c>
      <c r="F9" s="108" t="s">
        <v>219</v>
      </c>
      <c r="G9" s="110"/>
      <c r="H9" s="4">
        <v>200</v>
      </c>
      <c r="I9" s="142" t="s">
        <v>279</v>
      </c>
      <c r="J9" s="143"/>
      <c r="K9" s="143"/>
      <c r="L9" s="144"/>
      <c r="M9" s="112"/>
      <c r="N9" s="112"/>
      <c r="O9" s="112"/>
      <c r="P9" s="112"/>
    </row>
    <row r="10" spans="1:20" s="11" customFormat="1" ht="36" customHeight="1" x14ac:dyDescent="0.35">
      <c r="A10" s="8"/>
      <c r="B10" s="108" t="s">
        <v>278</v>
      </c>
      <c r="C10" s="109"/>
      <c r="D10" s="110"/>
      <c r="E10" s="28" t="s">
        <v>42</v>
      </c>
      <c r="F10" s="54" t="s">
        <v>203</v>
      </c>
      <c r="G10" s="56"/>
      <c r="H10" s="4">
        <v>200</v>
      </c>
      <c r="I10" s="142" t="s">
        <v>279</v>
      </c>
      <c r="J10" s="143"/>
      <c r="K10" s="143"/>
      <c r="L10" s="144"/>
      <c r="M10" s="112"/>
      <c r="N10" s="112"/>
      <c r="O10" s="112"/>
      <c r="P10" s="112"/>
    </row>
    <row r="11" spans="1:20" s="10" customFormat="1" ht="6" customHeight="1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N11" s="12"/>
      <c r="O11" s="12"/>
      <c r="P11" s="12"/>
    </row>
    <row r="12" spans="1:20" s="9" customFormat="1" ht="24.65" customHeight="1" x14ac:dyDescent="0.35">
      <c r="A12" s="8"/>
      <c r="B12" s="78" t="s">
        <v>6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20" s="9" customFormat="1" ht="23.5" customHeight="1" x14ac:dyDescent="0.35">
      <c r="A13" s="8"/>
      <c r="B13" s="86" t="s">
        <v>22</v>
      </c>
      <c r="C13" s="86" t="s">
        <v>20</v>
      </c>
      <c r="D13" s="86" t="s">
        <v>21</v>
      </c>
      <c r="E13" s="86" t="s">
        <v>209</v>
      </c>
      <c r="F13" s="87" t="s">
        <v>23</v>
      </c>
      <c r="G13" s="111" t="s">
        <v>24</v>
      </c>
      <c r="H13" s="83" t="s">
        <v>55</v>
      </c>
      <c r="I13" s="85"/>
      <c r="J13" s="86" t="s">
        <v>59</v>
      </c>
      <c r="K13" s="48" t="s">
        <v>1</v>
      </c>
      <c r="L13" s="50"/>
      <c r="M13" s="48" t="s">
        <v>7</v>
      </c>
      <c r="N13" s="49"/>
      <c r="O13" s="49"/>
      <c r="P13" s="50"/>
    </row>
    <row r="14" spans="1:20" s="13" customFormat="1" ht="20.149999999999999" customHeight="1" x14ac:dyDescent="0.35">
      <c r="A14" s="8"/>
      <c r="B14" s="86"/>
      <c r="C14" s="86"/>
      <c r="D14" s="86"/>
      <c r="E14" s="86"/>
      <c r="F14" s="87"/>
      <c r="G14" s="111"/>
      <c r="H14" s="32" t="s">
        <v>57</v>
      </c>
      <c r="I14" s="32" t="s">
        <v>58</v>
      </c>
      <c r="J14" s="86"/>
      <c r="K14" s="51"/>
      <c r="L14" s="53"/>
      <c r="M14" s="51"/>
      <c r="N14" s="52"/>
      <c r="O14" s="52"/>
      <c r="P14" s="53"/>
      <c r="S14" s="81"/>
      <c r="T14" s="81"/>
    </row>
    <row r="15" spans="1:20" s="9" customFormat="1" ht="30" customHeight="1" x14ac:dyDescent="0.35">
      <c r="A15" s="8"/>
      <c r="B15" s="7" t="s">
        <v>8</v>
      </c>
      <c r="C15" s="7" t="s">
        <v>281</v>
      </c>
      <c r="D15" s="7" t="s">
        <v>142</v>
      </c>
      <c r="E15" s="7">
        <v>650</v>
      </c>
      <c r="F15" s="6" t="s">
        <v>9</v>
      </c>
      <c r="G15" s="4" t="s">
        <v>84</v>
      </c>
      <c r="H15" s="4">
        <v>46</v>
      </c>
      <c r="I15" s="30">
        <v>0</v>
      </c>
      <c r="J15" s="29">
        <f>H15*6.65+I15*4.16</f>
        <v>305.90000000000003</v>
      </c>
      <c r="K15" s="135" t="s">
        <v>69</v>
      </c>
      <c r="L15" s="136"/>
      <c r="M15" s="54" t="s">
        <v>56</v>
      </c>
      <c r="N15" s="55"/>
      <c r="O15" s="55"/>
      <c r="P15" s="56"/>
      <c r="S15" s="81"/>
      <c r="T15" s="81"/>
    </row>
    <row r="16" spans="1:20" s="9" customFormat="1" ht="30" customHeight="1" x14ac:dyDescent="0.35">
      <c r="A16" s="8"/>
      <c r="B16" s="7" t="s">
        <v>8</v>
      </c>
      <c r="C16" s="7" t="s">
        <v>281</v>
      </c>
      <c r="D16" s="7" t="s">
        <v>142</v>
      </c>
      <c r="E16" s="7">
        <v>650</v>
      </c>
      <c r="F16" s="6" t="s">
        <v>9</v>
      </c>
      <c r="G16" s="4" t="s">
        <v>84</v>
      </c>
      <c r="H16" s="7">
        <v>17</v>
      </c>
      <c r="I16" s="7">
        <v>60</v>
      </c>
      <c r="J16" s="29">
        <f>H16*6+I16*4</f>
        <v>342</v>
      </c>
      <c r="K16" s="135" t="s">
        <v>70</v>
      </c>
      <c r="L16" s="136"/>
      <c r="M16" s="57" t="s">
        <v>38</v>
      </c>
      <c r="N16" s="57"/>
      <c r="O16" s="57"/>
      <c r="P16" s="57"/>
      <c r="Q16" s="104"/>
      <c r="R16" s="104"/>
      <c r="S16" s="104"/>
      <c r="T16" s="104"/>
    </row>
    <row r="17" spans="1:20" s="9" customFormat="1" ht="30" customHeight="1" x14ac:dyDescent="0.35">
      <c r="A17" s="8"/>
      <c r="B17" s="6" t="s">
        <v>40</v>
      </c>
      <c r="C17" s="7" t="s">
        <v>39</v>
      </c>
      <c r="D17" s="6" t="s">
        <v>93</v>
      </c>
      <c r="E17" s="7">
        <v>75</v>
      </c>
      <c r="F17" s="24" t="s">
        <v>42</v>
      </c>
      <c r="G17" s="4" t="s">
        <v>84</v>
      </c>
      <c r="H17" s="25" t="s">
        <v>42</v>
      </c>
      <c r="I17" s="25" t="s">
        <v>42</v>
      </c>
      <c r="J17" s="22">
        <f>SUM(J15:J16)</f>
        <v>647.90000000000009</v>
      </c>
      <c r="K17" s="135" t="s">
        <v>70</v>
      </c>
      <c r="L17" s="136"/>
      <c r="M17" s="64" t="s">
        <v>42</v>
      </c>
      <c r="N17" s="64"/>
      <c r="O17" s="64"/>
      <c r="P17" s="64"/>
      <c r="S17" s="81"/>
      <c r="T17" s="81"/>
    </row>
    <row r="18" spans="1:20" s="9" customFormat="1" ht="30" customHeight="1" x14ac:dyDescent="0.35">
      <c r="A18" s="8"/>
      <c r="B18" s="6" t="s">
        <v>163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22">
        <v>0</v>
      </c>
      <c r="K18" s="135" t="s">
        <v>70</v>
      </c>
      <c r="L18" s="136"/>
      <c r="M18" s="64" t="s">
        <v>42</v>
      </c>
      <c r="N18" s="64"/>
      <c r="O18" s="64"/>
      <c r="P18" s="64"/>
      <c r="S18" s="14"/>
      <c r="T18" s="7" t="s">
        <v>92</v>
      </c>
    </row>
    <row r="19" spans="1:20" s="9" customFormat="1" ht="30" customHeight="1" x14ac:dyDescent="0.35">
      <c r="A19" s="8"/>
      <c r="B19" s="4" t="s">
        <v>97</v>
      </c>
      <c r="C19" s="4" t="s">
        <v>42</v>
      </c>
      <c r="D19" s="4" t="s">
        <v>42</v>
      </c>
      <c r="E19" s="4" t="s">
        <v>42</v>
      </c>
      <c r="F19" s="4" t="s">
        <v>42</v>
      </c>
      <c r="G19" s="4" t="s">
        <v>42</v>
      </c>
      <c r="H19" s="4" t="s">
        <v>42</v>
      </c>
      <c r="I19" s="4" t="s">
        <v>42</v>
      </c>
      <c r="J19" s="4">
        <v>0</v>
      </c>
      <c r="K19" s="135" t="s">
        <v>70</v>
      </c>
      <c r="L19" s="136"/>
      <c r="M19" s="64" t="s">
        <v>42</v>
      </c>
      <c r="N19" s="64"/>
      <c r="O19" s="64"/>
      <c r="P19" s="64"/>
      <c r="S19" s="14"/>
      <c r="T19" s="14"/>
    </row>
    <row r="20" spans="1:20" s="10" customFormat="1" ht="6" customHeight="1" x14ac:dyDescent="0.35">
      <c r="B20" s="16"/>
      <c r="C20" s="16"/>
      <c r="D20" s="17"/>
      <c r="E20" s="16"/>
      <c r="F20" s="17"/>
      <c r="H20" s="16"/>
      <c r="I20" s="16"/>
      <c r="J20" s="16"/>
    </row>
    <row r="21" spans="1:20" s="9" customFormat="1" ht="19.5" customHeight="1" x14ac:dyDescent="0.35">
      <c r="A21" s="8"/>
      <c r="B21" s="82" t="s">
        <v>27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1:20" s="13" customFormat="1" ht="47.15" customHeight="1" x14ac:dyDescent="0.35">
      <c r="A22" s="8"/>
      <c r="B22" s="32" t="s">
        <v>26</v>
      </c>
      <c r="C22" s="32" t="s">
        <v>28</v>
      </c>
      <c r="D22" s="32" t="s">
        <v>29</v>
      </c>
      <c r="E22" s="32" t="s">
        <v>64</v>
      </c>
      <c r="F22" s="32" t="s">
        <v>30</v>
      </c>
      <c r="G22" s="33" t="s">
        <v>51</v>
      </c>
      <c r="H22" s="33" t="s">
        <v>52</v>
      </c>
      <c r="I22" s="33" t="s">
        <v>53</v>
      </c>
      <c r="J22" s="71" t="s">
        <v>54</v>
      </c>
      <c r="K22" s="73"/>
      <c r="L22" s="83" t="s">
        <v>7</v>
      </c>
      <c r="M22" s="84"/>
      <c r="N22" s="84"/>
      <c r="O22" s="84"/>
      <c r="P22" s="85"/>
    </row>
    <row r="23" spans="1:20" s="9" customFormat="1" ht="21" customHeight="1" x14ac:dyDescent="0.35">
      <c r="A23" s="8"/>
      <c r="B23" s="7" t="s">
        <v>43</v>
      </c>
      <c r="C23" s="26">
        <v>1</v>
      </c>
      <c r="D23" s="26">
        <v>4</v>
      </c>
      <c r="E23" s="4">
        <v>0</v>
      </c>
      <c r="F23" s="26">
        <f>SUM(C23:E23)</f>
        <v>5</v>
      </c>
      <c r="G23" s="4">
        <v>30</v>
      </c>
      <c r="H23" s="4">
        <v>0</v>
      </c>
      <c r="I23" s="4">
        <f>SUM(G23:H23)</f>
        <v>30</v>
      </c>
      <c r="J23" s="54">
        <f>F23*10-G23</f>
        <v>20</v>
      </c>
      <c r="K23" s="56"/>
      <c r="L23" s="61" t="s">
        <v>42</v>
      </c>
      <c r="M23" s="62"/>
      <c r="N23" s="62"/>
      <c r="O23" s="62"/>
      <c r="P23" s="63"/>
    </row>
    <row r="24" spans="1:20" s="9" customFormat="1" ht="21" customHeight="1" x14ac:dyDescent="0.35">
      <c r="A24" s="8"/>
      <c r="B24" s="4" t="s">
        <v>12</v>
      </c>
      <c r="C24" s="26">
        <v>0</v>
      </c>
      <c r="D24" s="26">
        <v>1</v>
      </c>
      <c r="E24" s="4">
        <v>1</v>
      </c>
      <c r="F24" s="26">
        <f t="shared" ref="F24:F30" si="0">SUM(C24:E24)</f>
        <v>2</v>
      </c>
      <c r="G24" s="4">
        <f>F24*10</f>
        <v>20</v>
      </c>
      <c r="H24" s="4">
        <v>0</v>
      </c>
      <c r="I24" s="4">
        <f>SUM(G24:H24)</f>
        <v>20</v>
      </c>
      <c r="J24" s="54">
        <f t="shared" ref="J24:J28" si="1">F24*10-G24</f>
        <v>0</v>
      </c>
      <c r="K24" s="56"/>
      <c r="L24" s="61" t="s">
        <v>42</v>
      </c>
      <c r="M24" s="62"/>
      <c r="N24" s="62"/>
      <c r="O24" s="62"/>
      <c r="P24" s="63"/>
    </row>
    <row r="25" spans="1:20" s="9" customFormat="1" ht="21" customHeight="1" x14ac:dyDescent="0.35">
      <c r="A25" s="8"/>
      <c r="B25" s="4" t="s">
        <v>13</v>
      </c>
      <c r="C25" s="4">
        <v>3</v>
      </c>
      <c r="D25" s="4">
        <v>1</v>
      </c>
      <c r="E25" s="4">
        <v>3</v>
      </c>
      <c r="F25" s="26">
        <f t="shared" si="0"/>
        <v>7</v>
      </c>
      <c r="G25" s="4">
        <v>50</v>
      </c>
      <c r="H25" s="4">
        <v>0</v>
      </c>
      <c r="I25" s="4">
        <f>SUM(G25:H25)</f>
        <v>50</v>
      </c>
      <c r="J25" s="54">
        <f t="shared" si="1"/>
        <v>20</v>
      </c>
      <c r="K25" s="56"/>
      <c r="L25" s="61" t="s">
        <v>42</v>
      </c>
      <c r="M25" s="62"/>
      <c r="N25" s="62"/>
      <c r="O25" s="62"/>
      <c r="P25" s="63"/>
    </row>
    <row r="26" spans="1:20" s="9" customFormat="1" ht="21" customHeight="1" x14ac:dyDescent="0.35">
      <c r="A26" s="8"/>
      <c r="B26" s="4" t="s">
        <v>10</v>
      </c>
      <c r="C26" s="4">
        <v>1</v>
      </c>
      <c r="D26" s="4">
        <v>0</v>
      </c>
      <c r="E26" s="4">
        <v>0</v>
      </c>
      <c r="F26" s="26">
        <f t="shared" si="0"/>
        <v>1</v>
      </c>
      <c r="G26" s="4">
        <v>10</v>
      </c>
      <c r="H26" s="4">
        <v>0</v>
      </c>
      <c r="I26" s="4">
        <f t="shared" ref="I26:I30" si="2">SUM(G26:H26)</f>
        <v>10</v>
      </c>
      <c r="J26" s="54">
        <f t="shared" si="1"/>
        <v>0</v>
      </c>
      <c r="K26" s="56"/>
      <c r="L26" s="61" t="s">
        <v>42</v>
      </c>
      <c r="M26" s="62"/>
      <c r="N26" s="62"/>
      <c r="O26" s="62"/>
      <c r="P26" s="63"/>
    </row>
    <row r="27" spans="1:20" s="9" customFormat="1" ht="21" customHeight="1" x14ac:dyDescent="0.35">
      <c r="A27" s="8"/>
      <c r="B27" s="4" t="s">
        <v>11</v>
      </c>
      <c r="C27" s="4">
        <v>3</v>
      </c>
      <c r="D27" s="4">
        <v>0</v>
      </c>
      <c r="E27" s="4">
        <v>0</v>
      </c>
      <c r="F27" s="26">
        <f t="shared" si="0"/>
        <v>3</v>
      </c>
      <c r="G27" s="4">
        <v>10</v>
      </c>
      <c r="H27" s="4">
        <v>0</v>
      </c>
      <c r="I27" s="4">
        <f t="shared" si="2"/>
        <v>10</v>
      </c>
      <c r="J27" s="54">
        <f t="shared" si="1"/>
        <v>20</v>
      </c>
      <c r="K27" s="56"/>
      <c r="L27" s="61" t="s">
        <v>42</v>
      </c>
      <c r="M27" s="62"/>
      <c r="N27" s="62"/>
      <c r="O27" s="62"/>
      <c r="P27" s="63"/>
    </row>
    <row r="28" spans="1:20" s="9" customFormat="1" ht="21" customHeight="1" x14ac:dyDescent="0.35">
      <c r="A28" s="8"/>
      <c r="B28" s="4" t="s">
        <v>31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10</v>
      </c>
      <c r="H28" s="4">
        <v>0</v>
      </c>
      <c r="I28" s="4">
        <f t="shared" si="2"/>
        <v>10</v>
      </c>
      <c r="J28" s="54">
        <f t="shared" si="1"/>
        <v>10</v>
      </c>
      <c r="K28" s="56"/>
      <c r="L28" s="61" t="s">
        <v>42</v>
      </c>
      <c r="M28" s="62"/>
      <c r="N28" s="62"/>
      <c r="O28" s="62"/>
      <c r="P28" s="63"/>
    </row>
    <row r="29" spans="1:20" s="9" customFormat="1" ht="21" customHeight="1" x14ac:dyDescent="0.35">
      <c r="A29" s="8"/>
      <c r="B29" s="4" t="s">
        <v>32</v>
      </c>
      <c r="C29" s="4">
        <v>2</v>
      </c>
      <c r="D29" s="4">
        <v>0</v>
      </c>
      <c r="E29" s="4">
        <v>0</v>
      </c>
      <c r="F29" s="26">
        <f t="shared" si="0"/>
        <v>2</v>
      </c>
      <c r="G29" s="4">
        <v>0</v>
      </c>
      <c r="H29" s="4">
        <v>0</v>
      </c>
      <c r="I29" s="4">
        <f t="shared" si="2"/>
        <v>0</v>
      </c>
      <c r="J29" s="54">
        <v>0</v>
      </c>
      <c r="K29" s="56"/>
      <c r="L29" s="61" t="s">
        <v>42</v>
      </c>
      <c r="M29" s="62"/>
      <c r="N29" s="62"/>
      <c r="O29" s="62"/>
      <c r="P29" s="63"/>
    </row>
    <row r="30" spans="1:20" s="9" customFormat="1" ht="21" customHeight="1" x14ac:dyDescent="0.35">
      <c r="A30" s="8"/>
      <c r="B30" s="4" t="s">
        <v>63</v>
      </c>
      <c r="C30" s="4">
        <v>0</v>
      </c>
      <c r="D30" s="4">
        <v>1</v>
      </c>
      <c r="E30" s="4">
        <v>1</v>
      </c>
      <c r="F30" s="26">
        <f t="shared" si="0"/>
        <v>2</v>
      </c>
      <c r="G30" s="4">
        <v>0</v>
      </c>
      <c r="H30" s="4">
        <v>0</v>
      </c>
      <c r="I30" s="4">
        <f t="shared" si="2"/>
        <v>0</v>
      </c>
      <c r="J30" s="54">
        <v>0</v>
      </c>
      <c r="K30" s="56"/>
      <c r="L30" s="61" t="s">
        <v>42</v>
      </c>
      <c r="M30" s="62"/>
      <c r="N30" s="62"/>
      <c r="O30" s="62"/>
      <c r="P30" s="63"/>
    </row>
    <row r="31" spans="1:20" s="9" customFormat="1" ht="21" customHeight="1" x14ac:dyDescent="0.35">
      <c r="A31" s="8"/>
      <c r="B31" s="4" t="s">
        <v>33</v>
      </c>
      <c r="C31" s="4">
        <v>1</v>
      </c>
      <c r="D31" s="4">
        <v>0</v>
      </c>
      <c r="E31" s="4">
        <v>0</v>
      </c>
      <c r="F31" s="26">
        <f>SUM(C31:E31)</f>
        <v>1</v>
      </c>
      <c r="G31" s="4">
        <v>8</v>
      </c>
      <c r="H31" s="4">
        <v>0</v>
      </c>
      <c r="I31" s="4">
        <f>SUM(G31:H31)</f>
        <v>8</v>
      </c>
      <c r="J31" s="54">
        <v>0</v>
      </c>
      <c r="K31" s="56"/>
      <c r="L31" s="61" t="s">
        <v>42</v>
      </c>
      <c r="M31" s="62"/>
      <c r="N31" s="62"/>
      <c r="O31" s="62"/>
      <c r="P31" s="63"/>
    </row>
    <row r="32" spans="1:20" s="9" customFormat="1" ht="21" customHeight="1" x14ac:dyDescent="0.35">
      <c r="A32" s="8"/>
      <c r="B32" s="40" t="s">
        <v>138</v>
      </c>
      <c r="C32" s="40">
        <v>0</v>
      </c>
      <c r="D32" s="40">
        <v>5</v>
      </c>
      <c r="E32" s="40">
        <v>0</v>
      </c>
      <c r="F32" s="40">
        <f>SUM(C32:E32)</f>
        <v>5</v>
      </c>
      <c r="G32" s="4">
        <v>50</v>
      </c>
      <c r="H32" s="4">
        <v>0</v>
      </c>
      <c r="I32" s="4">
        <f>SUM(G32:H32)</f>
        <v>50</v>
      </c>
      <c r="J32" s="54">
        <v>0</v>
      </c>
      <c r="K32" s="56"/>
      <c r="L32" s="61" t="s">
        <v>42</v>
      </c>
      <c r="M32" s="62"/>
      <c r="N32" s="62"/>
      <c r="O32" s="62"/>
      <c r="P32" s="63"/>
    </row>
    <row r="33" spans="1:22" s="9" customFormat="1" ht="6" customHeight="1" x14ac:dyDescent="0.35">
      <c r="A33" s="8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122"/>
      <c r="M33" s="55"/>
      <c r="N33" s="55"/>
      <c r="O33" s="55"/>
      <c r="P33" s="55"/>
    </row>
    <row r="34" spans="1:22" s="9" customFormat="1" ht="21" customHeight="1" x14ac:dyDescent="0.35">
      <c r="A34" s="8"/>
      <c r="B34" s="68" t="s">
        <v>34</v>
      </c>
      <c r="C34" s="69"/>
      <c r="D34" s="69"/>
      <c r="E34" s="69"/>
      <c r="F34" s="69"/>
      <c r="G34" s="69"/>
      <c r="H34" s="69"/>
      <c r="I34" s="69"/>
      <c r="J34" s="69"/>
      <c r="K34" s="70"/>
      <c r="L34" s="44"/>
      <c r="M34" s="58" t="s">
        <v>46</v>
      </c>
      <c r="N34" s="59"/>
      <c r="O34" s="59"/>
      <c r="P34" s="60"/>
    </row>
    <row r="35" spans="1:22" s="9" customFormat="1" ht="30.65" customHeight="1" x14ac:dyDescent="0.35">
      <c r="A35" s="8"/>
      <c r="B35" s="33" t="s">
        <v>35</v>
      </c>
      <c r="C35" s="33" t="s">
        <v>36</v>
      </c>
      <c r="D35" s="33" t="s">
        <v>1</v>
      </c>
      <c r="E35" s="34" t="s">
        <v>45</v>
      </c>
      <c r="F35" s="33" t="s">
        <v>71</v>
      </c>
      <c r="G35" s="33" t="s">
        <v>37</v>
      </c>
      <c r="H35" s="71" t="s">
        <v>7</v>
      </c>
      <c r="I35" s="72"/>
      <c r="J35" s="72"/>
      <c r="K35" s="73"/>
      <c r="L35" s="43"/>
      <c r="M35" s="33" t="s">
        <v>50</v>
      </c>
      <c r="N35" s="33" t="s">
        <v>49</v>
      </c>
      <c r="O35" s="33" t="s">
        <v>48</v>
      </c>
      <c r="P35" s="33" t="s">
        <v>47</v>
      </c>
      <c r="Q35" s="9" t="s">
        <v>243</v>
      </c>
    </row>
    <row r="36" spans="1:22" s="9" customFormat="1" ht="31" customHeight="1" x14ac:dyDescent="0.8">
      <c r="A36" s="8"/>
      <c r="B36" s="4" t="s">
        <v>61</v>
      </c>
      <c r="C36" s="22">
        <v>0</v>
      </c>
      <c r="D36" s="4" t="s">
        <v>62</v>
      </c>
      <c r="E36" s="22">
        <f>'1403-02-25'!E36</f>
        <v>81300</v>
      </c>
      <c r="F36" s="22">
        <v>2073</v>
      </c>
      <c r="G36" s="22">
        <f>'1403-02-30'!G36-F36+C36</f>
        <v>27962</v>
      </c>
      <c r="H36" s="74" t="s">
        <v>42</v>
      </c>
      <c r="I36" s="75"/>
      <c r="J36" s="75"/>
      <c r="K36" s="76"/>
      <c r="L36" s="41"/>
      <c r="M36" s="4" t="s">
        <v>66</v>
      </c>
      <c r="N36" s="22">
        <f>'1403-02-30'!O36</f>
        <v>770</v>
      </c>
      <c r="O36" s="22">
        <f>SUM(J15:J16)</f>
        <v>647.90000000000009</v>
      </c>
      <c r="P36" s="22">
        <f>'1403-02-30'!P36+'1403-02-31'!O36+Q36</f>
        <v>47064.9</v>
      </c>
      <c r="Q36" s="19">
        <v>0</v>
      </c>
      <c r="V36" s="18"/>
    </row>
    <row r="37" spans="1:22" s="9" customFormat="1" ht="31" customHeight="1" x14ac:dyDescent="0.35">
      <c r="A37" s="8"/>
      <c r="B37" s="4"/>
      <c r="C37" s="4"/>
      <c r="D37" s="4"/>
      <c r="E37" s="4"/>
      <c r="F37" s="4"/>
      <c r="G37" s="22"/>
      <c r="H37" s="65"/>
      <c r="I37" s="66"/>
      <c r="J37" s="66"/>
      <c r="K37" s="67"/>
      <c r="L37" s="42"/>
      <c r="M37" s="28" t="s">
        <v>67</v>
      </c>
      <c r="N37" s="22">
        <f>'1403-02-30'!O37</f>
        <v>770</v>
      </c>
      <c r="O37" s="22">
        <f>J17+J18</f>
        <v>647.90000000000009</v>
      </c>
      <c r="P37" s="22">
        <f>'1403-02-30'!P37+'1403-02-31'!O37+Q37</f>
        <v>47630.531999999992</v>
      </c>
      <c r="Q37" s="19">
        <f>Q36*0.6</f>
        <v>0</v>
      </c>
      <c r="R37" s="19"/>
      <c r="U37" s="19"/>
    </row>
    <row r="38" spans="1:22" s="9" customFormat="1" ht="31" customHeight="1" x14ac:dyDescent="0.35">
      <c r="A38" s="8"/>
      <c r="B38" s="31"/>
      <c r="C38" s="31"/>
      <c r="D38" s="4"/>
      <c r="E38" s="4"/>
      <c r="F38" s="4"/>
      <c r="G38" s="22"/>
      <c r="H38" s="35"/>
      <c r="I38" s="36"/>
      <c r="J38" s="36"/>
      <c r="K38" s="37"/>
      <c r="L38" s="42"/>
      <c r="M38" s="28" t="s">
        <v>164</v>
      </c>
      <c r="N38" s="22">
        <f>'1403-02-29'!O38</f>
        <v>0</v>
      </c>
      <c r="O38" s="22">
        <f>J18</f>
        <v>0</v>
      </c>
      <c r="P38" s="22">
        <f>'1403-02-30'!P38+'1403-02-31'!O38+Q38</f>
        <v>3675.8599999999997</v>
      </c>
      <c r="Q38" s="9">
        <v>0</v>
      </c>
      <c r="R38" s="19"/>
      <c r="U38" s="19"/>
    </row>
    <row r="39" spans="1:22" s="9" customFormat="1" ht="31" customHeight="1" x14ac:dyDescent="0.35">
      <c r="A39" s="8"/>
      <c r="B39" s="31"/>
      <c r="C39" s="31"/>
      <c r="D39" s="4"/>
      <c r="E39" s="4"/>
      <c r="F39" s="4"/>
      <c r="G39" s="4"/>
      <c r="H39" s="35"/>
      <c r="I39" s="36"/>
      <c r="J39" s="36"/>
      <c r="K39" s="37"/>
      <c r="L39" s="42"/>
      <c r="M39" s="28" t="s">
        <v>190</v>
      </c>
      <c r="N39" s="22">
        <f>'1403-02-29'!O39</f>
        <v>0</v>
      </c>
      <c r="O39" s="22">
        <f t="shared" ref="O39" si="3">J19</f>
        <v>0</v>
      </c>
      <c r="P39" s="22">
        <f>'1403-02-30'!P39+'1403-02-31'!O39+Q39</f>
        <v>469</v>
      </c>
      <c r="Q39" s="19">
        <v>0</v>
      </c>
      <c r="R39" s="19"/>
    </row>
    <row r="40" spans="1:22" s="9" customFormat="1" ht="31" customHeight="1" x14ac:dyDescent="0.35">
      <c r="A40" s="8"/>
      <c r="B40" s="31"/>
      <c r="C40" s="31"/>
      <c r="D40" s="4"/>
      <c r="E40" s="4"/>
      <c r="F40" s="4"/>
      <c r="G40" s="4"/>
      <c r="H40" s="65"/>
      <c r="I40" s="66"/>
      <c r="J40" s="66"/>
      <c r="K40" s="67"/>
      <c r="L40" s="42"/>
      <c r="M40" s="4" t="s">
        <v>191</v>
      </c>
      <c r="N40" s="22">
        <f>'1403-02-29'!O40</f>
        <v>0</v>
      </c>
      <c r="O40" s="22">
        <v>0</v>
      </c>
      <c r="P40" s="22">
        <f>'1403-02-30'!P40+'1403-02-31'!O40+Q40</f>
        <v>50</v>
      </c>
      <c r="Q40" s="9">
        <v>0</v>
      </c>
    </row>
    <row r="41" spans="1:22" s="9" customFormat="1" ht="31" customHeight="1" x14ac:dyDescent="0.35">
      <c r="A41" s="8"/>
      <c r="B41" s="79" t="s">
        <v>5</v>
      </c>
      <c r="C41" s="79"/>
      <c r="D41" s="79"/>
      <c r="E41" s="79"/>
      <c r="F41" s="79"/>
      <c r="G41" s="79"/>
      <c r="H41" s="80" t="s">
        <v>193</v>
      </c>
      <c r="I41" s="80"/>
      <c r="J41" s="80"/>
      <c r="K41" s="80"/>
      <c r="L41" s="80"/>
      <c r="M41" s="80"/>
      <c r="N41" s="80"/>
      <c r="O41" s="80"/>
      <c r="P41" s="80"/>
    </row>
    <row r="42" spans="1:22" s="9" customFormat="1" ht="26" customHeight="1" x14ac:dyDescent="0.35">
      <c r="A42" s="8"/>
    </row>
    <row r="43" spans="1:22" s="9" customFormat="1" ht="26.5" customHeight="1" x14ac:dyDescent="0.35">
      <c r="A43" s="20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</row>
  </sheetData>
  <mergeCells count="81">
    <mergeCell ref="B2:P2"/>
    <mergeCell ref="B3:P3"/>
    <mergeCell ref="B4:E4"/>
    <mergeCell ref="G4:H4"/>
    <mergeCell ref="I4:J4"/>
    <mergeCell ref="N4:O4"/>
    <mergeCell ref="B5:P5"/>
    <mergeCell ref="B6:E6"/>
    <mergeCell ref="F6:L6"/>
    <mergeCell ref="M6:P7"/>
    <mergeCell ref="B7:D7"/>
    <mergeCell ref="F7:G7"/>
    <mergeCell ref="I7:L7"/>
    <mergeCell ref="B8:D8"/>
    <mergeCell ref="F8:G8"/>
    <mergeCell ref="I8:L8"/>
    <mergeCell ref="M8:P10"/>
    <mergeCell ref="B9:D9"/>
    <mergeCell ref="F9:G9"/>
    <mergeCell ref="I9:L9"/>
    <mergeCell ref="B10:D10"/>
    <mergeCell ref="F10:G10"/>
    <mergeCell ref="I10:L10"/>
    <mergeCell ref="K16:L16"/>
    <mergeCell ref="M16:P16"/>
    <mergeCell ref="Q16:T16"/>
    <mergeCell ref="B12:P12"/>
    <mergeCell ref="B13:B14"/>
    <mergeCell ref="C13:C14"/>
    <mergeCell ref="D13:D14"/>
    <mergeCell ref="E13:E14"/>
    <mergeCell ref="F13:F14"/>
    <mergeCell ref="G13:G14"/>
    <mergeCell ref="H13:I13"/>
    <mergeCell ref="J13:J14"/>
    <mergeCell ref="K13:L14"/>
    <mergeCell ref="M13:P14"/>
    <mergeCell ref="S14:T14"/>
    <mergeCell ref="K15:L15"/>
    <mergeCell ref="M15:P15"/>
    <mergeCell ref="S15:T15"/>
    <mergeCell ref="J24:K24"/>
    <mergeCell ref="L24:P24"/>
    <mergeCell ref="K17:L17"/>
    <mergeCell ref="M17:P17"/>
    <mergeCell ref="S17:T17"/>
    <mergeCell ref="K18:L18"/>
    <mergeCell ref="M18:P18"/>
    <mergeCell ref="K19:L19"/>
    <mergeCell ref="M19:P19"/>
    <mergeCell ref="B21:P21"/>
    <mergeCell ref="J22:K22"/>
    <mergeCell ref="L22:P22"/>
    <mergeCell ref="J23:K23"/>
    <mergeCell ref="L23:P23"/>
    <mergeCell ref="J25:K25"/>
    <mergeCell ref="L25:P25"/>
    <mergeCell ref="J26:K26"/>
    <mergeCell ref="L26:P26"/>
    <mergeCell ref="J27:K27"/>
    <mergeCell ref="L27:P27"/>
    <mergeCell ref="B34:K34"/>
    <mergeCell ref="M34:P34"/>
    <mergeCell ref="J28:K28"/>
    <mergeCell ref="L28:P28"/>
    <mergeCell ref="J29:K29"/>
    <mergeCell ref="L29:P29"/>
    <mergeCell ref="J30:K30"/>
    <mergeCell ref="L30:P30"/>
    <mergeCell ref="J31:K31"/>
    <mergeCell ref="L31:P31"/>
    <mergeCell ref="J32:K32"/>
    <mergeCell ref="L32:P32"/>
    <mergeCell ref="B33:P33"/>
    <mergeCell ref="B43:P43"/>
    <mergeCell ref="H35:K35"/>
    <mergeCell ref="H36:K36"/>
    <mergeCell ref="H37:K37"/>
    <mergeCell ref="H40:K40"/>
    <mergeCell ref="B41:G41"/>
    <mergeCell ref="H41:P41"/>
  </mergeCells>
  <printOptions horizontalCentered="1"/>
  <pageMargins left="0.25" right="0.25" top="0.25" bottom="0.25" header="0" footer="0"/>
  <pageSetup paperSize="9" scale="81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8230-2836-4FF1-94D7-7AC75525C2DF}">
  <sheetPr>
    <pageSetUpPr fitToPage="1"/>
  </sheetPr>
  <dimension ref="A1:U38"/>
  <sheetViews>
    <sheetView rightToLeft="1" view="pageBreakPreview" topLeftCell="A28" zoomScale="70" zoomScaleNormal="100" zoomScaleSheetLayoutView="70" workbookViewId="0">
      <selection activeCell="N37" sqref="N37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99</v>
      </c>
      <c r="J3" s="96"/>
      <c r="K3" s="98" t="s">
        <v>3</v>
      </c>
      <c r="L3" s="98"/>
      <c r="M3" s="3">
        <v>6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105" t="s">
        <v>101</v>
      </c>
      <c r="C7" s="106"/>
      <c r="D7" s="107"/>
      <c r="E7" s="30">
        <v>25</v>
      </c>
      <c r="F7" s="57" t="s">
        <v>44</v>
      </c>
      <c r="G7" s="57"/>
      <c r="H7" s="4">
        <v>0</v>
      </c>
      <c r="I7" s="102" t="s">
        <v>42</v>
      </c>
      <c r="J7" s="102"/>
      <c r="K7" s="102"/>
      <c r="L7" s="112" t="s">
        <v>104</v>
      </c>
      <c r="M7" s="112"/>
      <c r="N7" s="112"/>
      <c r="O7" s="112"/>
    </row>
    <row r="8" spans="1:19" s="11" customFormat="1" ht="23.25" customHeight="1" x14ac:dyDescent="0.35">
      <c r="A8" s="8"/>
      <c r="B8" s="108" t="s">
        <v>100</v>
      </c>
      <c r="C8" s="109"/>
      <c r="D8" s="110"/>
      <c r="E8" s="5" t="s">
        <v>42</v>
      </c>
      <c r="F8" s="57" t="s">
        <v>102</v>
      </c>
      <c r="G8" s="57"/>
      <c r="H8" s="4">
        <v>1</v>
      </c>
      <c r="I8" s="112" t="s">
        <v>103</v>
      </c>
      <c r="J8" s="112"/>
      <c r="K8" s="11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400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79</v>
      </c>
      <c r="D14" s="6" t="s">
        <v>105</v>
      </c>
      <c r="E14" s="7">
        <v>650</v>
      </c>
      <c r="F14" s="6" t="s">
        <v>9</v>
      </c>
      <c r="G14" s="4" t="s">
        <v>84</v>
      </c>
      <c r="H14" s="4">
        <v>61</v>
      </c>
      <c r="I14" s="30">
        <v>0</v>
      </c>
      <c r="J14" s="29">
        <f>SUM(H14,I14/2)*6</f>
        <v>366</v>
      </c>
      <c r="K14" s="1" t="s">
        <v>69</v>
      </c>
      <c r="L14" s="54" t="s">
        <v>107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92</v>
      </c>
      <c r="D15" s="6" t="s">
        <v>105</v>
      </c>
      <c r="E15" s="7">
        <v>650</v>
      </c>
      <c r="F15" s="6" t="s">
        <v>9</v>
      </c>
      <c r="G15" s="4" t="s">
        <v>106</v>
      </c>
      <c r="H15" s="23">
        <v>25</v>
      </c>
      <c r="I15" s="4">
        <v>53</v>
      </c>
      <c r="J15" s="29">
        <f>SUM(H15,I15/2)*6</f>
        <v>309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490.05000000000013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</f>
        <v>229.50000000000003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88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65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28</v>
      </c>
      <c r="H22" s="4">
        <v>0</v>
      </c>
      <c r="I22" s="4">
        <f>SUM(G22:H22)</f>
        <v>28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38</v>
      </c>
      <c r="H24" s="4">
        <v>0</v>
      </c>
      <c r="I24" s="4">
        <f>SUM(G24:H24)</f>
        <v>38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7</v>
      </c>
      <c r="H25" s="4">
        <v>0</v>
      </c>
      <c r="I25" s="4">
        <f t="shared" ref="I25:I29" si="1">SUM(G25:H25)</f>
        <v>7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14</v>
      </c>
      <c r="H26" s="4">
        <v>0</v>
      </c>
      <c r="I26" s="4">
        <f t="shared" si="1"/>
        <v>14</v>
      </c>
      <c r="J26" s="54">
        <v>10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7</v>
      </c>
      <c r="H27" s="4">
        <v>0</v>
      </c>
      <c r="I27" s="4">
        <f t="shared" si="1"/>
        <v>7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7</v>
      </c>
      <c r="H29" s="4">
        <v>0</v>
      </c>
      <c r="I29" s="4">
        <f t="shared" si="1"/>
        <v>7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7</v>
      </c>
      <c r="H30" s="4">
        <v>0</v>
      </c>
      <c r="I30" s="4">
        <f>SUM(G30:H30)</f>
        <v>7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0</v>
      </c>
      <c r="G34" s="22">
        <f>'1403-02-03'!G34-'1403-02-05'!F34</f>
        <v>28221</v>
      </c>
      <c r="H34" s="74" t="s">
        <v>42</v>
      </c>
      <c r="I34" s="75"/>
      <c r="J34" s="75"/>
      <c r="K34" s="76"/>
      <c r="L34" s="4" t="s">
        <v>66</v>
      </c>
      <c r="M34" s="22">
        <f>'1403-02-04'!N34</f>
        <v>918</v>
      </c>
      <c r="N34" s="22">
        <f>SUM(J14:J15)</f>
        <v>675</v>
      </c>
      <c r="O34" s="22">
        <f>'1403-02-04'!O34+'1403-02-05'!N34</f>
        <v>16988</v>
      </c>
      <c r="P34" s="19"/>
      <c r="U34" s="18"/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f>'1403-02-04'!N35</f>
        <v>978.58800000000008</v>
      </c>
      <c r="N35" s="22">
        <f>J16+J17</f>
        <v>719.55000000000018</v>
      </c>
      <c r="O35" s="22">
        <f>'1403-02-04'!O35+'1403-02-05'!N35</f>
        <v>20480.038</v>
      </c>
      <c r="Q35" s="19"/>
      <c r="T35" s="19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f>'1403-02-04'!N36</f>
        <v>52</v>
      </c>
      <c r="N36" s="22">
        <f>J18</f>
        <v>65</v>
      </c>
      <c r="O36" s="22">
        <f>'1403-02-04'!O36+'1403-02-05'!N36</f>
        <v>199</v>
      </c>
      <c r="P36" s="19"/>
      <c r="Q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22">
        <f>'1403-02-04'!N37</f>
        <v>0</v>
      </c>
      <c r="N37" s="4">
        <v>0</v>
      </c>
      <c r="O37" s="22">
        <f>'1403-02-04'!O37+'1403-02-05'!N37</f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H37:K37"/>
    <mergeCell ref="B38:G38"/>
    <mergeCell ref="H38:O38"/>
    <mergeCell ref="B31:O31"/>
    <mergeCell ref="B32:K32"/>
    <mergeCell ref="L32:O32"/>
    <mergeCell ref="H33:K33"/>
    <mergeCell ref="H34:K34"/>
    <mergeCell ref="H35:K35"/>
    <mergeCell ref="J28:K28"/>
    <mergeCell ref="L28:O28"/>
    <mergeCell ref="J29:K29"/>
    <mergeCell ref="L29:O29"/>
    <mergeCell ref="J30:K30"/>
    <mergeCell ref="L30:O30"/>
    <mergeCell ref="J25:K25"/>
    <mergeCell ref="L25:O25"/>
    <mergeCell ref="J26:K26"/>
    <mergeCell ref="L26:O26"/>
    <mergeCell ref="J27:K27"/>
    <mergeCell ref="L27:O27"/>
    <mergeCell ref="J22:K22"/>
    <mergeCell ref="L22:O22"/>
    <mergeCell ref="J23:K23"/>
    <mergeCell ref="L23:O23"/>
    <mergeCell ref="J24:K24"/>
    <mergeCell ref="L24:O24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4:O4"/>
    <mergeCell ref="B5:E5"/>
    <mergeCell ref="F5:K5"/>
    <mergeCell ref="L5:O6"/>
    <mergeCell ref="B6:D6"/>
    <mergeCell ref="F6:G6"/>
    <mergeCell ref="I6:K6"/>
    <mergeCell ref="B1:O1"/>
    <mergeCell ref="B2:O2"/>
    <mergeCell ref="B3:E3"/>
    <mergeCell ref="G3:H3"/>
    <mergeCell ref="I3:J3"/>
    <mergeCell ref="K3:L3"/>
    <mergeCell ref="N3:O3"/>
  </mergeCells>
  <phoneticPr fontId="2" type="noConversion"/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8AD-4FC4-4650-847D-B01E1874848F}">
  <sheetPr>
    <pageSetUpPr fitToPage="1"/>
  </sheetPr>
  <dimension ref="A1:U38"/>
  <sheetViews>
    <sheetView rightToLeft="1" view="pageBreakPreview" topLeftCell="A4" zoomScale="70" zoomScaleNormal="100" zoomScaleSheetLayoutView="70" workbookViewId="0">
      <selection activeCell="H30" sqref="H30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108</v>
      </c>
      <c r="J3" s="96"/>
      <c r="K3" s="98" t="s">
        <v>3</v>
      </c>
      <c r="L3" s="98"/>
      <c r="M3" s="3">
        <v>7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105" t="s">
        <v>109</v>
      </c>
      <c r="C7" s="106"/>
      <c r="D7" s="107"/>
      <c r="E7" s="30">
        <v>28</v>
      </c>
      <c r="F7" s="57" t="s">
        <v>73</v>
      </c>
      <c r="G7" s="57"/>
      <c r="H7" s="4">
        <v>500</v>
      </c>
      <c r="I7" s="102" t="s">
        <v>42</v>
      </c>
      <c r="J7" s="102"/>
      <c r="K7" s="102"/>
      <c r="L7" s="112" t="s">
        <v>112</v>
      </c>
      <c r="M7" s="112"/>
      <c r="N7" s="112"/>
      <c r="O7" s="112"/>
    </row>
    <row r="8" spans="1:19" s="11" customFormat="1" ht="23.25" customHeight="1" x14ac:dyDescent="0.35">
      <c r="A8" s="8"/>
      <c r="B8" s="108" t="s">
        <v>110</v>
      </c>
      <c r="C8" s="109"/>
      <c r="D8" s="110"/>
      <c r="E8" s="5" t="s">
        <v>42</v>
      </c>
      <c r="F8" s="57" t="s">
        <v>102</v>
      </c>
      <c r="G8" s="57"/>
      <c r="H8" s="4">
        <v>1</v>
      </c>
      <c r="I8" s="112" t="s">
        <v>111</v>
      </c>
      <c r="J8" s="112"/>
      <c r="K8" s="11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500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114</v>
      </c>
      <c r="D14" s="6" t="s">
        <v>86</v>
      </c>
      <c r="E14" s="7">
        <v>100</v>
      </c>
      <c r="F14" s="6" t="s">
        <v>9</v>
      </c>
      <c r="G14" s="4" t="s">
        <v>115</v>
      </c>
      <c r="H14" s="4">
        <v>90</v>
      </c>
      <c r="I14" s="30">
        <v>0</v>
      </c>
      <c r="J14" s="29">
        <f>SUM(H14,I14/2)*6</f>
        <v>540</v>
      </c>
      <c r="K14" s="1" t="s">
        <v>69</v>
      </c>
      <c r="L14" s="54" t="s">
        <v>113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116</v>
      </c>
      <c r="D15" s="6" t="s">
        <v>105</v>
      </c>
      <c r="E15" s="7">
        <v>650</v>
      </c>
      <c r="F15" s="6" t="s">
        <v>9</v>
      </c>
      <c r="G15" s="4" t="s">
        <v>106</v>
      </c>
      <c r="H15" s="23">
        <v>20</v>
      </c>
      <c r="I15" s="4">
        <v>37</v>
      </c>
      <c r="J15" s="29">
        <f>SUM(H15,I15/2)*6</f>
        <v>231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559.74600000000009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</f>
        <v>262.14000000000004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54</v>
      </c>
      <c r="H24" s="4">
        <v>0</v>
      </c>
      <c r="I24" s="4">
        <f>SUM(G24:H24)</f>
        <v>54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0</v>
      </c>
      <c r="H27" s="4">
        <v>0</v>
      </c>
      <c r="I27" s="4">
        <f t="shared" si="1"/>
        <v>0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2060</v>
      </c>
      <c r="G34" s="22">
        <f>'1403-02-03'!G34-'1403-02-06'!F34</f>
        <v>26161</v>
      </c>
      <c r="H34" s="74" t="s">
        <v>42</v>
      </c>
      <c r="I34" s="75"/>
      <c r="J34" s="75"/>
      <c r="K34" s="76"/>
      <c r="L34" s="4" t="s">
        <v>66</v>
      </c>
      <c r="M34" s="22">
        <f>'1403-02-05'!N34</f>
        <v>675</v>
      </c>
      <c r="N34" s="22">
        <f>SUM(J14:J15)</f>
        <v>771</v>
      </c>
      <c r="O34" s="22">
        <f>'1403-02-05'!O34+'1403-02-06'!N34</f>
        <v>17759</v>
      </c>
      <c r="P34" s="19"/>
      <c r="U34" s="18"/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f>'1403-02-05'!N35</f>
        <v>719.55000000000018</v>
      </c>
      <c r="N35" s="22">
        <f>J16+J17</f>
        <v>821.88600000000019</v>
      </c>
      <c r="O35" s="22">
        <f>'1403-02-05'!O35+'1403-02-06'!N35</f>
        <v>21301.923999999999</v>
      </c>
      <c r="Q35" s="19"/>
      <c r="T35" s="19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f>'1403-02-05'!N36</f>
        <v>65</v>
      </c>
      <c r="N36" s="22">
        <f>J18</f>
        <v>0</v>
      </c>
      <c r="O36" s="22">
        <f>'1403-02-05'!O36+'1403-02-06'!N36</f>
        <v>199</v>
      </c>
      <c r="P36" s="19"/>
      <c r="Q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22">
        <f>'1403-02-05'!N37</f>
        <v>0</v>
      </c>
      <c r="N37" s="4">
        <v>0</v>
      </c>
      <c r="O37" s="22">
        <f>'1403-02-05'!O37+'1403-02-06'!N37</f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B1:O1"/>
    <mergeCell ref="B2:O2"/>
    <mergeCell ref="B3:E3"/>
    <mergeCell ref="G3:H3"/>
    <mergeCell ref="I3:J3"/>
    <mergeCell ref="K3:L3"/>
    <mergeCell ref="N3:O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J28:K28"/>
    <mergeCell ref="L28:O28"/>
    <mergeCell ref="J29:K29"/>
    <mergeCell ref="L29:O29"/>
    <mergeCell ref="J30:K30"/>
    <mergeCell ref="L30:O30"/>
    <mergeCell ref="H37:K37"/>
    <mergeCell ref="B38:G38"/>
    <mergeCell ref="H38:O38"/>
    <mergeCell ref="B31:O31"/>
    <mergeCell ref="B32:K32"/>
    <mergeCell ref="L32:O32"/>
    <mergeCell ref="H33:K33"/>
    <mergeCell ref="H34:K34"/>
    <mergeCell ref="H35:K35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740A-D2D5-476B-9A33-A7BCB82F7643}">
  <sheetPr>
    <pageSetUpPr fitToPage="1"/>
  </sheetPr>
  <dimension ref="A1:U38"/>
  <sheetViews>
    <sheetView rightToLeft="1" view="pageBreakPreview" topLeftCell="A31" zoomScale="70" zoomScaleNormal="100" zoomScaleSheetLayoutView="70" workbookViewId="0">
      <selection activeCell="H8" sqref="H8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117</v>
      </c>
      <c r="J3" s="96"/>
      <c r="K3" s="98" t="s">
        <v>3</v>
      </c>
      <c r="L3" s="98"/>
      <c r="M3" s="3">
        <v>8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42</v>
      </c>
      <c r="C7" s="100"/>
      <c r="D7" s="101"/>
      <c r="E7" s="5" t="s">
        <v>42</v>
      </c>
      <c r="F7" s="57" t="s">
        <v>73</v>
      </c>
      <c r="G7" s="57"/>
      <c r="H7" s="4">
        <v>0</v>
      </c>
      <c r="I7" s="102" t="s">
        <v>42</v>
      </c>
      <c r="J7" s="102"/>
      <c r="K7" s="102"/>
      <c r="L7" s="112" t="s">
        <v>42</v>
      </c>
      <c r="M7" s="112"/>
      <c r="N7" s="112"/>
      <c r="O7" s="112"/>
    </row>
    <row r="8" spans="1:19" s="11" customFormat="1" ht="23.25" customHeight="1" x14ac:dyDescent="0.35">
      <c r="A8" s="8"/>
      <c r="B8" s="99" t="s">
        <v>42</v>
      </c>
      <c r="C8" s="100"/>
      <c r="D8" s="101"/>
      <c r="E8" s="5" t="s">
        <v>42</v>
      </c>
      <c r="F8" s="57" t="s">
        <v>102</v>
      </c>
      <c r="G8" s="57"/>
      <c r="H8" s="4">
        <v>1</v>
      </c>
      <c r="I8" s="112" t="s">
        <v>118</v>
      </c>
      <c r="J8" s="112"/>
      <c r="K8" s="11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575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119</v>
      </c>
      <c r="D14" s="6" t="s">
        <v>120</v>
      </c>
      <c r="E14" s="7">
        <v>500</v>
      </c>
      <c r="F14" s="6" t="s">
        <v>9</v>
      </c>
      <c r="G14" s="4" t="s">
        <v>106</v>
      </c>
      <c r="H14" s="4">
        <v>90</v>
      </c>
      <c r="I14" s="30">
        <v>0</v>
      </c>
      <c r="J14" s="29">
        <f>SUM(H14,I14/2)*6</f>
        <v>540</v>
      </c>
      <c r="K14" s="1" t="s">
        <v>69</v>
      </c>
      <c r="L14" s="54" t="s">
        <v>113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42</v>
      </c>
      <c r="D15" s="7" t="s">
        <v>42</v>
      </c>
      <c r="E15" s="7" t="s">
        <v>42</v>
      </c>
      <c r="F15" s="7" t="s">
        <v>42</v>
      </c>
      <c r="G15" s="7" t="s">
        <v>42</v>
      </c>
      <c r="H15" s="7" t="s">
        <v>42</v>
      </c>
      <c r="I15" s="7" t="s">
        <v>42</v>
      </c>
      <c r="J15" s="7" t="s">
        <v>42</v>
      </c>
      <c r="K15" s="1" t="s">
        <v>70</v>
      </c>
      <c r="L15" s="57" t="s">
        <v>121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392.04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 + 340</f>
        <v>523.6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0</v>
      </c>
      <c r="F24" s="26">
        <f t="shared" si="0"/>
        <v>3</v>
      </c>
      <c r="G24" s="4">
        <v>27</v>
      </c>
      <c r="H24" s="4">
        <v>0</v>
      </c>
      <c r="I24" s="4">
        <f>SUM(G24:H24)</f>
        <v>27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20</v>
      </c>
      <c r="H26" s="4">
        <v>0</v>
      </c>
      <c r="I26" s="4">
        <f t="shared" si="1"/>
        <v>20</v>
      </c>
      <c r="J26" s="54">
        <v>10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20</v>
      </c>
      <c r="H27" s="4">
        <v>0</v>
      </c>
      <c r="I27" s="4">
        <f t="shared" si="1"/>
        <v>20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0</v>
      </c>
      <c r="G34" s="22">
        <f>'1403-02-06'!G34-'1403-02-07'!F34</f>
        <v>26161</v>
      </c>
      <c r="H34" s="74" t="s">
        <v>42</v>
      </c>
      <c r="I34" s="75"/>
      <c r="J34" s="75"/>
      <c r="K34" s="76"/>
      <c r="L34" s="4" t="s">
        <v>66</v>
      </c>
      <c r="M34" s="22">
        <f>'1403-02-06'!N34</f>
        <v>771</v>
      </c>
      <c r="N34" s="22">
        <f>SUM(J14:J15)</f>
        <v>540</v>
      </c>
      <c r="O34" s="22">
        <f>'1403-02-06'!O34+'1403-02-07'!N34</f>
        <v>18299</v>
      </c>
      <c r="P34" s="19"/>
      <c r="U34" s="18"/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f>'1403-02-06'!N35</f>
        <v>821.88600000000019</v>
      </c>
      <c r="N35" s="22">
        <f>J16+J17</f>
        <v>915.6400000000001</v>
      </c>
      <c r="O35" s="22">
        <f>'1403-02-06'!O35+'1403-02-07'!N35</f>
        <v>22217.563999999998</v>
      </c>
      <c r="Q35" s="19"/>
      <c r="T35" s="19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f>'1403-02-06'!N36</f>
        <v>0</v>
      </c>
      <c r="N36" s="22">
        <f>J18</f>
        <v>0</v>
      </c>
      <c r="O36" s="22">
        <f>'1403-02-06'!O36+'1403-02-07'!N36</f>
        <v>199</v>
      </c>
      <c r="P36" s="19"/>
      <c r="Q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22">
        <f>'1403-02-06'!N37</f>
        <v>0</v>
      </c>
      <c r="N37" s="4">
        <v>0</v>
      </c>
      <c r="O37" s="22">
        <f>'1403-02-06'!O37+'1403-02-07'!N37</f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B1:O1"/>
    <mergeCell ref="B2:O2"/>
    <mergeCell ref="B3:E3"/>
    <mergeCell ref="G3:H3"/>
    <mergeCell ref="I3:J3"/>
    <mergeCell ref="K3:L3"/>
    <mergeCell ref="N3:O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J28:K28"/>
    <mergeCell ref="L28:O28"/>
    <mergeCell ref="J29:K29"/>
    <mergeCell ref="L29:O29"/>
    <mergeCell ref="J30:K30"/>
    <mergeCell ref="L30:O30"/>
    <mergeCell ref="H37:K37"/>
    <mergeCell ref="B38:G38"/>
    <mergeCell ref="H38:O38"/>
    <mergeCell ref="B31:O31"/>
    <mergeCell ref="B32:K32"/>
    <mergeCell ref="L32:O32"/>
    <mergeCell ref="H33:K33"/>
    <mergeCell ref="H34:K34"/>
    <mergeCell ref="H35:K35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292B-B2E1-4135-965E-A7D2328A8AB5}">
  <sheetPr>
    <pageSetUpPr fitToPage="1"/>
  </sheetPr>
  <dimension ref="A1:U38"/>
  <sheetViews>
    <sheetView rightToLeft="1" view="pageBreakPreview" topLeftCell="A22" zoomScale="70" zoomScaleNormal="100" zoomScaleSheetLayoutView="70" workbookViewId="0">
      <selection activeCell="C44" sqref="C44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128</v>
      </c>
      <c r="J3" s="96"/>
      <c r="K3" s="98" t="s">
        <v>3</v>
      </c>
      <c r="L3" s="98"/>
      <c r="M3" s="3">
        <v>9</v>
      </c>
      <c r="N3" s="96"/>
      <c r="O3" s="97"/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122</v>
      </c>
      <c r="C7" s="100"/>
      <c r="D7" s="101"/>
      <c r="E7" s="5">
        <v>70</v>
      </c>
      <c r="F7" s="57" t="s">
        <v>73</v>
      </c>
      <c r="G7" s="57"/>
      <c r="H7" s="4">
        <v>0</v>
      </c>
      <c r="I7" s="102" t="s">
        <v>42</v>
      </c>
      <c r="J7" s="102"/>
      <c r="K7" s="102"/>
      <c r="L7" s="112" t="s">
        <v>42</v>
      </c>
      <c r="M7" s="112"/>
      <c r="N7" s="112"/>
      <c r="O7" s="112"/>
    </row>
    <row r="8" spans="1:19" s="11" customFormat="1" ht="23.25" customHeight="1" x14ac:dyDescent="0.35">
      <c r="A8" s="8"/>
      <c r="B8" s="99" t="s">
        <v>123</v>
      </c>
      <c r="C8" s="100"/>
      <c r="D8" s="101"/>
      <c r="E8" s="5">
        <v>5</v>
      </c>
      <c r="F8" s="57" t="s">
        <v>102</v>
      </c>
      <c r="G8" s="57"/>
      <c r="H8" s="4">
        <v>1</v>
      </c>
      <c r="I8" s="112" t="s">
        <v>127</v>
      </c>
      <c r="J8" s="112"/>
      <c r="K8" s="11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42</v>
      </c>
      <c r="C9" s="100"/>
      <c r="D9" s="101"/>
      <c r="E9" s="5" t="s">
        <v>42</v>
      </c>
      <c r="F9" s="57" t="s">
        <v>65</v>
      </c>
      <c r="G9" s="57"/>
      <c r="H9" s="4">
        <v>325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124</v>
      </c>
      <c r="D14" s="6" t="s">
        <v>83</v>
      </c>
      <c r="E14" s="7">
        <v>200</v>
      </c>
      <c r="F14" s="6" t="s">
        <v>9</v>
      </c>
      <c r="G14" s="4" t="s">
        <v>125</v>
      </c>
      <c r="H14" s="4">
        <v>83</v>
      </c>
      <c r="I14" s="30">
        <v>0</v>
      </c>
      <c r="J14" s="29">
        <f>SUM(H14,I14/2)*6</f>
        <v>498</v>
      </c>
      <c r="K14" s="1" t="s">
        <v>69</v>
      </c>
      <c r="L14" s="54" t="s">
        <v>113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105</v>
      </c>
      <c r="D15" s="7" t="s">
        <v>126</v>
      </c>
      <c r="E15" s="7">
        <v>650</v>
      </c>
      <c r="F15" s="6" t="s">
        <v>9</v>
      </c>
      <c r="G15" s="7" t="s">
        <v>84</v>
      </c>
      <c r="H15" s="7">
        <v>39</v>
      </c>
      <c r="I15" s="7">
        <v>38</v>
      </c>
      <c r="J15" s="29">
        <f>SUM(H15,I15/2)*6</f>
        <v>348</v>
      </c>
      <c r="K15" s="1" t="s">
        <v>70</v>
      </c>
      <c r="L15" s="57" t="s">
        <v>121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614.19600000000003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 + 340</f>
        <v>627.6400000000001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30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0</v>
      </c>
      <c r="F24" s="26">
        <f t="shared" si="0"/>
        <v>3</v>
      </c>
      <c r="G24" s="4">
        <v>27</v>
      </c>
      <c r="H24" s="4">
        <v>0</v>
      </c>
      <c r="I24" s="4">
        <f>SUM(G24:H24)</f>
        <v>27</v>
      </c>
      <c r="J24" s="54">
        <v>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20</v>
      </c>
      <c r="H27" s="4">
        <v>0</v>
      </c>
      <c r="I27" s="4">
        <f t="shared" si="1"/>
        <v>20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 t="shared" si="0"/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6" customHeight="1" x14ac:dyDescent="0.35">
      <c r="A31" s="8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9" s="9" customFormat="1" ht="21" customHeight="1" x14ac:dyDescent="0.35">
      <c r="A32" s="8"/>
      <c r="B32" s="68" t="s">
        <v>34</v>
      </c>
      <c r="C32" s="69"/>
      <c r="D32" s="69"/>
      <c r="E32" s="69"/>
      <c r="F32" s="69"/>
      <c r="G32" s="69"/>
      <c r="H32" s="69"/>
      <c r="I32" s="69"/>
      <c r="J32" s="69"/>
      <c r="K32" s="70"/>
      <c r="L32" s="58" t="s">
        <v>46</v>
      </c>
      <c r="M32" s="59"/>
      <c r="N32" s="59"/>
      <c r="O32" s="60"/>
    </row>
    <row r="33" spans="1:21" s="9" customFormat="1" ht="30.65" customHeight="1" x14ac:dyDescent="0.35">
      <c r="A33" s="8"/>
      <c r="B33" s="33" t="s">
        <v>35</v>
      </c>
      <c r="C33" s="33" t="s">
        <v>36</v>
      </c>
      <c r="D33" s="33" t="s">
        <v>1</v>
      </c>
      <c r="E33" s="34" t="s">
        <v>45</v>
      </c>
      <c r="F33" s="33" t="s">
        <v>71</v>
      </c>
      <c r="G33" s="33" t="s">
        <v>37</v>
      </c>
      <c r="H33" s="71" t="s">
        <v>7</v>
      </c>
      <c r="I33" s="72"/>
      <c r="J33" s="72"/>
      <c r="K33" s="73"/>
      <c r="L33" s="33" t="s">
        <v>50</v>
      </c>
      <c r="M33" s="33" t="s">
        <v>49</v>
      </c>
      <c r="N33" s="33" t="s">
        <v>48</v>
      </c>
      <c r="O33" s="33" t="s">
        <v>47</v>
      </c>
    </row>
    <row r="34" spans="1:21" s="9" customFormat="1" ht="31" customHeight="1" x14ac:dyDescent="0.8">
      <c r="A34" s="8"/>
      <c r="B34" s="4" t="s">
        <v>61</v>
      </c>
      <c r="C34" s="25" t="s">
        <v>42</v>
      </c>
      <c r="D34" s="4" t="s">
        <v>62</v>
      </c>
      <c r="E34" s="22">
        <v>54300</v>
      </c>
      <c r="F34" s="22">
        <v>3561</v>
      </c>
      <c r="G34" s="22">
        <f>'1403-02-07'!G34-'1403-02-08'!F34</f>
        <v>22600</v>
      </c>
      <c r="H34" s="74" t="s">
        <v>42</v>
      </c>
      <c r="I34" s="75"/>
      <c r="J34" s="75"/>
      <c r="K34" s="76"/>
      <c r="L34" s="4" t="s">
        <v>66</v>
      </c>
      <c r="M34" s="22">
        <f>'1403-02-07'!N34</f>
        <v>540</v>
      </c>
      <c r="N34" s="22">
        <f>SUM(J14:J15)</f>
        <v>846</v>
      </c>
      <c r="O34" s="22">
        <f>'1403-02-07'!O34+'1403-02-08'!N34</f>
        <v>19145</v>
      </c>
      <c r="P34" s="19"/>
      <c r="U34" s="18"/>
    </row>
    <row r="35" spans="1:21" s="9" customFormat="1" ht="31" customHeight="1" x14ac:dyDescent="0.35">
      <c r="A35" s="8"/>
      <c r="B35" s="31"/>
      <c r="C35" s="31"/>
      <c r="D35" s="4"/>
      <c r="E35" s="4"/>
      <c r="F35" s="4"/>
      <c r="G35" s="4"/>
      <c r="H35" s="65"/>
      <c r="I35" s="66"/>
      <c r="J35" s="66"/>
      <c r="K35" s="67"/>
      <c r="L35" s="28" t="s">
        <v>67</v>
      </c>
      <c r="M35" s="22">
        <f>'1403-02-07'!N35</f>
        <v>915.6400000000001</v>
      </c>
      <c r="N35" s="22">
        <f>J16+J17</f>
        <v>1241.8360000000002</v>
      </c>
      <c r="O35" s="22">
        <f>'1403-02-07'!O35+'1403-02-08'!N35</f>
        <v>23459.399999999998</v>
      </c>
      <c r="Q35" s="19"/>
      <c r="T35" s="19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35"/>
      <c r="I36" s="36"/>
      <c r="J36" s="36"/>
      <c r="K36" s="37"/>
      <c r="L36" s="28" t="s">
        <v>68</v>
      </c>
      <c r="M36" s="22">
        <f>'1403-02-06'!N36</f>
        <v>0</v>
      </c>
      <c r="N36" s="22">
        <f>J18</f>
        <v>0</v>
      </c>
      <c r="O36" s="22">
        <f>'1403-02-07'!O36+'1403-02-08'!N36</f>
        <v>199</v>
      </c>
      <c r="P36" s="19"/>
      <c r="Q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65"/>
      <c r="I37" s="66"/>
      <c r="J37" s="66"/>
      <c r="K37" s="67"/>
      <c r="L37" s="4" t="s">
        <v>89</v>
      </c>
      <c r="M37" s="22">
        <f>'1403-02-06'!N37</f>
        <v>0</v>
      </c>
      <c r="N37" s="4">
        <v>0</v>
      </c>
      <c r="O37" s="22">
        <f>'1403-02-07'!O37+'1403-02-08'!N37</f>
        <v>50</v>
      </c>
    </row>
    <row r="38" spans="1:21" s="9" customFormat="1" ht="33.65" customHeight="1" x14ac:dyDescent="0.35">
      <c r="A38" s="20"/>
      <c r="B38" s="79" t="s">
        <v>5</v>
      </c>
      <c r="C38" s="79"/>
      <c r="D38" s="79"/>
      <c r="E38" s="79"/>
      <c r="F38" s="79"/>
      <c r="G38" s="79"/>
      <c r="H38" s="80" t="s">
        <v>4</v>
      </c>
      <c r="I38" s="80"/>
      <c r="J38" s="80"/>
      <c r="K38" s="80"/>
      <c r="L38" s="80"/>
      <c r="M38" s="80"/>
      <c r="N38" s="80"/>
      <c r="O38" s="80"/>
    </row>
  </sheetData>
  <mergeCells count="74">
    <mergeCell ref="B1:O1"/>
    <mergeCell ref="B2:O2"/>
    <mergeCell ref="B3:E3"/>
    <mergeCell ref="G3:H3"/>
    <mergeCell ref="I3:J3"/>
    <mergeCell ref="K3:L3"/>
    <mergeCell ref="N3:O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J22:K22"/>
    <mergeCell ref="L22:O22"/>
    <mergeCell ref="J23:K23"/>
    <mergeCell ref="L23:O23"/>
    <mergeCell ref="J24:K24"/>
    <mergeCell ref="L24:O24"/>
    <mergeCell ref="J25:K25"/>
    <mergeCell ref="L25:O25"/>
    <mergeCell ref="J26:K26"/>
    <mergeCell ref="L26:O26"/>
    <mergeCell ref="J27:K27"/>
    <mergeCell ref="L27:O27"/>
    <mergeCell ref="J28:K28"/>
    <mergeCell ref="L28:O28"/>
    <mergeCell ref="J29:K29"/>
    <mergeCell ref="L29:O29"/>
    <mergeCell ref="J30:K30"/>
    <mergeCell ref="L30:O30"/>
    <mergeCell ref="H37:K37"/>
    <mergeCell ref="B38:G38"/>
    <mergeCell ref="H38:O38"/>
    <mergeCell ref="B31:O31"/>
    <mergeCell ref="B32:K32"/>
    <mergeCell ref="L32:O32"/>
    <mergeCell ref="H33:K33"/>
    <mergeCell ref="H34:K34"/>
    <mergeCell ref="H35:K35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326A-DD57-4D14-BE57-A9EF9E0C7618}">
  <sheetPr>
    <pageSetUpPr fitToPage="1"/>
  </sheetPr>
  <dimension ref="A1:U39"/>
  <sheetViews>
    <sheetView rightToLeft="1" view="pageBreakPreview" topLeftCell="A4" zoomScale="70" zoomScaleNormal="100" zoomScaleSheetLayoutView="70" workbookViewId="0">
      <selection activeCell="B9" sqref="B9:D9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129</v>
      </c>
      <c r="J3" s="96"/>
      <c r="K3" s="39"/>
      <c r="L3" s="39"/>
      <c r="M3" s="98" t="s">
        <v>3</v>
      </c>
      <c r="N3" s="98"/>
      <c r="O3" s="38">
        <v>10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130</v>
      </c>
      <c r="C7" s="100"/>
      <c r="D7" s="101"/>
      <c r="E7" s="5">
        <v>36</v>
      </c>
      <c r="F7" s="57" t="s">
        <v>73</v>
      </c>
      <c r="G7" s="57"/>
      <c r="H7" s="4">
        <v>0</v>
      </c>
      <c r="I7" s="102" t="s">
        <v>42</v>
      </c>
      <c r="J7" s="102"/>
      <c r="K7" s="102"/>
      <c r="L7" s="112" t="s">
        <v>135</v>
      </c>
      <c r="M7" s="112"/>
      <c r="N7" s="112"/>
      <c r="O7" s="112"/>
    </row>
    <row r="8" spans="1:19" s="11" customFormat="1" ht="23.25" customHeight="1" x14ac:dyDescent="0.35">
      <c r="A8" s="8"/>
      <c r="B8" s="99" t="s">
        <v>131</v>
      </c>
      <c r="C8" s="100"/>
      <c r="D8" s="101"/>
      <c r="E8" s="5">
        <v>16</v>
      </c>
      <c r="F8" s="57" t="s">
        <v>133</v>
      </c>
      <c r="G8" s="57"/>
      <c r="H8" s="4">
        <v>4</v>
      </c>
      <c r="I8" s="113" t="s">
        <v>132</v>
      </c>
      <c r="J8" s="114"/>
      <c r="K8" s="115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134</v>
      </c>
      <c r="C9" s="100"/>
      <c r="D9" s="101"/>
      <c r="E9" s="5" t="s">
        <v>42</v>
      </c>
      <c r="F9" s="57" t="s">
        <v>65</v>
      </c>
      <c r="G9" s="57"/>
      <c r="H9" s="4">
        <v>0</v>
      </c>
      <c r="I9" s="116"/>
      <c r="J9" s="117"/>
      <c r="K9" s="118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136</v>
      </c>
      <c r="D14" s="6" t="s">
        <v>74</v>
      </c>
      <c r="E14" s="7">
        <v>800</v>
      </c>
      <c r="F14" s="6" t="s">
        <v>9</v>
      </c>
      <c r="G14" s="4" t="s">
        <v>84</v>
      </c>
      <c r="H14" s="4">
        <v>79</v>
      </c>
      <c r="I14" s="30">
        <v>0</v>
      </c>
      <c r="J14" s="29">
        <f>SUM(H14,I14/2)*6</f>
        <v>474</v>
      </c>
      <c r="K14" s="1" t="s">
        <v>69</v>
      </c>
      <c r="L14" s="54" t="s">
        <v>113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137</v>
      </c>
      <c r="D15" s="7" t="s">
        <v>74</v>
      </c>
      <c r="E15" s="7">
        <v>800</v>
      </c>
      <c r="F15" s="6" t="s">
        <v>9</v>
      </c>
      <c r="G15" s="7" t="s">
        <v>84</v>
      </c>
      <c r="H15" s="7">
        <v>42</v>
      </c>
      <c r="I15" s="7">
        <v>42</v>
      </c>
      <c r="J15" s="29">
        <f>SUM(H15,I15/2)*6</f>
        <v>378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SUM(J14:J15)*1.1*0.66</f>
        <v>618.55200000000002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7" t="s">
        <v>74</v>
      </c>
      <c r="D17" s="6" t="s">
        <v>75</v>
      </c>
      <c r="E17" s="7">
        <v>300</v>
      </c>
      <c r="F17" s="24" t="s">
        <v>42</v>
      </c>
      <c r="G17" s="4" t="s">
        <v>76</v>
      </c>
      <c r="H17" s="25" t="s">
        <v>42</v>
      </c>
      <c r="I17" s="25" t="s">
        <v>42</v>
      </c>
      <c r="J17" s="22">
        <f>SUM(J14:J15)*0.34</f>
        <v>289.68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3</v>
      </c>
      <c r="E22" s="4">
        <v>0</v>
      </c>
      <c r="F22" s="26">
        <f>SUM(C22:E22)</f>
        <v>4</v>
      </c>
      <c r="G22" s="4">
        <v>40</v>
      </c>
      <c r="H22" s="4">
        <v>0</v>
      </c>
      <c r="I22" s="4">
        <f>SUM(G22:H22)</f>
        <v>40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2</v>
      </c>
      <c r="F24" s="26">
        <f t="shared" si="0"/>
        <v>5</v>
      </c>
      <c r="G24" s="4">
        <v>40</v>
      </c>
      <c r="H24" s="4">
        <v>0</v>
      </c>
      <c r="I24" s="4">
        <f>SUM(G24:H24)</f>
        <v>40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20</v>
      </c>
      <c r="H27" s="4">
        <v>0</v>
      </c>
      <c r="I27" s="4">
        <f t="shared" si="1"/>
        <v>20</v>
      </c>
      <c r="J27" s="54">
        <v>10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25" t="s">
        <v>42</v>
      </c>
      <c r="D35" s="4" t="s">
        <v>62</v>
      </c>
      <c r="E35" s="22">
        <v>54300</v>
      </c>
      <c r="F35" s="22">
        <v>166</v>
      </c>
      <c r="G35" s="22">
        <f>'1403-02-08'!G34-'1403-02-09'!F35</f>
        <v>22434</v>
      </c>
      <c r="H35" s="74" t="s">
        <v>42</v>
      </c>
      <c r="I35" s="75"/>
      <c r="J35" s="75"/>
      <c r="K35" s="76"/>
      <c r="L35" s="4" t="s">
        <v>66</v>
      </c>
      <c r="M35" s="22">
        <f>'1403-02-08'!N34</f>
        <v>846</v>
      </c>
      <c r="N35" s="22">
        <f>SUM(J14:J15)</f>
        <v>852</v>
      </c>
      <c r="O35" s="22">
        <f>'1403-02-08'!O34+'1403-02-09'!N35</f>
        <v>19997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4"/>
      <c r="H36" s="65"/>
      <c r="I36" s="66"/>
      <c r="J36" s="66"/>
      <c r="K36" s="67"/>
      <c r="L36" s="28" t="s">
        <v>67</v>
      </c>
      <c r="M36" s="22">
        <f>'1403-02-08'!N35</f>
        <v>1241.8360000000002</v>
      </c>
      <c r="N36" s="22">
        <f>J16+J17</f>
        <v>908.23199999999997</v>
      </c>
      <c r="O36" s="22">
        <f>'1403-02-08'!O35+'1403-02-09'!N36</f>
        <v>24367.631999999998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35"/>
      <c r="I37" s="36"/>
      <c r="J37" s="36"/>
      <c r="K37" s="37"/>
      <c r="L37" s="28" t="s">
        <v>68</v>
      </c>
      <c r="M37" s="22">
        <f>'1403-02-08'!N36</f>
        <v>0</v>
      </c>
      <c r="N37" s="22">
        <f>J18</f>
        <v>0</v>
      </c>
      <c r="O37" s="22">
        <f>'1403-02-08'!O36+'1403-02-09'!N37</f>
        <v>199</v>
      </c>
      <c r="P37" s="19"/>
      <c r="Q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65"/>
      <c r="I38" s="66"/>
      <c r="J38" s="66"/>
      <c r="K38" s="67"/>
      <c r="L38" s="4" t="s">
        <v>89</v>
      </c>
      <c r="M38" s="22">
        <f>'1403-02-08'!N37</f>
        <v>0</v>
      </c>
      <c r="N38" s="4">
        <v>0</v>
      </c>
      <c r="O38" s="22">
        <f>'1403-02-08'!O37+'1403-02-09'!N38</f>
        <v>50</v>
      </c>
    </row>
    <row r="39" spans="1:21" s="9" customFormat="1" ht="33.65" customHeight="1" x14ac:dyDescent="0.35">
      <c r="A39" s="20"/>
      <c r="B39" s="79" t="s">
        <v>5</v>
      </c>
      <c r="C39" s="79"/>
      <c r="D39" s="79"/>
      <c r="E39" s="79"/>
      <c r="F39" s="79"/>
      <c r="G39" s="79"/>
      <c r="H39" s="80" t="s">
        <v>4</v>
      </c>
      <c r="I39" s="80"/>
      <c r="J39" s="80"/>
      <c r="K39" s="80"/>
      <c r="L39" s="80"/>
      <c r="M39" s="80"/>
      <c r="N39" s="80"/>
      <c r="O39" s="80"/>
    </row>
  </sheetData>
  <mergeCells count="74">
    <mergeCell ref="H38:K38"/>
    <mergeCell ref="B39:G39"/>
    <mergeCell ref="H39:O39"/>
    <mergeCell ref="I8:K9"/>
    <mergeCell ref="J31:K31"/>
    <mergeCell ref="L31:O31"/>
    <mergeCell ref="B32:O32"/>
    <mergeCell ref="B33:K33"/>
    <mergeCell ref="L33:O33"/>
    <mergeCell ref="H34:K34"/>
    <mergeCell ref="H35:K35"/>
    <mergeCell ref="H36:K36"/>
    <mergeCell ref="J28:K28"/>
    <mergeCell ref="L28:O28"/>
    <mergeCell ref="J29:K29"/>
    <mergeCell ref="L29:O29"/>
    <mergeCell ref="J30:K30"/>
    <mergeCell ref="L30:O30"/>
    <mergeCell ref="J25:K25"/>
    <mergeCell ref="L25:O25"/>
    <mergeCell ref="J26:K26"/>
    <mergeCell ref="L26:O26"/>
    <mergeCell ref="J27:K27"/>
    <mergeCell ref="L27:O27"/>
    <mergeCell ref="J22:K22"/>
    <mergeCell ref="L22:O22"/>
    <mergeCell ref="J23:K23"/>
    <mergeCell ref="L23:O23"/>
    <mergeCell ref="J24:K24"/>
    <mergeCell ref="L24:O24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B7:D7"/>
    <mergeCell ref="F7:G7"/>
    <mergeCell ref="I7:K7"/>
    <mergeCell ref="L7:O9"/>
    <mergeCell ref="B8:D8"/>
    <mergeCell ref="F8:G8"/>
    <mergeCell ref="B9:D9"/>
    <mergeCell ref="F9:G9"/>
    <mergeCell ref="B4:O4"/>
    <mergeCell ref="B5:E5"/>
    <mergeCell ref="F5:K5"/>
    <mergeCell ref="L5:O6"/>
    <mergeCell ref="B6:D6"/>
    <mergeCell ref="F6:G6"/>
    <mergeCell ref="I6:K6"/>
    <mergeCell ref="B1:O1"/>
    <mergeCell ref="B2:O2"/>
    <mergeCell ref="B3:E3"/>
    <mergeCell ref="G3:H3"/>
    <mergeCell ref="I3:J3"/>
    <mergeCell ref="M3:N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8766-C862-4376-9B61-F73A10941EE8}">
  <sheetPr>
    <pageSetUpPr fitToPage="1"/>
  </sheetPr>
  <dimension ref="A1:U39"/>
  <sheetViews>
    <sheetView rightToLeft="1" view="pageBreakPreview" topLeftCell="A34" zoomScale="70" zoomScaleNormal="100" zoomScaleSheetLayoutView="70" workbookViewId="0">
      <selection activeCell="N36" sqref="N36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139</v>
      </c>
      <c r="J3" s="96"/>
      <c r="K3" s="39"/>
      <c r="L3" s="39"/>
      <c r="M3" s="98" t="s">
        <v>3</v>
      </c>
      <c r="N3" s="98"/>
      <c r="O3" s="38">
        <v>11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144</v>
      </c>
      <c r="C7" s="100"/>
      <c r="D7" s="101"/>
      <c r="E7" s="5">
        <v>27</v>
      </c>
      <c r="F7" s="57" t="s">
        <v>73</v>
      </c>
      <c r="G7" s="57"/>
      <c r="H7" s="4">
        <v>0</v>
      </c>
      <c r="I7" s="102" t="s">
        <v>42</v>
      </c>
      <c r="J7" s="102"/>
      <c r="K7" s="102"/>
      <c r="L7" s="112" t="s">
        <v>140</v>
      </c>
      <c r="M7" s="112"/>
      <c r="N7" s="112"/>
      <c r="O7" s="112"/>
    </row>
    <row r="8" spans="1:19" s="11" customFormat="1" ht="23.25" customHeight="1" x14ac:dyDescent="0.35">
      <c r="A8" s="8"/>
      <c r="B8" s="99" t="s">
        <v>145</v>
      </c>
      <c r="C8" s="100"/>
      <c r="D8" s="101"/>
      <c r="E8" s="5">
        <v>9.5</v>
      </c>
      <c r="F8" s="57" t="s">
        <v>143</v>
      </c>
      <c r="G8" s="57"/>
      <c r="H8" s="4">
        <v>1600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146</v>
      </c>
      <c r="C9" s="100"/>
      <c r="D9" s="101"/>
      <c r="E9" s="5">
        <v>1876</v>
      </c>
      <c r="F9" s="57" t="s">
        <v>65</v>
      </c>
      <c r="G9" s="57"/>
      <c r="H9" s="4">
        <v>300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141</v>
      </c>
      <c r="D14" s="6" t="s">
        <v>142</v>
      </c>
      <c r="E14" s="7">
        <v>950</v>
      </c>
      <c r="F14" s="6" t="s">
        <v>9</v>
      </c>
      <c r="G14" s="4" t="s">
        <v>84</v>
      </c>
      <c r="H14" s="4">
        <v>74</v>
      </c>
      <c r="I14" s="30">
        <v>0</v>
      </c>
      <c r="J14" s="29">
        <f>SUM(H14,I14/2)*6</f>
        <v>444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126</v>
      </c>
      <c r="D15" s="7" t="s">
        <v>137</v>
      </c>
      <c r="E15" s="7">
        <v>800</v>
      </c>
      <c r="F15" s="6" t="s">
        <v>9</v>
      </c>
      <c r="G15" s="7" t="s">
        <v>84</v>
      </c>
      <c r="H15" s="7">
        <v>25</v>
      </c>
      <c r="I15" s="7">
        <v>42</v>
      </c>
      <c r="J15" s="29">
        <f>SUM(H15,I15/2)*6</f>
        <v>276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792.00000000000011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25" t="s">
        <v>42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I17" s="25" t="s">
        <v>42</v>
      </c>
      <c r="J17" s="22">
        <v>0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2</v>
      </c>
      <c r="E22" s="4">
        <v>0</v>
      </c>
      <c r="F22" s="26">
        <f>SUM(C22:E22)</f>
        <v>3</v>
      </c>
      <c r="G22" s="4">
        <v>30</v>
      </c>
      <c r="H22" s="4">
        <v>0</v>
      </c>
      <c r="I22" s="4">
        <f>SUM(G22:H22)</f>
        <v>30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48</v>
      </c>
      <c r="H24" s="4">
        <v>0</v>
      </c>
      <c r="I24" s="4">
        <f>SUM(G24:H24)</f>
        <v>48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20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10</v>
      </c>
      <c r="H30" s="4">
        <v>0</v>
      </c>
      <c r="I30" s="4">
        <f>SUM(G30:H30)</f>
        <v>10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25" t="s">
        <v>42</v>
      </c>
      <c r="D35" s="4" t="s">
        <v>62</v>
      </c>
      <c r="E35" s="22">
        <v>54300</v>
      </c>
      <c r="F35" s="22">
        <v>2199</v>
      </c>
      <c r="G35" s="22">
        <f>'1403-02-09'!G35-'1403-02-10'!F35</f>
        <v>20235</v>
      </c>
      <c r="H35" s="74" t="s">
        <v>42</v>
      </c>
      <c r="I35" s="75"/>
      <c r="J35" s="75"/>
      <c r="K35" s="76"/>
      <c r="L35" s="4" t="s">
        <v>66</v>
      </c>
      <c r="M35" s="22">
        <f>'1403-02-09'!N35</f>
        <v>852</v>
      </c>
      <c r="N35" s="22">
        <f>SUM(J14:J15)</f>
        <v>720</v>
      </c>
      <c r="O35" s="22">
        <f>'1403-02-09'!O35+'1403-02-10'!N35</f>
        <v>20717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'1403-02-09'!N36</f>
        <v>908.23199999999997</v>
      </c>
      <c r="N36" s="22">
        <f>J16+J17</f>
        <v>792.00000000000011</v>
      </c>
      <c r="O36" s="22">
        <f>'1403-02-09'!O36+'1403-02-10'!N36</f>
        <v>25159.631999999998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35"/>
      <c r="I37" s="36"/>
      <c r="J37" s="36"/>
      <c r="K37" s="37"/>
      <c r="L37" s="28" t="s">
        <v>68</v>
      </c>
      <c r="M37" s="22">
        <f>'1403-02-09'!N37</f>
        <v>0</v>
      </c>
      <c r="N37" s="22">
        <f>J18</f>
        <v>0</v>
      </c>
      <c r="O37" s="22">
        <f>'1403-02-09'!O37+'1403-02-10'!N37</f>
        <v>199</v>
      </c>
      <c r="P37" s="19"/>
      <c r="Q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65"/>
      <c r="I38" s="66"/>
      <c r="J38" s="66"/>
      <c r="K38" s="67"/>
      <c r="L38" s="4" t="s">
        <v>89</v>
      </c>
      <c r="M38" s="22">
        <f>'1403-02-09'!N38</f>
        <v>0</v>
      </c>
      <c r="N38" s="4">
        <v>0</v>
      </c>
      <c r="O38" s="22">
        <f>'1403-02-09'!O38+'1403-02-10'!N38</f>
        <v>50</v>
      </c>
    </row>
    <row r="39" spans="1:21" s="9" customFormat="1" ht="33.65" customHeight="1" x14ac:dyDescent="0.35">
      <c r="A39" s="20"/>
      <c r="B39" s="79" t="s">
        <v>5</v>
      </c>
      <c r="C39" s="79"/>
      <c r="D39" s="79"/>
      <c r="E39" s="79"/>
      <c r="F39" s="79"/>
      <c r="G39" s="79"/>
      <c r="H39" s="80" t="s">
        <v>4</v>
      </c>
      <c r="I39" s="80"/>
      <c r="J39" s="80"/>
      <c r="K39" s="80"/>
      <c r="L39" s="80"/>
      <c r="M39" s="80"/>
      <c r="N39" s="80"/>
      <c r="O39" s="80"/>
    </row>
  </sheetData>
  <mergeCells count="75">
    <mergeCell ref="B1:O1"/>
    <mergeCell ref="B2:O2"/>
    <mergeCell ref="B3:E3"/>
    <mergeCell ref="G3:H3"/>
    <mergeCell ref="I3:J3"/>
    <mergeCell ref="M3:N3"/>
    <mergeCell ref="B4:O4"/>
    <mergeCell ref="B5:E5"/>
    <mergeCell ref="F5:K5"/>
    <mergeCell ref="L5:O6"/>
    <mergeCell ref="B6:D6"/>
    <mergeCell ref="F6:G6"/>
    <mergeCell ref="I6:K6"/>
    <mergeCell ref="B7:D7"/>
    <mergeCell ref="F7:G7"/>
    <mergeCell ref="I7:K7"/>
    <mergeCell ref="L7:O9"/>
    <mergeCell ref="B8:D8"/>
    <mergeCell ref="F8:G8"/>
    <mergeCell ref="B9:D9"/>
    <mergeCell ref="F9:G9"/>
    <mergeCell ref="I8:K8"/>
    <mergeCell ref="I9:K9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L12:O13"/>
    <mergeCell ref="R13:S13"/>
    <mergeCell ref="L14:O14"/>
    <mergeCell ref="R14:S14"/>
    <mergeCell ref="L15:O15"/>
    <mergeCell ref="P15:S15"/>
    <mergeCell ref="L24:O24"/>
    <mergeCell ref="L16:O16"/>
    <mergeCell ref="R16:S16"/>
    <mergeCell ref="L17:O17"/>
    <mergeCell ref="L18:O18"/>
    <mergeCell ref="B20:O20"/>
    <mergeCell ref="J21:K21"/>
    <mergeCell ref="L21:O21"/>
    <mergeCell ref="J22:K22"/>
    <mergeCell ref="L22:O22"/>
    <mergeCell ref="J23:K23"/>
    <mergeCell ref="L23:O23"/>
    <mergeCell ref="J24:K24"/>
    <mergeCell ref="B33:K33"/>
    <mergeCell ref="L33:O33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J25:K25"/>
    <mergeCell ref="L25:O25"/>
    <mergeCell ref="J26:K26"/>
    <mergeCell ref="L26:O26"/>
    <mergeCell ref="J27:K27"/>
    <mergeCell ref="L27:O27"/>
    <mergeCell ref="H35:K35"/>
    <mergeCell ref="H36:K36"/>
    <mergeCell ref="H38:K38"/>
    <mergeCell ref="B39:G39"/>
    <mergeCell ref="H39:O39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6E6A-4C9E-4201-9AB7-E064C2C97B3D}">
  <sheetPr>
    <pageSetUpPr fitToPage="1"/>
  </sheetPr>
  <dimension ref="A1:U39"/>
  <sheetViews>
    <sheetView rightToLeft="1" view="pageBreakPreview" topLeftCell="A25" zoomScale="70" zoomScaleNormal="100" zoomScaleSheetLayoutView="70" workbookViewId="0">
      <selection activeCell="J16" sqref="J16"/>
    </sheetView>
  </sheetViews>
  <sheetFormatPr defaultColWidth="9.1796875" defaultRowHeight="19" x14ac:dyDescent="0.35"/>
  <cols>
    <col min="1" max="1" width="7.1796875" style="21" customWidth="1"/>
    <col min="2" max="2" width="10.26953125" style="21" customWidth="1"/>
    <col min="3" max="3" width="11.453125" style="21" customWidth="1"/>
    <col min="4" max="4" width="9.453125" style="21" customWidth="1"/>
    <col min="5" max="5" width="9.1796875" style="21"/>
    <col min="6" max="6" width="7.1796875" style="21" customWidth="1"/>
    <col min="7" max="7" width="9.7265625" style="21" customWidth="1"/>
    <col min="8" max="8" width="8.7265625" style="21" customWidth="1"/>
    <col min="9" max="9" width="6.81640625" style="21" customWidth="1"/>
    <col min="10" max="10" width="7" style="21" customWidth="1"/>
    <col min="11" max="11" width="6.54296875" style="21" customWidth="1"/>
    <col min="12" max="12" width="10.26953125" style="21" customWidth="1"/>
    <col min="13" max="13" width="6.81640625" style="21" customWidth="1"/>
    <col min="14" max="14" width="6.453125" style="21" customWidth="1"/>
    <col min="15" max="15" width="11.7265625" style="21" customWidth="1"/>
    <col min="16" max="16384" width="9.1796875" style="21"/>
  </cols>
  <sheetData>
    <row r="1" spans="1:19" s="9" customFormat="1" ht="25" customHeight="1" x14ac:dyDescent="0.35">
      <c r="A1" s="8"/>
      <c r="B1" s="90" t="s">
        <v>14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</row>
    <row r="2" spans="1:19" s="9" customFormat="1" ht="26.15" customHeight="1" x14ac:dyDescent="0.35">
      <c r="A2" s="8"/>
      <c r="B2" s="93" t="s">
        <v>15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/>
    </row>
    <row r="3" spans="1:19" s="9" customFormat="1" ht="23.15" customHeight="1" x14ac:dyDescent="0.35">
      <c r="A3" s="8"/>
      <c r="B3" s="88" t="s">
        <v>2</v>
      </c>
      <c r="C3" s="89"/>
      <c r="D3" s="89"/>
      <c r="E3" s="89"/>
      <c r="F3" s="2"/>
      <c r="G3" s="98" t="s">
        <v>16</v>
      </c>
      <c r="H3" s="98"/>
      <c r="I3" s="96" t="s">
        <v>148</v>
      </c>
      <c r="J3" s="96"/>
      <c r="K3" s="39"/>
      <c r="L3" s="39"/>
      <c r="M3" s="98" t="s">
        <v>3</v>
      </c>
      <c r="N3" s="98"/>
      <c r="O3" s="38">
        <v>12</v>
      </c>
    </row>
    <row r="4" spans="1:19" s="10" customFormat="1" ht="6" customHeight="1" x14ac:dyDescent="0.35">
      <c r="B4" s="77" t="s">
        <v>72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9" s="9" customFormat="1" ht="23.5" customHeight="1" x14ac:dyDescent="0.35">
      <c r="A5" s="8"/>
      <c r="B5" s="82" t="s">
        <v>17</v>
      </c>
      <c r="C5" s="82"/>
      <c r="D5" s="82"/>
      <c r="E5" s="82"/>
      <c r="F5" s="82" t="s">
        <v>19</v>
      </c>
      <c r="G5" s="82"/>
      <c r="H5" s="82"/>
      <c r="I5" s="82"/>
      <c r="J5" s="82"/>
      <c r="K5" s="82"/>
      <c r="L5" s="78" t="s">
        <v>0</v>
      </c>
      <c r="M5" s="78"/>
      <c r="N5" s="78"/>
      <c r="O5" s="78"/>
    </row>
    <row r="6" spans="1:19" s="11" customFormat="1" ht="22.5" customHeight="1" x14ac:dyDescent="0.35">
      <c r="A6" s="8"/>
      <c r="B6" s="103" t="s">
        <v>60</v>
      </c>
      <c r="C6" s="103"/>
      <c r="D6" s="103"/>
      <c r="E6" s="32" t="s">
        <v>18</v>
      </c>
      <c r="F6" s="103" t="s">
        <v>60</v>
      </c>
      <c r="G6" s="103"/>
      <c r="H6" s="32" t="s">
        <v>18</v>
      </c>
      <c r="I6" s="103" t="s">
        <v>7</v>
      </c>
      <c r="J6" s="103"/>
      <c r="K6" s="103"/>
      <c r="L6" s="78"/>
      <c r="M6" s="78"/>
      <c r="N6" s="78"/>
      <c r="O6" s="78"/>
    </row>
    <row r="7" spans="1:19" s="11" customFormat="1" ht="23.15" customHeight="1" x14ac:dyDescent="0.35">
      <c r="A7" s="8"/>
      <c r="B7" s="99" t="s">
        <v>149</v>
      </c>
      <c r="C7" s="100"/>
      <c r="D7" s="101"/>
      <c r="E7" s="5">
        <v>12</v>
      </c>
      <c r="F7" s="57" t="s">
        <v>152</v>
      </c>
      <c r="G7" s="57"/>
      <c r="H7" s="4">
        <v>1</v>
      </c>
      <c r="I7" s="119" t="s">
        <v>153</v>
      </c>
      <c r="J7" s="119"/>
      <c r="K7" s="119"/>
      <c r="L7" s="112" t="s">
        <v>140</v>
      </c>
      <c r="M7" s="112"/>
      <c r="N7" s="112"/>
      <c r="O7" s="112"/>
    </row>
    <row r="8" spans="1:19" s="11" customFormat="1" ht="23.25" customHeight="1" x14ac:dyDescent="0.35">
      <c r="A8" s="8"/>
      <c r="B8" s="99" t="s">
        <v>147</v>
      </c>
      <c r="C8" s="100"/>
      <c r="D8" s="101"/>
      <c r="E8" s="5">
        <v>974</v>
      </c>
      <c r="F8" s="57" t="s">
        <v>143</v>
      </c>
      <c r="G8" s="57"/>
      <c r="H8" s="4">
        <v>0</v>
      </c>
      <c r="I8" s="102" t="s">
        <v>42</v>
      </c>
      <c r="J8" s="102"/>
      <c r="K8" s="102"/>
      <c r="L8" s="112"/>
      <c r="M8" s="112"/>
      <c r="N8" s="112"/>
      <c r="O8" s="112"/>
    </row>
    <row r="9" spans="1:19" s="11" customFormat="1" ht="23.25" customHeight="1" x14ac:dyDescent="0.35">
      <c r="A9" s="8"/>
      <c r="B9" s="99" t="s">
        <v>150</v>
      </c>
      <c r="C9" s="100"/>
      <c r="D9" s="101"/>
      <c r="E9" s="5" t="s">
        <v>151</v>
      </c>
      <c r="F9" s="57" t="s">
        <v>65</v>
      </c>
      <c r="G9" s="57"/>
      <c r="H9" s="4">
        <v>750</v>
      </c>
      <c r="I9" s="102" t="s">
        <v>42</v>
      </c>
      <c r="J9" s="102"/>
      <c r="K9" s="102"/>
      <c r="L9" s="112"/>
      <c r="M9" s="112"/>
      <c r="N9" s="112"/>
      <c r="O9" s="112"/>
    </row>
    <row r="10" spans="1:19" s="10" customFormat="1" ht="6" customHeight="1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</row>
    <row r="11" spans="1:19" s="9" customFormat="1" ht="24.65" customHeight="1" x14ac:dyDescent="0.35">
      <c r="A11" s="8"/>
      <c r="B11" s="78" t="s">
        <v>6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9" s="9" customFormat="1" ht="23.5" customHeight="1" x14ac:dyDescent="0.35">
      <c r="A12" s="8"/>
      <c r="B12" s="86" t="s">
        <v>22</v>
      </c>
      <c r="C12" s="86" t="s">
        <v>20</v>
      </c>
      <c r="D12" s="86" t="s">
        <v>21</v>
      </c>
      <c r="E12" s="86" t="s">
        <v>25</v>
      </c>
      <c r="F12" s="87" t="s">
        <v>23</v>
      </c>
      <c r="G12" s="111" t="s">
        <v>24</v>
      </c>
      <c r="H12" s="83" t="s">
        <v>55</v>
      </c>
      <c r="I12" s="85"/>
      <c r="J12" s="86" t="s">
        <v>59</v>
      </c>
      <c r="K12" s="46" t="s">
        <v>1</v>
      </c>
      <c r="L12" s="48" t="s">
        <v>7</v>
      </c>
      <c r="M12" s="49"/>
      <c r="N12" s="49"/>
      <c r="O12" s="50"/>
    </row>
    <row r="13" spans="1:19" s="13" customFormat="1" ht="20.149999999999999" customHeight="1" x14ac:dyDescent="0.35">
      <c r="A13" s="8"/>
      <c r="B13" s="86"/>
      <c r="C13" s="86"/>
      <c r="D13" s="86"/>
      <c r="E13" s="86"/>
      <c r="F13" s="87"/>
      <c r="G13" s="111"/>
      <c r="H13" s="32" t="s">
        <v>57</v>
      </c>
      <c r="I13" s="32" t="s">
        <v>58</v>
      </c>
      <c r="J13" s="86"/>
      <c r="K13" s="47"/>
      <c r="L13" s="51"/>
      <c r="M13" s="52"/>
      <c r="N13" s="52"/>
      <c r="O13" s="53"/>
      <c r="R13" s="81"/>
      <c r="S13" s="81"/>
    </row>
    <row r="14" spans="1:19" s="9" customFormat="1" ht="30" customHeight="1" x14ac:dyDescent="0.35">
      <c r="A14" s="8"/>
      <c r="B14" s="7" t="s">
        <v>8</v>
      </c>
      <c r="C14" s="7" t="s">
        <v>141</v>
      </c>
      <c r="D14" s="6" t="s">
        <v>76</v>
      </c>
      <c r="E14" s="7">
        <v>720</v>
      </c>
      <c r="F14" s="6" t="s">
        <v>9</v>
      </c>
      <c r="G14" s="4" t="s">
        <v>84</v>
      </c>
      <c r="H14" s="4">
        <v>104</v>
      </c>
      <c r="I14" s="30">
        <v>0</v>
      </c>
      <c r="J14" s="29">
        <f>H14*6+I14*4</f>
        <v>624</v>
      </c>
      <c r="K14" s="1" t="s">
        <v>69</v>
      </c>
      <c r="L14" s="54" t="s">
        <v>56</v>
      </c>
      <c r="M14" s="55"/>
      <c r="N14" s="55"/>
      <c r="O14" s="56"/>
      <c r="R14" s="81"/>
      <c r="S14" s="81"/>
    </row>
    <row r="15" spans="1:19" s="9" customFormat="1" ht="30" customHeight="1" x14ac:dyDescent="0.35">
      <c r="A15" s="8"/>
      <c r="B15" s="7" t="s">
        <v>8</v>
      </c>
      <c r="C15" s="7" t="s">
        <v>41</v>
      </c>
      <c r="D15" s="7" t="s">
        <v>154</v>
      </c>
      <c r="E15" s="7">
        <v>400</v>
      </c>
      <c r="F15" s="6" t="s">
        <v>9</v>
      </c>
      <c r="G15" s="7" t="s">
        <v>84</v>
      </c>
      <c r="H15" s="7">
        <v>25</v>
      </c>
      <c r="I15" s="7">
        <v>31</v>
      </c>
      <c r="J15" s="29">
        <f>H15*6+I15*4</f>
        <v>274</v>
      </c>
      <c r="K15" s="1" t="s">
        <v>70</v>
      </c>
      <c r="L15" s="57" t="s">
        <v>38</v>
      </c>
      <c r="M15" s="57"/>
      <c r="N15" s="57"/>
      <c r="O15" s="57"/>
      <c r="P15" s="104"/>
      <c r="Q15" s="104"/>
      <c r="R15" s="104"/>
      <c r="S15" s="104"/>
    </row>
    <row r="16" spans="1:19" s="9" customFormat="1" ht="30" customHeight="1" x14ac:dyDescent="0.35">
      <c r="A16" s="8"/>
      <c r="B16" s="6" t="s">
        <v>40</v>
      </c>
      <c r="C16" s="7" t="s">
        <v>39</v>
      </c>
      <c r="D16" s="6" t="s">
        <v>93</v>
      </c>
      <c r="E16" s="7">
        <v>75</v>
      </c>
      <c r="F16" s="24" t="s">
        <v>42</v>
      </c>
      <c r="G16" s="4" t="s">
        <v>84</v>
      </c>
      <c r="H16" s="25" t="s">
        <v>42</v>
      </c>
      <c r="I16" s="25" t="s">
        <v>42</v>
      </c>
      <c r="J16" s="22">
        <f>SUM(J14:J15)*1.1</f>
        <v>987.80000000000007</v>
      </c>
      <c r="K16" s="1" t="s">
        <v>70</v>
      </c>
      <c r="L16" s="64" t="s">
        <v>42</v>
      </c>
      <c r="M16" s="64"/>
      <c r="N16" s="64"/>
      <c r="O16" s="64"/>
      <c r="R16" s="81"/>
      <c r="S16" s="81"/>
    </row>
    <row r="17" spans="1:19" s="9" customFormat="1" ht="30" customHeight="1" x14ac:dyDescent="0.35">
      <c r="A17" s="8"/>
      <c r="B17" s="6" t="s">
        <v>40</v>
      </c>
      <c r="C17" s="25" t="s">
        <v>42</v>
      </c>
      <c r="D17" s="25" t="s">
        <v>42</v>
      </c>
      <c r="E17" s="25" t="s">
        <v>42</v>
      </c>
      <c r="F17" s="25" t="s">
        <v>42</v>
      </c>
      <c r="G17" s="25" t="s">
        <v>42</v>
      </c>
      <c r="H17" s="25" t="s">
        <v>42</v>
      </c>
      <c r="I17" s="25" t="s">
        <v>42</v>
      </c>
      <c r="J17" s="22">
        <v>0</v>
      </c>
      <c r="K17" s="1" t="s">
        <v>70</v>
      </c>
      <c r="L17" s="64" t="s">
        <v>42</v>
      </c>
      <c r="M17" s="64"/>
      <c r="N17" s="64"/>
      <c r="O17" s="64"/>
      <c r="R17" s="14"/>
      <c r="S17" s="7" t="s">
        <v>92</v>
      </c>
    </row>
    <row r="18" spans="1:19" s="9" customFormat="1" ht="30" customHeight="1" x14ac:dyDescent="0.35">
      <c r="A18" s="8"/>
      <c r="B18" s="4" t="s">
        <v>97</v>
      </c>
      <c r="C18" s="4" t="s">
        <v>42</v>
      </c>
      <c r="D18" s="4" t="s">
        <v>42</v>
      </c>
      <c r="E18" s="4" t="s">
        <v>42</v>
      </c>
      <c r="F18" s="4" t="s">
        <v>42</v>
      </c>
      <c r="G18" s="4" t="s">
        <v>42</v>
      </c>
      <c r="H18" s="4" t="s">
        <v>42</v>
      </c>
      <c r="I18" s="4" t="s">
        <v>42</v>
      </c>
      <c r="J18" s="4">
        <v>0</v>
      </c>
      <c r="K18" s="1" t="s">
        <v>70</v>
      </c>
      <c r="L18" s="64" t="s">
        <v>42</v>
      </c>
      <c r="M18" s="64"/>
      <c r="N18" s="64"/>
      <c r="O18" s="64"/>
      <c r="R18" s="14"/>
      <c r="S18" s="14"/>
    </row>
    <row r="19" spans="1:19" s="10" customFormat="1" ht="6" customHeight="1" x14ac:dyDescent="0.35">
      <c r="B19" s="16"/>
      <c r="C19" s="16"/>
      <c r="D19" s="17"/>
      <c r="E19" s="16"/>
      <c r="F19" s="17"/>
      <c r="H19" s="16"/>
      <c r="I19" s="16"/>
      <c r="J19" s="16"/>
    </row>
    <row r="20" spans="1:19" s="9" customFormat="1" ht="19.5" customHeight="1" x14ac:dyDescent="0.35">
      <c r="A20" s="8"/>
      <c r="B20" s="82" t="s">
        <v>27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9" s="13" customFormat="1" ht="47.15" customHeight="1" x14ac:dyDescent="0.35">
      <c r="A21" s="8"/>
      <c r="B21" s="32" t="s">
        <v>26</v>
      </c>
      <c r="C21" s="32" t="s">
        <v>28</v>
      </c>
      <c r="D21" s="32" t="s">
        <v>29</v>
      </c>
      <c r="E21" s="32" t="s">
        <v>64</v>
      </c>
      <c r="F21" s="32" t="s">
        <v>30</v>
      </c>
      <c r="G21" s="33" t="s">
        <v>51</v>
      </c>
      <c r="H21" s="33" t="s">
        <v>52</v>
      </c>
      <c r="I21" s="33" t="s">
        <v>53</v>
      </c>
      <c r="J21" s="71" t="s">
        <v>54</v>
      </c>
      <c r="K21" s="73"/>
      <c r="L21" s="83" t="s">
        <v>7</v>
      </c>
      <c r="M21" s="84"/>
      <c r="N21" s="84"/>
      <c r="O21" s="85"/>
    </row>
    <row r="22" spans="1:19" s="9" customFormat="1" ht="21" customHeight="1" x14ac:dyDescent="0.35">
      <c r="A22" s="8"/>
      <c r="B22" s="7" t="s">
        <v>43</v>
      </c>
      <c r="C22" s="26">
        <v>1</v>
      </c>
      <c r="D22" s="26">
        <v>1</v>
      </c>
      <c r="E22" s="4">
        <v>0</v>
      </c>
      <c r="F22" s="26">
        <f>SUM(C22:E22)</f>
        <v>2</v>
      </c>
      <c r="G22" s="4">
        <v>20</v>
      </c>
      <c r="H22" s="4">
        <v>0</v>
      </c>
      <c r="I22" s="4">
        <f>SUM(G22:H22)</f>
        <v>20</v>
      </c>
      <c r="J22" s="54">
        <v>0</v>
      </c>
      <c r="K22" s="56"/>
      <c r="L22" s="61" t="s">
        <v>42</v>
      </c>
      <c r="M22" s="62"/>
      <c r="N22" s="62"/>
      <c r="O22" s="63"/>
    </row>
    <row r="23" spans="1:19" s="9" customFormat="1" ht="21" customHeight="1" x14ac:dyDescent="0.35">
      <c r="A23" s="8"/>
      <c r="B23" s="4" t="s">
        <v>12</v>
      </c>
      <c r="C23" s="26">
        <v>0</v>
      </c>
      <c r="D23" s="26">
        <v>1</v>
      </c>
      <c r="E23" s="4">
        <v>1</v>
      </c>
      <c r="F23" s="26">
        <f t="shared" ref="F23:F29" si="0">SUM(C23:E23)</f>
        <v>2</v>
      </c>
      <c r="G23" s="4">
        <v>18</v>
      </c>
      <c r="H23" s="4">
        <v>0</v>
      </c>
      <c r="I23" s="4">
        <f>SUM(G23:H23)</f>
        <v>18</v>
      </c>
      <c r="J23" s="54">
        <v>0</v>
      </c>
      <c r="K23" s="56"/>
      <c r="L23" s="61" t="s">
        <v>42</v>
      </c>
      <c r="M23" s="62"/>
      <c r="N23" s="62"/>
      <c r="O23" s="63"/>
    </row>
    <row r="24" spans="1:19" s="9" customFormat="1" ht="21" customHeight="1" x14ac:dyDescent="0.35">
      <c r="A24" s="8"/>
      <c r="B24" s="4" t="s">
        <v>13</v>
      </c>
      <c r="C24" s="4">
        <v>3</v>
      </c>
      <c r="D24" s="4">
        <v>0</v>
      </c>
      <c r="E24" s="4">
        <v>3</v>
      </c>
      <c r="F24" s="26">
        <f t="shared" si="0"/>
        <v>6</v>
      </c>
      <c r="G24" s="4">
        <v>48</v>
      </c>
      <c r="H24" s="4">
        <v>0</v>
      </c>
      <c r="I24" s="4">
        <f>SUM(G24:H24)</f>
        <v>48</v>
      </c>
      <c r="J24" s="54">
        <v>10</v>
      </c>
      <c r="K24" s="56"/>
      <c r="L24" s="61" t="s">
        <v>42</v>
      </c>
      <c r="M24" s="62"/>
      <c r="N24" s="62"/>
      <c r="O24" s="63"/>
    </row>
    <row r="25" spans="1:19" s="9" customFormat="1" ht="21" customHeight="1" x14ac:dyDescent="0.35">
      <c r="A25" s="8"/>
      <c r="B25" s="4" t="s">
        <v>10</v>
      </c>
      <c r="C25" s="4">
        <v>1</v>
      </c>
      <c r="D25" s="4">
        <v>0</v>
      </c>
      <c r="E25" s="4">
        <v>0</v>
      </c>
      <c r="F25" s="26">
        <f t="shared" si="0"/>
        <v>1</v>
      </c>
      <c r="G25" s="4">
        <v>10</v>
      </c>
      <c r="H25" s="4">
        <v>0</v>
      </c>
      <c r="I25" s="4">
        <f t="shared" ref="I25:I29" si="1">SUM(G25:H25)</f>
        <v>10</v>
      </c>
      <c r="J25" s="54">
        <v>0</v>
      </c>
      <c r="K25" s="56"/>
      <c r="L25" s="61" t="s">
        <v>42</v>
      </c>
      <c r="M25" s="62"/>
      <c r="N25" s="62"/>
      <c r="O25" s="63"/>
    </row>
    <row r="26" spans="1:19" s="9" customFormat="1" ht="21" customHeight="1" x14ac:dyDescent="0.35">
      <c r="A26" s="8"/>
      <c r="B26" s="4" t="s">
        <v>11</v>
      </c>
      <c r="C26" s="4">
        <v>3</v>
      </c>
      <c r="D26" s="4">
        <v>0</v>
      </c>
      <c r="E26" s="4">
        <v>0</v>
      </c>
      <c r="F26" s="26">
        <f t="shared" si="0"/>
        <v>3</v>
      </c>
      <c r="G26" s="4">
        <v>10</v>
      </c>
      <c r="H26" s="4">
        <v>0</v>
      </c>
      <c r="I26" s="4">
        <f t="shared" si="1"/>
        <v>10</v>
      </c>
      <c r="J26" s="54">
        <v>20</v>
      </c>
      <c r="K26" s="56"/>
      <c r="L26" s="61" t="s">
        <v>42</v>
      </c>
      <c r="M26" s="62"/>
      <c r="N26" s="62"/>
      <c r="O26" s="63"/>
    </row>
    <row r="27" spans="1:19" s="9" customFormat="1" ht="21" customHeight="1" x14ac:dyDescent="0.35">
      <c r="A27" s="8"/>
      <c r="B27" s="4" t="s">
        <v>31</v>
      </c>
      <c r="C27" s="4">
        <v>2</v>
      </c>
      <c r="D27" s="4">
        <v>0</v>
      </c>
      <c r="E27" s="4">
        <v>0</v>
      </c>
      <c r="F27" s="26">
        <f t="shared" si="0"/>
        <v>2</v>
      </c>
      <c r="G27" s="4">
        <v>10</v>
      </c>
      <c r="H27" s="4">
        <v>0</v>
      </c>
      <c r="I27" s="4">
        <f t="shared" si="1"/>
        <v>10</v>
      </c>
      <c r="J27" s="54">
        <v>20</v>
      </c>
      <c r="K27" s="56"/>
      <c r="L27" s="61" t="s">
        <v>42</v>
      </c>
      <c r="M27" s="62"/>
      <c r="N27" s="62"/>
      <c r="O27" s="63"/>
    </row>
    <row r="28" spans="1:19" s="9" customFormat="1" ht="21" customHeight="1" x14ac:dyDescent="0.35">
      <c r="A28" s="8"/>
      <c r="B28" s="4" t="s">
        <v>32</v>
      </c>
      <c r="C28" s="4">
        <v>2</v>
      </c>
      <c r="D28" s="4">
        <v>0</v>
      </c>
      <c r="E28" s="4">
        <v>0</v>
      </c>
      <c r="F28" s="26">
        <f t="shared" si="0"/>
        <v>2</v>
      </c>
      <c r="G28" s="4">
        <v>0</v>
      </c>
      <c r="H28" s="4">
        <v>0</v>
      </c>
      <c r="I28" s="4">
        <f t="shared" si="1"/>
        <v>0</v>
      </c>
      <c r="J28" s="54">
        <v>0</v>
      </c>
      <c r="K28" s="56"/>
      <c r="L28" s="61" t="s">
        <v>42</v>
      </c>
      <c r="M28" s="62"/>
      <c r="N28" s="62"/>
      <c r="O28" s="63"/>
    </row>
    <row r="29" spans="1:19" s="9" customFormat="1" ht="21" customHeight="1" x14ac:dyDescent="0.35">
      <c r="A29" s="8"/>
      <c r="B29" s="4" t="s">
        <v>63</v>
      </c>
      <c r="C29" s="4">
        <v>0</v>
      </c>
      <c r="D29" s="4">
        <v>0</v>
      </c>
      <c r="E29" s="4">
        <v>1</v>
      </c>
      <c r="F29" s="26">
        <f t="shared" si="0"/>
        <v>1</v>
      </c>
      <c r="G29" s="4">
        <v>10</v>
      </c>
      <c r="H29" s="4">
        <v>0</v>
      </c>
      <c r="I29" s="4">
        <f t="shared" si="1"/>
        <v>10</v>
      </c>
      <c r="J29" s="54">
        <v>0</v>
      </c>
      <c r="K29" s="56"/>
      <c r="L29" s="61" t="s">
        <v>42</v>
      </c>
      <c r="M29" s="62"/>
      <c r="N29" s="62"/>
      <c r="O29" s="63"/>
    </row>
    <row r="30" spans="1:19" s="9" customFormat="1" ht="21" customHeight="1" x14ac:dyDescent="0.35">
      <c r="A30" s="8"/>
      <c r="B30" s="4" t="s">
        <v>33</v>
      </c>
      <c r="C30" s="4">
        <v>1</v>
      </c>
      <c r="D30" s="4">
        <v>0</v>
      </c>
      <c r="E30" s="4">
        <v>0</v>
      </c>
      <c r="F30" s="26">
        <f>SUM(C30:E30)</f>
        <v>1</v>
      </c>
      <c r="G30" s="4">
        <v>0</v>
      </c>
      <c r="H30" s="4">
        <v>0</v>
      </c>
      <c r="I30" s="4">
        <f>SUM(G30:H30)</f>
        <v>0</v>
      </c>
      <c r="J30" s="54">
        <v>0</v>
      </c>
      <c r="K30" s="56"/>
      <c r="L30" s="61" t="s">
        <v>42</v>
      </c>
      <c r="M30" s="62"/>
      <c r="N30" s="62"/>
      <c r="O30" s="63"/>
    </row>
    <row r="31" spans="1:19" s="9" customFormat="1" ht="21" customHeight="1" x14ac:dyDescent="0.35">
      <c r="A31" s="8"/>
      <c r="B31" s="40" t="s">
        <v>138</v>
      </c>
      <c r="C31" s="40">
        <v>0</v>
      </c>
      <c r="D31" s="40">
        <v>5</v>
      </c>
      <c r="E31" s="40">
        <v>0</v>
      </c>
      <c r="F31" s="40">
        <f>SUM(C31:E31)</f>
        <v>5</v>
      </c>
      <c r="G31" s="4">
        <v>50</v>
      </c>
      <c r="H31" s="4">
        <v>0</v>
      </c>
      <c r="I31" s="4">
        <f>SUM(G31:H31)</f>
        <v>50</v>
      </c>
      <c r="J31" s="54">
        <v>0</v>
      </c>
      <c r="K31" s="56"/>
      <c r="L31" s="61" t="s">
        <v>42</v>
      </c>
      <c r="M31" s="62"/>
      <c r="N31" s="62"/>
      <c r="O31" s="63"/>
    </row>
    <row r="32" spans="1:19" s="9" customFormat="1" ht="6" customHeight="1" x14ac:dyDescent="0.3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21" s="9" customFormat="1" ht="21" customHeight="1" x14ac:dyDescent="0.35">
      <c r="A33" s="8"/>
      <c r="B33" s="68" t="s">
        <v>34</v>
      </c>
      <c r="C33" s="69"/>
      <c r="D33" s="69"/>
      <c r="E33" s="69"/>
      <c r="F33" s="69"/>
      <c r="G33" s="69"/>
      <c r="H33" s="69"/>
      <c r="I33" s="69"/>
      <c r="J33" s="69"/>
      <c r="K33" s="70"/>
      <c r="L33" s="58" t="s">
        <v>46</v>
      </c>
      <c r="M33" s="59"/>
      <c r="N33" s="59"/>
      <c r="O33" s="60"/>
    </row>
    <row r="34" spans="1:21" s="9" customFormat="1" ht="30.65" customHeight="1" x14ac:dyDescent="0.35">
      <c r="A34" s="8"/>
      <c r="B34" s="33" t="s">
        <v>35</v>
      </c>
      <c r="C34" s="33" t="s">
        <v>36</v>
      </c>
      <c r="D34" s="33" t="s">
        <v>1</v>
      </c>
      <c r="E34" s="34" t="s">
        <v>45</v>
      </c>
      <c r="F34" s="33" t="s">
        <v>71</v>
      </c>
      <c r="G34" s="33" t="s">
        <v>37</v>
      </c>
      <c r="H34" s="71" t="s">
        <v>7</v>
      </c>
      <c r="I34" s="72"/>
      <c r="J34" s="72"/>
      <c r="K34" s="73"/>
      <c r="L34" s="33" t="s">
        <v>50</v>
      </c>
      <c r="M34" s="33" t="s">
        <v>49</v>
      </c>
      <c r="N34" s="33" t="s">
        <v>48</v>
      </c>
      <c r="O34" s="33" t="s">
        <v>47</v>
      </c>
    </row>
    <row r="35" spans="1:21" s="9" customFormat="1" ht="31" customHeight="1" x14ac:dyDescent="0.8">
      <c r="A35" s="8"/>
      <c r="B35" s="4" t="s">
        <v>61</v>
      </c>
      <c r="C35" s="25" t="s">
        <v>42</v>
      </c>
      <c r="D35" s="4" t="s">
        <v>62</v>
      </c>
      <c r="E35" s="22">
        <v>54300</v>
      </c>
      <c r="F35" s="22">
        <v>0</v>
      </c>
      <c r="G35" s="22">
        <f>'1403-02-10'!G35-'1403-02-11'!F35</f>
        <v>20235</v>
      </c>
      <c r="H35" s="74" t="s">
        <v>42</v>
      </c>
      <c r="I35" s="75"/>
      <c r="J35" s="75"/>
      <c r="K35" s="76"/>
      <c r="L35" s="4" t="s">
        <v>66</v>
      </c>
      <c r="M35" s="22">
        <f>'1403-02-10'!N35</f>
        <v>720</v>
      </c>
      <c r="N35" s="22">
        <f>SUM(J14:J15)</f>
        <v>898</v>
      </c>
      <c r="O35" s="22">
        <f>'1403-02-10'!O35+'1403-02-11'!N35</f>
        <v>21615</v>
      </c>
      <c r="P35" s="19"/>
      <c r="U35" s="18"/>
    </row>
    <row r="36" spans="1:21" s="9" customFormat="1" ht="31" customHeight="1" x14ac:dyDescent="0.35">
      <c r="A36" s="8"/>
      <c r="B36" s="31"/>
      <c r="C36" s="31"/>
      <c r="D36" s="4"/>
      <c r="E36" s="4"/>
      <c r="F36" s="4"/>
      <c r="G36" s="22"/>
      <c r="H36" s="65"/>
      <c r="I36" s="66"/>
      <c r="J36" s="66"/>
      <c r="K36" s="67"/>
      <c r="L36" s="28" t="s">
        <v>67</v>
      </c>
      <c r="M36" s="22">
        <f>'1403-02-10'!N36</f>
        <v>792.00000000000011</v>
      </c>
      <c r="N36" s="22">
        <f>J16+J17</f>
        <v>987.80000000000007</v>
      </c>
      <c r="O36" s="22">
        <f>'1403-02-10'!O36+'1403-02-11'!N36</f>
        <v>26147.431999999997</v>
      </c>
      <c r="Q36" s="19"/>
      <c r="T36" s="19"/>
    </row>
    <row r="37" spans="1:21" s="9" customFormat="1" ht="31" customHeight="1" x14ac:dyDescent="0.35">
      <c r="A37" s="8"/>
      <c r="B37" s="31"/>
      <c r="C37" s="31"/>
      <c r="D37" s="4"/>
      <c r="E37" s="4"/>
      <c r="F37" s="4"/>
      <c r="G37" s="4"/>
      <c r="H37" s="35"/>
      <c r="I37" s="36"/>
      <c r="J37" s="36"/>
      <c r="K37" s="37"/>
      <c r="L37" s="28" t="s">
        <v>68</v>
      </c>
      <c r="M37" s="22">
        <f>'1403-02-09'!N37</f>
        <v>0</v>
      </c>
      <c r="N37" s="22">
        <f>J18</f>
        <v>0</v>
      </c>
      <c r="O37" s="22">
        <f>'1403-02-10'!O37+'1403-02-11'!N37</f>
        <v>199</v>
      </c>
      <c r="P37" s="19"/>
      <c r="Q37" s="19"/>
    </row>
    <row r="38" spans="1:21" s="9" customFormat="1" ht="31" customHeight="1" x14ac:dyDescent="0.35">
      <c r="A38" s="8"/>
      <c r="B38" s="31"/>
      <c r="C38" s="31"/>
      <c r="D38" s="4"/>
      <c r="E38" s="4"/>
      <c r="F38" s="4"/>
      <c r="G38" s="4"/>
      <c r="H38" s="65"/>
      <c r="I38" s="66"/>
      <c r="J38" s="66"/>
      <c r="K38" s="67"/>
      <c r="L38" s="4" t="s">
        <v>89</v>
      </c>
      <c r="M38" s="22">
        <f>'1403-02-09'!N38</f>
        <v>0</v>
      </c>
      <c r="N38" s="4">
        <v>0</v>
      </c>
      <c r="O38" s="22">
        <f>'1403-02-10'!O38+'1403-02-11'!N38</f>
        <v>50</v>
      </c>
    </row>
    <row r="39" spans="1:21" s="9" customFormat="1" ht="33.65" customHeight="1" x14ac:dyDescent="0.35">
      <c r="A39" s="20"/>
      <c r="B39" s="79" t="s">
        <v>5</v>
      </c>
      <c r="C39" s="79"/>
      <c r="D39" s="79"/>
      <c r="E39" s="79"/>
      <c r="F39" s="79"/>
      <c r="G39" s="79"/>
      <c r="H39" s="80" t="s">
        <v>4</v>
      </c>
      <c r="I39" s="80"/>
      <c r="J39" s="80"/>
      <c r="K39" s="80"/>
      <c r="L39" s="80"/>
      <c r="M39" s="80"/>
      <c r="N39" s="80"/>
      <c r="O39" s="80"/>
    </row>
  </sheetData>
  <mergeCells count="75">
    <mergeCell ref="H35:K35"/>
    <mergeCell ref="H36:K36"/>
    <mergeCell ref="H38:K38"/>
    <mergeCell ref="B39:G39"/>
    <mergeCell ref="H39:O39"/>
    <mergeCell ref="H34:K34"/>
    <mergeCell ref="J28:K28"/>
    <mergeCell ref="L28:O28"/>
    <mergeCell ref="J29:K29"/>
    <mergeCell ref="L29:O29"/>
    <mergeCell ref="J30:K30"/>
    <mergeCell ref="L30:O30"/>
    <mergeCell ref="J31:K31"/>
    <mergeCell ref="L31:O31"/>
    <mergeCell ref="B32:O32"/>
    <mergeCell ref="B33:K33"/>
    <mergeCell ref="L33:O33"/>
    <mergeCell ref="J25:K25"/>
    <mergeCell ref="L25:O25"/>
    <mergeCell ref="J26:K26"/>
    <mergeCell ref="L26:O26"/>
    <mergeCell ref="J27:K27"/>
    <mergeCell ref="L27:O27"/>
    <mergeCell ref="J22:K22"/>
    <mergeCell ref="L22:O22"/>
    <mergeCell ref="J23:K23"/>
    <mergeCell ref="L23:O23"/>
    <mergeCell ref="J24:K24"/>
    <mergeCell ref="L24:O24"/>
    <mergeCell ref="J21:K21"/>
    <mergeCell ref="L21:O21"/>
    <mergeCell ref="L12:O13"/>
    <mergeCell ref="R13:S13"/>
    <mergeCell ref="L14:O14"/>
    <mergeCell ref="R14:S14"/>
    <mergeCell ref="L15:O15"/>
    <mergeCell ref="P15:S15"/>
    <mergeCell ref="L16:O16"/>
    <mergeCell ref="R16:S16"/>
    <mergeCell ref="L17:O17"/>
    <mergeCell ref="L18:O18"/>
    <mergeCell ref="B20:O20"/>
    <mergeCell ref="B11:O11"/>
    <mergeCell ref="B12:B13"/>
    <mergeCell ref="C12:C13"/>
    <mergeCell ref="D12:D13"/>
    <mergeCell ref="E12:E13"/>
    <mergeCell ref="F12:F13"/>
    <mergeCell ref="G12:G13"/>
    <mergeCell ref="H12:I12"/>
    <mergeCell ref="J12:J13"/>
    <mergeCell ref="K12:K13"/>
    <mergeCell ref="B7:D7"/>
    <mergeCell ref="F7:G7"/>
    <mergeCell ref="I7:K7"/>
    <mergeCell ref="L7:O9"/>
    <mergeCell ref="B8:D8"/>
    <mergeCell ref="F8:G8"/>
    <mergeCell ref="I8:K8"/>
    <mergeCell ref="B9:D9"/>
    <mergeCell ref="F9:G9"/>
    <mergeCell ref="I9:K9"/>
    <mergeCell ref="B4:O4"/>
    <mergeCell ref="B5:E5"/>
    <mergeCell ref="F5:K5"/>
    <mergeCell ref="L5:O6"/>
    <mergeCell ref="B6:D6"/>
    <mergeCell ref="F6:G6"/>
    <mergeCell ref="I6:K6"/>
    <mergeCell ref="B1:O1"/>
    <mergeCell ref="B2:O2"/>
    <mergeCell ref="B3:E3"/>
    <mergeCell ref="G3:H3"/>
    <mergeCell ref="I3:J3"/>
    <mergeCell ref="M3:N3"/>
  </mergeCells>
  <printOptions horizontalCentered="1"/>
  <pageMargins left="3.937007874015748E-2" right="3.937007874015748E-2" top="0.19685039370078741" bottom="3.937007874015748E-2" header="0.31496062992125984" footer="0.31496062992125984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1403-02-03</vt:lpstr>
      <vt:lpstr>1403-02-04</vt:lpstr>
      <vt:lpstr>1403-02-05</vt:lpstr>
      <vt:lpstr>1403-02-06</vt:lpstr>
      <vt:lpstr>1403-02-07</vt:lpstr>
      <vt:lpstr>1403-02-08</vt:lpstr>
      <vt:lpstr>1403-02-09</vt:lpstr>
      <vt:lpstr>1403-02-10</vt:lpstr>
      <vt:lpstr>1403-02-11</vt:lpstr>
      <vt:lpstr>1403-02-12</vt:lpstr>
      <vt:lpstr>1403-02-13</vt:lpstr>
      <vt:lpstr>1403-02-14</vt:lpstr>
      <vt:lpstr>1403-02-15</vt:lpstr>
      <vt:lpstr>1403-02-16</vt:lpstr>
      <vt:lpstr>1403-02-17</vt:lpstr>
      <vt:lpstr>1403-02-18</vt:lpstr>
      <vt:lpstr>1403-02-19</vt:lpstr>
      <vt:lpstr>1403-02-20</vt:lpstr>
      <vt:lpstr>1403-02-21</vt:lpstr>
      <vt:lpstr>1403-02-22</vt:lpstr>
      <vt:lpstr>1403-02-23</vt:lpstr>
      <vt:lpstr>1403-02-24</vt:lpstr>
      <vt:lpstr>1403-02-25</vt:lpstr>
      <vt:lpstr>1403-02-26</vt:lpstr>
      <vt:lpstr>1403-02-27</vt:lpstr>
      <vt:lpstr>1403-02-28</vt:lpstr>
      <vt:lpstr>1403-02-29</vt:lpstr>
      <vt:lpstr>1403-02-30</vt:lpstr>
      <vt:lpstr>1403-02-31</vt:lpstr>
      <vt:lpstr>'1403-02-03'!Print_Area</vt:lpstr>
      <vt:lpstr>'1403-02-04'!Print_Area</vt:lpstr>
      <vt:lpstr>'1403-02-05'!Print_Area</vt:lpstr>
      <vt:lpstr>'1403-02-06'!Print_Area</vt:lpstr>
      <vt:lpstr>'1403-02-07'!Print_Area</vt:lpstr>
      <vt:lpstr>'1403-02-08'!Print_Area</vt:lpstr>
      <vt:lpstr>'1403-02-09'!Print_Area</vt:lpstr>
      <vt:lpstr>'1403-02-10'!Print_Area</vt:lpstr>
      <vt:lpstr>'1403-02-11'!Print_Area</vt:lpstr>
      <vt:lpstr>'1403-02-12'!Print_Area</vt:lpstr>
      <vt:lpstr>'1403-02-13'!Print_Area</vt:lpstr>
      <vt:lpstr>'1403-02-14'!Print_Area</vt:lpstr>
      <vt:lpstr>'1403-02-15'!Print_Area</vt:lpstr>
      <vt:lpstr>'1403-02-16'!Print_Area</vt:lpstr>
      <vt:lpstr>'1403-02-17'!Print_Area</vt:lpstr>
      <vt:lpstr>'1403-02-18'!Print_Area</vt:lpstr>
      <vt:lpstr>'1403-02-19'!Print_Area</vt:lpstr>
      <vt:lpstr>'1403-02-20'!Print_Area</vt:lpstr>
      <vt:lpstr>'1403-02-21'!Print_Area</vt:lpstr>
      <vt:lpstr>'1403-02-22'!Print_Area</vt:lpstr>
      <vt:lpstr>'1403-02-23'!Print_Area</vt:lpstr>
      <vt:lpstr>'1403-02-24'!Print_Area</vt:lpstr>
      <vt:lpstr>'1403-02-25'!Print_Area</vt:lpstr>
      <vt:lpstr>'1403-02-26'!Print_Area</vt:lpstr>
      <vt:lpstr>'1403-02-27'!Print_Area</vt:lpstr>
      <vt:lpstr>'1403-02-28'!Print_Area</vt:lpstr>
      <vt:lpstr>'1403-02-29'!Print_Area</vt:lpstr>
      <vt:lpstr>'1403-02-30'!Print_Area</vt:lpstr>
      <vt:lpstr>'1403-02-31'!Print_Area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Zarei</dc:creator>
  <cp:keywords>Abadrahan</cp:keywords>
  <cp:lastModifiedBy>Behnam Zarei</cp:lastModifiedBy>
  <cp:lastPrinted>2024-05-21T12:03:18Z</cp:lastPrinted>
  <dcterms:created xsi:type="dcterms:W3CDTF">2024-02-17T07:51:47Z</dcterms:created>
  <dcterms:modified xsi:type="dcterms:W3CDTF">2024-05-23T05:56:17Z</dcterms:modified>
</cp:coreProperties>
</file>