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تیر\"/>
    </mc:Choice>
  </mc:AlternateContent>
  <xr:revisionPtr revIDLastSave="0" documentId="13_ncr:1_{7AC39D1B-8F34-4D33-8429-A6C4A0B94964}" xr6:coauthVersionLast="47" xr6:coauthVersionMax="47" xr10:uidLastSave="{00000000-0000-0000-0000-000000000000}"/>
  <bookViews>
    <workbookView xWindow="-120" yWindow="-120" windowWidth="29040" windowHeight="15720" firstSheet="81" activeTab="88" xr2:uid="{D8742178-9739-46FC-8DC0-3A3766957ED3}"/>
  </bookViews>
  <sheets>
    <sheet name="1403-02-03" sheetId="1" r:id="rId1"/>
    <sheet name="1403-02-04" sheetId="2" r:id="rId2"/>
    <sheet name="1403-02-05" sheetId="3" r:id="rId3"/>
    <sheet name="1403-02-06" sheetId="4" r:id="rId4"/>
    <sheet name="1403-02-07" sheetId="5" r:id="rId5"/>
    <sheet name="1403-02-08" sheetId="6" r:id="rId6"/>
    <sheet name="1403-02-09" sheetId="7" r:id="rId7"/>
    <sheet name="1403-02-10" sheetId="8" r:id="rId8"/>
    <sheet name="1403-02-11" sheetId="9" r:id="rId9"/>
    <sheet name="1403-02-12" sheetId="10" r:id="rId10"/>
    <sheet name="1403-02-13" sheetId="11" r:id="rId11"/>
    <sheet name="1403-02-14" sheetId="12" r:id="rId12"/>
    <sheet name="1403-02-15" sheetId="13" r:id="rId13"/>
    <sheet name="1403-02-16" sheetId="14" r:id="rId14"/>
    <sheet name="1403-02-17" sheetId="15" r:id="rId15"/>
    <sheet name="1403-02-18" sheetId="16" r:id="rId16"/>
    <sheet name="1403-02-19" sheetId="17" r:id="rId17"/>
    <sheet name="1403-02-20" sheetId="18" r:id="rId18"/>
    <sheet name="1403-02-21" sheetId="19" r:id="rId19"/>
    <sheet name="1403-02-22" sheetId="20" r:id="rId20"/>
    <sheet name="1403-02-23" sheetId="22" r:id="rId21"/>
    <sheet name="1403-02-24" sheetId="23" r:id="rId22"/>
    <sheet name="1403-02-25" sheetId="24" r:id="rId23"/>
    <sheet name="1403-02-26" sheetId="25" r:id="rId24"/>
    <sheet name="1403-02-27" sheetId="26" r:id="rId25"/>
    <sheet name="1403-02-28" sheetId="27" r:id="rId26"/>
    <sheet name="1403-02-29" sheetId="30" r:id="rId27"/>
    <sheet name="1403-02-30" sheetId="31" r:id="rId28"/>
    <sheet name="1403-02-31" sheetId="32" r:id="rId29"/>
    <sheet name="1403-03-01" sheetId="34" r:id="rId30"/>
    <sheet name="1403-03-02" sheetId="35" r:id="rId31"/>
    <sheet name="1403-03-03" sheetId="36" r:id="rId32"/>
    <sheet name="1403-03-04" sheetId="38" r:id="rId33"/>
    <sheet name="1403-03-05" sheetId="40" r:id="rId34"/>
    <sheet name="1403-03-06 (2)" sheetId="42" r:id="rId35"/>
    <sheet name="1403-03-06" sheetId="43" r:id="rId36"/>
    <sheet name="1403-03-07" sheetId="44" r:id="rId37"/>
    <sheet name="1403-03-08" sheetId="45" r:id="rId38"/>
    <sheet name="1403-03-09" sheetId="46" r:id="rId39"/>
    <sheet name="1403-03-10" sheetId="47" r:id="rId40"/>
    <sheet name="1403-03-11" sheetId="48" r:id="rId41"/>
    <sheet name="1403-03-12" sheetId="49" r:id="rId42"/>
    <sheet name="1403-03-13" sheetId="52" r:id="rId43"/>
    <sheet name="1403-03-14" sheetId="53" r:id="rId44"/>
    <sheet name="1403-03-15" sheetId="54" r:id="rId45"/>
    <sheet name="1403-03-16" sheetId="55" r:id="rId46"/>
    <sheet name="1403-03-17" sheetId="56" r:id="rId47"/>
    <sheet name="1403-03-19" sheetId="58" r:id="rId48"/>
    <sheet name="1403-03-20" sheetId="57" r:id="rId49"/>
    <sheet name="1403-03-21" sheetId="59" r:id="rId50"/>
    <sheet name="1403-03-22" sheetId="60" r:id="rId51"/>
    <sheet name="1403-03-23" sheetId="61" r:id="rId52"/>
    <sheet name="1403-03-24" sheetId="62" r:id="rId53"/>
    <sheet name="1403-03-25" sheetId="63" r:id="rId54"/>
    <sheet name="1403-03-26" sheetId="64" r:id="rId55"/>
    <sheet name="1403-03-27" sheetId="65" r:id="rId56"/>
    <sheet name="1403-03-28" sheetId="66" r:id="rId57"/>
    <sheet name="1403-03-29" sheetId="67" r:id="rId58"/>
    <sheet name="1403-03-30" sheetId="68" r:id="rId59"/>
    <sheet name="1403-03-31" sheetId="69" r:id="rId60"/>
    <sheet name="1403-04-01" sheetId="71" r:id="rId61"/>
    <sheet name="1403-04-02" sheetId="72" r:id="rId62"/>
    <sheet name="1403-04-03" sheetId="73" r:id="rId63"/>
    <sheet name="1403-04-04" sheetId="74" r:id="rId64"/>
    <sheet name="1403-04-05" sheetId="75" r:id="rId65"/>
    <sheet name="1403-04-06" sheetId="76" r:id="rId66"/>
    <sheet name="1403-04-07" sheetId="77" r:id="rId67"/>
    <sheet name="1403-04-08" sheetId="79" r:id="rId68"/>
    <sheet name="1403-04-09" sheetId="78" r:id="rId69"/>
    <sheet name="1403-04-10" sheetId="80" r:id="rId70"/>
    <sheet name="1403-04-11" sheetId="81" r:id="rId71"/>
    <sheet name="1403-04-12" sheetId="82" r:id="rId72"/>
    <sheet name="1403-04-13" sheetId="83" r:id="rId73"/>
    <sheet name="1403-04-14" sheetId="84" r:id="rId74"/>
    <sheet name="1403-04-15" sheetId="85" r:id="rId75"/>
    <sheet name="1403-04-16" sheetId="86" r:id="rId76"/>
    <sheet name="1403-04-17" sheetId="87" r:id="rId77"/>
    <sheet name="1403-04-18" sheetId="88" r:id="rId78"/>
    <sheet name="1403-04-19" sheetId="89" r:id="rId79"/>
    <sheet name="1403-04-20" sheetId="90" r:id="rId80"/>
    <sheet name="1403-04-21" sheetId="91" r:id="rId81"/>
    <sheet name="1403-04-22" sheetId="92" r:id="rId82"/>
    <sheet name="1403-04-23" sheetId="93" r:id="rId83"/>
    <sheet name="1403-04-24" sheetId="94" r:id="rId84"/>
    <sheet name="1403-04-27" sheetId="95" r:id="rId85"/>
    <sheet name="1403-04-28" sheetId="96" r:id="rId86"/>
    <sheet name="1403-04-29" sheetId="97" r:id="rId87"/>
    <sheet name="1403-04-30" sheetId="98" r:id="rId88"/>
    <sheet name="1403-04-31" sheetId="99" r:id="rId89"/>
  </sheets>
  <externalReferences>
    <externalReference r:id="rId90"/>
  </externalReferences>
  <definedNames>
    <definedName name="_xlnm.Print_Area" localSheetId="0">'1403-02-03'!$B$1:$O$38</definedName>
    <definedName name="_xlnm.Print_Area" localSheetId="1">'1403-02-04'!$B$1:$O$38</definedName>
    <definedName name="_xlnm.Print_Area" localSheetId="2">'1403-02-05'!$B$1:$O$38</definedName>
    <definedName name="_xlnm.Print_Area" localSheetId="3">'1403-02-06'!$B$1:$O$38</definedName>
    <definedName name="_xlnm.Print_Area" localSheetId="4">'1403-02-07'!$B$1:$O$38</definedName>
    <definedName name="_xlnm.Print_Area" localSheetId="5">'1403-02-08'!$B$1:$O$38</definedName>
    <definedName name="_xlnm.Print_Area" localSheetId="6">'1403-02-09'!$B$1:$O$39</definedName>
    <definedName name="_xlnm.Print_Area" localSheetId="7">'1403-02-10'!$B$1:$O$39</definedName>
    <definedName name="_xlnm.Print_Area" localSheetId="8">'1403-02-11'!$B$1:$O$39</definedName>
    <definedName name="_xlnm.Print_Area" localSheetId="9">'1403-02-12'!$B$1:$O$40</definedName>
    <definedName name="_xlnm.Print_Area" localSheetId="10">'1403-02-13'!$B$1:$O$40</definedName>
    <definedName name="_xlnm.Print_Area" localSheetId="11">'1403-02-14'!$B$1:$O$40</definedName>
    <definedName name="_xlnm.Print_Area" localSheetId="12">'1403-02-15'!$B$1:$O$40</definedName>
    <definedName name="_xlnm.Print_Area" localSheetId="13">'1403-02-16'!$B$1:$P$40</definedName>
    <definedName name="_xlnm.Print_Area" localSheetId="14">'1403-02-17'!$B$1:$P$40</definedName>
    <definedName name="_xlnm.Print_Area" localSheetId="15">'1403-02-18'!$B$1:$P$40</definedName>
    <definedName name="_xlnm.Print_Area" localSheetId="16">'1403-02-19'!$B$1:$P$40</definedName>
    <definedName name="_xlnm.Print_Area" localSheetId="17">'1403-02-20'!$B$1:$P$40</definedName>
    <definedName name="_xlnm.Print_Area" localSheetId="18">'1403-02-21'!$B$1:$P$40</definedName>
    <definedName name="_xlnm.Print_Area" localSheetId="19">'1403-02-22'!$B$1:$P$40</definedName>
    <definedName name="_xlnm.Print_Area" localSheetId="20">'1403-02-23'!$B$1:$P$40</definedName>
    <definedName name="_xlnm.Print_Area" localSheetId="21">'1403-02-24'!$B$1:$P$42</definedName>
    <definedName name="_xlnm.Print_Area" localSheetId="22">'1403-02-25'!$B$2:$P$42</definedName>
    <definedName name="_xlnm.Print_Area" localSheetId="23">'1403-02-26'!$B$2:$P$41</definedName>
    <definedName name="_xlnm.Print_Area" localSheetId="24">'1403-02-27'!$B$2:$P$41</definedName>
    <definedName name="_xlnm.Print_Area" localSheetId="25">'1403-02-28'!$B$2:$P$41</definedName>
    <definedName name="_xlnm.Print_Area" localSheetId="26">'1403-02-29'!$B$2:$P$41</definedName>
    <definedName name="_xlnm.Print_Area" localSheetId="27">'1403-02-30'!$B$2:$P$41</definedName>
    <definedName name="_xlnm.Print_Area" localSheetId="28">'1403-02-31'!$B$2:$P$41</definedName>
    <definedName name="_xlnm.Print_Area" localSheetId="29">'1403-03-01'!$B$2:$P$42</definedName>
    <definedName name="_xlnm.Print_Area" localSheetId="30">'1403-03-02'!$B$2:$P$42</definedName>
    <definedName name="_xlnm.Print_Area" localSheetId="31">'1403-03-03'!$B$2:$P$42</definedName>
    <definedName name="_xlnm.Print_Area" localSheetId="32">'1403-03-04'!$B$2:$P$42</definedName>
    <definedName name="_xlnm.Print_Area" localSheetId="33">'1403-03-05'!$B$2:$P$43</definedName>
    <definedName name="_xlnm.Print_Area" localSheetId="35">'1403-03-06'!$B$2:$P$43</definedName>
    <definedName name="_xlnm.Print_Area" localSheetId="34">'1403-03-06 (2)'!$B$2:$Q$54</definedName>
    <definedName name="_xlnm.Print_Area" localSheetId="36">'1403-03-07'!$B$2:$P$43</definedName>
    <definedName name="_xlnm.Print_Area" localSheetId="37">'1403-03-08'!$B$2:$P$44</definedName>
    <definedName name="_xlnm.Print_Area" localSheetId="38">'1403-03-09'!$B$2:$P$44</definedName>
    <definedName name="_xlnm.Print_Area" localSheetId="39">'1403-03-10'!$B$2:$P$44</definedName>
    <definedName name="_xlnm.Print_Area" localSheetId="40">'1403-03-11'!$B$2:$P$44</definedName>
    <definedName name="_xlnm.Print_Area" localSheetId="41">'1403-03-12'!$B$2:$P$49</definedName>
    <definedName name="_xlnm.Print_Area" localSheetId="42">'1403-03-13'!$B$2:$P$48</definedName>
    <definedName name="_xlnm.Print_Area" localSheetId="43">'1403-03-14'!$B$2:$P$49</definedName>
    <definedName name="_xlnm.Print_Area" localSheetId="44">'1403-03-15'!$B$2:$P$49</definedName>
    <definedName name="_xlnm.Print_Area" localSheetId="45">'1403-03-16'!$B$2:$P$49</definedName>
    <definedName name="_xlnm.Print_Area" localSheetId="46">'1403-03-17'!$B$2:$P$49</definedName>
    <definedName name="_xlnm.Print_Area" localSheetId="47">'1403-03-19'!$B$2:$P$49</definedName>
    <definedName name="_xlnm.Print_Area" localSheetId="48">'1403-03-20'!$B$2:$P$49</definedName>
    <definedName name="_xlnm.Print_Area" localSheetId="49">'1403-03-21'!$B$2:$P$49</definedName>
    <definedName name="_xlnm.Print_Area" localSheetId="50">'1403-03-22'!$B$2:$P$50</definedName>
    <definedName name="_xlnm.Print_Area" localSheetId="51">'1403-03-23'!$B$2:$P$51</definedName>
    <definedName name="_xlnm.Print_Area" localSheetId="52">'1403-03-24'!$B$2:$P$50</definedName>
    <definedName name="_xlnm.Print_Area" localSheetId="53">'1403-03-25'!$B$2:$P$50</definedName>
    <definedName name="_xlnm.Print_Area" localSheetId="54">'1403-03-26'!$B$2:$P$50</definedName>
    <definedName name="_xlnm.Print_Area" localSheetId="55">'1403-03-27'!$B$2:$P$50</definedName>
    <definedName name="_xlnm.Print_Area" localSheetId="56">'1403-03-28'!$B$2:$P$50</definedName>
    <definedName name="_xlnm.Print_Area" localSheetId="57">'1403-03-29'!$B$2:$P$50</definedName>
    <definedName name="_xlnm.Print_Area" localSheetId="58">'1403-03-30'!$B$2:$P$50</definedName>
    <definedName name="_xlnm.Print_Area" localSheetId="59">'1403-03-31'!$B$2:$P$50</definedName>
    <definedName name="_xlnm.Print_Area" localSheetId="60">'1403-04-01'!$B$2:$P$50</definedName>
    <definedName name="_xlnm.Print_Area" localSheetId="61">'1403-04-02'!$B$2:$P$50</definedName>
    <definedName name="_xlnm.Print_Area" localSheetId="62">'1403-04-03'!$B$2:$P$50</definedName>
    <definedName name="_xlnm.Print_Area" localSheetId="63">'1403-04-04'!$B$2:$P$50</definedName>
    <definedName name="_xlnm.Print_Area" localSheetId="64">'1403-04-05'!$B$2:$P$50</definedName>
    <definedName name="_xlnm.Print_Area" localSheetId="65">'1403-04-06'!$B$2:$P$50</definedName>
    <definedName name="_xlnm.Print_Area" localSheetId="66">'1403-04-07'!$B$2:$P$50</definedName>
    <definedName name="_xlnm.Print_Area" localSheetId="67">'1403-04-08'!$B$2:$P$50</definedName>
    <definedName name="_xlnm.Print_Area" localSheetId="68">'1403-04-09'!$B$2:$P$50</definedName>
    <definedName name="_xlnm.Print_Area" localSheetId="69">'1403-04-10'!$B$2:$P$50</definedName>
    <definedName name="_xlnm.Print_Area" localSheetId="70">'1403-04-11'!$B$2:$P$47</definedName>
    <definedName name="_xlnm.Print_Area" localSheetId="71">'1403-04-12'!$B$2:$P$47</definedName>
    <definedName name="_xlnm.Print_Area" localSheetId="72">'1403-04-13'!$B$2:$P$47</definedName>
    <definedName name="_xlnm.Print_Area" localSheetId="73">'1403-04-14'!$B$2:$P$47</definedName>
    <definedName name="_xlnm.Print_Area" localSheetId="74">'1403-04-15'!$B$2:$P$47</definedName>
    <definedName name="_xlnm.Print_Area" localSheetId="75">'1403-04-16'!$B$2:$P$47</definedName>
    <definedName name="_xlnm.Print_Area" localSheetId="76">'1403-04-17'!$B$2:$P$47</definedName>
    <definedName name="_xlnm.Print_Area" localSheetId="77">'1403-04-18'!$B$2:$P$47</definedName>
    <definedName name="_xlnm.Print_Area" localSheetId="78">'1403-04-19'!$B$2:$P$47</definedName>
    <definedName name="_xlnm.Print_Area" localSheetId="79">'1403-04-20'!$B$2:$P$47</definedName>
    <definedName name="_xlnm.Print_Area" localSheetId="80">'1403-04-21'!$B$2:$P$47</definedName>
    <definedName name="_xlnm.Print_Area" localSheetId="81">'1403-04-22'!$B$2:$P$46</definedName>
    <definedName name="_xlnm.Print_Area" localSheetId="82">'1403-04-23'!$B$2:$P$46</definedName>
    <definedName name="_xlnm.Print_Area" localSheetId="83">'1403-04-24'!$B$2:$P$50</definedName>
    <definedName name="_xlnm.Print_Area" localSheetId="84">'1403-04-27'!$B$2:$P$50</definedName>
    <definedName name="_xlnm.Print_Area" localSheetId="85">'1403-04-28'!$B$2:$P$50</definedName>
    <definedName name="_xlnm.Print_Area" localSheetId="86">'1403-04-29'!$B$2:$P$51</definedName>
    <definedName name="_xlnm.Print_Area" localSheetId="87">'1403-04-30'!$B$2:$P$51</definedName>
    <definedName name="_xlnm.Print_Area" localSheetId="88">'1403-04-31'!$B$2:$P$51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3" i="99" l="1"/>
  <c r="P44" i="99"/>
  <c r="P45" i="99"/>
  <c r="P46" i="99"/>
  <c r="P42" i="99"/>
  <c r="N43" i="99"/>
  <c r="N44" i="99"/>
  <c r="N45" i="99"/>
  <c r="N46" i="99"/>
  <c r="N42" i="99"/>
  <c r="G43" i="99"/>
  <c r="G44" i="99"/>
  <c r="G45" i="99"/>
  <c r="G46" i="99"/>
  <c r="G42" i="99"/>
  <c r="E43" i="99"/>
  <c r="E44" i="99"/>
  <c r="E45" i="99"/>
  <c r="E46" i="99"/>
  <c r="E42" i="99"/>
  <c r="U63" i="99" l="1"/>
  <c r="G49" i="99"/>
  <c r="G48" i="99"/>
  <c r="G47" i="99"/>
  <c r="O46" i="99"/>
  <c r="F46" i="99"/>
  <c r="O45" i="99"/>
  <c r="Q43" i="99"/>
  <c r="X42" i="99"/>
  <c r="O38" i="99"/>
  <c r="N38" i="99"/>
  <c r="Q38" i="99" s="1"/>
  <c r="J38" i="99"/>
  <c r="H38" i="99"/>
  <c r="G38" i="99"/>
  <c r="E38" i="99"/>
  <c r="D38" i="99"/>
  <c r="C38" i="99"/>
  <c r="P37" i="99"/>
  <c r="G37" i="99"/>
  <c r="I37" i="99" s="1"/>
  <c r="P36" i="99"/>
  <c r="I36" i="99"/>
  <c r="F36" i="99"/>
  <c r="P35" i="99"/>
  <c r="I35" i="99"/>
  <c r="F35" i="99"/>
  <c r="P34" i="99"/>
  <c r="I34" i="99"/>
  <c r="F34" i="99"/>
  <c r="P33" i="99"/>
  <c r="I33" i="99"/>
  <c r="F33" i="99"/>
  <c r="P32" i="99"/>
  <c r="I32" i="99"/>
  <c r="F32" i="99"/>
  <c r="P31" i="99"/>
  <c r="I31" i="99"/>
  <c r="F31" i="99"/>
  <c r="P30" i="99"/>
  <c r="I30" i="99"/>
  <c r="F30" i="99"/>
  <c r="P29" i="99"/>
  <c r="I29" i="99"/>
  <c r="F29" i="99"/>
  <c r="P28" i="99"/>
  <c r="P38" i="99" s="1"/>
  <c r="I28" i="99"/>
  <c r="I38" i="99" s="1"/>
  <c r="F28" i="99"/>
  <c r="F38" i="99" s="1"/>
  <c r="J20" i="99"/>
  <c r="J21" i="99" s="1"/>
  <c r="O44" i="99" s="1"/>
  <c r="J19" i="99"/>
  <c r="J18" i="99"/>
  <c r="J17" i="99"/>
  <c r="J16" i="99"/>
  <c r="Z15" i="99"/>
  <c r="Z16" i="99" s="1"/>
  <c r="Y15" i="99"/>
  <c r="Y16" i="99" s="1"/>
  <c r="X15" i="99"/>
  <c r="X16" i="99" s="1"/>
  <c r="J15" i="99"/>
  <c r="O43" i="99" s="1"/>
  <c r="G43" i="98"/>
  <c r="G44" i="98"/>
  <c r="G46" i="98"/>
  <c r="G47" i="98"/>
  <c r="G48" i="98"/>
  <c r="G49" i="98"/>
  <c r="G42" i="98"/>
  <c r="E43" i="98"/>
  <c r="E44" i="98"/>
  <c r="E45" i="98"/>
  <c r="E46" i="98"/>
  <c r="E42" i="98"/>
  <c r="J21" i="98"/>
  <c r="U63" i="98"/>
  <c r="O46" i="98"/>
  <c r="F46" i="98"/>
  <c r="O45" i="98"/>
  <c r="Q43" i="98"/>
  <c r="O43" i="98"/>
  <c r="V42" i="98"/>
  <c r="O38" i="98"/>
  <c r="N38" i="98"/>
  <c r="Q38" i="98" s="1"/>
  <c r="J38" i="98"/>
  <c r="H38" i="98"/>
  <c r="E38" i="98"/>
  <c r="D38" i="98"/>
  <c r="C38" i="98"/>
  <c r="P37" i="98"/>
  <c r="G37" i="98"/>
  <c r="G38" i="98" s="1"/>
  <c r="P36" i="98"/>
  <c r="I36" i="98"/>
  <c r="F36" i="98"/>
  <c r="P35" i="98"/>
  <c r="I35" i="98"/>
  <c r="F35" i="98"/>
  <c r="P34" i="98"/>
  <c r="I34" i="98"/>
  <c r="F34" i="98"/>
  <c r="P33" i="98"/>
  <c r="I33" i="98"/>
  <c r="F33" i="98"/>
  <c r="P32" i="98"/>
  <c r="I32" i="98"/>
  <c r="F32" i="98"/>
  <c r="P31" i="98"/>
  <c r="I31" i="98"/>
  <c r="F31" i="98"/>
  <c r="P30" i="98"/>
  <c r="I30" i="98"/>
  <c r="F30" i="98"/>
  <c r="P29" i="98"/>
  <c r="I29" i="98"/>
  <c r="F29" i="98"/>
  <c r="P28" i="98"/>
  <c r="I28" i="98"/>
  <c r="F28" i="98"/>
  <c r="F38" i="98" s="1"/>
  <c r="J20" i="98"/>
  <c r="J19" i="98"/>
  <c r="J18" i="98"/>
  <c r="J17" i="98"/>
  <c r="J16" i="98"/>
  <c r="O42" i="98" s="1"/>
  <c r="Z15" i="98"/>
  <c r="Z16" i="98" s="1"/>
  <c r="Y15" i="98"/>
  <c r="Y16" i="98" s="1"/>
  <c r="X15" i="98"/>
  <c r="X16" i="98" s="1"/>
  <c r="J15" i="98"/>
  <c r="I28" i="97"/>
  <c r="I29" i="97"/>
  <c r="I30" i="97"/>
  <c r="I31" i="97"/>
  <c r="J21" i="97"/>
  <c r="J19" i="97"/>
  <c r="N43" i="97"/>
  <c r="N44" i="97"/>
  <c r="N45" i="97"/>
  <c r="N46" i="97"/>
  <c r="N42" i="97"/>
  <c r="G43" i="97"/>
  <c r="G44" i="97"/>
  <c r="G45" i="97"/>
  <c r="G45" i="98" s="1"/>
  <c r="G46" i="97"/>
  <c r="G42" i="97"/>
  <c r="V42" i="97" s="1"/>
  <c r="E43" i="97"/>
  <c r="E44" i="97"/>
  <c r="E45" i="97"/>
  <c r="E46" i="97"/>
  <c r="E42" i="97"/>
  <c r="U63" i="97"/>
  <c r="O46" i="97"/>
  <c r="P46" i="97" s="1"/>
  <c r="P46" i="98" s="1"/>
  <c r="F46" i="97"/>
  <c r="O45" i="97"/>
  <c r="P45" i="97" s="1"/>
  <c r="P45" i="98" s="1"/>
  <c r="Q43" i="97"/>
  <c r="O38" i="97"/>
  <c r="N38" i="97"/>
  <c r="Q38" i="97" s="1"/>
  <c r="J38" i="97"/>
  <c r="H38" i="97"/>
  <c r="E38" i="97"/>
  <c r="D38" i="97"/>
  <c r="C38" i="97"/>
  <c r="P37" i="97"/>
  <c r="G37" i="97"/>
  <c r="I37" i="97" s="1"/>
  <c r="P36" i="97"/>
  <c r="I36" i="97"/>
  <c r="G36" i="97"/>
  <c r="F36" i="97"/>
  <c r="P35" i="97"/>
  <c r="I35" i="97"/>
  <c r="F35" i="97"/>
  <c r="P34" i="97"/>
  <c r="I34" i="97"/>
  <c r="F34" i="97"/>
  <c r="P33" i="97"/>
  <c r="I33" i="97"/>
  <c r="F33" i="97"/>
  <c r="P32" i="97"/>
  <c r="I32" i="97"/>
  <c r="F32" i="97"/>
  <c r="P31" i="97"/>
  <c r="F31" i="97"/>
  <c r="P30" i="97"/>
  <c r="F30" i="97"/>
  <c r="P29" i="97"/>
  <c r="F29" i="97"/>
  <c r="P28" i="97"/>
  <c r="F28" i="97"/>
  <c r="J20" i="97"/>
  <c r="J18" i="97"/>
  <c r="J17" i="97"/>
  <c r="J16" i="97"/>
  <c r="Z15" i="97"/>
  <c r="Z16" i="97" s="1"/>
  <c r="Y15" i="97"/>
  <c r="Y16" i="97" s="1"/>
  <c r="X15" i="97"/>
  <c r="X16" i="97" s="1"/>
  <c r="J15" i="97"/>
  <c r="I30" i="96"/>
  <c r="I31" i="96"/>
  <c r="I32" i="96"/>
  <c r="I33" i="96"/>
  <c r="I34" i="96"/>
  <c r="I35" i="96"/>
  <c r="I36" i="96"/>
  <c r="J20" i="96"/>
  <c r="N42" i="96"/>
  <c r="N43" i="96"/>
  <c r="N44" i="96"/>
  <c r="N45" i="96"/>
  <c r="N41" i="96"/>
  <c r="E43" i="96"/>
  <c r="G42" i="96"/>
  <c r="G43" i="96"/>
  <c r="G41" i="96"/>
  <c r="E41" i="96"/>
  <c r="X41" i="96" s="1"/>
  <c r="U62" i="96"/>
  <c r="O45" i="96"/>
  <c r="P45" i="96" s="1"/>
  <c r="F45" i="96"/>
  <c r="E45" i="96"/>
  <c r="O44" i="96"/>
  <c r="P44" i="96" s="1"/>
  <c r="E44" i="96"/>
  <c r="O43" i="96"/>
  <c r="P43" i="96" s="1"/>
  <c r="Q42" i="96"/>
  <c r="E42" i="96"/>
  <c r="V41" i="96"/>
  <c r="O37" i="96"/>
  <c r="N37" i="96"/>
  <c r="Q37" i="96" s="1"/>
  <c r="J37" i="96"/>
  <c r="H37" i="96"/>
  <c r="E37" i="96"/>
  <c r="D37" i="96"/>
  <c r="C37" i="96"/>
  <c r="P36" i="96"/>
  <c r="G36" i="96"/>
  <c r="P35" i="96"/>
  <c r="G35" i="96"/>
  <c r="F35" i="96"/>
  <c r="P34" i="96"/>
  <c r="G34" i="96"/>
  <c r="F34" i="96"/>
  <c r="P33" i="96"/>
  <c r="G33" i="96"/>
  <c r="F33" i="96"/>
  <c r="P32" i="96"/>
  <c r="G32" i="96"/>
  <c r="F32" i="96"/>
  <c r="P31" i="96"/>
  <c r="F31" i="96"/>
  <c r="P30" i="96"/>
  <c r="F30" i="96"/>
  <c r="P29" i="96"/>
  <c r="I29" i="96"/>
  <c r="F29" i="96"/>
  <c r="P28" i="96"/>
  <c r="G28" i="96"/>
  <c r="I28" i="96" s="1"/>
  <c r="F28" i="96"/>
  <c r="P27" i="96"/>
  <c r="G37" i="96"/>
  <c r="F27" i="96"/>
  <c r="F37" i="96" s="1"/>
  <c r="J19" i="96"/>
  <c r="J18" i="96"/>
  <c r="J17" i="96"/>
  <c r="J16" i="96"/>
  <c r="Z15" i="96"/>
  <c r="Z16" i="96" s="1"/>
  <c r="Y15" i="96"/>
  <c r="Y16" i="96" s="1"/>
  <c r="X15" i="96"/>
  <c r="X16" i="96" s="1"/>
  <c r="J15" i="96"/>
  <c r="G41" i="95"/>
  <c r="V41" i="95" s="1"/>
  <c r="G27" i="95"/>
  <c r="G28" i="95"/>
  <c r="G29" i="95"/>
  <c r="G30" i="95"/>
  <c r="G31" i="95"/>
  <c r="G32" i="95"/>
  <c r="I32" i="95" s="1"/>
  <c r="G33" i="95"/>
  <c r="I33" i="95" s="1"/>
  <c r="G34" i="95"/>
  <c r="G35" i="95"/>
  <c r="G42" i="95"/>
  <c r="G43" i="95"/>
  <c r="G44" i="95"/>
  <c r="E42" i="95"/>
  <c r="E43" i="95"/>
  <c r="E44" i="95"/>
  <c r="E45" i="95"/>
  <c r="E41" i="95"/>
  <c r="P42" i="95"/>
  <c r="P43" i="95"/>
  <c r="P44" i="95"/>
  <c r="P45" i="95"/>
  <c r="P41" i="95"/>
  <c r="N42" i="95"/>
  <c r="N43" i="95"/>
  <c r="N44" i="95"/>
  <c r="N41" i="95"/>
  <c r="U62" i="95"/>
  <c r="O45" i="95"/>
  <c r="N45" i="95"/>
  <c r="F45" i="95"/>
  <c r="O44" i="95"/>
  <c r="Q42" i="95"/>
  <c r="O37" i="95"/>
  <c r="N37" i="95"/>
  <c r="Q37" i="95" s="1"/>
  <c r="J37" i="95"/>
  <c r="H37" i="95"/>
  <c r="E37" i="95"/>
  <c r="D37" i="95"/>
  <c r="C37" i="95"/>
  <c r="P36" i="95"/>
  <c r="G36" i="95"/>
  <c r="I36" i="95" s="1"/>
  <c r="P35" i="95"/>
  <c r="F35" i="95"/>
  <c r="P34" i="95"/>
  <c r="I34" i="95"/>
  <c r="F34" i="95"/>
  <c r="P33" i="95"/>
  <c r="F33" i="95"/>
  <c r="P32" i="95"/>
  <c r="F32" i="95"/>
  <c r="P31" i="95"/>
  <c r="I31" i="95"/>
  <c r="F31" i="95"/>
  <c r="P30" i="95"/>
  <c r="F30" i="95"/>
  <c r="P29" i="95"/>
  <c r="I29" i="95"/>
  <c r="F29" i="95"/>
  <c r="P28" i="95"/>
  <c r="I28" i="95"/>
  <c r="F28" i="95"/>
  <c r="P27" i="95"/>
  <c r="F27" i="95"/>
  <c r="J19" i="95"/>
  <c r="J18" i="95"/>
  <c r="J17" i="95"/>
  <c r="O42" i="95" s="1"/>
  <c r="J16" i="95"/>
  <c r="J20" i="95" s="1"/>
  <c r="O43" i="95" s="1"/>
  <c r="Z15" i="95"/>
  <c r="Z16" i="95" s="1"/>
  <c r="Y15" i="95"/>
  <c r="Y16" i="95" s="1"/>
  <c r="X15" i="95"/>
  <c r="X16" i="95" s="1"/>
  <c r="J15" i="95"/>
  <c r="D48" i="94"/>
  <c r="X41" i="94"/>
  <c r="E42" i="94"/>
  <c r="E43" i="94"/>
  <c r="E44" i="94"/>
  <c r="E45" i="94"/>
  <c r="E41" i="94"/>
  <c r="S38" i="99" l="1"/>
  <c r="V42" i="99"/>
  <c r="N46" i="98"/>
  <c r="N45" i="98"/>
  <c r="O42" i="99"/>
  <c r="X42" i="98"/>
  <c r="P38" i="98"/>
  <c r="O44" i="98"/>
  <c r="S38" i="98"/>
  <c r="I37" i="98"/>
  <c r="I38" i="98" s="1"/>
  <c r="O43" i="97"/>
  <c r="O44" i="97"/>
  <c r="F38" i="97"/>
  <c r="O42" i="97"/>
  <c r="X42" i="97"/>
  <c r="P38" i="97"/>
  <c r="I38" i="97"/>
  <c r="G38" i="97"/>
  <c r="S38" i="97" s="1"/>
  <c r="S37" i="96"/>
  <c r="P37" i="96"/>
  <c r="O42" i="96"/>
  <c r="P42" i="96" s="1"/>
  <c r="O41" i="96"/>
  <c r="I37" i="96"/>
  <c r="P37" i="95"/>
  <c r="G37" i="95"/>
  <c r="S37" i="95" s="1"/>
  <c r="F37" i="95"/>
  <c r="X41" i="95"/>
  <c r="O41" i="95"/>
  <c r="I37" i="95"/>
  <c r="G33" i="94"/>
  <c r="G34" i="94"/>
  <c r="G35" i="94"/>
  <c r="G36" i="94"/>
  <c r="I36" i="94" s="1"/>
  <c r="G32" i="94"/>
  <c r="I32" i="94" s="1"/>
  <c r="G28" i="94"/>
  <c r="I28" i="94" s="1"/>
  <c r="G29" i="94"/>
  <c r="I29" i="94" s="1"/>
  <c r="G30" i="94"/>
  <c r="G31" i="94"/>
  <c r="I31" i="94" s="1"/>
  <c r="G27" i="94"/>
  <c r="N42" i="94"/>
  <c r="N43" i="94"/>
  <c r="N44" i="94"/>
  <c r="N45" i="94"/>
  <c r="N41" i="94"/>
  <c r="G41" i="94"/>
  <c r="V41" i="94" s="1"/>
  <c r="U62" i="94"/>
  <c r="O45" i="94"/>
  <c r="P45" i="94" s="1"/>
  <c r="F45" i="94"/>
  <c r="O44" i="94"/>
  <c r="P44" i="94" s="1"/>
  <c r="G44" i="94"/>
  <c r="Q42" i="94"/>
  <c r="G42" i="94"/>
  <c r="O37" i="94"/>
  <c r="N37" i="94"/>
  <c r="Q37" i="94" s="1"/>
  <c r="J37" i="94"/>
  <c r="H37" i="94"/>
  <c r="E37" i="94"/>
  <c r="D37" i="94"/>
  <c r="C37" i="94"/>
  <c r="P36" i="94"/>
  <c r="P35" i="94"/>
  <c r="F35" i="94"/>
  <c r="P34" i="94"/>
  <c r="I34" i="94"/>
  <c r="F34" i="94"/>
  <c r="P33" i="94"/>
  <c r="I33" i="94"/>
  <c r="F33" i="94"/>
  <c r="P32" i="94"/>
  <c r="F32" i="94"/>
  <c r="P31" i="94"/>
  <c r="F31" i="94"/>
  <c r="P30" i="94"/>
  <c r="F30" i="94"/>
  <c r="P29" i="94"/>
  <c r="F29" i="94"/>
  <c r="P28" i="94"/>
  <c r="F28" i="94"/>
  <c r="P27" i="94"/>
  <c r="F27" i="94"/>
  <c r="J19" i="94"/>
  <c r="J18" i="94"/>
  <c r="J17" i="94"/>
  <c r="J16" i="94"/>
  <c r="J20" i="94" s="1"/>
  <c r="O43" i="94" s="1"/>
  <c r="P43" i="94" s="1"/>
  <c r="Z15" i="94"/>
  <c r="Z16" i="94" s="1"/>
  <c r="Y15" i="94"/>
  <c r="Y16" i="94" s="1"/>
  <c r="X15" i="94"/>
  <c r="X16" i="94" s="1"/>
  <c r="J15" i="94"/>
  <c r="N42" i="93"/>
  <c r="N43" i="93"/>
  <c r="N44" i="93"/>
  <c r="N45" i="93"/>
  <c r="N41" i="93"/>
  <c r="P42" i="93"/>
  <c r="P43" i="93"/>
  <c r="P44" i="93"/>
  <c r="P45" i="93"/>
  <c r="P41" i="93"/>
  <c r="G42" i="93"/>
  <c r="G41" i="93"/>
  <c r="E42" i="93"/>
  <c r="E43" i="93"/>
  <c r="E44" i="93"/>
  <c r="E45" i="93"/>
  <c r="E41" i="93"/>
  <c r="U59" i="92"/>
  <c r="O46" i="92"/>
  <c r="P46" i="92" s="1"/>
  <c r="N46" i="92"/>
  <c r="F46" i="92"/>
  <c r="E46" i="92"/>
  <c r="O45" i="92"/>
  <c r="P45" i="92" s="1"/>
  <c r="N45" i="92"/>
  <c r="G45" i="92"/>
  <c r="E45" i="92"/>
  <c r="N44" i="92"/>
  <c r="G44" i="92"/>
  <c r="E44" i="92"/>
  <c r="Q43" i="92"/>
  <c r="N43" i="92"/>
  <c r="E43" i="92"/>
  <c r="N42" i="92"/>
  <c r="G42" i="92"/>
  <c r="V42" i="92" s="1"/>
  <c r="E42" i="92"/>
  <c r="O38" i="92"/>
  <c r="N38" i="92"/>
  <c r="Q38" i="92" s="1"/>
  <c r="J38" i="92"/>
  <c r="H38" i="92"/>
  <c r="G38" i="92"/>
  <c r="E38" i="92"/>
  <c r="D38" i="92"/>
  <c r="C38" i="92"/>
  <c r="P37" i="92"/>
  <c r="I37" i="92"/>
  <c r="P36" i="92"/>
  <c r="I36" i="92"/>
  <c r="F36" i="92"/>
  <c r="P35" i="92"/>
  <c r="I35" i="92"/>
  <c r="F35" i="92"/>
  <c r="P34" i="92"/>
  <c r="I34" i="92"/>
  <c r="F34" i="92"/>
  <c r="P33" i="92"/>
  <c r="I33" i="92"/>
  <c r="F33" i="92"/>
  <c r="P32" i="92"/>
  <c r="I32" i="92"/>
  <c r="F32" i="92"/>
  <c r="P31" i="92"/>
  <c r="I31" i="92"/>
  <c r="F31" i="92"/>
  <c r="P30" i="92"/>
  <c r="I30" i="92"/>
  <c r="I38" i="92" s="1"/>
  <c r="F30" i="92"/>
  <c r="P29" i="92"/>
  <c r="P38" i="92" s="1"/>
  <c r="I29" i="92"/>
  <c r="F29" i="92"/>
  <c r="P28" i="92"/>
  <c r="F28" i="92"/>
  <c r="F38" i="92" s="1"/>
  <c r="S38" i="92" s="1"/>
  <c r="J21" i="92"/>
  <c r="J19" i="92"/>
  <c r="J18" i="92"/>
  <c r="J17" i="92"/>
  <c r="O43" i="92" s="1"/>
  <c r="P43" i="92" s="1"/>
  <c r="J16" i="92"/>
  <c r="J20" i="92" s="1"/>
  <c r="O44" i="92" s="1"/>
  <c r="P44" i="92" s="1"/>
  <c r="Z15" i="92"/>
  <c r="Z16" i="92" s="1"/>
  <c r="Y15" i="92"/>
  <c r="Y16" i="92" s="1"/>
  <c r="X15" i="92"/>
  <c r="X16" i="92" s="1"/>
  <c r="J15" i="92"/>
  <c r="P44" i="97" l="1"/>
  <c r="N44" i="98"/>
  <c r="P42" i="97"/>
  <c r="P42" i="98" s="1"/>
  <c r="D49" i="98" s="1"/>
  <c r="N42" i="98"/>
  <c r="P43" i="97"/>
  <c r="N43" i="98"/>
  <c r="D49" i="99"/>
  <c r="D49" i="97"/>
  <c r="D48" i="96"/>
  <c r="P41" i="96"/>
  <c r="D48" i="95"/>
  <c r="P37" i="94"/>
  <c r="F37" i="94"/>
  <c r="G37" i="94"/>
  <c r="I37" i="94"/>
  <c r="S37" i="94"/>
  <c r="O41" i="94"/>
  <c r="P41" i="94" s="1"/>
  <c r="O42" i="94"/>
  <c r="P42" i="94" s="1"/>
  <c r="O42" i="92"/>
  <c r="P42" i="92" s="1"/>
  <c r="P43" i="98" l="1"/>
  <c r="P44" i="98"/>
  <c r="G44" i="93"/>
  <c r="I32" i="93"/>
  <c r="I34" i="93"/>
  <c r="I36" i="93"/>
  <c r="E37" i="93"/>
  <c r="J37" i="93"/>
  <c r="D37" i="93"/>
  <c r="G37" i="93"/>
  <c r="H37" i="93"/>
  <c r="C37" i="93"/>
  <c r="V41" i="93" l="1"/>
  <c r="U58" i="93"/>
  <c r="O45" i="93"/>
  <c r="F45" i="93"/>
  <c r="O44" i="93"/>
  <c r="Q42" i="93"/>
  <c r="O37" i="93"/>
  <c r="N37" i="93"/>
  <c r="Q37" i="93" s="1"/>
  <c r="P36" i="93"/>
  <c r="P35" i="93"/>
  <c r="F35" i="93"/>
  <c r="P34" i="93"/>
  <c r="F34" i="93"/>
  <c r="P33" i="93"/>
  <c r="I33" i="93"/>
  <c r="F33" i="93"/>
  <c r="P32" i="93"/>
  <c r="F32" i="93"/>
  <c r="P31" i="93"/>
  <c r="I31" i="93"/>
  <c r="F31" i="93"/>
  <c r="P30" i="93"/>
  <c r="F30" i="93"/>
  <c r="P29" i="93"/>
  <c r="I29" i="93"/>
  <c r="F29" i="93"/>
  <c r="P28" i="93"/>
  <c r="I28" i="93"/>
  <c r="F28" i="93"/>
  <c r="P27" i="93"/>
  <c r="F27" i="93"/>
  <c r="F37" i="93" s="1"/>
  <c r="J19" i="93"/>
  <c r="J18" i="93"/>
  <c r="J17" i="93"/>
  <c r="J16" i="93"/>
  <c r="J20" i="93" s="1"/>
  <c r="O43" i="93" s="1"/>
  <c r="Z15" i="93"/>
  <c r="Z16" i="93" s="1"/>
  <c r="Y15" i="93"/>
  <c r="Y16" i="93" s="1"/>
  <c r="X15" i="93"/>
  <c r="X16" i="93" s="1"/>
  <c r="J15" i="93"/>
  <c r="I37" i="93" l="1"/>
  <c r="O42" i="93"/>
  <c r="O41" i="93"/>
  <c r="P37" i="93"/>
  <c r="S37" i="93"/>
  <c r="E42" i="91"/>
  <c r="E43" i="91"/>
  <c r="E44" i="91"/>
  <c r="E45" i="91"/>
  <c r="E46" i="91"/>
  <c r="O43" i="91"/>
  <c r="J21" i="91"/>
  <c r="G42" i="91" l="1"/>
  <c r="N43" i="91"/>
  <c r="N44" i="91"/>
  <c r="N45" i="91"/>
  <c r="N46" i="91"/>
  <c r="N42" i="91"/>
  <c r="U59" i="91"/>
  <c r="O46" i="91"/>
  <c r="P46" i="91" s="1"/>
  <c r="F46" i="91"/>
  <c r="O45" i="91"/>
  <c r="P45" i="91" s="1"/>
  <c r="G45" i="91"/>
  <c r="G44" i="91"/>
  <c r="Q43" i="91"/>
  <c r="O38" i="91"/>
  <c r="N38" i="91"/>
  <c r="Q38" i="91" s="1"/>
  <c r="J38" i="91"/>
  <c r="H38" i="91"/>
  <c r="G38" i="91"/>
  <c r="E38" i="91"/>
  <c r="D38" i="91"/>
  <c r="C38" i="91"/>
  <c r="P37" i="91"/>
  <c r="I37" i="91"/>
  <c r="P36" i="91"/>
  <c r="I36" i="91"/>
  <c r="F36" i="91"/>
  <c r="P35" i="91"/>
  <c r="I35" i="91"/>
  <c r="F35" i="91"/>
  <c r="P34" i="91"/>
  <c r="I34" i="91"/>
  <c r="F34" i="91"/>
  <c r="P33" i="91"/>
  <c r="I33" i="91"/>
  <c r="F33" i="91"/>
  <c r="P32" i="91"/>
  <c r="I32" i="91"/>
  <c r="F32" i="91"/>
  <c r="P31" i="91"/>
  <c r="I31" i="91"/>
  <c r="F31" i="91"/>
  <c r="P30" i="91"/>
  <c r="I30" i="91"/>
  <c r="F30" i="91"/>
  <c r="P29" i="91"/>
  <c r="I29" i="91"/>
  <c r="F29" i="91"/>
  <c r="P28" i="91"/>
  <c r="I38" i="91"/>
  <c r="F28" i="91"/>
  <c r="F38" i="91" s="1"/>
  <c r="S38" i="91" s="1"/>
  <c r="J20" i="91"/>
  <c r="O44" i="91" s="1"/>
  <c r="P44" i="91" s="1"/>
  <c r="J19" i="91"/>
  <c r="O42" i="91" s="1"/>
  <c r="J18" i="91"/>
  <c r="J17" i="91"/>
  <c r="P43" i="91" s="1"/>
  <c r="X16" i="91"/>
  <c r="J16" i="91"/>
  <c r="Z15" i="91"/>
  <c r="Z16" i="91" s="1"/>
  <c r="Y15" i="91"/>
  <c r="Y16" i="91" s="1"/>
  <c r="X15" i="91"/>
  <c r="J15" i="91"/>
  <c r="E46" i="90"/>
  <c r="P42" i="91" l="1"/>
  <c r="P38" i="91"/>
  <c r="N43" i="90"/>
  <c r="N44" i="90"/>
  <c r="N45" i="90"/>
  <c r="N46" i="90"/>
  <c r="J20" i="90"/>
  <c r="O43" i="90"/>
  <c r="P43" i="90" s="1"/>
  <c r="O42" i="90"/>
  <c r="P42" i="90" s="1"/>
  <c r="N42" i="90"/>
  <c r="G42" i="90"/>
  <c r="U59" i="90" l="1"/>
  <c r="O46" i="90"/>
  <c r="P46" i="90" s="1"/>
  <c r="F46" i="90"/>
  <c r="O45" i="90"/>
  <c r="P45" i="90" s="1"/>
  <c r="G45" i="90"/>
  <c r="E45" i="90"/>
  <c r="G44" i="90"/>
  <c r="E44" i="90"/>
  <c r="Q43" i="90"/>
  <c r="E43" i="90"/>
  <c r="E42" i="90"/>
  <c r="O38" i="90"/>
  <c r="N38" i="90"/>
  <c r="Q38" i="90" s="1"/>
  <c r="J38" i="90"/>
  <c r="H38" i="90"/>
  <c r="G38" i="90"/>
  <c r="E38" i="90"/>
  <c r="D38" i="90"/>
  <c r="C38" i="90"/>
  <c r="P37" i="90"/>
  <c r="I37" i="90"/>
  <c r="P36" i="90"/>
  <c r="I36" i="90"/>
  <c r="F36" i="90"/>
  <c r="P35" i="90"/>
  <c r="I35" i="90"/>
  <c r="F35" i="90"/>
  <c r="P34" i="90"/>
  <c r="I34" i="90"/>
  <c r="F34" i="90"/>
  <c r="P33" i="90"/>
  <c r="I33" i="90"/>
  <c r="F33" i="90"/>
  <c r="P32" i="90"/>
  <c r="I32" i="90"/>
  <c r="F32" i="90"/>
  <c r="P31" i="90"/>
  <c r="I31" i="90"/>
  <c r="F31" i="90"/>
  <c r="P30" i="90"/>
  <c r="I30" i="90"/>
  <c r="F30" i="90"/>
  <c r="P29" i="90"/>
  <c r="I29" i="90"/>
  <c r="F29" i="90"/>
  <c r="P28" i="90"/>
  <c r="I28" i="90"/>
  <c r="F28" i="90"/>
  <c r="F38" i="90" s="1"/>
  <c r="S38" i="90" s="1"/>
  <c r="J19" i="90"/>
  <c r="O44" i="90" s="1"/>
  <c r="P44" i="90" s="1"/>
  <c r="J18" i="90"/>
  <c r="J17" i="90"/>
  <c r="J16" i="90"/>
  <c r="Z15" i="90"/>
  <c r="Z16" i="90" s="1"/>
  <c r="Y15" i="90"/>
  <c r="Y16" i="90" s="1"/>
  <c r="X15" i="90"/>
  <c r="X16" i="90" s="1"/>
  <c r="J15" i="90"/>
  <c r="P42" i="89"/>
  <c r="E46" i="89"/>
  <c r="P38" i="90" l="1"/>
  <c r="I38" i="90"/>
  <c r="J20" i="89"/>
  <c r="N43" i="89"/>
  <c r="N44" i="89"/>
  <c r="N45" i="89"/>
  <c r="N46" i="89"/>
  <c r="N42" i="89"/>
  <c r="G42" i="89"/>
  <c r="U59" i="89"/>
  <c r="O46" i="89"/>
  <c r="P46" i="89" s="1"/>
  <c r="F46" i="89"/>
  <c r="O45" i="89"/>
  <c r="P45" i="89" s="1"/>
  <c r="G45" i="89"/>
  <c r="E45" i="89"/>
  <c r="G44" i="89"/>
  <c r="E44" i="89"/>
  <c r="Q43" i="89"/>
  <c r="E43" i="89"/>
  <c r="E42" i="89"/>
  <c r="O38" i="89"/>
  <c r="N38" i="89"/>
  <c r="Q38" i="89" s="1"/>
  <c r="J38" i="89"/>
  <c r="H38" i="89"/>
  <c r="G38" i="89"/>
  <c r="E38" i="89"/>
  <c r="D38" i="89"/>
  <c r="C38" i="89"/>
  <c r="P37" i="89"/>
  <c r="I37" i="89"/>
  <c r="P36" i="89"/>
  <c r="I36" i="89"/>
  <c r="F36" i="89"/>
  <c r="P35" i="89"/>
  <c r="I35" i="89"/>
  <c r="F35" i="89"/>
  <c r="P34" i="89"/>
  <c r="I34" i="89"/>
  <c r="F34" i="89"/>
  <c r="P33" i="89"/>
  <c r="I33" i="89"/>
  <c r="F33" i="89"/>
  <c r="P32" i="89"/>
  <c r="I32" i="89"/>
  <c r="F32" i="89"/>
  <c r="P31" i="89"/>
  <c r="I31" i="89"/>
  <c r="F31" i="89"/>
  <c r="P30" i="89"/>
  <c r="I30" i="89"/>
  <c r="F30" i="89"/>
  <c r="P29" i="89"/>
  <c r="I29" i="89"/>
  <c r="F29" i="89"/>
  <c r="P28" i="89"/>
  <c r="I28" i="89"/>
  <c r="I38" i="89" s="1"/>
  <c r="F28" i="89"/>
  <c r="F38" i="89" s="1"/>
  <c r="S38" i="89" s="1"/>
  <c r="J19" i="89"/>
  <c r="J18" i="89"/>
  <c r="J17" i="89"/>
  <c r="J16" i="89"/>
  <c r="Z15" i="89"/>
  <c r="Z16" i="89" s="1"/>
  <c r="Y15" i="89"/>
  <c r="Y16" i="89" s="1"/>
  <c r="X15" i="89"/>
  <c r="X16" i="89" s="1"/>
  <c r="J15" i="89"/>
  <c r="E46" i="88"/>
  <c r="P38" i="89" l="1"/>
  <c r="O43" i="89"/>
  <c r="P43" i="89" s="1"/>
  <c r="O44" i="89"/>
  <c r="P44" i="89" s="1"/>
  <c r="O42" i="89"/>
  <c r="P43" i="88"/>
  <c r="P44" i="88"/>
  <c r="P45" i="88"/>
  <c r="P46" i="88"/>
  <c r="P42" i="88"/>
  <c r="N43" i="88"/>
  <c r="N44" i="88"/>
  <c r="N45" i="88"/>
  <c r="N46" i="88"/>
  <c r="N42" i="88"/>
  <c r="G44" i="88"/>
  <c r="G45" i="88"/>
  <c r="G42" i="88"/>
  <c r="U59" i="88"/>
  <c r="O46" i="88"/>
  <c r="F46" i="88"/>
  <c r="E45" i="88"/>
  <c r="E44" i="88"/>
  <c r="Q43" i="88"/>
  <c r="E43" i="88"/>
  <c r="E42" i="88"/>
  <c r="O38" i="88"/>
  <c r="N38" i="88"/>
  <c r="Q38" i="88" s="1"/>
  <c r="J38" i="88"/>
  <c r="H38" i="88"/>
  <c r="G38" i="88"/>
  <c r="E38" i="88"/>
  <c r="D38" i="88"/>
  <c r="C38" i="88"/>
  <c r="P37" i="88"/>
  <c r="I37" i="88"/>
  <c r="P36" i="88"/>
  <c r="I36" i="88"/>
  <c r="F36" i="88"/>
  <c r="P35" i="88"/>
  <c r="I35" i="88"/>
  <c r="F35" i="88"/>
  <c r="P34" i="88"/>
  <c r="I34" i="88"/>
  <c r="F34" i="88"/>
  <c r="P33" i="88"/>
  <c r="I33" i="88"/>
  <c r="F33" i="88"/>
  <c r="P32" i="88"/>
  <c r="I32" i="88"/>
  <c r="F32" i="88"/>
  <c r="P31" i="88"/>
  <c r="I31" i="88"/>
  <c r="F31" i="88"/>
  <c r="P30" i="88"/>
  <c r="I30" i="88"/>
  <c r="F30" i="88"/>
  <c r="P29" i="88"/>
  <c r="I29" i="88"/>
  <c r="F29" i="88"/>
  <c r="P28" i="88"/>
  <c r="P38" i="88" s="1"/>
  <c r="I28" i="88"/>
  <c r="F28" i="88"/>
  <c r="F38" i="88" s="1"/>
  <c r="S38" i="88" s="1"/>
  <c r="J19" i="88"/>
  <c r="O45" i="88" s="1"/>
  <c r="J18" i="88"/>
  <c r="J17" i="88"/>
  <c r="J16" i="88"/>
  <c r="J20" i="88" s="1"/>
  <c r="O44" i="88" s="1"/>
  <c r="Z15" i="88"/>
  <c r="Z16" i="88" s="1"/>
  <c r="Y15" i="88"/>
  <c r="Y16" i="88" s="1"/>
  <c r="X15" i="88"/>
  <c r="X16" i="88" s="1"/>
  <c r="J15" i="88"/>
  <c r="E43" i="87"/>
  <c r="E44" i="87"/>
  <c r="E45" i="87"/>
  <c r="E46" i="87"/>
  <c r="E42" i="87"/>
  <c r="J21" i="87"/>
  <c r="O45" i="87" s="1"/>
  <c r="P45" i="87" s="1"/>
  <c r="I17" i="87"/>
  <c r="N43" i="87"/>
  <c r="N44" i="87"/>
  <c r="N45" i="87"/>
  <c r="N46" i="87"/>
  <c r="N42" i="87"/>
  <c r="G42" i="87"/>
  <c r="U59" i="87"/>
  <c r="O46" i="87"/>
  <c r="P46" i="87" s="1"/>
  <c r="F46" i="87"/>
  <c r="Q43" i="87"/>
  <c r="O43" i="87"/>
  <c r="P43" i="87" s="1"/>
  <c r="O38" i="87"/>
  <c r="N38" i="87"/>
  <c r="Q38" i="87" s="1"/>
  <c r="J38" i="87"/>
  <c r="H38" i="87"/>
  <c r="G38" i="87"/>
  <c r="E38" i="87"/>
  <c r="D38" i="87"/>
  <c r="C38" i="87"/>
  <c r="P37" i="87"/>
  <c r="I37" i="87"/>
  <c r="P36" i="87"/>
  <c r="I36" i="87"/>
  <c r="F36" i="87"/>
  <c r="P35" i="87"/>
  <c r="I35" i="87"/>
  <c r="F35" i="87"/>
  <c r="P34" i="87"/>
  <c r="I34" i="87"/>
  <c r="F34" i="87"/>
  <c r="P33" i="87"/>
  <c r="I33" i="87"/>
  <c r="F33" i="87"/>
  <c r="P32" i="87"/>
  <c r="I32" i="87"/>
  <c r="F32" i="87"/>
  <c r="P31" i="87"/>
  <c r="I31" i="87"/>
  <c r="F31" i="87"/>
  <c r="P30" i="87"/>
  <c r="I30" i="87"/>
  <c r="F30" i="87"/>
  <c r="P29" i="87"/>
  <c r="I29" i="87"/>
  <c r="F29" i="87"/>
  <c r="P28" i="87"/>
  <c r="I28" i="87"/>
  <c r="F28" i="87"/>
  <c r="F38" i="87" s="1"/>
  <c r="S38" i="87" s="1"/>
  <c r="J19" i="87"/>
  <c r="J18" i="87"/>
  <c r="J17" i="87"/>
  <c r="J16" i="87"/>
  <c r="J20" i="87" s="1"/>
  <c r="O44" i="87" s="1"/>
  <c r="P44" i="87" s="1"/>
  <c r="Z15" i="87"/>
  <c r="Z16" i="87" s="1"/>
  <c r="Y15" i="87"/>
  <c r="Y16" i="87" s="1"/>
  <c r="X15" i="87"/>
  <c r="X16" i="87" s="1"/>
  <c r="J15" i="87"/>
  <c r="O42" i="86"/>
  <c r="J20" i="86"/>
  <c r="O44" i="86"/>
  <c r="J19" i="86"/>
  <c r="J21" i="86"/>
  <c r="I38" i="88" l="1"/>
  <c r="O43" i="88"/>
  <c r="O42" i="88"/>
  <c r="P38" i="87"/>
  <c r="I38" i="87"/>
  <c r="O42" i="87"/>
  <c r="P42" i="87" s="1"/>
  <c r="E46" i="86"/>
  <c r="E45" i="86"/>
  <c r="E44" i="86"/>
  <c r="E43" i="86"/>
  <c r="N43" i="86"/>
  <c r="N44" i="86"/>
  <c r="N45" i="86"/>
  <c r="N46" i="86"/>
  <c r="N42" i="86"/>
  <c r="G42" i="86"/>
  <c r="U59" i="86"/>
  <c r="O46" i="86"/>
  <c r="P46" i="86" s="1"/>
  <c r="F46" i="86"/>
  <c r="O45" i="86"/>
  <c r="P45" i="86" s="1"/>
  <c r="Q43" i="86"/>
  <c r="O43" i="86"/>
  <c r="P43" i="86" s="1"/>
  <c r="E42" i="86"/>
  <c r="O38" i="86"/>
  <c r="N38" i="86"/>
  <c r="Q38" i="86" s="1"/>
  <c r="J38" i="86"/>
  <c r="H38" i="86"/>
  <c r="G38" i="86"/>
  <c r="E38" i="86"/>
  <c r="D38" i="86"/>
  <c r="C38" i="86"/>
  <c r="P37" i="86"/>
  <c r="I37" i="86"/>
  <c r="P36" i="86"/>
  <c r="I36" i="86"/>
  <c r="F36" i="86"/>
  <c r="P35" i="86"/>
  <c r="I35" i="86"/>
  <c r="F35" i="86"/>
  <c r="P34" i="86"/>
  <c r="I34" i="86"/>
  <c r="F34" i="86"/>
  <c r="P33" i="86"/>
  <c r="I33" i="86"/>
  <c r="F33" i="86"/>
  <c r="P32" i="86"/>
  <c r="I32" i="86"/>
  <c r="F32" i="86"/>
  <c r="P31" i="86"/>
  <c r="I31" i="86"/>
  <c r="F31" i="86"/>
  <c r="P30" i="86"/>
  <c r="I30" i="86"/>
  <c r="F30" i="86"/>
  <c r="P29" i="86"/>
  <c r="I29" i="86"/>
  <c r="F29" i="86"/>
  <c r="P28" i="86"/>
  <c r="I28" i="86"/>
  <c r="F28" i="86"/>
  <c r="F38" i="86" s="1"/>
  <c r="S38" i="86" s="1"/>
  <c r="J18" i="86"/>
  <c r="J17" i="86"/>
  <c r="J16" i="86"/>
  <c r="P42" i="86" s="1"/>
  <c r="Z15" i="86"/>
  <c r="Z16" i="86" s="1"/>
  <c r="Y15" i="86"/>
  <c r="Y16" i="86" s="1"/>
  <c r="X15" i="86"/>
  <c r="X16" i="86" s="1"/>
  <c r="J15" i="86"/>
  <c r="G42" i="85"/>
  <c r="E46" i="85"/>
  <c r="P44" i="86" l="1"/>
  <c r="P38" i="86"/>
  <c r="I38" i="86"/>
  <c r="P43" i="85"/>
  <c r="P44" i="85"/>
  <c r="P45" i="85"/>
  <c r="P46" i="85"/>
  <c r="P42" i="85"/>
  <c r="N43" i="85"/>
  <c r="N44" i="85"/>
  <c r="N45" i="85"/>
  <c r="N46" i="85"/>
  <c r="N42" i="85"/>
  <c r="O42" i="85"/>
  <c r="J20" i="85"/>
  <c r="O45" i="85" s="1"/>
  <c r="O43" i="85"/>
  <c r="J19" i="85"/>
  <c r="O44" i="85" s="1"/>
  <c r="U59" i="85"/>
  <c r="O46" i="85"/>
  <c r="F46" i="85"/>
  <c r="Q43" i="85"/>
  <c r="E43" i="85"/>
  <c r="E42" i="85"/>
  <c r="O38" i="85"/>
  <c r="N38" i="85"/>
  <c r="Q38" i="85" s="1"/>
  <c r="J38" i="85"/>
  <c r="H38" i="85"/>
  <c r="G38" i="85"/>
  <c r="E38" i="85"/>
  <c r="D38" i="85"/>
  <c r="C38" i="85"/>
  <c r="P37" i="85"/>
  <c r="I37" i="85"/>
  <c r="P36" i="85"/>
  <c r="I36" i="85"/>
  <c r="F36" i="85"/>
  <c r="P35" i="85"/>
  <c r="I35" i="85"/>
  <c r="F35" i="85"/>
  <c r="P34" i="85"/>
  <c r="I34" i="85"/>
  <c r="F34" i="85"/>
  <c r="P33" i="85"/>
  <c r="I33" i="85"/>
  <c r="F33" i="85"/>
  <c r="P32" i="85"/>
  <c r="I32" i="85"/>
  <c r="F32" i="85"/>
  <c r="P31" i="85"/>
  <c r="I31" i="85"/>
  <c r="F31" i="85"/>
  <c r="P30" i="85"/>
  <c r="I30" i="85"/>
  <c r="F30" i="85"/>
  <c r="P29" i="85"/>
  <c r="I29" i="85"/>
  <c r="F29" i="85"/>
  <c r="P28" i="85"/>
  <c r="I28" i="85"/>
  <c r="F28" i="85"/>
  <c r="J18" i="85"/>
  <c r="J17" i="85"/>
  <c r="J16" i="85"/>
  <c r="Z15" i="85"/>
  <c r="Z16" i="85" s="1"/>
  <c r="Y15" i="85"/>
  <c r="Y16" i="85" s="1"/>
  <c r="X15" i="85"/>
  <c r="X16" i="85" s="1"/>
  <c r="J15" i="85"/>
  <c r="E46" i="84"/>
  <c r="J20" i="84"/>
  <c r="J15" i="84"/>
  <c r="P38" i="85" l="1"/>
  <c r="I38" i="85"/>
  <c r="F38" i="85"/>
  <c r="S38" i="85" s="1"/>
  <c r="G42" i="84"/>
  <c r="N43" i="84" l="1"/>
  <c r="N44" i="84"/>
  <c r="N45" i="84"/>
  <c r="N46" i="84"/>
  <c r="N42" i="84"/>
  <c r="U59" i="84"/>
  <c r="O46" i="84"/>
  <c r="P46" i="84" s="1"/>
  <c r="F46" i="84"/>
  <c r="O45" i="84"/>
  <c r="P45" i="84" s="1"/>
  <c r="Q43" i="84"/>
  <c r="E43" i="84"/>
  <c r="E42" i="84"/>
  <c r="O38" i="84"/>
  <c r="N38" i="84"/>
  <c r="Q38" i="84" s="1"/>
  <c r="J38" i="84"/>
  <c r="H38" i="84"/>
  <c r="G38" i="84"/>
  <c r="E38" i="84"/>
  <c r="D38" i="84"/>
  <c r="C38" i="84"/>
  <c r="P37" i="84"/>
  <c r="I37" i="84"/>
  <c r="P36" i="84"/>
  <c r="I36" i="84"/>
  <c r="F36" i="84"/>
  <c r="P35" i="84"/>
  <c r="I35" i="84"/>
  <c r="F35" i="84"/>
  <c r="P34" i="84"/>
  <c r="I34" i="84"/>
  <c r="F34" i="84"/>
  <c r="P33" i="84"/>
  <c r="I33" i="84"/>
  <c r="F33" i="84"/>
  <c r="P32" i="84"/>
  <c r="I32" i="84"/>
  <c r="F32" i="84"/>
  <c r="P31" i="84"/>
  <c r="I31" i="84"/>
  <c r="F31" i="84"/>
  <c r="P30" i="84"/>
  <c r="I30" i="84"/>
  <c r="F30" i="84"/>
  <c r="P29" i="84"/>
  <c r="I29" i="84"/>
  <c r="F29" i="84"/>
  <c r="P28" i="84"/>
  <c r="I28" i="84"/>
  <c r="I38" i="84" s="1"/>
  <c r="F28" i="84"/>
  <c r="F38" i="84" s="1"/>
  <c r="S38" i="84" s="1"/>
  <c r="J18" i="84"/>
  <c r="J17" i="84"/>
  <c r="O42" i="84" s="1"/>
  <c r="P42" i="84" s="1"/>
  <c r="J16" i="84"/>
  <c r="J19" i="84" s="1"/>
  <c r="O44" i="84" s="1"/>
  <c r="P44" i="84" s="1"/>
  <c r="Z15" i="84"/>
  <c r="Z16" i="84" s="1"/>
  <c r="Y15" i="84"/>
  <c r="Y16" i="84" s="1"/>
  <c r="X15" i="84"/>
  <c r="X16" i="84" s="1"/>
  <c r="F46" i="83"/>
  <c r="O43" i="84" l="1"/>
  <c r="P43" i="84" s="1"/>
  <c r="P38" i="84"/>
  <c r="P43" i="83"/>
  <c r="N43" i="83"/>
  <c r="N44" i="83"/>
  <c r="N45" i="83"/>
  <c r="N46" i="83"/>
  <c r="N42" i="83"/>
  <c r="G42" i="83"/>
  <c r="U59" i="83"/>
  <c r="O46" i="83"/>
  <c r="P46" i="83" s="1"/>
  <c r="O45" i="83"/>
  <c r="P45" i="83" s="1"/>
  <c r="Q43" i="83"/>
  <c r="E43" i="83"/>
  <c r="E42" i="83"/>
  <c r="O38" i="83"/>
  <c r="N38" i="83"/>
  <c r="Q38" i="83" s="1"/>
  <c r="J38" i="83"/>
  <c r="H38" i="83"/>
  <c r="G38" i="83"/>
  <c r="E38" i="83"/>
  <c r="D38" i="83"/>
  <c r="C38" i="83"/>
  <c r="P37" i="83"/>
  <c r="I37" i="83"/>
  <c r="P36" i="83"/>
  <c r="I36" i="83"/>
  <c r="F36" i="83"/>
  <c r="P35" i="83"/>
  <c r="I35" i="83"/>
  <c r="F35" i="83"/>
  <c r="P34" i="83"/>
  <c r="I34" i="83"/>
  <c r="F34" i="83"/>
  <c r="P33" i="83"/>
  <c r="I33" i="83"/>
  <c r="F33" i="83"/>
  <c r="P32" i="83"/>
  <c r="I32" i="83"/>
  <c r="F32" i="83"/>
  <c r="P31" i="83"/>
  <c r="I31" i="83"/>
  <c r="F31" i="83"/>
  <c r="P30" i="83"/>
  <c r="I30" i="83"/>
  <c r="F30" i="83"/>
  <c r="P29" i="83"/>
  <c r="I29" i="83"/>
  <c r="F29" i="83"/>
  <c r="P28" i="83"/>
  <c r="I28" i="83"/>
  <c r="I38" i="83" s="1"/>
  <c r="F28" i="83"/>
  <c r="F38" i="83" s="1"/>
  <c r="S38" i="83" s="1"/>
  <c r="J18" i="83"/>
  <c r="J17" i="83"/>
  <c r="J16" i="83"/>
  <c r="J19" i="83" s="1"/>
  <c r="O44" i="83" s="1"/>
  <c r="P44" i="83" s="1"/>
  <c r="Z15" i="83"/>
  <c r="Z16" i="83" s="1"/>
  <c r="Y15" i="83"/>
  <c r="Y16" i="83" s="1"/>
  <c r="X15" i="83"/>
  <c r="X16" i="83" s="1"/>
  <c r="J15" i="83"/>
  <c r="P43" i="82"/>
  <c r="P44" i="82"/>
  <c r="P45" i="82"/>
  <c r="P46" i="82"/>
  <c r="P42" i="82"/>
  <c r="N43" i="82"/>
  <c r="N44" i="82"/>
  <c r="N45" i="82"/>
  <c r="N46" i="82"/>
  <c r="N42" i="82"/>
  <c r="G42" i="82"/>
  <c r="I37" i="82"/>
  <c r="I36" i="82"/>
  <c r="O43" i="82"/>
  <c r="U59" i="82"/>
  <c r="O46" i="82"/>
  <c r="O45" i="82"/>
  <c r="Q43" i="82"/>
  <c r="E43" i="82"/>
  <c r="E42" i="82"/>
  <c r="O38" i="82"/>
  <c r="N38" i="82"/>
  <c r="Q38" i="82" s="1"/>
  <c r="H38" i="82"/>
  <c r="G38" i="82"/>
  <c r="E38" i="82"/>
  <c r="D38" i="82"/>
  <c r="C38" i="82"/>
  <c r="P37" i="82"/>
  <c r="P36" i="82"/>
  <c r="F36" i="82"/>
  <c r="P35" i="82"/>
  <c r="I35" i="82"/>
  <c r="F35" i="82"/>
  <c r="P34" i="82"/>
  <c r="I34" i="82"/>
  <c r="F34" i="82"/>
  <c r="P33" i="82"/>
  <c r="I33" i="82"/>
  <c r="F33" i="82"/>
  <c r="P32" i="82"/>
  <c r="I32" i="82"/>
  <c r="F32" i="82"/>
  <c r="P31" i="82"/>
  <c r="I31" i="82"/>
  <c r="F31" i="82"/>
  <c r="P30" i="82"/>
  <c r="I30" i="82"/>
  <c r="F30" i="82"/>
  <c r="P29" i="82"/>
  <c r="I29" i="82"/>
  <c r="F29" i="82"/>
  <c r="J38" i="82" s="1"/>
  <c r="P28" i="82"/>
  <c r="I28" i="82"/>
  <c r="I38" i="82" s="1"/>
  <c r="F28" i="82"/>
  <c r="J18" i="82"/>
  <c r="J17" i="82"/>
  <c r="J16" i="82"/>
  <c r="J19" i="82" s="1"/>
  <c r="O44" i="82" s="1"/>
  <c r="Z15" i="82"/>
  <c r="Z16" i="82" s="1"/>
  <c r="Y15" i="82"/>
  <c r="Y16" i="82" s="1"/>
  <c r="X15" i="82"/>
  <c r="X16" i="82" s="1"/>
  <c r="J15" i="82"/>
  <c r="G45" i="80"/>
  <c r="P46" i="81"/>
  <c r="N43" i="81"/>
  <c r="N44" i="81"/>
  <c r="N45" i="81"/>
  <c r="N46" i="81"/>
  <c r="N42" i="81"/>
  <c r="I16" i="81"/>
  <c r="P38" i="83" l="1"/>
  <c r="O42" i="83"/>
  <c r="P42" i="83" s="1"/>
  <c r="O43" i="83"/>
  <c r="P38" i="82"/>
  <c r="F38" i="82"/>
  <c r="S38" i="82" s="1"/>
  <c r="O42" i="82"/>
  <c r="O45" i="81"/>
  <c r="P45" i="81" s="1"/>
  <c r="O46" i="81"/>
  <c r="U59" i="81" l="1"/>
  <c r="Q43" i="81"/>
  <c r="E43" i="81"/>
  <c r="E42" i="81"/>
  <c r="O38" i="81"/>
  <c r="N38" i="81"/>
  <c r="Q38" i="81" s="1"/>
  <c r="H38" i="81"/>
  <c r="G38" i="81"/>
  <c r="E38" i="81"/>
  <c r="D38" i="81"/>
  <c r="C38" i="81"/>
  <c r="P37" i="81"/>
  <c r="I37" i="81"/>
  <c r="F37" i="81"/>
  <c r="P36" i="81"/>
  <c r="I36" i="81"/>
  <c r="F36" i="81"/>
  <c r="P35" i="81"/>
  <c r="I35" i="81"/>
  <c r="F35" i="81"/>
  <c r="P34" i="81"/>
  <c r="I34" i="81"/>
  <c r="F34" i="81"/>
  <c r="P33" i="81"/>
  <c r="I33" i="81"/>
  <c r="F33" i="81"/>
  <c r="P32" i="81"/>
  <c r="I32" i="81"/>
  <c r="F32" i="81"/>
  <c r="P31" i="81"/>
  <c r="I31" i="81"/>
  <c r="F31" i="81"/>
  <c r="P30" i="81"/>
  <c r="I30" i="81"/>
  <c r="F30" i="81"/>
  <c r="P29" i="81"/>
  <c r="I29" i="81"/>
  <c r="F29" i="81"/>
  <c r="J29" i="81" s="1"/>
  <c r="J38" i="81" s="1"/>
  <c r="P28" i="81"/>
  <c r="I28" i="81"/>
  <c r="F28" i="81"/>
  <c r="J18" i="81"/>
  <c r="J17" i="81"/>
  <c r="J16" i="81"/>
  <c r="J19" i="81" s="1"/>
  <c r="Z15" i="81"/>
  <c r="Z16" i="81" s="1"/>
  <c r="Y15" i="81"/>
  <c r="Y16" i="81" s="1"/>
  <c r="X15" i="81"/>
  <c r="X16" i="81" s="1"/>
  <c r="J15" i="81"/>
  <c r="J18" i="80"/>
  <c r="O48" i="80"/>
  <c r="O44" i="81" l="1"/>
  <c r="P44" i="81" s="1"/>
  <c r="O42" i="81"/>
  <c r="P42" i="81" s="1"/>
  <c r="O43" i="81"/>
  <c r="P43" i="81" s="1"/>
  <c r="I38" i="81"/>
  <c r="P38" i="81"/>
  <c r="F38" i="81"/>
  <c r="S38" i="81" s="1"/>
  <c r="N46" i="80"/>
  <c r="N47" i="80"/>
  <c r="N48" i="80"/>
  <c r="N49" i="80"/>
  <c r="N45" i="80"/>
  <c r="J19" i="80"/>
  <c r="J20" i="80" s="1"/>
  <c r="U62" i="80"/>
  <c r="O49" i="80"/>
  <c r="P49" i="80" s="1"/>
  <c r="P48" i="80"/>
  <c r="Q46" i="80"/>
  <c r="E46" i="80"/>
  <c r="E45" i="80"/>
  <c r="O41" i="80"/>
  <c r="N41" i="80"/>
  <c r="Q41" i="80" s="1"/>
  <c r="H41" i="80"/>
  <c r="G41" i="80"/>
  <c r="E41" i="80"/>
  <c r="D41" i="80"/>
  <c r="C41" i="80"/>
  <c r="P40" i="80"/>
  <c r="I40" i="80"/>
  <c r="F40" i="80"/>
  <c r="P39" i="80"/>
  <c r="I39" i="80"/>
  <c r="F39" i="80"/>
  <c r="P38" i="80"/>
  <c r="I38" i="80"/>
  <c r="F38" i="80"/>
  <c r="P37" i="80"/>
  <c r="I37" i="80"/>
  <c r="F37" i="80"/>
  <c r="P36" i="80"/>
  <c r="I36" i="80"/>
  <c r="F36" i="80"/>
  <c r="P35" i="80"/>
  <c r="I35" i="80"/>
  <c r="F35" i="80"/>
  <c r="P34" i="80"/>
  <c r="I34" i="80"/>
  <c r="F34" i="80"/>
  <c r="P33" i="80"/>
  <c r="I33" i="80"/>
  <c r="F33" i="80"/>
  <c r="P32" i="80"/>
  <c r="I32" i="80"/>
  <c r="F32" i="80"/>
  <c r="J32" i="80" s="1"/>
  <c r="J41" i="80" s="1"/>
  <c r="P31" i="80"/>
  <c r="I31" i="80"/>
  <c r="F31" i="80"/>
  <c r="J17" i="80"/>
  <c r="J16" i="80"/>
  <c r="Z15" i="80"/>
  <c r="Z16" i="80" s="1"/>
  <c r="Y15" i="80"/>
  <c r="Y16" i="80" s="1"/>
  <c r="X15" i="80"/>
  <c r="X16" i="80" s="1"/>
  <c r="J15" i="80"/>
  <c r="O45" i="78"/>
  <c r="O46" i="78"/>
  <c r="O47" i="78"/>
  <c r="O48" i="77"/>
  <c r="N48" i="78" s="1"/>
  <c r="O48" i="78"/>
  <c r="P46" i="78"/>
  <c r="P47" i="78"/>
  <c r="P49" i="78"/>
  <c r="P45" i="78"/>
  <c r="N46" i="78"/>
  <c r="N47" i="78"/>
  <c r="N49" i="78"/>
  <c r="N45" i="78"/>
  <c r="O45" i="80" l="1"/>
  <c r="P45" i="80" s="1"/>
  <c r="J21" i="80"/>
  <c r="O46" i="80" s="1"/>
  <c r="P46" i="80" s="1"/>
  <c r="F41" i="80"/>
  <c r="S41" i="80" s="1"/>
  <c r="P41" i="80"/>
  <c r="I41" i="80"/>
  <c r="J22" i="80"/>
  <c r="O47" i="80" s="1"/>
  <c r="P47" i="80" s="1"/>
  <c r="P48" i="78"/>
  <c r="G45" i="78"/>
  <c r="U62" i="79"/>
  <c r="O49" i="79"/>
  <c r="P49" i="79" s="1"/>
  <c r="N49" i="79"/>
  <c r="O48" i="79"/>
  <c r="P48" i="79" s="1"/>
  <c r="N48" i="79"/>
  <c r="N47" i="79"/>
  <c r="Q46" i="79"/>
  <c r="N46" i="79"/>
  <c r="E46" i="79"/>
  <c r="N45" i="79"/>
  <c r="G45" i="79"/>
  <c r="E45" i="79"/>
  <c r="O41" i="79"/>
  <c r="N41" i="79"/>
  <c r="Q41" i="79" s="1"/>
  <c r="H41" i="79"/>
  <c r="G41" i="79"/>
  <c r="E41" i="79"/>
  <c r="D41" i="79"/>
  <c r="C41" i="79"/>
  <c r="P40" i="79"/>
  <c r="I40" i="79"/>
  <c r="F40" i="79"/>
  <c r="P39" i="79"/>
  <c r="I39" i="79"/>
  <c r="F39" i="79"/>
  <c r="P38" i="79"/>
  <c r="I38" i="79"/>
  <c r="F38" i="79"/>
  <c r="P37" i="79"/>
  <c r="I37" i="79"/>
  <c r="F37" i="79"/>
  <c r="P36" i="79"/>
  <c r="I36" i="79"/>
  <c r="F36" i="79"/>
  <c r="P35" i="79"/>
  <c r="I35" i="79"/>
  <c r="F35" i="79"/>
  <c r="P34" i="79"/>
  <c r="I34" i="79"/>
  <c r="F34" i="79"/>
  <c r="P33" i="79"/>
  <c r="I33" i="79"/>
  <c r="F33" i="79"/>
  <c r="J33" i="79" s="1"/>
  <c r="P32" i="79"/>
  <c r="I32" i="79"/>
  <c r="F32" i="79"/>
  <c r="J32" i="79" s="1"/>
  <c r="J41" i="79" s="1"/>
  <c r="P31" i="79"/>
  <c r="P41" i="79" s="1"/>
  <c r="I31" i="79"/>
  <c r="I41" i="79" s="1"/>
  <c r="F31" i="79"/>
  <c r="J19" i="79"/>
  <c r="J20" i="79" s="1"/>
  <c r="J18" i="79"/>
  <c r="J17" i="79"/>
  <c r="J16" i="79"/>
  <c r="J22" i="79" s="1"/>
  <c r="O47" i="79" s="1"/>
  <c r="P47" i="79" s="1"/>
  <c r="Z15" i="79"/>
  <c r="Z16" i="79" s="1"/>
  <c r="Y15" i="79"/>
  <c r="Y16" i="79" s="1"/>
  <c r="X15" i="79"/>
  <c r="X16" i="79" s="1"/>
  <c r="J15" i="79"/>
  <c r="U62" i="78"/>
  <c r="O49" i="78"/>
  <c r="Q46" i="78"/>
  <c r="E46" i="78"/>
  <c r="E45" i="78"/>
  <c r="O41" i="78"/>
  <c r="N41" i="78"/>
  <c r="Q41" i="78" s="1"/>
  <c r="H41" i="78"/>
  <c r="G41" i="78"/>
  <c r="E41" i="78"/>
  <c r="D41" i="78"/>
  <c r="C41" i="78"/>
  <c r="P40" i="78"/>
  <c r="I40" i="78"/>
  <c r="F40" i="78"/>
  <c r="P39" i="78"/>
  <c r="I39" i="78"/>
  <c r="F39" i="78"/>
  <c r="P38" i="78"/>
  <c r="I38" i="78"/>
  <c r="F38" i="78"/>
  <c r="P37" i="78"/>
  <c r="I37" i="78"/>
  <c r="F37" i="78"/>
  <c r="P36" i="78"/>
  <c r="I36" i="78"/>
  <c r="F36" i="78"/>
  <c r="P35" i="78"/>
  <c r="I35" i="78"/>
  <c r="F35" i="78"/>
  <c r="P34" i="78"/>
  <c r="I34" i="78"/>
  <c r="F34" i="78"/>
  <c r="P33" i="78"/>
  <c r="I33" i="78"/>
  <c r="F33" i="78"/>
  <c r="P32" i="78"/>
  <c r="I32" i="78"/>
  <c r="F32" i="78"/>
  <c r="J32" i="78" s="1"/>
  <c r="J41" i="78" s="1"/>
  <c r="P31" i="78"/>
  <c r="I31" i="78"/>
  <c r="F31" i="78"/>
  <c r="F41" i="78" s="1"/>
  <c r="J19" i="78"/>
  <c r="J20" i="78" s="1"/>
  <c r="J18" i="78"/>
  <c r="J17" i="78"/>
  <c r="J16" i="78"/>
  <c r="J22" i="78" s="1"/>
  <c r="Z15" i="78"/>
  <c r="Z16" i="78" s="1"/>
  <c r="Y15" i="78"/>
  <c r="Y16" i="78" s="1"/>
  <c r="X15" i="78"/>
  <c r="X16" i="78" s="1"/>
  <c r="J15" i="78"/>
  <c r="J21" i="77"/>
  <c r="O46" i="77" s="1"/>
  <c r="P46" i="77" s="1"/>
  <c r="J22" i="77"/>
  <c r="O47" i="77" s="1"/>
  <c r="P47" i="77" s="1"/>
  <c r="O45" i="77"/>
  <c r="E46" i="77"/>
  <c r="E45" i="77"/>
  <c r="G45" i="77"/>
  <c r="P48" i="77"/>
  <c r="P49" i="77"/>
  <c r="P45" i="77"/>
  <c r="N46" i="77"/>
  <c r="N47" i="77"/>
  <c r="N48" i="77"/>
  <c r="N49" i="77"/>
  <c r="N45" i="77"/>
  <c r="O41" i="77"/>
  <c r="N41" i="77"/>
  <c r="Q41" i="77" s="1"/>
  <c r="H41" i="77"/>
  <c r="G41" i="77"/>
  <c r="E41" i="77"/>
  <c r="D41" i="77"/>
  <c r="C41" i="77"/>
  <c r="P40" i="77"/>
  <c r="I40" i="77"/>
  <c r="F40" i="77"/>
  <c r="P39" i="77"/>
  <c r="I39" i="77"/>
  <c r="F39" i="77"/>
  <c r="P38" i="77"/>
  <c r="I38" i="77"/>
  <c r="F38" i="77"/>
  <c r="P37" i="77"/>
  <c r="I37" i="77"/>
  <c r="F37" i="77"/>
  <c r="P36" i="77"/>
  <c r="I36" i="77"/>
  <c r="F36" i="77"/>
  <c r="P35" i="77"/>
  <c r="I35" i="77"/>
  <c r="F35" i="77"/>
  <c r="P34" i="77"/>
  <c r="I34" i="77"/>
  <c r="F34" i="77"/>
  <c r="P33" i="77"/>
  <c r="I33" i="77"/>
  <c r="F33" i="77"/>
  <c r="J33" i="77" s="1"/>
  <c r="P32" i="77"/>
  <c r="I32" i="77"/>
  <c r="F32" i="77"/>
  <c r="J32" i="77" s="1"/>
  <c r="P31" i="77"/>
  <c r="P41" i="77" s="1"/>
  <c r="I31" i="77"/>
  <c r="I41" i="77" s="1"/>
  <c r="F31" i="77"/>
  <c r="F41" i="77" s="1"/>
  <c r="S41" i="77" s="1"/>
  <c r="J20" i="77"/>
  <c r="J19" i="77"/>
  <c r="J17" i="77"/>
  <c r="J16" i="77"/>
  <c r="J15" i="77"/>
  <c r="U62" i="77"/>
  <c r="O49" i="77"/>
  <c r="Q46" i="77"/>
  <c r="J18" i="77"/>
  <c r="Z15" i="77"/>
  <c r="Z16" i="77" s="1"/>
  <c r="Y15" i="77"/>
  <c r="Y16" i="77" s="1"/>
  <c r="X15" i="77"/>
  <c r="X16" i="77" s="1"/>
  <c r="O47" i="76"/>
  <c r="O46" i="76"/>
  <c r="J24" i="76"/>
  <c r="I16" i="76"/>
  <c r="G45" i="76"/>
  <c r="P48" i="76"/>
  <c r="P49" i="76"/>
  <c r="N46" i="76"/>
  <c r="N48" i="76"/>
  <c r="N49" i="76"/>
  <c r="U62" i="76"/>
  <c r="O49" i="76"/>
  <c r="O48" i="76"/>
  <c r="E48" i="76"/>
  <c r="G48" i="76" s="1"/>
  <c r="E47" i="76"/>
  <c r="G47" i="76" s="1"/>
  <c r="Q46" i="76"/>
  <c r="E45" i="76"/>
  <c r="O41" i="76"/>
  <c r="N41" i="76"/>
  <c r="Q41" i="76" s="1"/>
  <c r="H41" i="76"/>
  <c r="G41" i="76"/>
  <c r="E41" i="76"/>
  <c r="D41" i="76"/>
  <c r="C41" i="76"/>
  <c r="P40" i="76"/>
  <c r="I40" i="76"/>
  <c r="F40" i="76"/>
  <c r="P39" i="76"/>
  <c r="I39" i="76"/>
  <c r="F39" i="76"/>
  <c r="P38" i="76"/>
  <c r="I38" i="76"/>
  <c r="F38" i="76"/>
  <c r="P37" i="76"/>
  <c r="I37" i="76"/>
  <c r="F37" i="76"/>
  <c r="P36" i="76"/>
  <c r="I36" i="76"/>
  <c r="F36" i="76"/>
  <c r="P35" i="76"/>
  <c r="I35" i="76"/>
  <c r="F35" i="76"/>
  <c r="P34" i="76"/>
  <c r="I34" i="76"/>
  <c r="F34" i="76"/>
  <c r="P33" i="76"/>
  <c r="I33" i="76"/>
  <c r="P32" i="76"/>
  <c r="P41" i="76" s="1"/>
  <c r="I32" i="76"/>
  <c r="F32" i="76"/>
  <c r="P31" i="76"/>
  <c r="I31" i="76"/>
  <c r="F31" i="76"/>
  <c r="F41" i="76" s="1"/>
  <c r="J21" i="76"/>
  <c r="J19" i="76"/>
  <c r="J20" i="76" s="1"/>
  <c r="J18" i="76"/>
  <c r="J17" i="76"/>
  <c r="J23" i="76" s="1"/>
  <c r="Z16" i="76"/>
  <c r="X16" i="76"/>
  <c r="J16" i="76"/>
  <c r="O45" i="76" s="1"/>
  <c r="Z15" i="76"/>
  <c r="Y15" i="76"/>
  <c r="Y16" i="76" s="1"/>
  <c r="X15" i="76"/>
  <c r="J15" i="76"/>
  <c r="G45" i="75"/>
  <c r="P48" i="75"/>
  <c r="P49" i="75"/>
  <c r="N46" i="75"/>
  <c r="N47" i="75"/>
  <c r="N48" i="75"/>
  <c r="N49" i="75"/>
  <c r="N45" i="75"/>
  <c r="P47" i="73"/>
  <c r="P41" i="78" l="1"/>
  <c r="S41" i="78"/>
  <c r="I41" i="78"/>
  <c r="O45" i="79"/>
  <c r="P45" i="79" s="1"/>
  <c r="F41" i="79"/>
  <c r="S41" i="79" s="1"/>
  <c r="J21" i="79"/>
  <c r="O46" i="79" s="1"/>
  <c r="P46" i="79" s="1"/>
  <c r="J21" i="78"/>
  <c r="J41" i="77"/>
  <c r="I41" i="76"/>
  <c r="S41" i="76"/>
  <c r="P46" i="76"/>
  <c r="U62" i="75"/>
  <c r="O49" i="75"/>
  <c r="O48" i="75"/>
  <c r="E48" i="75"/>
  <c r="G48" i="75" s="1"/>
  <c r="G47" i="75"/>
  <c r="E47" i="75"/>
  <c r="Q46" i="75"/>
  <c r="E45" i="75"/>
  <c r="O41" i="75"/>
  <c r="N41" i="75"/>
  <c r="Q41" i="75" s="1"/>
  <c r="H41" i="75"/>
  <c r="G41" i="75"/>
  <c r="E41" i="75"/>
  <c r="D41" i="75"/>
  <c r="C41" i="75"/>
  <c r="P40" i="75"/>
  <c r="I40" i="75"/>
  <c r="F40" i="75"/>
  <c r="P39" i="75"/>
  <c r="I39" i="75"/>
  <c r="F39" i="75"/>
  <c r="P38" i="75"/>
  <c r="I38" i="75"/>
  <c r="F38" i="75"/>
  <c r="P37" i="75"/>
  <c r="I37" i="75"/>
  <c r="F37" i="75"/>
  <c r="P36" i="75"/>
  <c r="I36" i="75"/>
  <c r="F36" i="75"/>
  <c r="P35" i="75"/>
  <c r="I35" i="75"/>
  <c r="F35" i="75"/>
  <c r="P34" i="75"/>
  <c r="I34" i="75"/>
  <c r="F34" i="75"/>
  <c r="P33" i="75"/>
  <c r="I33" i="75"/>
  <c r="P32" i="75"/>
  <c r="I32" i="75"/>
  <c r="F32" i="75"/>
  <c r="P31" i="75"/>
  <c r="P41" i="75" s="1"/>
  <c r="I31" i="75"/>
  <c r="F31" i="75"/>
  <c r="J19" i="75"/>
  <c r="J20" i="75" s="1"/>
  <c r="O46" i="75" s="1"/>
  <c r="P46" i="75" s="1"/>
  <c r="J18" i="75"/>
  <c r="J17" i="75"/>
  <c r="J16" i="75"/>
  <c r="J24" i="75" s="1"/>
  <c r="Z15" i="75"/>
  <c r="Z16" i="75" s="1"/>
  <c r="Y15" i="75"/>
  <c r="Y16" i="75" s="1"/>
  <c r="X15" i="75"/>
  <c r="X16" i="75" s="1"/>
  <c r="J15" i="75"/>
  <c r="J21" i="75" s="1"/>
  <c r="P47" i="74"/>
  <c r="P49" i="74"/>
  <c r="N46" i="74"/>
  <c r="N47" i="74"/>
  <c r="N48" i="74"/>
  <c r="N49" i="74"/>
  <c r="N45" i="74"/>
  <c r="G45" i="74"/>
  <c r="U62" i="74"/>
  <c r="O49" i="74"/>
  <c r="O48" i="74"/>
  <c r="E48" i="74"/>
  <c r="G48" i="74" s="1"/>
  <c r="E47" i="74"/>
  <c r="G47" i="74" s="1"/>
  <c r="Q46" i="74"/>
  <c r="E45" i="74"/>
  <c r="O41" i="74"/>
  <c r="N41" i="74"/>
  <c r="Q41" i="74" s="1"/>
  <c r="H41" i="74"/>
  <c r="G41" i="74"/>
  <c r="E41" i="74"/>
  <c r="D41" i="74"/>
  <c r="C41" i="74"/>
  <c r="P40" i="74"/>
  <c r="I40" i="74"/>
  <c r="F40" i="74"/>
  <c r="P39" i="74"/>
  <c r="I39" i="74"/>
  <c r="F39" i="74"/>
  <c r="P38" i="74"/>
  <c r="I38" i="74"/>
  <c r="F38" i="74"/>
  <c r="P37" i="74"/>
  <c r="I37" i="74"/>
  <c r="F37" i="74"/>
  <c r="P36" i="74"/>
  <c r="I36" i="74"/>
  <c r="F36" i="74"/>
  <c r="P35" i="74"/>
  <c r="I35" i="74"/>
  <c r="F35" i="74"/>
  <c r="P34" i="74"/>
  <c r="I34" i="74"/>
  <c r="F34" i="74"/>
  <c r="P33" i="74"/>
  <c r="I33" i="74"/>
  <c r="P32" i="74"/>
  <c r="I32" i="74"/>
  <c r="F32" i="74"/>
  <c r="P31" i="74"/>
  <c r="P41" i="74" s="1"/>
  <c r="I31" i="74"/>
  <c r="F31" i="74"/>
  <c r="F41" i="74" s="1"/>
  <c r="J19" i="74"/>
  <c r="J20" i="74" s="1"/>
  <c r="J18" i="74"/>
  <c r="J17" i="74"/>
  <c r="J23" i="74" s="1"/>
  <c r="J16" i="74"/>
  <c r="J24" i="74" s="1"/>
  <c r="Z15" i="74"/>
  <c r="Z16" i="74" s="1"/>
  <c r="Y15" i="74"/>
  <c r="Y16" i="74" s="1"/>
  <c r="X15" i="74"/>
  <c r="X16" i="74" s="1"/>
  <c r="J15" i="74"/>
  <c r="J21" i="74" s="1"/>
  <c r="O46" i="74" s="1"/>
  <c r="P46" i="74" s="1"/>
  <c r="P46" i="73"/>
  <c r="P49" i="73"/>
  <c r="P45" i="73"/>
  <c r="N46" i="73"/>
  <c r="N47" i="73"/>
  <c r="N48" i="73"/>
  <c r="N49" i="73"/>
  <c r="N45" i="73"/>
  <c r="G45" i="73"/>
  <c r="U62" i="73"/>
  <c r="O49" i="73"/>
  <c r="O48" i="73"/>
  <c r="E48" i="73"/>
  <c r="G48" i="73" s="1"/>
  <c r="E47" i="73"/>
  <c r="G47" i="73" s="1"/>
  <c r="Q46" i="73"/>
  <c r="E45" i="73"/>
  <c r="O41" i="73"/>
  <c r="N41" i="73"/>
  <c r="Q41" i="73" s="1"/>
  <c r="H41" i="73"/>
  <c r="G41" i="73"/>
  <c r="E41" i="73"/>
  <c r="D41" i="73"/>
  <c r="C41" i="73"/>
  <c r="P40" i="73"/>
  <c r="I40" i="73"/>
  <c r="F40" i="73"/>
  <c r="P39" i="73"/>
  <c r="I39" i="73"/>
  <c r="F39" i="73"/>
  <c r="P38" i="73"/>
  <c r="I38" i="73"/>
  <c r="F38" i="73"/>
  <c r="P37" i="73"/>
  <c r="I37" i="73"/>
  <c r="F37" i="73"/>
  <c r="P36" i="73"/>
  <c r="I36" i="73"/>
  <c r="F36" i="73"/>
  <c r="P35" i="73"/>
  <c r="I35" i="73"/>
  <c r="F35" i="73"/>
  <c r="P34" i="73"/>
  <c r="I34" i="73"/>
  <c r="F34" i="73"/>
  <c r="P33" i="73"/>
  <c r="I33" i="73"/>
  <c r="P32" i="73"/>
  <c r="I32" i="73"/>
  <c r="F32" i="73"/>
  <c r="P31" i="73"/>
  <c r="P41" i="73" s="1"/>
  <c r="I31" i="73"/>
  <c r="F31" i="73"/>
  <c r="F41" i="73" s="1"/>
  <c r="S41" i="73" s="1"/>
  <c r="J19" i="73"/>
  <c r="J20" i="73" s="1"/>
  <c r="J18" i="73"/>
  <c r="J17" i="73"/>
  <c r="J23" i="73" s="1"/>
  <c r="J16" i="73"/>
  <c r="J24" i="73" s="1"/>
  <c r="Z15" i="73"/>
  <c r="Z16" i="73" s="1"/>
  <c r="Y15" i="73"/>
  <c r="Y16" i="73" s="1"/>
  <c r="X15" i="73"/>
  <c r="X16" i="73" s="1"/>
  <c r="J15" i="73"/>
  <c r="J21" i="73" s="1"/>
  <c r="O46" i="73" s="1"/>
  <c r="P46" i="72"/>
  <c r="P47" i="72"/>
  <c r="P49" i="72"/>
  <c r="P45" i="72"/>
  <c r="N46" i="72"/>
  <c r="N47" i="72"/>
  <c r="N48" i="72"/>
  <c r="N49" i="72"/>
  <c r="N45" i="72"/>
  <c r="E47" i="72"/>
  <c r="G47" i="72" s="1"/>
  <c r="E47" i="71"/>
  <c r="G47" i="71" s="1"/>
  <c r="E45" i="72"/>
  <c r="G45" i="72"/>
  <c r="U62" i="72"/>
  <c r="O49" i="72"/>
  <c r="O48" i="72"/>
  <c r="E48" i="72"/>
  <c r="G48" i="72" s="1"/>
  <c r="Q46" i="72"/>
  <c r="O41" i="72"/>
  <c r="N41" i="72"/>
  <c r="Q41" i="72" s="1"/>
  <c r="H41" i="72"/>
  <c r="G41" i="72"/>
  <c r="F41" i="72"/>
  <c r="S41" i="72" s="1"/>
  <c r="E41" i="72"/>
  <c r="D41" i="72"/>
  <c r="C41" i="72"/>
  <c r="P40" i="72"/>
  <c r="I40" i="72"/>
  <c r="F40" i="72"/>
  <c r="P39" i="72"/>
  <c r="I39" i="72"/>
  <c r="F39" i="72"/>
  <c r="P38" i="72"/>
  <c r="I38" i="72"/>
  <c r="F38" i="72"/>
  <c r="P37" i="72"/>
  <c r="I37" i="72"/>
  <c r="F37" i="72"/>
  <c r="P36" i="72"/>
  <c r="I36" i="72"/>
  <c r="F36" i="72"/>
  <c r="P35" i="72"/>
  <c r="I35" i="72"/>
  <c r="F35" i="72"/>
  <c r="P34" i="72"/>
  <c r="I34" i="72"/>
  <c r="F34" i="72"/>
  <c r="P33" i="72"/>
  <c r="I33" i="72"/>
  <c r="P32" i="72"/>
  <c r="I32" i="72"/>
  <c r="F32" i="72"/>
  <c r="P31" i="72"/>
  <c r="P41" i="72" s="1"/>
  <c r="I31" i="72"/>
  <c r="F31" i="72"/>
  <c r="J19" i="72"/>
  <c r="J20" i="72" s="1"/>
  <c r="J18" i="72"/>
  <c r="J17" i="72"/>
  <c r="J23" i="72" s="1"/>
  <c r="J16" i="72"/>
  <c r="J24" i="72" s="1"/>
  <c r="Z15" i="72"/>
  <c r="Z16" i="72" s="1"/>
  <c r="Y15" i="72"/>
  <c r="Y16" i="72" s="1"/>
  <c r="X15" i="72"/>
  <c r="X16" i="72" s="1"/>
  <c r="J15" i="72"/>
  <c r="J21" i="72" s="1"/>
  <c r="O46" i="72" s="1"/>
  <c r="P46" i="71"/>
  <c r="P49" i="71"/>
  <c r="N46" i="71"/>
  <c r="N47" i="71"/>
  <c r="N48" i="71"/>
  <c r="N49" i="71"/>
  <c r="N45" i="71"/>
  <c r="E45" i="71"/>
  <c r="E45" i="69"/>
  <c r="N45" i="69"/>
  <c r="N46" i="69"/>
  <c r="N47" i="69"/>
  <c r="N48" i="69"/>
  <c r="N49" i="69"/>
  <c r="P45" i="69"/>
  <c r="G45" i="71"/>
  <c r="U62" i="71"/>
  <c r="O49" i="71"/>
  <c r="O48" i="71"/>
  <c r="G48" i="71"/>
  <c r="E48" i="71"/>
  <c r="Q46" i="71"/>
  <c r="O41" i="71"/>
  <c r="N41" i="71"/>
  <c r="Q41" i="71" s="1"/>
  <c r="H41" i="71"/>
  <c r="G41" i="71"/>
  <c r="E41" i="71"/>
  <c r="D41" i="71"/>
  <c r="C41" i="71"/>
  <c r="P40" i="71"/>
  <c r="I40" i="71"/>
  <c r="F40" i="71"/>
  <c r="P39" i="71"/>
  <c r="I39" i="71"/>
  <c r="F39" i="71"/>
  <c r="P38" i="71"/>
  <c r="I38" i="71"/>
  <c r="F38" i="71"/>
  <c r="P37" i="71"/>
  <c r="I37" i="71"/>
  <c r="F37" i="71"/>
  <c r="P36" i="71"/>
  <c r="I36" i="71"/>
  <c r="F36" i="71"/>
  <c r="P35" i="71"/>
  <c r="I35" i="71"/>
  <c r="F35" i="71"/>
  <c r="P34" i="71"/>
  <c r="I34" i="71"/>
  <c r="F34" i="71"/>
  <c r="P33" i="71"/>
  <c r="I33" i="71"/>
  <c r="F33" i="71"/>
  <c r="P32" i="71"/>
  <c r="I32" i="71"/>
  <c r="F32" i="71"/>
  <c r="P31" i="71"/>
  <c r="I31" i="71"/>
  <c r="I41" i="71" s="1"/>
  <c r="F31" i="71"/>
  <c r="J19" i="71"/>
  <c r="J20" i="71" s="1"/>
  <c r="J18" i="71"/>
  <c r="J17" i="71"/>
  <c r="J23" i="71" s="1"/>
  <c r="J16" i="71"/>
  <c r="J24" i="71" s="1"/>
  <c r="Z15" i="71"/>
  <c r="Z16" i="71" s="1"/>
  <c r="Y15" i="71"/>
  <c r="Y16" i="71" s="1"/>
  <c r="X15" i="71"/>
  <c r="X16" i="71" s="1"/>
  <c r="J15" i="71"/>
  <c r="O45" i="71" s="1"/>
  <c r="P45" i="71" s="1"/>
  <c r="P46" i="69"/>
  <c r="P47" i="69"/>
  <c r="P48" i="69"/>
  <c r="P48" i="71" s="1"/>
  <c r="P48" i="72" s="1"/>
  <c r="P48" i="73" s="1"/>
  <c r="P48" i="74" s="1"/>
  <c r="P49" i="69"/>
  <c r="G45" i="69"/>
  <c r="J17" i="69"/>
  <c r="J23" i="69" s="1"/>
  <c r="U62" i="69"/>
  <c r="O49" i="69"/>
  <c r="O48" i="69"/>
  <c r="E48" i="69"/>
  <c r="G48" i="69" s="1"/>
  <c r="E47" i="69"/>
  <c r="G47" i="69" s="1"/>
  <c r="Q46" i="69"/>
  <c r="O41" i="69"/>
  <c r="N41" i="69"/>
  <c r="Q41" i="69" s="1"/>
  <c r="H41" i="69"/>
  <c r="G41" i="69"/>
  <c r="E41" i="69"/>
  <c r="D41" i="69"/>
  <c r="C41" i="69"/>
  <c r="P40" i="69"/>
  <c r="I40" i="69"/>
  <c r="F40" i="69"/>
  <c r="P39" i="69"/>
  <c r="I39" i="69"/>
  <c r="F39" i="69"/>
  <c r="P38" i="69"/>
  <c r="I38" i="69"/>
  <c r="F38" i="69"/>
  <c r="P37" i="69"/>
  <c r="I37" i="69"/>
  <c r="F37" i="69"/>
  <c r="P36" i="69"/>
  <c r="I36" i="69"/>
  <c r="F36" i="69"/>
  <c r="P35" i="69"/>
  <c r="I35" i="69"/>
  <c r="F35" i="69"/>
  <c r="P34" i="69"/>
  <c r="I34" i="69"/>
  <c r="F34" i="69"/>
  <c r="P33" i="69"/>
  <c r="I33" i="69"/>
  <c r="F33" i="69"/>
  <c r="P32" i="69"/>
  <c r="I32" i="69"/>
  <c r="F32" i="69"/>
  <c r="P31" i="69"/>
  <c r="I31" i="69"/>
  <c r="F31" i="69"/>
  <c r="F41" i="69" s="1"/>
  <c r="S41" i="69" s="1"/>
  <c r="J19" i="69"/>
  <c r="J20" i="69" s="1"/>
  <c r="J18" i="69"/>
  <c r="Z16" i="69"/>
  <c r="Y16" i="69"/>
  <c r="J16" i="69"/>
  <c r="J24" i="69" s="1"/>
  <c r="Z15" i="69"/>
  <c r="Y15" i="69"/>
  <c r="X15" i="69"/>
  <c r="X16" i="69" s="1"/>
  <c r="J15" i="69"/>
  <c r="P48" i="68"/>
  <c r="O48" i="67"/>
  <c r="O48" i="68"/>
  <c r="U62" i="68"/>
  <c r="O47" i="68"/>
  <c r="J21" i="68"/>
  <c r="H17" i="68"/>
  <c r="J23" i="75" l="1"/>
  <c r="O47" i="75" s="1"/>
  <c r="O45" i="75"/>
  <c r="F41" i="75"/>
  <c r="S41" i="75" s="1"/>
  <c r="I41" i="75"/>
  <c r="S41" i="74"/>
  <c r="I41" i="74"/>
  <c r="O47" i="74"/>
  <c r="O45" i="74"/>
  <c r="P45" i="74" s="1"/>
  <c r="I41" i="73"/>
  <c r="O47" i="73"/>
  <c r="O45" i="73"/>
  <c r="I41" i="72"/>
  <c r="O47" i="72"/>
  <c r="O45" i="72"/>
  <c r="F41" i="71"/>
  <c r="S41" i="71" s="1"/>
  <c r="P41" i="71"/>
  <c r="O47" i="71"/>
  <c r="P47" i="71" s="1"/>
  <c r="J21" i="71"/>
  <c r="O46" i="71" s="1"/>
  <c r="I41" i="69"/>
  <c r="O45" i="69"/>
  <c r="P41" i="69"/>
  <c r="O47" i="69"/>
  <c r="J21" i="69"/>
  <c r="O46" i="69" s="1"/>
  <c r="P49" i="68"/>
  <c r="N46" i="68"/>
  <c r="N47" i="68"/>
  <c r="N48" i="68"/>
  <c r="N49" i="68"/>
  <c r="N45" i="68"/>
  <c r="E45" i="68"/>
  <c r="G45" i="68"/>
  <c r="O49" i="68"/>
  <c r="E48" i="68"/>
  <c r="G48" i="68" s="1"/>
  <c r="E47" i="68"/>
  <c r="G47" i="68" s="1"/>
  <c r="Q46" i="68"/>
  <c r="O41" i="68"/>
  <c r="N41" i="68"/>
  <c r="Q41" i="68" s="1"/>
  <c r="H41" i="68"/>
  <c r="G41" i="68"/>
  <c r="E41" i="68"/>
  <c r="D41" i="68"/>
  <c r="C41" i="68"/>
  <c r="P40" i="68"/>
  <c r="I40" i="68"/>
  <c r="F40" i="68"/>
  <c r="P39" i="68"/>
  <c r="I39" i="68"/>
  <c r="F39" i="68"/>
  <c r="P38" i="68"/>
  <c r="I38" i="68"/>
  <c r="F38" i="68"/>
  <c r="P37" i="68"/>
  <c r="I37" i="68"/>
  <c r="F37" i="68"/>
  <c r="P36" i="68"/>
  <c r="I36" i="68"/>
  <c r="F36" i="68"/>
  <c r="P35" i="68"/>
  <c r="I35" i="68"/>
  <c r="F35" i="68"/>
  <c r="P34" i="68"/>
  <c r="I34" i="68"/>
  <c r="F34" i="68"/>
  <c r="P33" i="68"/>
  <c r="I33" i="68"/>
  <c r="F33" i="68"/>
  <c r="P32" i="68"/>
  <c r="I32" i="68"/>
  <c r="F32" i="68"/>
  <c r="P31" i="68"/>
  <c r="I31" i="68"/>
  <c r="F31" i="68"/>
  <c r="J24" i="68"/>
  <c r="J23" i="68"/>
  <c r="J20" i="68"/>
  <c r="J19" i="68"/>
  <c r="J18" i="68"/>
  <c r="J17" i="68"/>
  <c r="Y16" i="68"/>
  <c r="X16" i="68"/>
  <c r="J16" i="68"/>
  <c r="Z15" i="68"/>
  <c r="Z16" i="68" s="1"/>
  <c r="Y15" i="68"/>
  <c r="X15" i="68"/>
  <c r="J15" i="68"/>
  <c r="O45" i="68" s="1"/>
  <c r="P45" i="68" s="1"/>
  <c r="I31" i="67"/>
  <c r="P45" i="67"/>
  <c r="N45" i="67"/>
  <c r="P48" i="67"/>
  <c r="U46" i="67"/>
  <c r="O47" i="67"/>
  <c r="P46" i="67"/>
  <c r="P47" i="67"/>
  <c r="P49" i="67"/>
  <c r="J15" i="67"/>
  <c r="J21" i="67" s="1"/>
  <c r="N46" i="67"/>
  <c r="N47" i="67"/>
  <c r="N48" i="67"/>
  <c r="N49" i="67"/>
  <c r="G45" i="67"/>
  <c r="E45" i="67"/>
  <c r="J24" i="67"/>
  <c r="J23" i="67"/>
  <c r="O49" i="67"/>
  <c r="G48" i="67"/>
  <c r="E48" i="67"/>
  <c r="E47" i="67"/>
  <c r="G47" i="67" s="1"/>
  <c r="Q46" i="67"/>
  <c r="O41" i="67"/>
  <c r="N41" i="67"/>
  <c r="Q41" i="67" s="1"/>
  <c r="H41" i="67"/>
  <c r="G41" i="67"/>
  <c r="E41" i="67"/>
  <c r="D41" i="67"/>
  <c r="C41" i="67"/>
  <c r="P40" i="67"/>
  <c r="I40" i="67"/>
  <c r="F40" i="67"/>
  <c r="P39" i="67"/>
  <c r="I39" i="67"/>
  <c r="F39" i="67"/>
  <c r="P38" i="67"/>
  <c r="I38" i="67"/>
  <c r="F38" i="67"/>
  <c r="P37" i="67"/>
  <c r="I37" i="67"/>
  <c r="F37" i="67"/>
  <c r="P36" i="67"/>
  <c r="I36" i="67"/>
  <c r="F36" i="67"/>
  <c r="P35" i="67"/>
  <c r="I35" i="67"/>
  <c r="F35" i="67"/>
  <c r="P34" i="67"/>
  <c r="I34" i="67"/>
  <c r="F34" i="67"/>
  <c r="P33" i="67"/>
  <c r="I33" i="67"/>
  <c r="F33" i="67"/>
  <c r="P32" i="67"/>
  <c r="I32" i="67"/>
  <c r="F32" i="67"/>
  <c r="P31" i="67"/>
  <c r="F31" i="67"/>
  <c r="F41" i="67" s="1"/>
  <c r="J20" i="67"/>
  <c r="J19" i="67"/>
  <c r="J18" i="67"/>
  <c r="J17" i="67"/>
  <c r="Y16" i="67"/>
  <c r="X16" i="67"/>
  <c r="J16" i="67"/>
  <c r="Z15" i="67"/>
  <c r="Z16" i="67" s="1"/>
  <c r="Y15" i="67"/>
  <c r="X15" i="67"/>
  <c r="P46" i="66"/>
  <c r="P47" i="66"/>
  <c r="P48" i="66"/>
  <c r="P49" i="66"/>
  <c r="P45" i="66"/>
  <c r="N46" i="66"/>
  <c r="N47" i="66"/>
  <c r="N48" i="66"/>
  <c r="N49" i="66"/>
  <c r="N45" i="66"/>
  <c r="G45" i="64"/>
  <c r="G45" i="65" s="1"/>
  <c r="G45" i="66" s="1"/>
  <c r="E45" i="66"/>
  <c r="J23" i="66"/>
  <c r="J21" i="66"/>
  <c r="I16" i="66"/>
  <c r="H17" i="66"/>
  <c r="O49" i="66"/>
  <c r="O48" i="66"/>
  <c r="E48" i="66"/>
  <c r="G48" i="66" s="1"/>
  <c r="E47" i="66"/>
  <c r="G47" i="66" s="1"/>
  <c r="Q46" i="66"/>
  <c r="O41" i="66"/>
  <c r="N41" i="66"/>
  <c r="Q41" i="66" s="1"/>
  <c r="H41" i="66"/>
  <c r="G41" i="66"/>
  <c r="E41" i="66"/>
  <c r="D41" i="66"/>
  <c r="C41" i="66"/>
  <c r="P40" i="66"/>
  <c r="I40" i="66"/>
  <c r="F40" i="66"/>
  <c r="P39" i="66"/>
  <c r="I39" i="66"/>
  <c r="F39" i="66"/>
  <c r="P38" i="66"/>
  <c r="I38" i="66"/>
  <c r="F38" i="66"/>
  <c r="P37" i="66"/>
  <c r="I37" i="66"/>
  <c r="F37" i="66"/>
  <c r="P36" i="66"/>
  <c r="I36" i="66"/>
  <c r="F36" i="66"/>
  <c r="P35" i="66"/>
  <c r="I35" i="66"/>
  <c r="F35" i="66"/>
  <c r="P34" i="66"/>
  <c r="I34" i="66"/>
  <c r="F34" i="66"/>
  <c r="P33" i="66"/>
  <c r="I33" i="66"/>
  <c r="F33" i="66"/>
  <c r="P32" i="66"/>
  <c r="I32" i="66"/>
  <c r="F32" i="66"/>
  <c r="P31" i="66"/>
  <c r="I31" i="66"/>
  <c r="I41" i="66" s="1"/>
  <c r="F31" i="66"/>
  <c r="F41" i="66" s="1"/>
  <c r="J19" i="66"/>
  <c r="J20" i="66" s="1"/>
  <c r="J18" i="66"/>
  <c r="J17" i="66"/>
  <c r="J16" i="66"/>
  <c r="J24" i="66" s="1"/>
  <c r="Z15" i="66"/>
  <c r="Z16" i="66" s="1"/>
  <c r="Y15" i="66"/>
  <c r="Y16" i="66" s="1"/>
  <c r="X15" i="66"/>
  <c r="X16" i="66" s="1"/>
  <c r="J15" i="66"/>
  <c r="O46" i="66" s="1"/>
  <c r="E48" i="65"/>
  <c r="G48" i="65" s="1"/>
  <c r="P46" i="65"/>
  <c r="P47" i="65"/>
  <c r="P48" i="65"/>
  <c r="P49" i="65"/>
  <c r="P45" i="65"/>
  <c r="O49" i="65"/>
  <c r="O47" i="65"/>
  <c r="O45" i="65"/>
  <c r="N46" i="65"/>
  <c r="N47" i="65"/>
  <c r="N48" i="65"/>
  <c r="N49" i="65"/>
  <c r="N45" i="65"/>
  <c r="J23" i="65"/>
  <c r="J24" i="65"/>
  <c r="I16" i="65"/>
  <c r="J16" i="65" s="1"/>
  <c r="O48" i="65"/>
  <c r="E47" i="65"/>
  <c r="G47" i="65" s="1"/>
  <c r="Q46" i="65"/>
  <c r="E45" i="65"/>
  <c r="O41" i="65"/>
  <c r="N41" i="65"/>
  <c r="Q41" i="65" s="1"/>
  <c r="H41" i="65"/>
  <c r="G41" i="65"/>
  <c r="E41" i="65"/>
  <c r="D41" i="65"/>
  <c r="C41" i="65"/>
  <c r="P40" i="65"/>
  <c r="I40" i="65"/>
  <c r="F40" i="65"/>
  <c r="P39" i="65"/>
  <c r="I39" i="65"/>
  <c r="F39" i="65"/>
  <c r="P38" i="65"/>
  <c r="I38" i="65"/>
  <c r="F38" i="65"/>
  <c r="P37" i="65"/>
  <c r="I37" i="65"/>
  <c r="F37" i="65"/>
  <c r="P36" i="65"/>
  <c r="I36" i="65"/>
  <c r="F36" i="65"/>
  <c r="P35" i="65"/>
  <c r="I35" i="65"/>
  <c r="F35" i="65"/>
  <c r="P34" i="65"/>
  <c r="I34" i="65"/>
  <c r="F34" i="65"/>
  <c r="P33" i="65"/>
  <c r="I33" i="65"/>
  <c r="F33" i="65"/>
  <c r="P32" i="65"/>
  <c r="I32" i="65"/>
  <c r="F32" i="65"/>
  <c r="P31" i="65"/>
  <c r="I31" i="65"/>
  <c r="F31" i="65"/>
  <c r="F41" i="65" s="1"/>
  <c r="J19" i="65"/>
  <c r="J20" i="65" s="1"/>
  <c r="J18" i="65"/>
  <c r="J17" i="65"/>
  <c r="X16" i="65"/>
  <c r="Z15" i="65"/>
  <c r="Z16" i="65" s="1"/>
  <c r="Y15" i="65"/>
  <c r="Y16" i="65" s="1"/>
  <c r="X15" i="65"/>
  <c r="J15" i="65"/>
  <c r="J21" i="65" s="1"/>
  <c r="O46" i="65" s="1"/>
  <c r="C48" i="64"/>
  <c r="E48" i="64" s="1"/>
  <c r="G48" i="64" s="1"/>
  <c r="P45" i="75" l="1"/>
  <c r="P45" i="76" s="1"/>
  <c r="N45" i="76"/>
  <c r="P47" i="75"/>
  <c r="P47" i="76" s="1"/>
  <c r="N47" i="76"/>
  <c r="I41" i="68"/>
  <c r="F41" i="68"/>
  <c r="S41" i="68"/>
  <c r="P41" i="68"/>
  <c r="P47" i="68"/>
  <c r="O46" i="68"/>
  <c r="P46" i="68" s="1"/>
  <c r="P41" i="67"/>
  <c r="O45" i="67"/>
  <c r="I41" i="67"/>
  <c r="O46" i="67"/>
  <c r="P41" i="66"/>
  <c r="O47" i="66"/>
  <c r="O45" i="66"/>
  <c r="I41" i="65"/>
  <c r="P41" i="65"/>
  <c r="P46" i="64"/>
  <c r="P47" i="64"/>
  <c r="P48" i="64"/>
  <c r="P49" i="64"/>
  <c r="P45" i="64"/>
  <c r="O47" i="64"/>
  <c r="O46" i="64"/>
  <c r="O45" i="64"/>
  <c r="N46" i="64"/>
  <c r="N47" i="64"/>
  <c r="N48" i="64"/>
  <c r="N49" i="64"/>
  <c r="N45" i="64"/>
  <c r="E47" i="64"/>
  <c r="G47" i="64" s="1"/>
  <c r="E45" i="63"/>
  <c r="E45" i="62"/>
  <c r="E46" i="61"/>
  <c r="E45" i="64"/>
  <c r="J21" i="64"/>
  <c r="J24" i="64"/>
  <c r="Y16" i="64"/>
  <c r="Z16" i="64"/>
  <c r="X16" i="64"/>
  <c r="Z15" i="64"/>
  <c r="Y15" i="64"/>
  <c r="X15" i="64"/>
  <c r="I16" i="64"/>
  <c r="O49" i="64"/>
  <c r="O48" i="64"/>
  <c r="Q46" i="64"/>
  <c r="O41" i="64"/>
  <c r="N41" i="64"/>
  <c r="Q41" i="64" s="1"/>
  <c r="H41" i="64"/>
  <c r="G41" i="64"/>
  <c r="E41" i="64"/>
  <c r="D41" i="64"/>
  <c r="C41" i="64"/>
  <c r="P40" i="64"/>
  <c r="I40" i="64"/>
  <c r="F40" i="64"/>
  <c r="P39" i="64"/>
  <c r="I39" i="64"/>
  <c r="F39" i="64"/>
  <c r="P38" i="64"/>
  <c r="I38" i="64"/>
  <c r="F38" i="64"/>
  <c r="P37" i="64"/>
  <c r="I37" i="64"/>
  <c r="F37" i="64"/>
  <c r="P36" i="64"/>
  <c r="I36" i="64"/>
  <c r="F36" i="64"/>
  <c r="P35" i="64"/>
  <c r="I35" i="64"/>
  <c r="F35" i="64"/>
  <c r="P34" i="64"/>
  <c r="I34" i="64"/>
  <c r="F34" i="64"/>
  <c r="P33" i="64"/>
  <c r="I33" i="64"/>
  <c r="F33" i="64"/>
  <c r="P32" i="64"/>
  <c r="I32" i="64"/>
  <c r="F32" i="64"/>
  <c r="P31" i="64"/>
  <c r="I31" i="64"/>
  <c r="F31" i="64"/>
  <c r="F41" i="64" s="1"/>
  <c r="J19" i="64"/>
  <c r="J18" i="64"/>
  <c r="J17" i="64"/>
  <c r="J16" i="64"/>
  <c r="J15" i="64"/>
  <c r="N46" i="63"/>
  <c r="N47" i="63"/>
  <c r="N48" i="63"/>
  <c r="N49" i="63"/>
  <c r="N45" i="63"/>
  <c r="P46" i="63"/>
  <c r="P47" i="63"/>
  <c r="P48" i="63"/>
  <c r="P49" i="63"/>
  <c r="P45" i="63"/>
  <c r="G45" i="63"/>
  <c r="P33" i="63"/>
  <c r="P32" i="63"/>
  <c r="O41" i="63"/>
  <c r="O49" i="63"/>
  <c r="O48" i="63"/>
  <c r="G47" i="63"/>
  <c r="E47" i="63"/>
  <c r="Q46" i="63"/>
  <c r="N41" i="63"/>
  <c r="Q41" i="63" s="1"/>
  <c r="H41" i="63"/>
  <c r="G41" i="63"/>
  <c r="E41" i="63"/>
  <c r="D41" i="63"/>
  <c r="C41" i="63"/>
  <c r="P40" i="63"/>
  <c r="I40" i="63"/>
  <c r="F40" i="63"/>
  <c r="P39" i="63"/>
  <c r="I39" i="63"/>
  <c r="F39" i="63"/>
  <c r="P38" i="63"/>
  <c r="I38" i="63"/>
  <c r="F38" i="63"/>
  <c r="P37" i="63"/>
  <c r="I37" i="63"/>
  <c r="F37" i="63"/>
  <c r="P36" i="63"/>
  <c r="I36" i="63"/>
  <c r="F36" i="63"/>
  <c r="P35" i="63"/>
  <c r="I35" i="63"/>
  <c r="F35" i="63"/>
  <c r="P34" i="63"/>
  <c r="I34" i="63"/>
  <c r="F34" i="63"/>
  <c r="I33" i="63"/>
  <c r="F33" i="63"/>
  <c r="I32" i="63"/>
  <c r="F32" i="63"/>
  <c r="I31" i="63"/>
  <c r="F31" i="63"/>
  <c r="J19" i="63"/>
  <c r="J20" i="63" s="1"/>
  <c r="J18" i="63"/>
  <c r="J17" i="63"/>
  <c r="J16" i="63"/>
  <c r="J24" i="63" s="1"/>
  <c r="O47" i="63" s="1"/>
  <c r="J15" i="63"/>
  <c r="E41" i="62"/>
  <c r="D41" i="62"/>
  <c r="C41" i="62"/>
  <c r="I41" i="64" l="1"/>
  <c r="P41" i="64"/>
  <c r="J20" i="64"/>
  <c r="P31" i="63"/>
  <c r="P41" i="63" s="1"/>
  <c r="I41" i="63"/>
  <c r="O45" i="63"/>
  <c r="F41" i="63"/>
  <c r="J21" i="63"/>
  <c r="O46" i="63" s="1"/>
  <c r="G47" i="62"/>
  <c r="E47" i="62"/>
  <c r="P46" i="62"/>
  <c r="P47" i="62"/>
  <c r="P48" i="62"/>
  <c r="P49" i="62"/>
  <c r="P45" i="62"/>
  <c r="N46" i="62"/>
  <c r="N47" i="62"/>
  <c r="N48" i="62"/>
  <c r="N49" i="62"/>
  <c r="N45" i="62"/>
  <c r="O48" i="62"/>
  <c r="O47" i="62"/>
  <c r="O46" i="62"/>
  <c r="O45" i="62"/>
  <c r="J20" i="62"/>
  <c r="J21" i="62"/>
  <c r="J24" i="62"/>
  <c r="J16" i="62"/>
  <c r="J17" i="62"/>
  <c r="J18" i="62"/>
  <c r="J19" i="62"/>
  <c r="Q46" i="62" l="1"/>
  <c r="G45" i="62"/>
  <c r="O41" i="62"/>
  <c r="N41" i="62"/>
  <c r="Q41" i="62" s="1"/>
  <c r="K41" i="62"/>
  <c r="H41" i="62"/>
  <c r="G41" i="62"/>
  <c r="P40" i="62"/>
  <c r="I40" i="62"/>
  <c r="F40" i="62"/>
  <c r="P39" i="62"/>
  <c r="I39" i="62"/>
  <c r="F39" i="62"/>
  <c r="P38" i="62"/>
  <c r="I38" i="62"/>
  <c r="F38" i="62"/>
  <c r="P37" i="62"/>
  <c r="I37" i="62"/>
  <c r="F37" i="62"/>
  <c r="P36" i="62"/>
  <c r="I36" i="62"/>
  <c r="F36" i="62"/>
  <c r="P35" i="62"/>
  <c r="I35" i="62"/>
  <c r="F35" i="62"/>
  <c r="J35" i="62" s="1"/>
  <c r="P34" i="62"/>
  <c r="I34" i="62"/>
  <c r="F34" i="62"/>
  <c r="J34" i="62" s="1"/>
  <c r="P33" i="62"/>
  <c r="I33" i="62"/>
  <c r="F33" i="62"/>
  <c r="P32" i="62"/>
  <c r="I32" i="62"/>
  <c r="F32" i="62"/>
  <c r="P31" i="62"/>
  <c r="I31" i="62"/>
  <c r="F31" i="62"/>
  <c r="J31" i="62" s="1"/>
  <c r="O49" i="62"/>
  <c r="J15" i="62"/>
  <c r="O48" i="61"/>
  <c r="O47" i="61"/>
  <c r="O46" i="61"/>
  <c r="J19" i="61"/>
  <c r="J20" i="61"/>
  <c r="J22" i="61"/>
  <c r="P47" i="61"/>
  <c r="P49" i="61"/>
  <c r="P50" i="61"/>
  <c r="P46" i="61"/>
  <c r="N47" i="61"/>
  <c r="N48" i="61"/>
  <c r="N49" i="61"/>
  <c r="N50" i="61"/>
  <c r="N46" i="61"/>
  <c r="J18" i="61"/>
  <c r="O50" i="61"/>
  <c r="O49" i="61"/>
  <c r="Q47" i="61"/>
  <c r="O42" i="61"/>
  <c r="N42" i="61"/>
  <c r="Q42" i="61" s="1"/>
  <c r="K42" i="61"/>
  <c r="H42" i="61"/>
  <c r="G42" i="61"/>
  <c r="E42" i="61"/>
  <c r="D42" i="61"/>
  <c r="C42" i="61"/>
  <c r="P41" i="61"/>
  <c r="I41" i="61"/>
  <c r="F41" i="61"/>
  <c r="P40" i="61"/>
  <c r="I40" i="61"/>
  <c r="F40" i="61"/>
  <c r="P39" i="61"/>
  <c r="I39" i="61"/>
  <c r="F39" i="61"/>
  <c r="P38" i="61"/>
  <c r="I38" i="61"/>
  <c r="F38" i="61"/>
  <c r="P37" i="61"/>
  <c r="I37" i="61"/>
  <c r="F37" i="61"/>
  <c r="J37" i="61" s="1"/>
  <c r="P36" i="61"/>
  <c r="I36" i="61"/>
  <c r="F36" i="61"/>
  <c r="J36" i="61" s="1"/>
  <c r="P35" i="61"/>
  <c r="I35" i="61"/>
  <c r="F35" i="61"/>
  <c r="J35" i="61" s="1"/>
  <c r="P34" i="61"/>
  <c r="I34" i="61"/>
  <c r="F34" i="61"/>
  <c r="P33" i="61"/>
  <c r="I33" i="61"/>
  <c r="F33" i="61"/>
  <c r="P32" i="61"/>
  <c r="J32" i="61"/>
  <c r="I32" i="61"/>
  <c r="F32" i="61"/>
  <c r="J17" i="61"/>
  <c r="J16" i="61"/>
  <c r="J15" i="61"/>
  <c r="H8" i="60"/>
  <c r="J18" i="60"/>
  <c r="J21" i="60"/>
  <c r="N40" i="59"/>
  <c r="Q40" i="59" s="1"/>
  <c r="O41" i="60"/>
  <c r="P40" i="60"/>
  <c r="P41" i="60" s="1"/>
  <c r="N41" i="60"/>
  <c r="Q41" i="60" s="1"/>
  <c r="D41" i="60"/>
  <c r="J41" i="60"/>
  <c r="K41" i="60"/>
  <c r="I41" i="60"/>
  <c r="E41" i="60"/>
  <c r="F41" i="60"/>
  <c r="G41" i="60"/>
  <c r="H41" i="60"/>
  <c r="C41" i="60"/>
  <c r="I40" i="60"/>
  <c r="F40" i="60"/>
  <c r="N46" i="60"/>
  <c r="N47" i="60"/>
  <c r="N48" i="60"/>
  <c r="N49" i="60"/>
  <c r="N45" i="60"/>
  <c r="J15" i="60"/>
  <c r="J19" i="60"/>
  <c r="O46" i="60" s="1"/>
  <c r="P46" i="60" s="1"/>
  <c r="J17" i="60"/>
  <c r="O49" i="60"/>
  <c r="P49" i="60" s="1"/>
  <c r="Q46" i="60"/>
  <c r="E45" i="60"/>
  <c r="P39" i="60"/>
  <c r="I39" i="60"/>
  <c r="F39" i="60"/>
  <c r="P38" i="60"/>
  <c r="I38" i="60"/>
  <c r="F38" i="60"/>
  <c r="P37" i="60"/>
  <c r="I37" i="60"/>
  <c r="F37" i="60"/>
  <c r="P36" i="60"/>
  <c r="I36" i="60"/>
  <c r="F36" i="60"/>
  <c r="J36" i="60" s="1"/>
  <c r="P35" i="60"/>
  <c r="I35" i="60"/>
  <c r="F35" i="60"/>
  <c r="J35" i="60" s="1"/>
  <c r="P34" i="60"/>
  <c r="I34" i="60"/>
  <c r="F34" i="60"/>
  <c r="J34" i="60" s="1"/>
  <c r="P33" i="60"/>
  <c r="I33" i="60"/>
  <c r="F33" i="60"/>
  <c r="P32" i="60"/>
  <c r="I32" i="60"/>
  <c r="F32" i="60"/>
  <c r="J32" i="60" s="1"/>
  <c r="P31" i="60"/>
  <c r="I31" i="60"/>
  <c r="F31" i="60"/>
  <c r="J31" i="60" s="1"/>
  <c r="J16" i="60"/>
  <c r="P45" i="59"/>
  <c r="P46" i="59"/>
  <c r="P47" i="59"/>
  <c r="P48" i="59"/>
  <c r="P44" i="59"/>
  <c r="N45" i="59"/>
  <c r="N46" i="59"/>
  <c r="N47" i="59"/>
  <c r="N48" i="59"/>
  <c r="N44" i="59"/>
  <c r="O48" i="59"/>
  <c r="O47" i="59"/>
  <c r="Q45" i="59"/>
  <c r="E44" i="59"/>
  <c r="O40" i="59"/>
  <c r="I40" i="59"/>
  <c r="F40" i="59"/>
  <c r="P39" i="59"/>
  <c r="I39" i="59"/>
  <c r="F39" i="59"/>
  <c r="P38" i="59"/>
  <c r="I38" i="59"/>
  <c r="F38" i="59"/>
  <c r="P37" i="59"/>
  <c r="I37" i="59"/>
  <c r="F37" i="59"/>
  <c r="P36" i="59"/>
  <c r="I36" i="59"/>
  <c r="F36" i="59"/>
  <c r="J36" i="59" s="1"/>
  <c r="P35" i="59"/>
  <c r="I35" i="59"/>
  <c r="F35" i="59"/>
  <c r="J35" i="59" s="1"/>
  <c r="P34" i="59"/>
  <c r="J34" i="59"/>
  <c r="I34" i="59"/>
  <c r="F34" i="59"/>
  <c r="P33" i="59"/>
  <c r="I33" i="59"/>
  <c r="F33" i="59"/>
  <c r="P32" i="59"/>
  <c r="J32" i="59"/>
  <c r="I32" i="59"/>
  <c r="F32" i="59"/>
  <c r="P31" i="59"/>
  <c r="I31" i="59"/>
  <c r="F31" i="59"/>
  <c r="J31" i="59" s="1"/>
  <c r="J17" i="59"/>
  <c r="J21" i="59" s="1"/>
  <c r="J16" i="59"/>
  <c r="J19" i="59" s="1"/>
  <c r="O45" i="59" s="1"/>
  <c r="J15" i="59"/>
  <c r="J18" i="59" s="1"/>
  <c r="P45" i="57"/>
  <c r="P46" i="57"/>
  <c r="P47" i="57"/>
  <c r="P48" i="57"/>
  <c r="P44" i="57"/>
  <c r="N45" i="57"/>
  <c r="N46" i="57"/>
  <c r="N47" i="57"/>
  <c r="N48" i="57"/>
  <c r="N44" i="57"/>
  <c r="G44" i="57"/>
  <c r="G44" i="59" s="1"/>
  <c r="G45" i="60" s="1"/>
  <c r="G46" i="61" s="1"/>
  <c r="J21" i="57"/>
  <c r="O48" i="58"/>
  <c r="P48" i="58" s="1"/>
  <c r="N48" i="58"/>
  <c r="O47" i="58"/>
  <c r="P47" i="58" s="1"/>
  <c r="N47" i="58"/>
  <c r="N46" i="58"/>
  <c r="Q45" i="58"/>
  <c r="N45" i="58"/>
  <c r="N44" i="58"/>
  <c r="E44" i="58"/>
  <c r="O40" i="58"/>
  <c r="N40" i="58"/>
  <c r="Q40" i="58" s="1"/>
  <c r="I40" i="58"/>
  <c r="F40" i="58"/>
  <c r="P39" i="58"/>
  <c r="I39" i="58"/>
  <c r="F39" i="58"/>
  <c r="P38" i="58"/>
  <c r="I38" i="58"/>
  <c r="F38" i="58"/>
  <c r="P37" i="58"/>
  <c r="I37" i="58"/>
  <c r="F37" i="58"/>
  <c r="P36" i="58"/>
  <c r="I36" i="58"/>
  <c r="F36" i="58"/>
  <c r="J36" i="58" s="1"/>
  <c r="P35" i="58"/>
  <c r="I35" i="58"/>
  <c r="F35" i="58"/>
  <c r="J35" i="58" s="1"/>
  <c r="P34" i="58"/>
  <c r="I34" i="58"/>
  <c r="F34" i="58"/>
  <c r="J34" i="58" s="1"/>
  <c r="P33" i="58"/>
  <c r="J33" i="58"/>
  <c r="I33" i="58"/>
  <c r="F33" i="58"/>
  <c r="P32" i="58"/>
  <c r="I32" i="58"/>
  <c r="F32" i="58"/>
  <c r="J32" i="58" s="1"/>
  <c r="P31" i="58"/>
  <c r="P40" i="58" s="1"/>
  <c r="I31" i="58"/>
  <c r="F31" i="58"/>
  <c r="J31" i="58" s="1"/>
  <c r="J17" i="58"/>
  <c r="J21" i="58" s="1"/>
  <c r="J16" i="58"/>
  <c r="J19" i="58" s="1"/>
  <c r="J15" i="58"/>
  <c r="O48" i="57"/>
  <c r="O47" i="57"/>
  <c r="Q45" i="57"/>
  <c r="E44" i="57"/>
  <c r="O40" i="57"/>
  <c r="N40" i="57"/>
  <c r="Q40" i="57" s="1"/>
  <c r="I40" i="57"/>
  <c r="F40" i="57"/>
  <c r="P39" i="57"/>
  <c r="I39" i="57"/>
  <c r="F39" i="57"/>
  <c r="P38" i="57"/>
  <c r="I38" i="57"/>
  <c r="F38" i="57"/>
  <c r="P37" i="57"/>
  <c r="I37" i="57"/>
  <c r="F37" i="57"/>
  <c r="P36" i="57"/>
  <c r="I36" i="57"/>
  <c r="F36" i="57"/>
  <c r="J36" i="57" s="1"/>
  <c r="P35" i="57"/>
  <c r="J35" i="57"/>
  <c r="I35" i="57"/>
  <c r="F35" i="57"/>
  <c r="P34" i="57"/>
  <c r="I34" i="57"/>
  <c r="F34" i="57"/>
  <c r="J34" i="57" s="1"/>
  <c r="P33" i="57"/>
  <c r="J33" i="57"/>
  <c r="I33" i="57"/>
  <c r="F33" i="57"/>
  <c r="P32" i="57"/>
  <c r="J32" i="57"/>
  <c r="I32" i="57"/>
  <c r="F32" i="57"/>
  <c r="P31" i="57"/>
  <c r="J31" i="57"/>
  <c r="I31" i="57"/>
  <c r="F31" i="57"/>
  <c r="J17" i="57"/>
  <c r="J16" i="57"/>
  <c r="J19" i="57" s="1"/>
  <c r="O45" i="57" s="1"/>
  <c r="J15" i="57"/>
  <c r="O44" i="57" s="1"/>
  <c r="O46" i="56"/>
  <c r="P45" i="56"/>
  <c r="P46" i="56"/>
  <c r="P47" i="56"/>
  <c r="P48" i="56"/>
  <c r="P44" i="56"/>
  <c r="N45" i="56"/>
  <c r="N46" i="56"/>
  <c r="N47" i="56"/>
  <c r="N48" i="56"/>
  <c r="N44" i="56"/>
  <c r="O45" i="56"/>
  <c r="O44" i="56"/>
  <c r="J18" i="56"/>
  <c r="G44" i="56"/>
  <c r="O48" i="56"/>
  <c r="O47" i="56"/>
  <c r="Q45" i="56"/>
  <c r="E44" i="56"/>
  <c r="O40" i="56"/>
  <c r="N40" i="56"/>
  <c r="Q40" i="56" s="1"/>
  <c r="I40" i="56"/>
  <c r="F40" i="56"/>
  <c r="P39" i="56"/>
  <c r="I39" i="56"/>
  <c r="F39" i="56"/>
  <c r="P38" i="56"/>
  <c r="I38" i="56"/>
  <c r="F38" i="56"/>
  <c r="P37" i="56"/>
  <c r="I37" i="56"/>
  <c r="F37" i="56"/>
  <c r="P36" i="56"/>
  <c r="I36" i="56"/>
  <c r="F36" i="56"/>
  <c r="J36" i="56" s="1"/>
  <c r="P35" i="56"/>
  <c r="J35" i="56"/>
  <c r="I35" i="56"/>
  <c r="F35" i="56"/>
  <c r="P34" i="56"/>
  <c r="J34" i="56"/>
  <c r="I34" i="56"/>
  <c r="F34" i="56"/>
  <c r="P33" i="56"/>
  <c r="I33" i="56"/>
  <c r="F33" i="56"/>
  <c r="J33" i="56" s="1"/>
  <c r="P32" i="56"/>
  <c r="I32" i="56"/>
  <c r="F32" i="56"/>
  <c r="J32" i="56" s="1"/>
  <c r="P31" i="56"/>
  <c r="J31" i="56"/>
  <c r="I31" i="56"/>
  <c r="F31" i="56"/>
  <c r="J17" i="56"/>
  <c r="J21" i="56" s="1"/>
  <c r="J16" i="56"/>
  <c r="J19" i="56" s="1"/>
  <c r="J15" i="56"/>
  <c r="O46" i="55"/>
  <c r="O45" i="55"/>
  <c r="P45" i="55" s="1"/>
  <c r="O44" i="55"/>
  <c r="P46" i="55"/>
  <c r="P47" i="55"/>
  <c r="P48" i="55"/>
  <c r="P44" i="55"/>
  <c r="N45" i="55"/>
  <c r="N46" i="55"/>
  <c r="N47" i="55"/>
  <c r="N48" i="55"/>
  <c r="N44" i="55"/>
  <c r="G44" i="55"/>
  <c r="E44" i="54"/>
  <c r="E44" i="55" s="1"/>
  <c r="J19" i="55"/>
  <c r="J18" i="55"/>
  <c r="P4" i="55"/>
  <c r="O48" i="55"/>
  <c r="O47" i="55"/>
  <c r="Q45" i="55"/>
  <c r="O40" i="55"/>
  <c r="N40" i="55"/>
  <c r="Q40" i="55" s="1"/>
  <c r="I40" i="55"/>
  <c r="F40" i="55"/>
  <c r="P39" i="55"/>
  <c r="I39" i="55"/>
  <c r="F39" i="55"/>
  <c r="P38" i="55"/>
  <c r="I38" i="55"/>
  <c r="F38" i="55"/>
  <c r="P37" i="55"/>
  <c r="I37" i="55"/>
  <c r="F37" i="55"/>
  <c r="P36" i="55"/>
  <c r="I36" i="55"/>
  <c r="F36" i="55"/>
  <c r="J36" i="55" s="1"/>
  <c r="P35" i="55"/>
  <c r="I35" i="55"/>
  <c r="F35" i="55"/>
  <c r="J35" i="55" s="1"/>
  <c r="P34" i="55"/>
  <c r="I34" i="55"/>
  <c r="F34" i="55"/>
  <c r="J34" i="55" s="1"/>
  <c r="P33" i="55"/>
  <c r="I33" i="55"/>
  <c r="F33" i="55"/>
  <c r="J33" i="55" s="1"/>
  <c r="P32" i="55"/>
  <c r="I32" i="55"/>
  <c r="F32" i="55"/>
  <c r="J32" i="55" s="1"/>
  <c r="P31" i="55"/>
  <c r="I31" i="55"/>
  <c r="F31" i="55"/>
  <c r="J31" i="55" s="1"/>
  <c r="J17" i="55"/>
  <c r="J16" i="55"/>
  <c r="J15" i="55"/>
  <c r="O45" i="54"/>
  <c r="O46" i="54"/>
  <c r="J21" i="54"/>
  <c r="O44" i="54"/>
  <c r="P44" i="54" s="1"/>
  <c r="P45" i="54"/>
  <c r="P48" i="54"/>
  <c r="N45" i="54"/>
  <c r="N46" i="54"/>
  <c r="N47" i="54"/>
  <c r="N48" i="54"/>
  <c r="N44" i="54"/>
  <c r="G44" i="54"/>
  <c r="P40" i="59" l="1"/>
  <c r="P41" i="62"/>
  <c r="F41" i="62"/>
  <c r="I41" i="62"/>
  <c r="J32" i="62"/>
  <c r="J41" i="62" s="1"/>
  <c r="P42" i="61"/>
  <c r="F42" i="61"/>
  <c r="P48" i="61"/>
  <c r="J33" i="61"/>
  <c r="J42" i="61" s="1"/>
  <c r="I42" i="61"/>
  <c r="O45" i="60"/>
  <c r="P45" i="60" s="1"/>
  <c r="O47" i="60"/>
  <c r="P47" i="60" s="1"/>
  <c r="O48" i="60"/>
  <c r="P48" i="60" s="1"/>
  <c r="O46" i="59"/>
  <c r="O44" i="59"/>
  <c r="P40" i="57"/>
  <c r="J18" i="58"/>
  <c r="J18" i="57"/>
  <c r="O46" i="57" s="1"/>
  <c r="P40" i="56"/>
  <c r="P40" i="55"/>
  <c r="J21" i="55"/>
  <c r="O48" i="54"/>
  <c r="O47" i="54"/>
  <c r="P47" i="54" s="1"/>
  <c r="P46" i="54"/>
  <c r="Q45" i="54"/>
  <c r="O40" i="54"/>
  <c r="N40" i="54"/>
  <c r="Q40" i="54" s="1"/>
  <c r="I40" i="54"/>
  <c r="F40" i="54"/>
  <c r="P39" i="54"/>
  <c r="I39" i="54"/>
  <c r="F39" i="54"/>
  <c r="P38" i="54"/>
  <c r="I38" i="54"/>
  <c r="F38" i="54"/>
  <c r="P37" i="54"/>
  <c r="I37" i="54"/>
  <c r="F37" i="54"/>
  <c r="P36" i="54"/>
  <c r="I36" i="54"/>
  <c r="F36" i="54"/>
  <c r="J36" i="54" s="1"/>
  <c r="P35" i="54"/>
  <c r="I35" i="54"/>
  <c r="F35" i="54"/>
  <c r="J35" i="54" s="1"/>
  <c r="P34" i="54"/>
  <c r="I34" i="54"/>
  <c r="F34" i="54"/>
  <c r="J34" i="54" s="1"/>
  <c r="P33" i="54"/>
  <c r="I33" i="54"/>
  <c r="F33" i="54"/>
  <c r="J33" i="54" s="1"/>
  <c r="P32" i="54"/>
  <c r="I32" i="54"/>
  <c r="F32" i="54"/>
  <c r="J32" i="54" s="1"/>
  <c r="P31" i="54"/>
  <c r="I31" i="54"/>
  <c r="F31" i="54"/>
  <c r="J31" i="54" s="1"/>
  <c r="J17" i="54"/>
  <c r="J16" i="54"/>
  <c r="J19" i="54" s="1"/>
  <c r="J15" i="54"/>
  <c r="O46" i="53"/>
  <c r="O44" i="53"/>
  <c r="O45" i="53"/>
  <c r="O47" i="53"/>
  <c r="P45" i="53"/>
  <c r="P46" i="53"/>
  <c r="P47" i="53"/>
  <c r="P48" i="53"/>
  <c r="P44" i="53"/>
  <c r="N45" i="53"/>
  <c r="N46" i="53"/>
  <c r="N47" i="53"/>
  <c r="N48" i="53"/>
  <c r="N44" i="53"/>
  <c r="G44" i="53"/>
  <c r="E44" i="53"/>
  <c r="O48" i="53"/>
  <c r="Q45" i="53"/>
  <c r="O40" i="53"/>
  <c r="N40" i="53"/>
  <c r="Q40" i="53" s="1"/>
  <c r="I40" i="53"/>
  <c r="F40" i="53"/>
  <c r="P39" i="53"/>
  <c r="I39" i="53"/>
  <c r="F39" i="53"/>
  <c r="P38" i="53"/>
  <c r="I38" i="53"/>
  <c r="F38" i="53"/>
  <c r="P37" i="53"/>
  <c r="I37" i="53"/>
  <c r="F37" i="53"/>
  <c r="P36" i="53"/>
  <c r="I36" i="53"/>
  <c r="F36" i="53"/>
  <c r="J36" i="53" s="1"/>
  <c r="P35" i="53"/>
  <c r="I35" i="53"/>
  <c r="F35" i="53"/>
  <c r="J35" i="53" s="1"/>
  <c r="P34" i="53"/>
  <c r="I34" i="53"/>
  <c r="F34" i="53"/>
  <c r="J34" i="53" s="1"/>
  <c r="P33" i="53"/>
  <c r="I33" i="53"/>
  <c r="F33" i="53"/>
  <c r="J33" i="53" s="1"/>
  <c r="P32" i="53"/>
  <c r="I32" i="53"/>
  <c r="F32" i="53"/>
  <c r="J32" i="53" s="1"/>
  <c r="P31" i="53"/>
  <c r="I31" i="53"/>
  <c r="F31" i="53"/>
  <c r="J31" i="53" s="1"/>
  <c r="J17" i="53"/>
  <c r="J18" i="53" s="1"/>
  <c r="J16" i="53"/>
  <c r="J19" i="53" s="1"/>
  <c r="J15" i="53"/>
  <c r="E43" i="52"/>
  <c r="E36" i="26"/>
  <c r="G36" i="26"/>
  <c r="P44" i="52"/>
  <c r="P45" i="52"/>
  <c r="P46" i="52"/>
  <c r="P47" i="52"/>
  <c r="P43" i="52"/>
  <c r="N44" i="52"/>
  <c r="N45" i="52"/>
  <c r="N46" i="52"/>
  <c r="N47" i="52"/>
  <c r="N43" i="52"/>
  <c r="O47" i="52"/>
  <c r="O45" i="52"/>
  <c r="Q44" i="52"/>
  <c r="O39" i="52"/>
  <c r="N39" i="52"/>
  <c r="I39" i="52"/>
  <c r="F39" i="52"/>
  <c r="P38" i="52"/>
  <c r="I38" i="52"/>
  <c r="F38" i="52"/>
  <c r="P37" i="52"/>
  <c r="I37" i="52"/>
  <c r="F37" i="52"/>
  <c r="P36" i="52"/>
  <c r="I36" i="52"/>
  <c r="F36" i="52"/>
  <c r="P35" i="52"/>
  <c r="I35" i="52"/>
  <c r="F35" i="52"/>
  <c r="J35" i="52" s="1"/>
  <c r="P34" i="52"/>
  <c r="I34" i="52"/>
  <c r="F34" i="52"/>
  <c r="J34" i="52" s="1"/>
  <c r="P33" i="52"/>
  <c r="I33" i="52"/>
  <c r="F33" i="52"/>
  <c r="J33" i="52" s="1"/>
  <c r="P32" i="52"/>
  <c r="I32" i="52"/>
  <c r="F32" i="52"/>
  <c r="J32" i="52" s="1"/>
  <c r="P31" i="52"/>
  <c r="I31" i="52"/>
  <c r="F31" i="52"/>
  <c r="J31" i="52" s="1"/>
  <c r="P30" i="52"/>
  <c r="I30" i="52"/>
  <c r="F30" i="52"/>
  <c r="J30" i="52" s="1"/>
  <c r="J17" i="52"/>
  <c r="J18" i="52" s="1"/>
  <c r="J16" i="52"/>
  <c r="J19" i="52" s="1"/>
  <c r="J15" i="52"/>
  <c r="O44" i="49"/>
  <c r="P40" i="54" l="1"/>
  <c r="P40" i="53"/>
  <c r="P39" i="52"/>
  <c r="O43" i="52"/>
  <c r="O44" i="52"/>
  <c r="O45" i="49"/>
  <c r="P41" i="47"/>
  <c r="P41" i="48" s="1"/>
  <c r="P46" i="49" s="1"/>
  <c r="P42" i="47"/>
  <c r="N39" i="47"/>
  <c r="N40" i="47"/>
  <c r="N41" i="47"/>
  <c r="N42" i="47"/>
  <c r="N38" i="47"/>
  <c r="O43" i="49"/>
  <c r="N46" i="49"/>
  <c r="I36" i="49"/>
  <c r="O47" i="49"/>
  <c r="Q44" i="49"/>
  <c r="O39" i="49"/>
  <c r="N39" i="49"/>
  <c r="I39" i="49"/>
  <c r="F39" i="49"/>
  <c r="P38" i="49"/>
  <c r="I38" i="49"/>
  <c r="F38" i="49"/>
  <c r="P37" i="49"/>
  <c r="I37" i="49"/>
  <c r="F37" i="49"/>
  <c r="P36" i="49"/>
  <c r="F36" i="49"/>
  <c r="P35" i="49"/>
  <c r="I35" i="49"/>
  <c r="F35" i="49"/>
  <c r="J35" i="49" s="1"/>
  <c r="P34" i="49"/>
  <c r="I34" i="49"/>
  <c r="F34" i="49"/>
  <c r="J34" i="49" s="1"/>
  <c r="P33" i="49"/>
  <c r="I33" i="49"/>
  <c r="F33" i="49"/>
  <c r="J33" i="49" s="1"/>
  <c r="P32" i="49"/>
  <c r="I32" i="49"/>
  <c r="F32" i="49"/>
  <c r="J32" i="49" s="1"/>
  <c r="P31" i="49"/>
  <c r="I31" i="49"/>
  <c r="F31" i="49"/>
  <c r="J31" i="49" s="1"/>
  <c r="P30" i="49"/>
  <c r="I30" i="49"/>
  <c r="F30" i="49"/>
  <c r="J30" i="49" s="1"/>
  <c r="J17" i="49"/>
  <c r="J18" i="49" s="1"/>
  <c r="J16" i="49"/>
  <c r="J19" i="49" s="1"/>
  <c r="J15" i="49"/>
  <c r="N41" i="48"/>
  <c r="N42" i="48"/>
  <c r="O42" i="48"/>
  <c r="Q39" i="48"/>
  <c r="E38" i="48"/>
  <c r="O34" i="48"/>
  <c r="N34" i="48"/>
  <c r="I34" i="48"/>
  <c r="F34" i="48"/>
  <c r="P33" i="48"/>
  <c r="I33" i="48"/>
  <c r="F33" i="48"/>
  <c r="P32" i="48"/>
  <c r="I32" i="48"/>
  <c r="F32" i="48"/>
  <c r="P31" i="48"/>
  <c r="I31" i="48"/>
  <c r="F31" i="48"/>
  <c r="P30" i="48"/>
  <c r="I30" i="48"/>
  <c r="F30" i="48"/>
  <c r="P29" i="48"/>
  <c r="I29" i="48"/>
  <c r="F29" i="48"/>
  <c r="P28" i="48"/>
  <c r="I28" i="48"/>
  <c r="F28" i="48"/>
  <c r="P27" i="48"/>
  <c r="I27" i="48"/>
  <c r="F27" i="48"/>
  <c r="P26" i="48"/>
  <c r="I26" i="48"/>
  <c r="F26" i="48"/>
  <c r="P25" i="48"/>
  <c r="I25" i="48"/>
  <c r="F25" i="48"/>
  <c r="J17" i="48"/>
  <c r="J18" i="48" s="1"/>
  <c r="J16" i="48"/>
  <c r="J19" i="48" s="1"/>
  <c r="J15" i="48"/>
  <c r="J20" i="48" s="1"/>
  <c r="O40" i="48" s="1"/>
  <c r="N45" i="49" s="1"/>
  <c r="O42" i="47"/>
  <c r="Q39" i="47"/>
  <c r="E38" i="47"/>
  <c r="O34" i="47"/>
  <c r="N34" i="47"/>
  <c r="I34" i="47"/>
  <c r="F34" i="47"/>
  <c r="P33" i="47"/>
  <c r="I33" i="47"/>
  <c r="F33" i="47"/>
  <c r="P32" i="47"/>
  <c r="I32" i="47"/>
  <c r="F32" i="47"/>
  <c r="P31" i="47"/>
  <c r="I31" i="47"/>
  <c r="F31" i="47"/>
  <c r="P30" i="47"/>
  <c r="J30" i="47"/>
  <c r="I30" i="47"/>
  <c r="F30" i="47"/>
  <c r="P29" i="47"/>
  <c r="I29" i="47"/>
  <c r="F29" i="47"/>
  <c r="J29" i="47" s="1"/>
  <c r="P28" i="47"/>
  <c r="I28" i="47"/>
  <c r="F28" i="47"/>
  <c r="J28" i="47" s="1"/>
  <c r="P27" i="47"/>
  <c r="J27" i="47"/>
  <c r="I27" i="47"/>
  <c r="F27" i="47"/>
  <c r="P26" i="47"/>
  <c r="J26" i="47"/>
  <c r="I26" i="47"/>
  <c r="F26" i="47"/>
  <c r="P25" i="47"/>
  <c r="I25" i="47"/>
  <c r="F25" i="47"/>
  <c r="J25" i="47" s="1"/>
  <c r="J17" i="47"/>
  <c r="J18" i="47" s="1"/>
  <c r="J16" i="47"/>
  <c r="J19" i="47" s="1"/>
  <c r="J15" i="47"/>
  <c r="J20" i="47" s="1"/>
  <c r="O40" i="47" s="1"/>
  <c r="N40" i="48" s="1"/>
  <c r="P39" i="46"/>
  <c r="P40" i="46"/>
  <c r="P41" i="46"/>
  <c r="P42" i="46"/>
  <c r="P38" i="46"/>
  <c r="N39" i="46"/>
  <c r="N40" i="46"/>
  <c r="N41" i="46"/>
  <c r="N42" i="46"/>
  <c r="N38" i="46"/>
  <c r="O38" i="46"/>
  <c r="J20" i="46"/>
  <c r="J19" i="46"/>
  <c r="J18" i="46"/>
  <c r="O42" i="46"/>
  <c r="Q39" i="46"/>
  <c r="E38" i="46"/>
  <c r="O34" i="46"/>
  <c r="N34" i="46"/>
  <c r="I34" i="46"/>
  <c r="F34" i="46"/>
  <c r="P33" i="46"/>
  <c r="I33" i="46"/>
  <c r="F33" i="46"/>
  <c r="P32" i="46"/>
  <c r="I32" i="46"/>
  <c r="F32" i="46"/>
  <c r="P31" i="46"/>
  <c r="I31" i="46"/>
  <c r="F31" i="46"/>
  <c r="J31" i="46" s="1"/>
  <c r="P30" i="46"/>
  <c r="I30" i="46"/>
  <c r="F30" i="46"/>
  <c r="J30" i="46" s="1"/>
  <c r="P29" i="46"/>
  <c r="I29" i="46"/>
  <c r="F29" i="46"/>
  <c r="J29" i="46" s="1"/>
  <c r="P28" i="46"/>
  <c r="I28" i="46"/>
  <c r="F28" i="46"/>
  <c r="J28" i="46" s="1"/>
  <c r="P27" i="46"/>
  <c r="I27" i="46"/>
  <c r="F27" i="46"/>
  <c r="J27" i="46" s="1"/>
  <c r="P26" i="46"/>
  <c r="I26" i="46"/>
  <c r="F26" i="46"/>
  <c r="J26" i="46" s="1"/>
  <c r="P25" i="46"/>
  <c r="P34" i="46" s="1"/>
  <c r="I25" i="46"/>
  <c r="F25" i="46"/>
  <c r="J25" i="46" s="1"/>
  <c r="J17" i="46"/>
  <c r="J16" i="46"/>
  <c r="J15" i="46"/>
  <c r="N38" i="45"/>
  <c r="O40" i="45"/>
  <c r="O39" i="45"/>
  <c r="N39" i="45"/>
  <c r="N40" i="45"/>
  <c r="N41" i="45"/>
  <c r="N42" i="45"/>
  <c r="J20" i="45"/>
  <c r="J18" i="45"/>
  <c r="J19" i="45"/>
  <c r="P34" i="47" l="1"/>
  <c r="O39" i="47"/>
  <c r="P40" i="47"/>
  <c r="P40" i="48" s="1"/>
  <c r="P45" i="49" s="1"/>
  <c r="P42" i="48"/>
  <c r="P47" i="49" s="1"/>
  <c r="N47" i="49"/>
  <c r="P39" i="49"/>
  <c r="P34" i="48"/>
  <c r="O39" i="48"/>
  <c r="O38" i="48"/>
  <c r="O38" i="47"/>
  <c r="O39" i="46"/>
  <c r="O40" i="46"/>
  <c r="O42" i="45"/>
  <c r="P42" i="45" s="1"/>
  <c r="P41" i="45"/>
  <c r="P40" i="45"/>
  <c r="Q39" i="45"/>
  <c r="E38" i="45"/>
  <c r="O34" i="45"/>
  <c r="N34" i="45"/>
  <c r="I34" i="45"/>
  <c r="F34" i="45"/>
  <c r="P33" i="45"/>
  <c r="I33" i="45"/>
  <c r="F33" i="45"/>
  <c r="P32" i="45"/>
  <c r="I32" i="45"/>
  <c r="F32" i="45"/>
  <c r="P31" i="45"/>
  <c r="I31" i="45"/>
  <c r="F31" i="45"/>
  <c r="J31" i="45" s="1"/>
  <c r="P30" i="45"/>
  <c r="I30" i="45"/>
  <c r="F30" i="45"/>
  <c r="J30" i="45" s="1"/>
  <c r="P29" i="45"/>
  <c r="I29" i="45"/>
  <c r="F29" i="45"/>
  <c r="J29" i="45" s="1"/>
  <c r="P28" i="45"/>
  <c r="I28" i="45"/>
  <c r="F28" i="45"/>
  <c r="J28" i="45" s="1"/>
  <c r="P27" i="45"/>
  <c r="I27" i="45"/>
  <c r="F27" i="45"/>
  <c r="J27" i="45" s="1"/>
  <c r="P26" i="45"/>
  <c r="I26" i="45"/>
  <c r="F26" i="45"/>
  <c r="J26" i="45" s="1"/>
  <c r="P25" i="45"/>
  <c r="I25" i="45"/>
  <c r="F25" i="45"/>
  <c r="J25" i="45" s="1"/>
  <c r="J17" i="45"/>
  <c r="J16" i="45"/>
  <c r="J15" i="45"/>
  <c r="P38" i="44"/>
  <c r="P39" i="44"/>
  <c r="P40" i="44"/>
  <c r="P41" i="44"/>
  <c r="P37" i="44"/>
  <c r="N38" i="44"/>
  <c r="N39" i="44"/>
  <c r="N40" i="44"/>
  <c r="N41" i="44"/>
  <c r="N37" i="44"/>
  <c r="J18" i="44"/>
  <c r="O41" i="44"/>
  <c r="Q38" i="44"/>
  <c r="E37" i="44"/>
  <c r="O33" i="44"/>
  <c r="N33" i="44"/>
  <c r="I33" i="44"/>
  <c r="F33" i="44"/>
  <c r="P32" i="44"/>
  <c r="I32" i="44"/>
  <c r="F32" i="44"/>
  <c r="P31" i="44"/>
  <c r="I31" i="44"/>
  <c r="F31" i="44"/>
  <c r="P30" i="44"/>
  <c r="I30" i="44"/>
  <c r="F30" i="44"/>
  <c r="J30" i="44" s="1"/>
  <c r="P29" i="44"/>
  <c r="I29" i="44"/>
  <c r="F29" i="44"/>
  <c r="J29" i="44" s="1"/>
  <c r="P28" i="44"/>
  <c r="I28" i="44"/>
  <c r="F28" i="44"/>
  <c r="J28" i="44" s="1"/>
  <c r="P27" i="44"/>
  <c r="I27" i="44"/>
  <c r="F27" i="44"/>
  <c r="J27" i="44" s="1"/>
  <c r="P26" i="44"/>
  <c r="I26" i="44"/>
  <c r="F26" i="44"/>
  <c r="J26" i="44" s="1"/>
  <c r="P25" i="44"/>
  <c r="I25" i="44"/>
  <c r="F25" i="44"/>
  <c r="J25" i="44" s="1"/>
  <c r="P24" i="44"/>
  <c r="I24" i="44"/>
  <c r="F24" i="44"/>
  <c r="J24" i="44" s="1"/>
  <c r="J17" i="44"/>
  <c r="J16" i="44"/>
  <c r="J15" i="44"/>
  <c r="O39" i="44" s="1"/>
  <c r="P38" i="43"/>
  <c r="P39" i="43"/>
  <c r="P40" i="43"/>
  <c r="P41" i="43"/>
  <c r="P37" i="43"/>
  <c r="N38" i="43"/>
  <c r="N39" i="43"/>
  <c r="N40" i="43"/>
  <c r="N41" i="43"/>
  <c r="N37" i="43"/>
  <c r="O41" i="43"/>
  <c r="J19" i="43"/>
  <c r="J18" i="43"/>
  <c r="P39" i="47" l="1"/>
  <c r="P39" i="48" s="1"/>
  <c r="P44" i="49" s="1"/>
  <c r="N39" i="48"/>
  <c r="P38" i="47"/>
  <c r="P38" i="48" s="1"/>
  <c r="P43" i="49" s="1"/>
  <c r="N38" i="48"/>
  <c r="N43" i="49"/>
  <c r="N44" i="49"/>
  <c r="P34" i="45"/>
  <c r="P39" i="45"/>
  <c r="O38" i="45"/>
  <c r="P38" i="45" s="1"/>
  <c r="P33" i="44"/>
  <c r="O38" i="44"/>
  <c r="O37" i="44"/>
  <c r="O39" i="43"/>
  <c r="Q38" i="43"/>
  <c r="E37" i="43"/>
  <c r="O33" i="43"/>
  <c r="N33" i="43"/>
  <c r="I33" i="43"/>
  <c r="F33" i="43"/>
  <c r="P32" i="43"/>
  <c r="I32" i="43"/>
  <c r="F32" i="43"/>
  <c r="P31" i="43"/>
  <c r="I31" i="43"/>
  <c r="F31" i="43"/>
  <c r="P30" i="43"/>
  <c r="I30" i="43"/>
  <c r="F30" i="43"/>
  <c r="J30" i="43" s="1"/>
  <c r="P29" i="43"/>
  <c r="I29" i="43"/>
  <c r="F29" i="43"/>
  <c r="J29" i="43" s="1"/>
  <c r="P28" i="43"/>
  <c r="I28" i="43"/>
  <c r="F28" i="43"/>
  <c r="J28" i="43" s="1"/>
  <c r="P27" i="43"/>
  <c r="I27" i="43"/>
  <c r="F27" i="43"/>
  <c r="J27" i="43" s="1"/>
  <c r="P26" i="43"/>
  <c r="I26" i="43"/>
  <c r="F26" i="43"/>
  <c r="J26" i="43" s="1"/>
  <c r="P25" i="43"/>
  <c r="J25" i="43"/>
  <c r="I25" i="43"/>
  <c r="F25" i="43"/>
  <c r="P24" i="43"/>
  <c r="I24" i="43"/>
  <c r="F24" i="43"/>
  <c r="J24" i="43" s="1"/>
  <c r="J17" i="43"/>
  <c r="J16" i="43"/>
  <c r="O38" i="43" s="1"/>
  <c r="J15" i="43"/>
  <c r="O37" i="43" s="1"/>
  <c r="J18" i="40"/>
  <c r="P39" i="40"/>
  <c r="P40" i="40"/>
  <c r="P41" i="40"/>
  <c r="N38" i="40"/>
  <c r="N39" i="40"/>
  <c r="N40" i="40"/>
  <c r="N41" i="40"/>
  <c r="N37" i="40"/>
  <c r="J21" i="42"/>
  <c r="J18" i="42"/>
  <c r="P52" i="42"/>
  <c r="N52" i="42"/>
  <c r="P51" i="42"/>
  <c r="O51" i="42"/>
  <c r="N51" i="42"/>
  <c r="P50" i="42"/>
  <c r="O50" i="42"/>
  <c r="N50" i="42"/>
  <c r="R49" i="42"/>
  <c r="P49" i="42"/>
  <c r="N49" i="42"/>
  <c r="P48" i="42"/>
  <c r="N48" i="42"/>
  <c r="E48" i="42"/>
  <c r="O44" i="42"/>
  <c r="N44" i="42"/>
  <c r="H44" i="42"/>
  <c r="G44" i="42"/>
  <c r="E44" i="42"/>
  <c r="D44" i="42"/>
  <c r="C44" i="42"/>
  <c r="Q43" i="42" a="1"/>
  <c r="Q43" i="42" s="1"/>
  <c r="Q42" i="42" a="1"/>
  <c r="Q42" i="42" s="1"/>
  <c r="Q41" i="42" a="1"/>
  <c r="Q41" i="42" s="1"/>
  <c r="Q40" i="42" a="1"/>
  <c r="Q40" i="42" s="1"/>
  <c r="I40" i="42"/>
  <c r="F40" i="42"/>
  <c r="J40" i="42" s="1"/>
  <c r="Q39" i="42" a="1"/>
  <c r="Q39" i="42" s="1"/>
  <c r="I39" i="42"/>
  <c r="F39" i="42"/>
  <c r="J39" i="42" s="1"/>
  <c r="Q38" i="42" a="1"/>
  <c r="Q38" i="42" s="1"/>
  <c r="J38" i="42"/>
  <c r="I38" i="42"/>
  <c r="F38" i="42"/>
  <c r="Q37" i="42" a="1"/>
  <c r="Q37" i="42" s="1"/>
  <c r="I37" i="42"/>
  <c r="F37" i="42"/>
  <c r="J37" i="42" s="1"/>
  <c r="Q36" i="42" a="1"/>
  <c r="Q36" i="42" s="1"/>
  <c r="I36" i="42"/>
  <c r="F36" i="42"/>
  <c r="J36" i="42" s="1"/>
  <c r="Q35" i="42" a="1"/>
  <c r="Q35" i="42" s="1"/>
  <c r="I35" i="42"/>
  <c r="F35" i="42"/>
  <c r="J35" i="42" s="1"/>
  <c r="Q34" i="42" a="1"/>
  <c r="Q34" i="42" s="1"/>
  <c r="I34" i="42"/>
  <c r="F34" i="42"/>
  <c r="J34" i="42" s="1"/>
  <c r="Q33" i="42" a="1"/>
  <c r="Q33" i="42" s="1"/>
  <c r="I33" i="42"/>
  <c r="F33" i="42"/>
  <c r="J33" i="42" s="1"/>
  <c r="Q32" i="42" a="1"/>
  <c r="Q32" i="42" s="1"/>
  <c r="I32" i="42"/>
  <c r="I44" i="42" s="1"/>
  <c r="F32" i="42"/>
  <c r="F44" i="42" s="1"/>
  <c r="Q31" i="42"/>
  <c r="Q31" i="42" a="1"/>
  <c r="I31" i="42"/>
  <c r="F31" i="42"/>
  <c r="J31" i="42" s="1"/>
  <c r="J17" i="42"/>
  <c r="J16" i="42"/>
  <c r="O49" i="42" s="1"/>
  <c r="U3" i="42"/>
  <c r="U4" i="42" s="1"/>
  <c r="P4" i="42" s="1"/>
  <c r="P33" i="43" l="1"/>
  <c r="O48" i="42"/>
  <c r="Q44" i="42"/>
  <c r="J32" i="42"/>
  <c r="J44" i="42" s="1"/>
  <c r="I4" i="42"/>
  <c r="O40" i="40" l="1"/>
  <c r="O39" i="40"/>
  <c r="Q38" i="40"/>
  <c r="O38" i="40"/>
  <c r="P38" i="40" s="1"/>
  <c r="E37" i="40"/>
  <c r="O33" i="40"/>
  <c r="N33" i="40"/>
  <c r="I33" i="40"/>
  <c r="F33" i="40"/>
  <c r="P32" i="40"/>
  <c r="I32" i="40"/>
  <c r="F32" i="40"/>
  <c r="P31" i="40"/>
  <c r="I31" i="40"/>
  <c r="F31" i="40"/>
  <c r="P30" i="40"/>
  <c r="I30" i="40"/>
  <c r="F30" i="40"/>
  <c r="J30" i="40" s="1"/>
  <c r="P29" i="40"/>
  <c r="I29" i="40"/>
  <c r="F29" i="40"/>
  <c r="J29" i="40" s="1"/>
  <c r="P28" i="40"/>
  <c r="J28" i="40"/>
  <c r="I28" i="40"/>
  <c r="F28" i="40"/>
  <c r="P27" i="40"/>
  <c r="I27" i="40"/>
  <c r="F27" i="40"/>
  <c r="J27" i="40" s="1"/>
  <c r="P26" i="40"/>
  <c r="I26" i="40"/>
  <c r="F26" i="40"/>
  <c r="J26" i="40" s="1"/>
  <c r="P25" i="40"/>
  <c r="I25" i="40"/>
  <c r="F25" i="40"/>
  <c r="J25" i="40" s="1"/>
  <c r="P24" i="40"/>
  <c r="I24" i="40"/>
  <c r="F24" i="40"/>
  <c r="J24" i="40" s="1"/>
  <c r="J17" i="40"/>
  <c r="J16" i="40"/>
  <c r="H15" i="40"/>
  <c r="J15" i="40" s="1"/>
  <c r="O37" i="40" s="1"/>
  <c r="P37" i="40" s="1"/>
  <c r="P37" i="38"/>
  <c r="P38" i="38"/>
  <c r="P39" i="38"/>
  <c r="P40" i="38"/>
  <c r="P36" i="38"/>
  <c r="N37" i="38"/>
  <c r="N38" i="38"/>
  <c r="N39" i="38"/>
  <c r="N40" i="38"/>
  <c r="N36" i="38"/>
  <c r="O39" i="38"/>
  <c r="O38" i="38"/>
  <c r="Q37" i="38"/>
  <c r="E36" i="38"/>
  <c r="O32" i="38"/>
  <c r="N32" i="38"/>
  <c r="I32" i="38"/>
  <c r="F32" i="38"/>
  <c r="P31" i="38"/>
  <c r="I31" i="38"/>
  <c r="F31" i="38"/>
  <c r="P30" i="38"/>
  <c r="I30" i="38"/>
  <c r="F30" i="38"/>
  <c r="P29" i="38"/>
  <c r="I29" i="38"/>
  <c r="F29" i="38"/>
  <c r="J29" i="38" s="1"/>
  <c r="P28" i="38"/>
  <c r="I28" i="38"/>
  <c r="F28" i="38"/>
  <c r="J28" i="38" s="1"/>
  <c r="P27" i="38"/>
  <c r="I27" i="38"/>
  <c r="F27" i="38"/>
  <c r="J27" i="38" s="1"/>
  <c r="P26" i="38"/>
  <c r="I26" i="38"/>
  <c r="F26" i="38"/>
  <c r="J26" i="38" s="1"/>
  <c r="P25" i="38"/>
  <c r="I25" i="38"/>
  <c r="F25" i="38"/>
  <c r="J25" i="38" s="1"/>
  <c r="P24" i="38"/>
  <c r="I24" i="38"/>
  <c r="F24" i="38"/>
  <c r="J24" i="38" s="1"/>
  <c r="P23" i="38"/>
  <c r="I23" i="38"/>
  <c r="F23" i="38"/>
  <c r="J23" i="38" s="1"/>
  <c r="J16" i="38"/>
  <c r="J15" i="38"/>
  <c r="P33" i="40" l="1"/>
  <c r="P32" i="38"/>
  <c r="O37" i="38"/>
  <c r="O36" i="38"/>
  <c r="O36" i="35" l="1"/>
  <c r="P36" i="35" s="1"/>
  <c r="P36" i="36" s="1"/>
  <c r="O36" i="36"/>
  <c r="P37" i="36"/>
  <c r="P38" i="36"/>
  <c r="P39" i="36"/>
  <c r="P40" i="36"/>
  <c r="N37" i="36"/>
  <c r="N38" i="36"/>
  <c r="N39" i="36"/>
  <c r="N40" i="36"/>
  <c r="O39" i="36"/>
  <c r="O38" i="36"/>
  <c r="Q37" i="36"/>
  <c r="E36" i="36"/>
  <c r="O32" i="36"/>
  <c r="N32" i="36"/>
  <c r="I32" i="36"/>
  <c r="F32" i="36"/>
  <c r="P31" i="36"/>
  <c r="I31" i="36"/>
  <c r="F31" i="36"/>
  <c r="P30" i="36"/>
  <c r="I30" i="36"/>
  <c r="F30" i="36"/>
  <c r="P29" i="36"/>
  <c r="I29" i="36"/>
  <c r="F29" i="36"/>
  <c r="J29" i="36" s="1"/>
  <c r="P28" i="36"/>
  <c r="I28" i="36"/>
  <c r="F28" i="36"/>
  <c r="J28" i="36" s="1"/>
  <c r="P27" i="36"/>
  <c r="I27" i="36"/>
  <c r="F27" i="36"/>
  <c r="J27" i="36" s="1"/>
  <c r="P26" i="36"/>
  <c r="I26" i="36"/>
  <c r="F26" i="36"/>
  <c r="J26" i="36" s="1"/>
  <c r="P25" i="36"/>
  <c r="I25" i="36"/>
  <c r="F25" i="36"/>
  <c r="J25" i="36" s="1"/>
  <c r="P24" i="36"/>
  <c r="I24" i="36"/>
  <c r="F24" i="36"/>
  <c r="J24" i="36" s="1"/>
  <c r="P23" i="36"/>
  <c r="I23" i="36"/>
  <c r="F23" i="36"/>
  <c r="J23" i="36" s="1"/>
  <c r="J16" i="36"/>
  <c r="J15" i="36"/>
  <c r="J17" i="36" s="1"/>
  <c r="O37" i="36" s="1"/>
  <c r="O37" i="35"/>
  <c r="P37" i="35" s="1"/>
  <c r="P38" i="35"/>
  <c r="P39" i="35"/>
  <c r="P40" i="35"/>
  <c r="N37" i="35"/>
  <c r="N38" i="35"/>
  <c r="N39" i="35"/>
  <c r="N40" i="35"/>
  <c r="N36" i="35"/>
  <c r="N32" i="35"/>
  <c r="O32" i="35"/>
  <c r="P24" i="35"/>
  <c r="P25" i="35"/>
  <c r="P26" i="35"/>
  <c r="P27" i="35"/>
  <c r="P28" i="35"/>
  <c r="P29" i="35"/>
  <c r="P30" i="35"/>
  <c r="P31" i="35"/>
  <c r="P23" i="35"/>
  <c r="I16" i="35"/>
  <c r="J16" i="35" s="1"/>
  <c r="O39" i="35"/>
  <c r="O38" i="35"/>
  <c r="Q37" i="35"/>
  <c r="E36" i="35"/>
  <c r="I32" i="35"/>
  <c r="F32" i="35"/>
  <c r="I31" i="35"/>
  <c r="F31" i="35"/>
  <c r="I30" i="35"/>
  <c r="F30" i="35"/>
  <c r="I29" i="35"/>
  <c r="F29" i="35"/>
  <c r="J29" i="35" s="1"/>
  <c r="I28" i="35"/>
  <c r="F28" i="35"/>
  <c r="J28" i="35" s="1"/>
  <c r="I27" i="35"/>
  <c r="F27" i="35"/>
  <c r="J27" i="35" s="1"/>
  <c r="I26" i="35"/>
  <c r="F26" i="35"/>
  <c r="J26" i="35" s="1"/>
  <c r="I25" i="35"/>
  <c r="F25" i="35"/>
  <c r="J25" i="35" s="1"/>
  <c r="F24" i="35"/>
  <c r="I24" i="35" s="1"/>
  <c r="I23" i="35"/>
  <c r="F23" i="35"/>
  <c r="J23" i="35" s="1"/>
  <c r="J15" i="35"/>
  <c r="P37" i="34"/>
  <c r="P38" i="34"/>
  <c r="P39" i="34"/>
  <c r="P40" i="34"/>
  <c r="P36" i="34"/>
  <c r="N37" i="34"/>
  <c r="N38" i="34"/>
  <c r="N39" i="34"/>
  <c r="N40" i="34"/>
  <c r="N36" i="34"/>
  <c r="J29" i="34"/>
  <c r="I16" i="34"/>
  <c r="J16" i="34" s="1"/>
  <c r="O39" i="34"/>
  <c r="O38" i="34"/>
  <c r="Q37" i="34"/>
  <c r="E36" i="34"/>
  <c r="I32" i="34"/>
  <c r="F32" i="34"/>
  <c r="I31" i="34"/>
  <c r="F31" i="34"/>
  <c r="I30" i="34"/>
  <c r="F30" i="34"/>
  <c r="I29" i="34"/>
  <c r="F29" i="34"/>
  <c r="I28" i="34"/>
  <c r="F28" i="34"/>
  <c r="J28" i="34" s="1"/>
  <c r="I27" i="34"/>
  <c r="F27" i="34"/>
  <c r="J27" i="34" s="1"/>
  <c r="J26" i="34"/>
  <c r="I26" i="34"/>
  <c r="F26" i="34"/>
  <c r="I25" i="34"/>
  <c r="F25" i="34"/>
  <c r="J25" i="34" s="1"/>
  <c r="G24" i="34"/>
  <c r="I24" i="34" s="1"/>
  <c r="F24" i="34"/>
  <c r="I23" i="34"/>
  <c r="F23" i="34"/>
  <c r="J23" i="34" s="1"/>
  <c r="J15" i="34"/>
  <c r="P37" i="32"/>
  <c r="P38" i="32"/>
  <c r="P39" i="32"/>
  <c r="P40" i="32"/>
  <c r="P36" i="32"/>
  <c r="N36" i="32"/>
  <c r="N36" i="36" l="1"/>
  <c r="P32" i="36"/>
  <c r="P32" i="35"/>
  <c r="J24" i="35"/>
  <c r="J17" i="35"/>
  <c r="J17" i="34"/>
  <c r="O37" i="34" s="1"/>
  <c r="J24" i="34"/>
  <c r="O36" i="34"/>
  <c r="N37" i="32"/>
  <c r="J15" i="32"/>
  <c r="N40" i="32"/>
  <c r="O39" i="32"/>
  <c r="N39" i="32"/>
  <c r="O38" i="32"/>
  <c r="N38" i="32"/>
  <c r="Q37" i="32"/>
  <c r="E36" i="32"/>
  <c r="I32" i="32"/>
  <c r="F32" i="32"/>
  <c r="I31" i="32"/>
  <c r="F31" i="32"/>
  <c r="I30" i="32"/>
  <c r="F30" i="32"/>
  <c r="I29" i="32"/>
  <c r="F29" i="32"/>
  <c r="J28" i="32"/>
  <c r="I28" i="32"/>
  <c r="F28" i="32"/>
  <c r="J27" i="32"/>
  <c r="I27" i="32"/>
  <c r="F27" i="32"/>
  <c r="J26" i="32"/>
  <c r="I26" i="32"/>
  <c r="F26" i="32"/>
  <c r="I25" i="32"/>
  <c r="F25" i="32"/>
  <c r="J25" i="32" s="1"/>
  <c r="F24" i="32"/>
  <c r="G24" i="32" s="1"/>
  <c r="J24" i="32" s="1"/>
  <c r="F23" i="32"/>
  <c r="J16" i="32"/>
  <c r="J15" i="31"/>
  <c r="P37" i="31"/>
  <c r="P38" i="31"/>
  <c r="P39" i="31"/>
  <c r="P40" i="31"/>
  <c r="P36" i="31"/>
  <c r="N37" i="31"/>
  <c r="N38" i="31"/>
  <c r="N39" i="31"/>
  <c r="N40" i="31"/>
  <c r="N36" i="31"/>
  <c r="O39" i="31"/>
  <c r="O38" i="31"/>
  <c r="Q37" i="31"/>
  <c r="E36" i="31"/>
  <c r="I32" i="31"/>
  <c r="F32" i="31"/>
  <c r="I31" i="31"/>
  <c r="F31" i="31"/>
  <c r="I30" i="31"/>
  <c r="F30" i="31"/>
  <c r="I29" i="31"/>
  <c r="F29" i="31"/>
  <c r="J28" i="31"/>
  <c r="I28" i="31"/>
  <c r="F28" i="31"/>
  <c r="I27" i="31"/>
  <c r="F27" i="31"/>
  <c r="J27" i="31" s="1"/>
  <c r="I26" i="31"/>
  <c r="F26" i="31"/>
  <c r="J26" i="31" s="1"/>
  <c r="J25" i="31"/>
  <c r="I25" i="31"/>
  <c r="F25" i="31"/>
  <c r="F24" i="31"/>
  <c r="F23" i="31"/>
  <c r="J16" i="31"/>
  <c r="P37" i="30"/>
  <c r="P38" i="30"/>
  <c r="P39" i="30"/>
  <c r="P40" i="30"/>
  <c r="P36" i="30"/>
  <c r="N37" i="30"/>
  <c r="N38" i="30"/>
  <c r="N39" i="30"/>
  <c r="N40" i="30"/>
  <c r="N36" i="30"/>
  <c r="G24" i="30"/>
  <c r="G23" i="30"/>
  <c r="O36" i="32" l="1"/>
  <c r="J23" i="32"/>
  <c r="I23" i="32"/>
  <c r="I24" i="32"/>
  <c r="J17" i="32"/>
  <c r="O37" i="32" s="1"/>
  <c r="J23" i="31"/>
  <c r="G23" i="31"/>
  <c r="I23" i="31" s="1"/>
  <c r="O36" i="31"/>
  <c r="J17" i="31"/>
  <c r="O37" i="31" s="1"/>
  <c r="G24" i="31"/>
  <c r="I24" i="31" s="1"/>
  <c r="O39" i="30"/>
  <c r="O38" i="30"/>
  <c r="Q37" i="30"/>
  <c r="E36" i="30"/>
  <c r="I32" i="30"/>
  <c r="F32" i="30"/>
  <c r="I31" i="30"/>
  <c r="F31" i="30"/>
  <c r="I30" i="30"/>
  <c r="F30" i="30"/>
  <c r="I29" i="30"/>
  <c r="F29" i="30"/>
  <c r="I28" i="30"/>
  <c r="F28" i="30"/>
  <c r="J28" i="30" s="1"/>
  <c r="I27" i="30"/>
  <c r="F27" i="30"/>
  <c r="J27" i="30" s="1"/>
  <c r="J26" i="30"/>
  <c r="I26" i="30"/>
  <c r="F26" i="30"/>
  <c r="I25" i="30"/>
  <c r="F25" i="30"/>
  <c r="J25" i="30" s="1"/>
  <c r="I24" i="30"/>
  <c r="F24" i="30"/>
  <c r="J24" i="30" s="1"/>
  <c r="I23" i="30"/>
  <c r="F23" i="30"/>
  <c r="J23" i="30" s="1"/>
  <c r="J16" i="30"/>
  <c r="J15" i="30"/>
  <c r="P38" i="27"/>
  <c r="P39" i="27"/>
  <c r="P40" i="27"/>
  <c r="N40" i="27"/>
  <c r="O39" i="27"/>
  <c r="N39" i="27"/>
  <c r="O38" i="27"/>
  <c r="N38" i="27"/>
  <c r="Q37" i="27"/>
  <c r="E36" i="27"/>
  <c r="I32" i="27"/>
  <c r="F32" i="27"/>
  <c r="I31" i="27"/>
  <c r="F31" i="27"/>
  <c r="I30" i="27"/>
  <c r="F30" i="27"/>
  <c r="J30" i="27" s="1"/>
  <c r="I29" i="27"/>
  <c r="F29" i="27"/>
  <c r="J28" i="27"/>
  <c r="I28" i="27"/>
  <c r="F28" i="27"/>
  <c r="I27" i="27"/>
  <c r="F27" i="27"/>
  <c r="J27" i="27" s="1"/>
  <c r="I26" i="27"/>
  <c r="F26" i="27"/>
  <c r="J26" i="27" s="1"/>
  <c r="I25" i="27"/>
  <c r="F25" i="27"/>
  <c r="J25" i="27" s="1"/>
  <c r="F24" i="27"/>
  <c r="G24" i="27" s="1"/>
  <c r="I23" i="27"/>
  <c r="F23" i="27"/>
  <c r="J23" i="27" s="1"/>
  <c r="J16" i="27"/>
  <c r="J15" i="27"/>
  <c r="J24" i="31" l="1"/>
  <c r="O36" i="30"/>
  <c r="J17" i="30"/>
  <c r="O37" i="30" s="1"/>
  <c r="I24" i="27"/>
  <c r="J17" i="27"/>
  <c r="O37" i="27" s="1"/>
  <c r="J24" i="27"/>
  <c r="O36" i="27"/>
  <c r="P38" i="26"/>
  <c r="P39" i="26"/>
  <c r="P40" i="26"/>
  <c r="N37" i="26"/>
  <c r="N36" i="26"/>
  <c r="N40" i="26" l="1"/>
  <c r="O39" i="26"/>
  <c r="N39" i="26"/>
  <c r="O38" i="26"/>
  <c r="N38" i="26"/>
  <c r="Q37" i="26"/>
  <c r="I32" i="26"/>
  <c r="F32" i="26"/>
  <c r="I31" i="26"/>
  <c r="F31" i="26"/>
  <c r="J30" i="26"/>
  <c r="I30" i="26"/>
  <c r="F30" i="26"/>
  <c r="I29" i="26"/>
  <c r="F29" i="26"/>
  <c r="I28" i="26"/>
  <c r="F28" i="26"/>
  <c r="J28" i="26" s="1"/>
  <c r="J27" i="26"/>
  <c r="I27" i="26"/>
  <c r="F27" i="26"/>
  <c r="J26" i="26"/>
  <c r="I26" i="26"/>
  <c r="F26" i="26"/>
  <c r="I25" i="26"/>
  <c r="F25" i="26"/>
  <c r="J25" i="26" s="1"/>
  <c r="F24" i="26"/>
  <c r="I23" i="26"/>
  <c r="F23" i="26"/>
  <c r="J23" i="26" s="1"/>
  <c r="J16" i="26"/>
  <c r="J15" i="26"/>
  <c r="P37" i="25"/>
  <c r="P38" i="25"/>
  <c r="P39" i="25"/>
  <c r="P40" i="25"/>
  <c r="P36" i="25"/>
  <c r="N37" i="25"/>
  <c r="N38" i="25"/>
  <c r="N39" i="25"/>
  <c r="N40" i="25"/>
  <c r="N36" i="25"/>
  <c r="J17" i="26" l="1"/>
  <c r="O37" i="26" s="1"/>
  <c r="G24" i="26"/>
  <c r="I24" i="26" s="1"/>
  <c r="O36" i="26"/>
  <c r="E36" i="25"/>
  <c r="O39" i="25"/>
  <c r="O38" i="25"/>
  <c r="Q37" i="25"/>
  <c r="I32" i="25"/>
  <c r="F32" i="25"/>
  <c r="I31" i="25"/>
  <c r="F31" i="25"/>
  <c r="J30" i="25"/>
  <c r="I30" i="25"/>
  <c r="F30" i="25"/>
  <c r="I29" i="25"/>
  <c r="F29" i="25"/>
  <c r="J28" i="25"/>
  <c r="I28" i="25"/>
  <c r="F28" i="25"/>
  <c r="J27" i="25"/>
  <c r="I27" i="25"/>
  <c r="F27" i="25"/>
  <c r="I26" i="25"/>
  <c r="F26" i="25"/>
  <c r="J26" i="25" s="1"/>
  <c r="I25" i="25"/>
  <c r="F25" i="25"/>
  <c r="J25" i="25" s="1"/>
  <c r="F24" i="25"/>
  <c r="G24" i="25" s="1"/>
  <c r="J23" i="25"/>
  <c r="I23" i="25"/>
  <c r="F23" i="25"/>
  <c r="J16" i="25"/>
  <c r="J15" i="25"/>
  <c r="P40" i="24"/>
  <c r="N37" i="24"/>
  <c r="N38" i="24"/>
  <c r="N39" i="24"/>
  <c r="N40" i="24"/>
  <c r="N36" i="24"/>
  <c r="O39" i="24"/>
  <c r="O38" i="24"/>
  <c r="P38" i="24" s="1"/>
  <c r="Q37" i="24"/>
  <c r="E36" i="24"/>
  <c r="I32" i="24"/>
  <c r="F32" i="24"/>
  <c r="I31" i="24"/>
  <c r="F31" i="24"/>
  <c r="I30" i="24"/>
  <c r="F30" i="24"/>
  <c r="J30" i="24" s="1"/>
  <c r="I29" i="24"/>
  <c r="F29" i="24"/>
  <c r="I28" i="24"/>
  <c r="F28" i="24"/>
  <c r="J28" i="24" s="1"/>
  <c r="I27" i="24"/>
  <c r="F27" i="24"/>
  <c r="J27" i="24" s="1"/>
  <c r="J26" i="24"/>
  <c r="I26" i="24"/>
  <c r="F26" i="24"/>
  <c r="I25" i="24"/>
  <c r="F25" i="24"/>
  <c r="J25" i="24" s="1"/>
  <c r="F24" i="24"/>
  <c r="G24" i="24" s="1"/>
  <c r="I24" i="24" s="1"/>
  <c r="F23" i="24"/>
  <c r="J16" i="24"/>
  <c r="J15" i="24"/>
  <c r="Q36" i="23"/>
  <c r="N36" i="27" l="1"/>
  <c r="P36" i="26"/>
  <c r="P36" i="27" s="1"/>
  <c r="N37" i="27"/>
  <c r="P37" i="26"/>
  <c r="P37" i="27" s="1"/>
  <c r="J24" i="26"/>
  <c r="J17" i="25"/>
  <c r="O37" i="25" s="1"/>
  <c r="J24" i="25"/>
  <c r="I24" i="25"/>
  <c r="O36" i="25"/>
  <c r="O36" i="24"/>
  <c r="P36" i="24" s="1"/>
  <c r="J17" i="24"/>
  <c r="O37" i="24" s="1"/>
  <c r="P37" i="24" s="1"/>
  <c r="J24" i="24"/>
  <c r="I23" i="24"/>
  <c r="P36" i="23"/>
  <c r="P37" i="23"/>
  <c r="P38" i="23"/>
  <c r="P39" i="24" s="1"/>
  <c r="P39" i="23"/>
  <c r="P35" i="23"/>
  <c r="J23" i="23"/>
  <c r="J24" i="23"/>
  <c r="J25" i="23"/>
  <c r="J26" i="23"/>
  <c r="J27" i="23"/>
  <c r="J29" i="23"/>
  <c r="J22" i="23"/>
  <c r="N36" i="23"/>
  <c r="N37" i="23"/>
  <c r="N38" i="23"/>
  <c r="N39" i="23"/>
  <c r="N35" i="23"/>
  <c r="O37" i="23"/>
  <c r="E35" i="23"/>
  <c r="I31" i="23"/>
  <c r="F31" i="23"/>
  <c r="I30" i="23"/>
  <c r="F30" i="23"/>
  <c r="I29" i="23"/>
  <c r="F29" i="23"/>
  <c r="I28" i="23"/>
  <c r="F28" i="23"/>
  <c r="I27" i="23"/>
  <c r="F27" i="23"/>
  <c r="I26" i="23"/>
  <c r="F26" i="23"/>
  <c r="I25" i="23"/>
  <c r="F25" i="23"/>
  <c r="I24" i="23"/>
  <c r="F24" i="23"/>
  <c r="F23" i="23"/>
  <c r="G23" i="23" s="1"/>
  <c r="I23" i="23" s="1"/>
  <c r="F22" i="23"/>
  <c r="G22" i="23" s="1"/>
  <c r="I22" i="23" s="1"/>
  <c r="J15" i="23"/>
  <c r="J14" i="23"/>
  <c r="P36" i="22"/>
  <c r="P37" i="22"/>
  <c r="P38" i="22"/>
  <c r="P39" i="22"/>
  <c r="P35" i="22"/>
  <c r="N36" i="22"/>
  <c r="N37" i="22"/>
  <c r="N38" i="22"/>
  <c r="N39" i="22"/>
  <c r="N35" i="22"/>
  <c r="O38" i="22"/>
  <c r="O37" i="22"/>
  <c r="E35" i="22"/>
  <c r="I31" i="22"/>
  <c r="F31" i="22"/>
  <c r="I30" i="22"/>
  <c r="F30" i="22"/>
  <c r="I29" i="22"/>
  <c r="F29" i="22"/>
  <c r="I28" i="22"/>
  <c r="F28" i="22"/>
  <c r="I27" i="22"/>
  <c r="F27" i="22"/>
  <c r="I26" i="22"/>
  <c r="F26" i="22"/>
  <c r="I25" i="22"/>
  <c r="F25" i="22"/>
  <c r="I24" i="22"/>
  <c r="F24" i="22"/>
  <c r="G23" i="22"/>
  <c r="I23" i="22" s="1"/>
  <c r="F23" i="22"/>
  <c r="F22" i="22"/>
  <c r="G22" i="22" s="1"/>
  <c r="I22" i="22" s="1"/>
  <c r="J15" i="22"/>
  <c r="J14" i="22"/>
  <c r="O35" i="22" s="1"/>
  <c r="P36" i="20"/>
  <c r="P37" i="20"/>
  <c r="P38" i="20"/>
  <c r="P39" i="20"/>
  <c r="P35" i="20"/>
  <c r="N36" i="20"/>
  <c r="N37" i="20"/>
  <c r="N38" i="20"/>
  <c r="N39" i="20"/>
  <c r="N35" i="20"/>
  <c r="P36" i="19"/>
  <c r="P37" i="19"/>
  <c r="P38" i="19"/>
  <c r="P39" i="19"/>
  <c r="P35" i="19"/>
  <c r="N36" i="19"/>
  <c r="N37" i="19"/>
  <c r="N38" i="19"/>
  <c r="N39" i="19"/>
  <c r="N35" i="19"/>
  <c r="E35" i="19"/>
  <c r="J23" i="24" l="1"/>
  <c r="J16" i="23"/>
  <c r="O36" i="23" s="1"/>
  <c r="O35" i="23"/>
  <c r="J16" i="22"/>
  <c r="O36" i="22" s="1"/>
  <c r="O38" i="20"/>
  <c r="O37" i="20"/>
  <c r="E35" i="20"/>
  <c r="I31" i="20"/>
  <c r="F31" i="20"/>
  <c r="I30" i="20"/>
  <c r="F30" i="20"/>
  <c r="I29" i="20"/>
  <c r="F29" i="20"/>
  <c r="I28" i="20"/>
  <c r="F28" i="20"/>
  <c r="I27" i="20"/>
  <c r="F27" i="20"/>
  <c r="I26" i="20"/>
  <c r="F26" i="20"/>
  <c r="I25" i="20"/>
  <c r="F25" i="20"/>
  <c r="I24" i="20"/>
  <c r="F24" i="20"/>
  <c r="I23" i="20"/>
  <c r="G23" i="20"/>
  <c r="F23" i="20"/>
  <c r="G22" i="20"/>
  <c r="I22" i="20" s="1"/>
  <c r="F22" i="20"/>
  <c r="J15" i="20"/>
  <c r="J14" i="20"/>
  <c r="O38" i="19"/>
  <c r="O37" i="19"/>
  <c r="I31" i="19"/>
  <c r="F31" i="19"/>
  <c r="I30" i="19"/>
  <c r="F30" i="19"/>
  <c r="I29" i="19"/>
  <c r="F29" i="19"/>
  <c r="I28" i="19"/>
  <c r="F28" i="19"/>
  <c r="I27" i="19"/>
  <c r="F27" i="19"/>
  <c r="I26" i="19"/>
  <c r="F26" i="19"/>
  <c r="I25" i="19"/>
  <c r="F25" i="19"/>
  <c r="I24" i="19"/>
  <c r="F24" i="19"/>
  <c r="F23" i="19"/>
  <c r="G23" i="19" s="1"/>
  <c r="I23" i="19" s="1"/>
  <c r="F22" i="19"/>
  <c r="G22" i="19" s="1"/>
  <c r="I22" i="19" s="1"/>
  <c r="J15" i="19"/>
  <c r="J14" i="19"/>
  <c r="O35" i="19" s="1"/>
  <c r="P36" i="18"/>
  <c r="P37" i="18"/>
  <c r="P38" i="18"/>
  <c r="P39" i="18"/>
  <c r="P35" i="18"/>
  <c r="N36" i="18"/>
  <c r="N37" i="18"/>
  <c r="N38" i="18"/>
  <c r="N39" i="18"/>
  <c r="N35" i="18"/>
  <c r="O38" i="18"/>
  <c r="O37" i="18"/>
  <c r="E35" i="18"/>
  <c r="I31" i="18"/>
  <c r="F31" i="18"/>
  <c r="I30" i="18"/>
  <c r="F30" i="18"/>
  <c r="I29" i="18"/>
  <c r="F29" i="18"/>
  <c r="I28" i="18"/>
  <c r="F28" i="18"/>
  <c r="I27" i="18"/>
  <c r="F27" i="18"/>
  <c r="I26" i="18"/>
  <c r="F26" i="18"/>
  <c r="I25" i="18"/>
  <c r="F25" i="18"/>
  <c r="I24" i="18"/>
  <c r="F24" i="18"/>
  <c r="F23" i="18"/>
  <c r="G23" i="18" s="1"/>
  <c r="I23" i="18" s="1"/>
  <c r="G22" i="18"/>
  <c r="I22" i="18" s="1"/>
  <c r="F22" i="18"/>
  <c r="J15" i="18"/>
  <c r="J14" i="18"/>
  <c r="P36" i="17"/>
  <c r="P37" i="17"/>
  <c r="P38" i="17"/>
  <c r="P39" i="17"/>
  <c r="P35" i="17"/>
  <c r="N36" i="17"/>
  <c r="N37" i="17"/>
  <c r="N38" i="17"/>
  <c r="N39" i="17"/>
  <c r="N35" i="17"/>
  <c r="O38" i="17"/>
  <c r="O37" i="17"/>
  <c r="O36" i="17"/>
  <c r="O35" i="17"/>
  <c r="E35" i="17"/>
  <c r="I31" i="17"/>
  <c r="F31" i="17"/>
  <c r="F30" i="17"/>
  <c r="I30" i="17" s="1"/>
  <c r="I29" i="17"/>
  <c r="F29" i="17"/>
  <c r="I28" i="17"/>
  <c r="F28" i="17"/>
  <c r="I27" i="17"/>
  <c r="F27" i="17"/>
  <c r="I26" i="17"/>
  <c r="F26" i="17"/>
  <c r="I25" i="17"/>
  <c r="F25" i="17"/>
  <c r="I24" i="17"/>
  <c r="F24" i="17"/>
  <c r="I23" i="17"/>
  <c r="G23" i="17"/>
  <c r="F23" i="17"/>
  <c r="F22" i="17"/>
  <c r="G22" i="17" s="1"/>
  <c r="I22" i="17" s="1"/>
  <c r="J15" i="17"/>
  <c r="J14" i="17"/>
  <c r="P36" i="16"/>
  <c r="P37" i="16"/>
  <c r="P38" i="16"/>
  <c r="P39" i="16"/>
  <c r="P35" i="16"/>
  <c r="N36" i="16"/>
  <c r="N37" i="16"/>
  <c r="N38" i="16"/>
  <c r="N39" i="16"/>
  <c r="N35" i="16"/>
  <c r="E35" i="16"/>
  <c r="G30" i="16"/>
  <c r="G23" i="16"/>
  <c r="I23" i="16" s="1"/>
  <c r="G22" i="16"/>
  <c r="I22" i="16" s="1"/>
  <c r="O38" i="16"/>
  <c r="O37" i="16"/>
  <c r="I31" i="16"/>
  <c r="F31" i="16"/>
  <c r="I30" i="16"/>
  <c r="F30" i="16"/>
  <c r="I29" i="16"/>
  <c r="F29" i="16"/>
  <c r="I28" i="16"/>
  <c r="F28" i="16"/>
  <c r="I27" i="16"/>
  <c r="F27" i="16"/>
  <c r="I26" i="16"/>
  <c r="F26" i="16"/>
  <c r="I25" i="16"/>
  <c r="F25" i="16"/>
  <c r="I24" i="16"/>
  <c r="F24" i="16"/>
  <c r="F23" i="16"/>
  <c r="F22" i="16"/>
  <c r="J15" i="16"/>
  <c r="J16" i="16" s="1"/>
  <c r="O36" i="16" s="1"/>
  <c r="J14" i="16"/>
  <c r="O35" i="16" s="1"/>
  <c r="O38" i="15"/>
  <c r="O37" i="15"/>
  <c r="P37" i="15" s="1"/>
  <c r="I31" i="15"/>
  <c r="F31" i="15"/>
  <c r="I30" i="15"/>
  <c r="F30" i="15"/>
  <c r="I29" i="15"/>
  <c r="F29" i="15"/>
  <c r="I28" i="15"/>
  <c r="F28" i="15"/>
  <c r="I27" i="15"/>
  <c r="F27" i="15"/>
  <c r="I26" i="15"/>
  <c r="F26" i="15"/>
  <c r="I25" i="15"/>
  <c r="F25" i="15"/>
  <c r="I24" i="15"/>
  <c r="F24" i="15"/>
  <c r="I23" i="15"/>
  <c r="F23" i="15"/>
  <c r="I22" i="15"/>
  <c r="F22" i="15"/>
  <c r="J15" i="15"/>
  <c r="O35" i="15" s="1"/>
  <c r="J14" i="15"/>
  <c r="N39" i="14"/>
  <c r="N39" i="15" s="1"/>
  <c r="O38" i="14"/>
  <c r="O37" i="14"/>
  <c r="I31" i="14"/>
  <c r="F31" i="14"/>
  <c r="I30" i="14"/>
  <c r="F30" i="14"/>
  <c r="I29" i="14"/>
  <c r="F29" i="14"/>
  <c r="I28" i="14"/>
  <c r="F28" i="14"/>
  <c r="I27" i="14"/>
  <c r="F27" i="14"/>
  <c r="I26" i="14"/>
  <c r="F26" i="14"/>
  <c r="I25" i="14"/>
  <c r="F25" i="14"/>
  <c r="I24" i="14"/>
  <c r="F24" i="14"/>
  <c r="I23" i="14"/>
  <c r="F23" i="14"/>
  <c r="I22" i="14"/>
  <c r="F22" i="14"/>
  <c r="J15" i="14"/>
  <c r="J14" i="14"/>
  <c r="J15" i="13"/>
  <c r="J14" i="13"/>
  <c r="M39" i="13"/>
  <c r="N38" i="13"/>
  <c r="N38" i="14" s="1"/>
  <c r="N38" i="15" s="1"/>
  <c r="M38" i="13"/>
  <c r="N37" i="13"/>
  <c r="N37" i="14" s="1"/>
  <c r="N37" i="15" s="1"/>
  <c r="I31" i="13"/>
  <c r="F31" i="13"/>
  <c r="I30" i="13"/>
  <c r="F30" i="13"/>
  <c r="I29" i="13"/>
  <c r="F29" i="13"/>
  <c r="I28" i="13"/>
  <c r="F28" i="13"/>
  <c r="I27" i="13"/>
  <c r="F27" i="13"/>
  <c r="I26" i="13"/>
  <c r="F26" i="13"/>
  <c r="I25" i="13"/>
  <c r="F25" i="13"/>
  <c r="I24" i="13"/>
  <c r="F24" i="13"/>
  <c r="I23" i="13"/>
  <c r="F23" i="13"/>
  <c r="I22" i="13"/>
  <c r="F22" i="13"/>
  <c r="M37" i="12"/>
  <c r="M38" i="12"/>
  <c r="M39" i="12"/>
  <c r="E35" i="12"/>
  <c r="E35" i="13" s="1"/>
  <c r="J14" i="12"/>
  <c r="J15" i="12"/>
  <c r="N38" i="12"/>
  <c r="N37" i="12"/>
  <c r="I31" i="12"/>
  <c r="F31" i="12"/>
  <c r="I30" i="12"/>
  <c r="F30" i="12"/>
  <c r="I29" i="12"/>
  <c r="F29" i="12"/>
  <c r="I28" i="12"/>
  <c r="F28" i="12"/>
  <c r="I27" i="12"/>
  <c r="F27" i="12"/>
  <c r="I26" i="12"/>
  <c r="F26" i="12"/>
  <c r="I25" i="12"/>
  <c r="F25" i="12"/>
  <c r="I24" i="12"/>
  <c r="F24" i="12"/>
  <c r="I23" i="12"/>
  <c r="F23" i="12"/>
  <c r="I22" i="12"/>
  <c r="F22" i="12"/>
  <c r="N38" i="11"/>
  <c r="N37" i="11"/>
  <c r="M37" i="13" s="1"/>
  <c r="M38" i="11"/>
  <c r="M39" i="11"/>
  <c r="N38" i="10"/>
  <c r="N37" i="10"/>
  <c r="M37" i="11" s="1"/>
  <c r="I31" i="11"/>
  <c r="F31" i="11"/>
  <c r="I30" i="11"/>
  <c r="F30" i="11"/>
  <c r="I29" i="11"/>
  <c r="F29" i="11"/>
  <c r="I28" i="11"/>
  <c r="F28" i="11"/>
  <c r="I27" i="11"/>
  <c r="F27" i="11"/>
  <c r="I26" i="11"/>
  <c r="F26" i="11"/>
  <c r="I25" i="11"/>
  <c r="F25" i="11"/>
  <c r="I24" i="11"/>
  <c r="F24" i="11"/>
  <c r="I23" i="11"/>
  <c r="F23" i="11"/>
  <c r="I22" i="11"/>
  <c r="F22" i="11"/>
  <c r="J15" i="11"/>
  <c r="J14" i="11"/>
  <c r="M38" i="10"/>
  <c r="M39" i="10"/>
  <c r="I31" i="10"/>
  <c r="F31" i="10"/>
  <c r="I30" i="10"/>
  <c r="F30" i="10"/>
  <c r="I29" i="10"/>
  <c r="F29" i="10"/>
  <c r="I28" i="10"/>
  <c r="F28" i="10"/>
  <c r="I27" i="10"/>
  <c r="F27" i="10"/>
  <c r="I26" i="10"/>
  <c r="F26" i="10"/>
  <c r="I25" i="10"/>
  <c r="F25" i="10"/>
  <c r="I24" i="10"/>
  <c r="F24" i="10"/>
  <c r="I23" i="10"/>
  <c r="F23" i="10"/>
  <c r="I22" i="10"/>
  <c r="F22" i="10"/>
  <c r="J15" i="10"/>
  <c r="J14" i="10"/>
  <c r="J15" i="9"/>
  <c r="J14" i="9"/>
  <c r="M38" i="9"/>
  <c r="N37" i="9"/>
  <c r="I31" i="9"/>
  <c r="F31" i="9"/>
  <c r="I30" i="9"/>
  <c r="F30" i="9"/>
  <c r="I29" i="9"/>
  <c r="F29" i="9"/>
  <c r="I28" i="9"/>
  <c r="F28" i="9"/>
  <c r="I27" i="9"/>
  <c r="F27" i="9"/>
  <c r="I26" i="9"/>
  <c r="F26" i="9"/>
  <c r="I25" i="9"/>
  <c r="F25" i="9"/>
  <c r="I24" i="9"/>
  <c r="F24" i="9"/>
  <c r="I23" i="9"/>
  <c r="F23" i="9"/>
  <c r="I22" i="9"/>
  <c r="F22" i="9"/>
  <c r="M38" i="8"/>
  <c r="N37" i="8"/>
  <c r="I31" i="8"/>
  <c r="F31" i="8"/>
  <c r="I30" i="8"/>
  <c r="F30" i="8"/>
  <c r="I29" i="8"/>
  <c r="F29" i="8"/>
  <c r="I28" i="8"/>
  <c r="F28" i="8"/>
  <c r="I27" i="8"/>
  <c r="F27" i="8"/>
  <c r="I26" i="8"/>
  <c r="F26" i="8"/>
  <c r="I25" i="8"/>
  <c r="F25" i="8"/>
  <c r="I24" i="8"/>
  <c r="F24" i="8"/>
  <c r="I23" i="8"/>
  <c r="F23" i="8"/>
  <c r="I22" i="8"/>
  <c r="F22" i="8"/>
  <c r="J15" i="8"/>
  <c r="J14" i="8"/>
  <c r="J16" i="8" s="1"/>
  <c r="I31" i="7"/>
  <c r="F31" i="7"/>
  <c r="M38" i="7"/>
  <c r="N37" i="7"/>
  <c r="I30" i="7"/>
  <c r="F30" i="7"/>
  <c r="I29" i="7"/>
  <c r="F29" i="7"/>
  <c r="I28" i="7"/>
  <c r="F28" i="7"/>
  <c r="I27" i="7"/>
  <c r="F27" i="7"/>
  <c r="I26" i="7"/>
  <c r="F26" i="7"/>
  <c r="I25" i="7"/>
  <c r="F25" i="7"/>
  <c r="I24" i="7"/>
  <c r="F24" i="7"/>
  <c r="I23" i="7"/>
  <c r="F23" i="7"/>
  <c r="I22" i="7"/>
  <c r="F22" i="7"/>
  <c r="J15" i="7"/>
  <c r="J14" i="7"/>
  <c r="J17" i="7" s="1"/>
  <c r="O35" i="20" l="1"/>
  <c r="J16" i="20"/>
  <c r="O36" i="20" s="1"/>
  <c r="J16" i="19"/>
  <c r="O36" i="19" s="1"/>
  <c r="O35" i="18"/>
  <c r="J16" i="18"/>
  <c r="O36" i="18" s="1"/>
  <c r="J16" i="17"/>
  <c r="M37" i="9"/>
  <c r="J16" i="11"/>
  <c r="N36" i="11" s="1"/>
  <c r="M36" i="12" s="1"/>
  <c r="E35" i="14"/>
  <c r="E35" i="15"/>
  <c r="N35" i="13"/>
  <c r="N35" i="14" s="1"/>
  <c r="N35" i="15" s="1"/>
  <c r="M37" i="8"/>
  <c r="J16" i="15"/>
  <c r="O36" i="15" s="1"/>
  <c r="O35" i="14"/>
  <c r="J16" i="14"/>
  <c r="O36" i="14" s="1"/>
  <c r="J16" i="13"/>
  <c r="N36" i="13" s="1"/>
  <c r="N36" i="14" s="1"/>
  <c r="N36" i="15" s="1"/>
  <c r="J16" i="12"/>
  <c r="N36" i="12" s="1"/>
  <c r="M36" i="13" s="1"/>
  <c r="N35" i="12"/>
  <c r="M35" i="13" s="1"/>
  <c r="N35" i="11"/>
  <c r="M35" i="12" s="1"/>
  <c r="J16" i="10"/>
  <c r="N35" i="10"/>
  <c r="J16" i="9"/>
  <c r="N36" i="9" s="1"/>
  <c r="M36" i="10" s="1"/>
  <c r="N35" i="9"/>
  <c r="M35" i="10" s="1"/>
  <c r="N36" i="8"/>
  <c r="M36" i="9" s="1"/>
  <c r="N35" i="8"/>
  <c r="M35" i="9" s="1"/>
  <c r="N35" i="7"/>
  <c r="M35" i="8" s="1"/>
  <c r="J16" i="7"/>
  <c r="J15" i="6"/>
  <c r="M37" i="6"/>
  <c r="N36" i="6"/>
  <c r="M37" i="7" s="1"/>
  <c r="I30" i="6"/>
  <c r="F30" i="6"/>
  <c r="I29" i="6"/>
  <c r="F29" i="6"/>
  <c r="I28" i="6"/>
  <c r="F28" i="6"/>
  <c r="I27" i="6"/>
  <c r="F27" i="6"/>
  <c r="I26" i="6"/>
  <c r="F26" i="6"/>
  <c r="I25" i="6"/>
  <c r="F25" i="6"/>
  <c r="I24" i="6"/>
  <c r="F24" i="6"/>
  <c r="I23" i="6"/>
  <c r="F23" i="6"/>
  <c r="I22" i="6"/>
  <c r="F22" i="6"/>
  <c r="J14" i="6"/>
  <c r="M37" i="5"/>
  <c r="J17" i="5"/>
  <c r="N36" i="5"/>
  <c r="I30" i="5"/>
  <c r="F30" i="5"/>
  <c r="I29" i="5"/>
  <c r="F29" i="5"/>
  <c r="I28" i="5"/>
  <c r="F28" i="5"/>
  <c r="I27" i="5"/>
  <c r="F27" i="5"/>
  <c r="I26" i="5"/>
  <c r="F26" i="5"/>
  <c r="I25" i="5"/>
  <c r="F25" i="5"/>
  <c r="I24" i="5"/>
  <c r="F24" i="5"/>
  <c r="I23" i="5"/>
  <c r="F23" i="5"/>
  <c r="I22" i="5"/>
  <c r="F22" i="5"/>
  <c r="J14" i="5"/>
  <c r="N34" i="5" s="1"/>
  <c r="M34" i="6" s="1"/>
  <c r="M36" i="4"/>
  <c r="M37" i="4"/>
  <c r="N36" i="4"/>
  <c r="M36" i="6" s="1"/>
  <c r="I30" i="4"/>
  <c r="F30" i="4"/>
  <c r="I29" i="4"/>
  <c r="F29" i="4"/>
  <c r="I28" i="4"/>
  <c r="F28" i="4"/>
  <c r="I27" i="4"/>
  <c r="F27" i="4"/>
  <c r="I26" i="4"/>
  <c r="F26" i="4"/>
  <c r="I25" i="4"/>
  <c r="F25" i="4"/>
  <c r="I24" i="4"/>
  <c r="F24" i="4"/>
  <c r="I23" i="4"/>
  <c r="F23" i="4"/>
  <c r="I22" i="4"/>
  <c r="F22" i="4"/>
  <c r="J15" i="4"/>
  <c r="J14" i="4"/>
  <c r="N36" i="3"/>
  <c r="M36" i="3"/>
  <c r="M37" i="3"/>
  <c r="J14" i="3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F23" i="3"/>
  <c r="I22" i="3"/>
  <c r="F22" i="3"/>
  <c r="J15" i="3"/>
  <c r="J17" i="2"/>
  <c r="J16" i="2"/>
  <c r="N34" i="2"/>
  <c r="M34" i="3" s="1"/>
  <c r="J15" i="2"/>
  <c r="J14" i="2"/>
  <c r="O37" i="2"/>
  <c r="O37" i="3" s="1"/>
  <c r="O37" i="4" s="1"/>
  <c r="O37" i="5" s="1"/>
  <c r="O37" i="6" s="1"/>
  <c r="O38" i="7" s="1"/>
  <c r="O38" i="8" s="1"/>
  <c r="O38" i="9" s="1"/>
  <c r="O39" i="10" s="1"/>
  <c r="O39" i="11" s="1"/>
  <c r="O39" i="12" s="1"/>
  <c r="O39" i="13" s="1"/>
  <c r="P39" i="14" s="1"/>
  <c r="P39" i="15" s="1"/>
  <c r="M37" i="2"/>
  <c r="M36" i="2"/>
  <c r="O36" i="2"/>
  <c r="N36" i="10" l="1"/>
  <c r="M36" i="11" s="1"/>
  <c r="M36" i="5"/>
  <c r="O36" i="3"/>
  <c r="O36" i="4" s="1"/>
  <c r="O36" i="5" s="1"/>
  <c r="O36" i="6" s="1"/>
  <c r="O37" i="7" s="1"/>
  <c r="O37" i="8" s="1"/>
  <c r="O37" i="9" s="1"/>
  <c r="O38" i="10" s="1"/>
  <c r="O38" i="11" s="1"/>
  <c r="O38" i="12" s="1"/>
  <c r="O38" i="13" s="1"/>
  <c r="P38" i="14" s="1"/>
  <c r="P38" i="15" s="1"/>
  <c r="M35" i="11"/>
  <c r="N36" i="7"/>
  <c r="J17" i="6"/>
  <c r="N34" i="6"/>
  <c r="M35" i="7" s="1"/>
  <c r="J16" i="6"/>
  <c r="J16" i="5"/>
  <c r="N35" i="5" s="1"/>
  <c r="M35" i="6" s="1"/>
  <c r="N34" i="4"/>
  <c r="J16" i="4"/>
  <c r="J17" i="4"/>
  <c r="N34" i="3"/>
  <c r="M34" i="4" s="1"/>
  <c r="J16" i="3"/>
  <c r="J17" i="3"/>
  <c r="N35" i="2"/>
  <c r="M35" i="3" s="1"/>
  <c r="N35" i="4" l="1"/>
  <c r="M34" i="5"/>
  <c r="M36" i="8"/>
  <c r="N35" i="6"/>
  <c r="M36" i="7" s="1"/>
  <c r="N35" i="3"/>
  <c r="M35" i="4" s="1"/>
  <c r="I30" i="2"/>
  <c r="F30" i="2"/>
  <c r="I29" i="2"/>
  <c r="F29" i="2"/>
  <c r="I28" i="2"/>
  <c r="F28" i="2"/>
  <c r="I27" i="2"/>
  <c r="F27" i="2"/>
  <c r="I26" i="2"/>
  <c r="F26" i="2"/>
  <c r="I25" i="2"/>
  <c r="F25" i="2"/>
  <c r="I24" i="2"/>
  <c r="F24" i="2"/>
  <c r="I23" i="2"/>
  <c r="F23" i="2"/>
  <c r="I22" i="2"/>
  <c r="F22" i="2"/>
  <c r="F23" i="1"/>
  <c r="F24" i="1"/>
  <c r="F25" i="1"/>
  <c r="F26" i="1"/>
  <c r="F27" i="1"/>
  <c r="F28" i="1"/>
  <c r="F29" i="1"/>
  <c r="F30" i="1"/>
  <c r="F22" i="1"/>
  <c r="I29" i="1"/>
  <c r="J14" i="1"/>
  <c r="J15" i="1"/>
  <c r="M35" i="5" l="1"/>
  <c r="J17" i="1"/>
  <c r="J16" i="1"/>
  <c r="Q36" i="1"/>
  <c r="I25" i="1"/>
  <c r="I26" i="1"/>
  <c r="I27" i="1"/>
  <c r="I28" i="1"/>
  <c r="I30" i="1"/>
  <c r="I24" i="1"/>
  <c r="I23" i="1"/>
  <c r="I22" i="1"/>
  <c r="N35" i="1" l="1"/>
  <c r="N34" i="1"/>
  <c r="M34" i="2" l="1"/>
  <c r="T35" i="1"/>
  <c r="O34" i="1" s="1"/>
  <c r="O34" i="2" s="1"/>
  <c r="O34" i="3" s="1"/>
  <c r="O34" i="4" s="1"/>
  <c r="O34" i="5" s="1"/>
  <c r="O34" i="6" s="1"/>
  <c r="O35" i="7" s="1"/>
  <c r="O35" i="8" s="1"/>
  <c r="O35" i="9" s="1"/>
  <c r="O35" i="10" s="1"/>
  <c r="O35" i="11" s="1"/>
  <c r="O35" i="12" s="1"/>
  <c r="O35" i="13" s="1"/>
  <c r="P35" i="14" s="1"/>
  <c r="P35" i="15" s="1"/>
  <c r="P36" i="1"/>
  <c r="O35" i="1" s="1"/>
  <c r="O35" i="2" s="1"/>
  <c r="O35" i="3" s="1"/>
  <c r="O35" i="4" s="1"/>
  <c r="O35" i="5" s="1"/>
  <c r="O35" i="6" s="1"/>
  <c r="O36" i="7" s="1"/>
  <c r="O36" i="8" s="1"/>
  <c r="O36" i="9" s="1"/>
  <c r="O36" i="10" s="1"/>
  <c r="O36" i="11" s="1"/>
  <c r="O36" i="12" s="1"/>
  <c r="O36" i="13" s="1"/>
  <c r="P36" i="14" s="1"/>
  <c r="P36" i="15" s="1"/>
  <c r="M35" i="2"/>
  <c r="G34" i="1"/>
  <c r="G34" i="2" l="1"/>
  <c r="G34" i="4"/>
  <c r="G34" i="5" s="1"/>
  <c r="G34" i="6" s="1"/>
  <c r="G35" i="7" s="1"/>
  <c r="G35" i="8" s="1"/>
  <c r="G35" i="9" s="1"/>
  <c r="G35" i="10" s="1"/>
  <c r="G35" i="11" s="1"/>
  <c r="G35" i="12" s="1"/>
  <c r="G35" i="13" s="1"/>
  <c r="G35" i="14" s="1"/>
  <c r="G35" i="15" s="1"/>
  <c r="G35" i="16" s="1"/>
  <c r="G35" i="17" s="1"/>
  <c r="G35" i="18" s="1"/>
  <c r="G35" i="19" s="1"/>
  <c r="G35" i="20" s="1"/>
  <c r="G35" i="22" s="1"/>
  <c r="G35" i="23" s="1"/>
  <c r="G36" i="24" s="1"/>
  <c r="G36" i="25" s="1"/>
  <c r="G36" i="27" s="1"/>
  <c r="G36" i="30" s="1"/>
  <c r="G36" i="31" s="1"/>
  <c r="G36" i="32" s="1"/>
  <c r="G36" i="34" s="1"/>
  <c r="G34" i="3"/>
  <c r="G48" i="42" l="1"/>
  <c r="G36" i="35"/>
  <c r="G36" i="36" s="1"/>
  <c r="G36" i="38" s="1"/>
  <c r="G37" i="40" s="1"/>
  <c r="G37" i="43" s="1"/>
  <c r="G37" i="44" s="1"/>
  <c r="G38" i="45" s="1"/>
  <c r="G38" i="46" s="1"/>
  <c r="G38" i="47" s="1"/>
  <c r="G38" i="48" l="1"/>
  <c r="G43" i="49"/>
  <c r="G43" i="52" s="1"/>
  <c r="G42" i="8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<sst xmlns="http://schemas.openxmlformats.org/spreadsheetml/2006/main" count="15766" uniqueCount="658">
  <si>
    <t>مشکلات و موانع و سایر توضیحات</t>
  </si>
  <si>
    <t>واحد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</si>
  <si>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</si>
  <si>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</si>
  <si>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</si>
  <si>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</si>
  <si>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گزارش فعالیت اجرايي خط پروژه                        </t>
  </si>
  <si>
    <t>توضیحات</t>
  </si>
  <si>
    <t>خاکریزی</t>
  </si>
  <si>
    <t>معدن</t>
  </si>
  <si>
    <t>گریدر</t>
  </si>
  <si>
    <t>غلطک</t>
  </si>
  <si>
    <t>لودر</t>
  </si>
  <si>
    <t>کمپرسی</t>
  </si>
  <si>
    <t>گزارش روزانه</t>
  </si>
  <si>
    <t>پروژه: احداث راه آهن قطعه 20 زاهدان-زابل -بیرجند-مشهد</t>
  </si>
  <si>
    <t>تاریخ گزارش:</t>
  </si>
  <si>
    <t xml:space="preserve">گزارش تجهیز و پشتیبانی کارگاه </t>
  </si>
  <si>
    <t>مقدار</t>
  </si>
  <si>
    <t>گزارش فعالیت های نقشه برداری</t>
  </si>
  <si>
    <t>از کیلومتر</t>
  </si>
  <si>
    <t>تا کیلومتر</t>
  </si>
  <si>
    <t>فعالیت</t>
  </si>
  <si>
    <t>محل قرضه</t>
  </si>
  <si>
    <t>موقعیت قرضه</t>
  </si>
  <si>
    <t>فاصله</t>
  </si>
  <si>
    <t>دستگاه</t>
  </si>
  <si>
    <t>گزارش ماشین آلات</t>
  </si>
  <si>
    <t>شرکتی</t>
  </si>
  <si>
    <t>استیجاری</t>
  </si>
  <si>
    <t>مجموع</t>
  </si>
  <si>
    <t>تانکر آب</t>
  </si>
  <si>
    <t>تراک میکسر</t>
  </si>
  <si>
    <t>تانکر سوخت</t>
  </si>
  <si>
    <t>گزارش مصالح وارده</t>
  </si>
  <si>
    <t>نوع مصالح</t>
  </si>
  <si>
    <t>مقدار ورود</t>
  </si>
  <si>
    <t>موجودی</t>
  </si>
  <si>
    <t>پیمانکار حمل و بار ریزی- میرزایی</t>
  </si>
  <si>
    <t>712 + 300</t>
  </si>
  <si>
    <t>خاکبرداری از قرضه</t>
  </si>
  <si>
    <t>712 + 400</t>
  </si>
  <si>
    <t>_</t>
  </si>
  <si>
    <t>بولدوزر</t>
  </si>
  <si>
    <t>توپوگرافی- متر</t>
  </si>
  <si>
    <t xml:space="preserve"> تجمعی وارده</t>
  </si>
  <si>
    <t>خلاصه عملکرد اجرایی</t>
  </si>
  <si>
    <t>تجمعی</t>
  </si>
  <si>
    <t>روزانه</t>
  </si>
  <si>
    <t>روز گذشته</t>
  </si>
  <si>
    <t>فعالیت-واحد</t>
  </si>
  <si>
    <t>ساعت کارکرد روز</t>
  </si>
  <si>
    <t>ساعت کارکرد شب</t>
  </si>
  <si>
    <t>مجموع ساعت کارکرد</t>
  </si>
  <si>
    <t>ساعت تعمیر شرکتی</t>
  </si>
  <si>
    <t>تعداد سرویس</t>
  </si>
  <si>
    <t>کامیون شرکتی</t>
  </si>
  <si>
    <t>جفت</t>
  </si>
  <si>
    <t>تک</t>
  </si>
  <si>
    <t>حجم</t>
  </si>
  <si>
    <t>شرح فعالیت-واحد</t>
  </si>
  <si>
    <t>گازويیل</t>
  </si>
  <si>
    <t>لیتر</t>
  </si>
  <si>
    <t>بیل مکانیکی</t>
  </si>
  <si>
    <t>پیمانکاری</t>
  </si>
  <si>
    <t>پیاده سازی پاشنه کار-متر</t>
  </si>
  <si>
    <r>
      <t>خاکریزی-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</si>
  <si>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خاکبرداری از قرضه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</si>
  <si>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پی کنی ابرو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</si>
  <si>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</si>
  <si>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</si>
  <si>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مصرف روز</t>
  </si>
  <si>
    <t>.</t>
  </si>
  <si>
    <t>پیکتاژ- متر</t>
  </si>
  <si>
    <t>713 + 300</t>
  </si>
  <si>
    <t>713 + 450</t>
  </si>
  <si>
    <t>713 + 375</t>
  </si>
  <si>
    <t>1403/02/03</t>
  </si>
  <si>
    <t>به علت فرسوده بوده کامیون های شرکتی و نقص فنی (روغن ریزی) کاهش حجم در عملیات خاکریزی را داشته ایم.</t>
  </si>
  <si>
    <t>712 + 925</t>
  </si>
  <si>
    <t>استر سیمان دفاتر جنب مشاور- متر مربع</t>
  </si>
  <si>
    <t>موارد متفرقه ( اجرچینی و کف ریزی و ..)</t>
  </si>
  <si>
    <t>712 + 905</t>
  </si>
  <si>
    <t>712 + 975</t>
  </si>
  <si>
    <t>712 + 650</t>
  </si>
  <si>
    <t>712 + 500</t>
  </si>
  <si>
    <t>712 + 425</t>
  </si>
  <si>
    <t>بتن آبرو</t>
  </si>
  <si>
    <t>712 + 255</t>
  </si>
  <si>
    <r>
      <t xml:space="preserve">بتن ابرو - 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</si>
  <si>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1403/02/04</t>
  </si>
  <si>
    <t>713 + 000</t>
  </si>
  <si>
    <t>713 + 025</t>
  </si>
  <si>
    <t>712 + 800</t>
  </si>
  <si>
    <t>موزاییک فرش آز-کارفرما - متر مربع</t>
  </si>
  <si>
    <t>موارد متفرقه ( آستر سیمان نمای بیرونی انبار و ...)</t>
  </si>
  <si>
    <t>به لحاظ اعزام یک دستگاه کامیون جفت جهت انتقال خاک های کنده شده از پی کنی محل آبرو، کاهش خاکریزی را نسبت به روز های معمول داشته ایم.</t>
  </si>
  <si>
    <t>پی کنی-آبرو</t>
  </si>
  <si>
    <t>712 + 375</t>
  </si>
  <si>
    <t>1403/02/05</t>
  </si>
  <si>
    <t>اتمام استر زنی نمای بیرونی انبار جدید و ...</t>
  </si>
  <si>
    <t>اندود سفید کاری دفاتر جدید و آز کارفرما - متر مربع</t>
  </si>
  <si>
    <t>پیاده سازی آبرو - مورد</t>
  </si>
  <si>
    <t>آبرو محل ۳۷۵ + ۷۱۲</t>
  </si>
  <si>
    <t>به لحاظ بارندگی شدید بهاری و لجنی شدن بستر منطقه عملیاتی، کاهش خاکریزی را داشته ایم.</t>
  </si>
  <si>
    <t>713 + 130</t>
  </si>
  <si>
    <t xml:space="preserve">712 + 650 </t>
  </si>
  <si>
    <t>کامیون شرکتی- جابجایی سه باره معدن قرضه</t>
  </si>
  <si>
    <t>1403/02/06</t>
  </si>
  <si>
    <t>سرامیک فرش دفاتر اجرا و معاون کارگاه - متر مربع</t>
  </si>
  <si>
    <t>اندود سفید کاری و ....</t>
  </si>
  <si>
    <t>آبرو محل 565 + ۷۱۲</t>
  </si>
  <si>
    <t>به لحاظ بارندگی شدید روز گذشته و لجنی شدن بستر منطقه عملیاتی، رکود عملیات خاکریزی را داشته ایم.</t>
  </si>
  <si>
    <t>کامیون شرکتی- جابجایی دو باره معدن</t>
  </si>
  <si>
    <t>712 + 275</t>
  </si>
  <si>
    <t>712 + 350</t>
  </si>
  <si>
    <t>713 + 995</t>
  </si>
  <si>
    <t>1403/02/07</t>
  </si>
  <si>
    <t>آبرو محل 250 + ۷۱۲</t>
  </si>
  <si>
    <t>712 + 340</t>
  </si>
  <si>
    <t>712 + 540</t>
  </si>
  <si>
    <t>پیمانکار حمل و بار ریزی- میرزایی-تعطیلی جمعه</t>
  </si>
  <si>
    <t>سفید کاری دفاتر معاون کارگاه و اجرا-متر مربع</t>
  </si>
  <si>
    <t>بتن ریزی فنداسیون بچینگ-متر مکعب</t>
  </si>
  <si>
    <t>712 + 175</t>
  </si>
  <si>
    <t>712 + 450</t>
  </si>
  <si>
    <t>713 + 165</t>
  </si>
  <si>
    <t>آبرو محل  375 + ۷۱۲</t>
  </si>
  <si>
    <t>1403/02/08</t>
  </si>
  <si>
    <t>1403/02/09</t>
  </si>
  <si>
    <t>سفید کاری سیمانی اشپزخانه-متر مربع</t>
  </si>
  <si>
    <t>قالب بندی دو عدد از پایه های قیف های مصالح-متر مربع</t>
  </si>
  <si>
    <t>برداشت کارکرد بلدوزر های پیمانکاری</t>
  </si>
  <si>
    <t>برداشت توپو - مورد</t>
  </si>
  <si>
    <t>نصب درب و پنجره دفاتر معاون کارگاه و مهندسین اجرا</t>
  </si>
  <si>
    <t>به لحاظ فرسودگی ماشین آلات شرکتی و نقص فنی، کاهش عملیات خاکریزی را داشته ایم.</t>
  </si>
  <si>
    <t>712 + 170</t>
  </si>
  <si>
    <t>713 + 225</t>
  </si>
  <si>
    <t>سواری و وانت</t>
  </si>
  <si>
    <t>1403/02/10</t>
  </si>
  <si>
    <t>کمبود و فرسودگی  ماشین الات شرکتی و همچنین تعمیرات زیاد ، موجب عقب ماندگی پروژه شده است.</t>
  </si>
  <si>
    <t>713 + 150</t>
  </si>
  <si>
    <t>713 + 355</t>
  </si>
  <si>
    <t>برداشت توپوگرافی-متر</t>
  </si>
  <si>
    <t>اجرای سقف کاذب دفتر اجرا و معاون کارگاه-متر مربع</t>
  </si>
  <si>
    <t>بتن ریزی مرحله اول پایه های قیف مصالح-متر مکعب</t>
  </si>
  <si>
    <t>برش و خم ارماتور های فنداسیون سیلو-کیلو گرم</t>
  </si>
  <si>
    <t>برش و ساخت خاموت های پی سیلو سیمان-کیلوگرم</t>
  </si>
  <si>
    <t>1403/02/11</t>
  </si>
  <si>
    <t>اجرای سقف کاذب آز-کارفرما - متر مربع</t>
  </si>
  <si>
    <t>جوشکاری و تعمیر و ...</t>
  </si>
  <si>
    <t>ـ</t>
  </si>
  <si>
    <t xml:space="preserve"> پیاده سازی آبرو- مورد</t>
  </si>
  <si>
    <t>آبرو محل ۷۱۲ + ۵۶۵</t>
  </si>
  <si>
    <t>712 + 435</t>
  </si>
  <si>
    <t>آبرو محل375 + 712</t>
  </si>
  <si>
    <t>1403/02/12</t>
  </si>
  <si>
    <t>713 + 325</t>
  </si>
  <si>
    <t>712 + 50</t>
  </si>
  <si>
    <t>712 + 430</t>
  </si>
  <si>
    <t>712+375</t>
  </si>
  <si>
    <t>712 + 725</t>
  </si>
  <si>
    <t>712 + 764</t>
  </si>
  <si>
    <t>خاکبرداری -ترانشه</t>
  </si>
  <si>
    <r>
      <t>خاکبرداری_ترانشه 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</si>
  <si>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1403/02/13</t>
  </si>
  <si>
    <t>با توجه به ابلاغ جبهه‌های کاری جدید در واحد ابنیه فنی و اختصاص یک دستگاه کامیون به این جبهه، حجم عملیات خاکی به طور قابل توجهی کاهش یافته است.</t>
  </si>
  <si>
    <t>به لحاظ بارندگی شدید بهاری کاهش عملکرد در تمامی جبهه های ابلاغی را داشته ایم.</t>
  </si>
  <si>
    <t>ارماتور بندی و بتن ریزی فنداسیون های سیلو های سیمان</t>
  </si>
  <si>
    <t>ارماتور بندی فنداسیون بچینگ-کیلوگرم</t>
  </si>
  <si>
    <t>نصب فریم درب آشپزخانه، ... - مورد</t>
  </si>
  <si>
    <t xml:space="preserve">712 + 555 </t>
  </si>
  <si>
    <t>سرامیک فرش کف اتاق سردخانه-متر مربع</t>
  </si>
  <si>
    <t xml:space="preserve">تعطیلی هر ۱۴ روز یکبار کارگاه( جمعه درمیان) </t>
  </si>
  <si>
    <t>1403/02/14</t>
  </si>
  <si>
    <t>1403/02/15</t>
  </si>
  <si>
    <t>نصب صفحات و بتن ریزی سکو های قیف مصالح</t>
  </si>
  <si>
    <t>خاموت گذاری پد استالهای فنداسیون سیلو های سیمان</t>
  </si>
  <si>
    <t>به لحاظ بارش شدید باران بهاری، لجنی شدن بستر منطقه عملیاتی و خارج کردن سیلاب از محل پی کنی های انجام شده ، کاهش رکود در تمامی جبهه های ابلاغی را داشته ایم.</t>
  </si>
  <si>
    <t xml:space="preserve">712 + 815 </t>
  </si>
  <si>
    <t>712 + 900</t>
  </si>
  <si>
    <t>ادامه نصب صفحات و بتن ریزی سکو های قیف مصالح</t>
  </si>
  <si>
    <t>ادامه خاموت گذاری پد استالهای فنداسیون سیلو های سیمان</t>
  </si>
  <si>
    <t>1403/02/16</t>
  </si>
  <si>
    <t>712 + 855</t>
  </si>
  <si>
    <t>713 + 350</t>
  </si>
  <si>
    <t>تحت تعمیر</t>
  </si>
  <si>
    <t>خاکبرداری سیلاب جمع شده در محل آبرو</t>
  </si>
  <si>
    <t>100 + 712 الی 700 + 712</t>
  </si>
  <si>
    <t>پیکتاژ-متر</t>
  </si>
  <si>
    <r>
      <t>پی کنی آبرو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</si>
  <si>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 xml:space="preserve">بتن آبرو - 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</si>
  <si>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</si>
  <si>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رئیس کارگاه</t>
  </si>
  <si>
    <t>1403/02/17</t>
  </si>
  <si>
    <t>اجرای اطاقک کپسول های اشئزخانه-متر مربع</t>
  </si>
  <si>
    <t>قالب بندی پد استالهای سیلو های سیمان- متر مربع</t>
  </si>
  <si>
    <t>900 + 730 الی 500 + 731</t>
  </si>
  <si>
    <t>به لحاظ خارچ کردن سیلاب از محل پی کنی های انجام شده، یک دستگاه بیل مکانیکی و کامیون در اختیار واحد ابنیه فنی قرار گرفتند و کاهش حجم نرمال خاکریزی روزانه را داشته ایم.</t>
  </si>
  <si>
    <t>713 + 360</t>
  </si>
  <si>
    <t>1403/02/18</t>
  </si>
  <si>
    <t>اتمام قالبندی پد استالهای سیلوسیمان-مترمربع</t>
  </si>
  <si>
    <t>بتن ریزی پد استالهای سیلوی بچینگ -متر مکعب</t>
  </si>
  <si>
    <t>توپوگرافی-متر</t>
  </si>
  <si>
    <t>700 + 714 الی 900 + 713</t>
  </si>
  <si>
    <t>برداشت ارزیابی اراضی معارضین- قطعه</t>
  </si>
  <si>
    <t>750 + 715 الی 450+ 714</t>
  </si>
  <si>
    <t>به لحاظ فرسودگی ماشین الات شرکتی وتعمیر بیش از حد انها، کاهش خاکریزی نرمال روزانه را داشته ایم.</t>
  </si>
  <si>
    <t>712 + 940</t>
  </si>
  <si>
    <t>فاصله-متر</t>
  </si>
  <si>
    <t>به لحاظ تحت تعمیر بودن یک دستگاه کامیون ده چرخ شرکتی، کاهش خاکریزی نرمال روزانه را داشته ایم.</t>
  </si>
  <si>
    <t>713 + 110</t>
  </si>
  <si>
    <t>713 + 400</t>
  </si>
  <si>
    <t>713 + 500</t>
  </si>
  <si>
    <t>خاکبرداری - ترانشه</t>
  </si>
  <si>
    <t>1403/02/19</t>
  </si>
  <si>
    <t>اجرای آستر سیمان سفید نمای انبار- متر مربع</t>
  </si>
  <si>
    <t>پیکتاژ - متر</t>
  </si>
  <si>
    <t>500 + 713 الی 100 + 713</t>
  </si>
  <si>
    <t>پیاده سازی پاشنه کار - متر</t>
  </si>
  <si>
    <t>400 + 713 الی 700 + 712</t>
  </si>
  <si>
    <t>1403/02/20</t>
  </si>
  <si>
    <t>800 + 712 الی 600 + 712</t>
  </si>
  <si>
    <t>800 + 712 الی 100 + 712</t>
  </si>
  <si>
    <t>712 + 420</t>
  </si>
  <si>
    <t>به لحاظ تحت تعمیر بودن لودر پیمانکار، اکیپ حمل و بارگیری پیمانکاری غیر فعال بوده است.</t>
  </si>
  <si>
    <t>1403/02/21</t>
  </si>
  <si>
    <t>500 + 713 الی 375  + 713</t>
  </si>
  <si>
    <t>-</t>
  </si>
  <si>
    <t>712 + 790</t>
  </si>
  <si>
    <t>پی کنی و بتن ریزی فنداسیون اطاقک بچینگ-مترمکعب</t>
  </si>
  <si>
    <t>400 + 713 الی 650  + 712</t>
  </si>
  <si>
    <t>713 + 155</t>
  </si>
  <si>
    <t>1403/02/22</t>
  </si>
  <si>
    <t>1403/02/23</t>
  </si>
  <si>
    <t>050 + 713 الی 800  + 712</t>
  </si>
  <si>
    <t>به لحاظ نقص فنی یک دستگاه ماشین آلات شرکتی، کاهش خاکریزی نرمال روزانه را داشته ایم.</t>
  </si>
  <si>
    <t>713 + 175</t>
  </si>
  <si>
    <t>1403/02/24</t>
  </si>
  <si>
    <t>713 + 285</t>
  </si>
  <si>
    <t>712 + 250</t>
  </si>
  <si>
    <t xml:space="preserve">اصلاحیه احجام </t>
  </si>
  <si>
    <t>000 + 715 الی 900  + 714</t>
  </si>
  <si>
    <t>اصلاحیه</t>
  </si>
  <si>
    <t>تهیه مخزن آب هزار لیتری</t>
  </si>
  <si>
    <t>کاهش حجم خاکریزی روزانه به علت نقص فنی دو دستگاه کمپرسی شرکتی می باشد.</t>
  </si>
  <si>
    <t>با توجه به ارزیابی ماهانه واحد نقشه برداری از مسیر خط پروژه، احجام عملیات خاکی مطابق با احجام اعلامی واحد نقشه برداری به روز رسانی گردید.</t>
  </si>
  <si>
    <t>1403/02/25</t>
  </si>
  <si>
    <t>قالب بندی مرحله اول دیوار حائل (قیف مصالح)بچینگ</t>
  </si>
  <si>
    <t>400 + 715  الی 000  + 715</t>
  </si>
  <si>
    <t>900 + 714  الی 600  + 714</t>
  </si>
  <si>
    <t>1403/02/26</t>
  </si>
  <si>
    <t>اجرای سکو و استقرار مخزن آب ۱۰ هزار لیتری به منظور استفاده در بچینگ</t>
  </si>
  <si>
    <t>تسطیح، محوطه سازی محدوده بچینگ و جانمایی سیلو های مصالح</t>
  </si>
  <si>
    <t xml:space="preserve">کاهش حجم خاکریزی روزانه، به دلیل تحت تعمیربودن یک دستگاه کامیون جفت و اعزام یک دستگاه کامیون جفت به محل بچینگ به منظور خاکریزی و محوطه سازی </t>
  </si>
  <si>
    <t>بتن ریزی مرحله اول دیوار حائل سیلو های مصالح و آستر زنی نمای بیرونی و داخلی اتاقک کننترل بچینگ</t>
  </si>
  <si>
    <t>1403/02/27</t>
  </si>
  <si>
    <t>تعطیلی کارگاه</t>
  </si>
  <si>
    <t>1403/02/28</t>
  </si>
  <si>
    <t>قالب بندی مرحله دوم دیوار حائل سیلو های مصالح و نصب درب و پنجره اتاقک کنترل</t>
  </si>
  <si>
    <t>900 + 714  الی 500  + 714</t>
  </si>
  <si>
    <t>1403/02/29</t>
  </si>
  <si>
    <t>بتن ریزی مرحله دوم دیوار حائل سیلو های مصالح و همچنین هواگیری بیس پلیت های میکسر بچینگ</t>
  </si>
  <si>
    <t xml:space="preserve">تسطیح، محوطه سازی محدوده بچینگ </t>
  </si>
  <si>
    <t>ساخت سرویس بهداشتی بچینگ</t>
  </si>
  <si>
    <t>400 + 714  الی 900  + 713</t>
  </si>
  <si>
    <t xml:space="preserve">کاهش حجم خاکریزی روزانه، به دلیل تحت تعمیربودن یک دستگاه کامیون جفت و انتقال یک دستگاه کامیون ده چرخ از بچینگ به طول خط از ساعت ۱۳  </t>
  </si>
  <si>
    <t>713 + 200</t>
  </si>
  <si>
    <t>1403/02/30</t>
  </si>
  <si>
    <t xml:space="preserve">قالب بندی مرحله سوم دیوار حائل سیلو های مصالح </t>
  </si>
  <si>
    <t>شروع پی کنی خوابگاه کارگری شماره ۱</t>
  </si>
  <si>
    <t>آستر سیمان سرویس بهداشتی بچینگ</t>
  </si>
  <si>
    <t>600 + 715  الی 400  + 715</t>
  </si>
  <si>
    <t>713 + 135</t>
  </si>
  <si>
    <t>کاهش حجم خاکریزی روزانه، به دلیل تحت تعمیربودن یک دستگاه کامیون ده چرخ</t>
  </si>
  <si>
    <t>1403/02/31</t>
  </si>
  <si>
    <t xml:space="preserve">تکمیل قالب بندی مرحله سوم و بتن ریزی دیوار حائل سیلو های مصالح </t>
  </si>
  <si>
    <t>مونتاژ بخش میکسر بچینگ</t>
  </si>
  <si>
    <t>پی کنی دستی و کرسی چینی به منظور احداث خوابگاه کارگری ۱</t>
  </si>
  <si>
    <t>400 + 713  الی 200  + 713</t>
  </si>
  <si>
    <t>کاهش حجم خاکریزی روزانه، به دلیل تحت تعمیربودن یک دستگاه کامیون ده چرخ، قطع همکاری بدون برنامه ای لودر استیجاری و به موجب آن ترافیک در بارگیری توسط لودر پیمانکار</t>
  </si>
  <si>
    <t>713 + 250</t>
  </si>
  <si>
    <t>1403/03/01</t>
  </si>
  <si>
    <t>000 + 715  الی 800  + 714</t>
  </si>
  <si>
    <t>100 + 712  الی 300  + 711</t>
  </si>
  <si>
    <t>اضافه شدن بیل مکانیکی ۲۲۰ پیمانکار رضاپور به منطقه عملیاتی</t>
  </si>
  <si>
    <t>713 + 270</t>
  </si>
  <si>
    <t xml:space="preserve">تکمیل قالب بندی مرحله چهارم و بتن ریزی دیوار حائل سیلو های مصالح </t>
  </si>
  <si>
    <t>آجر چینی دیوار های محیطی شمالی و جنوبی خوابگاه کارگری شماره ۱ - مترمربع</t>
  </si>
  <si>
    <t xml:space="preserve">کاهش حجم خاکریزی روزانه، به دلیل تحت تعمیربودن سه دستگاه کامیون ده چرخ(دو شرکتی-یک پیمانکار) ، عدم حضور پیمانکار انصاری مطابق برنامه و همچنین ماشین آلات(لودر و کامیون ) پیمانکار صداقت حضور در محل کارگاه به منظور کمک در احداث خوابگاه کارگری شماره ۱ </t>
  </si>
  <si>
    <t>1403/03/02</t>
  </si>
  <si>
    <t>منابع انسانی</t>
  </si>
  <si>
    <t>دپارتمان</t>
  </si>
  <si>
    <t>حاضر</t>
  </si>
  <si>
    <t>مرخصی</t>
  </si>
  <si>
    <t>حراست و پشتیبانی</t>
  </si>
  <si>
    <t>نقشه برداری</t>
  </si>
  <si>
    <t>امور اداری، مالی و انبار</t>
  </si>
  <si>
    <t>ازمایشگاه</t>
  </si>
  <si>
    <t>خدمات و آشپزخانه</t>
  </si>
  <si>
    <t>عملیات خاکی و اجرا</t>
  </si>
  <si>
    <t>بتن درجا</t>
  </si>
  <si>
    <t>مترمکعب</t>
  </si>
  <si>
    <t>جهت تجهیز کارگاه</t>
  </si>
  <si>
    <t>کل</t>
  </si>
  <si>
    <t>ادامه آجر چینی دیوار های محیطی شمالی و جنوبی خوابگاه کارگری شماره ۱ - مترمربع</t>
  </si>
  <si>
    <t>جمع کل</t>
  </si>
  <si>
    <t>پیمانکاران</t>
  </si>
  <si>
    <t>مدیریت و دفتر فنی</t>
  </si>
  <si>
    <t>ماشین آلات و تعمیرگاه</t>
  </si>
  <si>
    <t>احداث راه های دسترسی به خط از کیلومتراژ 714 الی 717</t>
  </si>
  <si>
    <t>715 + 800</t>
  </si>
  <si>
    <t>716 + 200</t>
  </si>
  <si>
    <t xml:space="preserve">کاهش حجم خاکریزی روزانه، به دلیل تحت تعمیربودن سه دستگاه کامیون ده چرخ شرکتی و لودر پیمانکار </t>
  </si>
  <si>
    <t>600 + 715  الی 600  + 716</t>
  </si>
  <si>
    <t>713 + 190</t>
  </si>
  <si>
    <t>پیکتاژ ، پاشنه، توپو - متر</t>
  </si>
  <si>
    <t>برداشت ارزیابی سه قطعه از املاک معارضین</t>
  </si>
  <si>
    <t>برداشت آبرو - مورد</t>
  </si>
  <si>
    <t>از کیلو متراژ ۷۱۳ الی ۷۱۷</t>
  </si>
  <si>
    <t>پیمانکار اجرا</t>
  </si>
  <si>
    <t>716 + 175</t>
  </si>
  <si>
    <t>فعالیت در دو جبهه ابلاغی</t>
  </si>
  <si>
    <t xml:space="preserve">تحت تعمیر بودن دو دستگاه کامیون ده چرخ شرکتی </t>
  </si>
  <si>
    <t xml:space="preserve">ادامه آجر چینی دیوار های محیطی شمالی و جنوبی خوابگاه کارگری شماره ۱ </t>
  </si>
  <si>
    <t>600 + 716  الی 075 + 717</t>
  </si>
  <si>
    <t>1403/03/03</t>
  </si>
  <si>
    <t>713 + 115</t>
  </si>
  <si>
    <t>1403/03/04</t>
  </si>
  <si>
    <t>075 + 717  الی 500 + 717</t>
  </si>
  <si>
    <t>714 + 190</t>
  </si>
  <si>
    <t>714 + 675</t>
  </si>
  <si>
    <t>محل قرضه/  ترانشه</t>
  </si>
  <si>
    <t>ترانشه</t>
  </si>
  <si>
    <t>714 + 685</t>
  </si>
  <si>
    <t>716 + 250</t>
  </si>
  <si>
    <t xml:space="preserve">موقعیت </t>
  </si>
  <si>
    <t>تعطیلی پیمانکاران میرزایی و انصاری</t>
  </si>
  <si>
    <t>حاضر شرکتی</t>
  </si>
  <si>
    <t>حاضر پیمانکار</t>
  </si>
  <si>
    <t xml:space="preserve">مدیریت </t>
  </si>
  <si>
    <t>دفتر فنی</t>
  </si>
  <si>
    <t>کنترل پروژه</t>
  </si>
  <si>
    <t>پیمانکاران ابنیه</t>
  </si>
  <si>
    <t>پیمانکاران عملیات خاکی</t>
  </si>
  <si>
    <t>پیمانکار بارگیری و حمل -میرزایی</t>
  </si>
  <si>
    <t>پیکتاژ ، پاشنه، توپوگرافی - متر</t>
  </si>
  <si>
    <t>1403/03/05</t>
  </si>
  <si>
    <t>قالبندی، بتن ریزی و صفحه گذاری پی پایه های نوار نقاله</t>
  </si>
  <si>
    <t xml:space="preserve"> 625 + 715  الی 075 + 717</t>
  </si>
  <si>
    <t>713 + 100</t>
  </si>
  <si>
    <t>714 + 115</t>
  </si>
  <si>
    <t>پیمانکار عملیات خاکی- انصاری</t>
  </si>
  <si>
    <t>پیمانکار اعملیات خاکی- میرزایی</t>
  </si>
  <si>
    <t>714 + 900</t>
  </si>
  <si>
    <t>713 + 310</t>
  </si>
  <si>
    <t>قرضه</t>
  </si>
  <si>
    <t>715 + 900</t>
  </si>
  <si>
    <t>ازمایشگاه و تاسیسات</t>
  </si>
  <si>
    <t>کامیون شرکتی ، استیجاری</t>
  </si>
  <si>
    <t>افزایش دو برابری مجموع خاکریزی نسبت به روز گذشته</t>
  </si>
  <si>
    <t>پیمانکار خاکبرداری ، بارگیری و حمل - انصاری</t>
  </si>
  <si>
    <t>مونتاژ و نصب نوار نقاله بچینگ</t>
  </si>
  <si>
    <t>1403/03/06</t>
  </si>
  <si>
    <t xml:space="preserve"> 400 + 713  الی 575 + 714</t>
  </si>
  <si>
    <t>714 + 100</t>
  </si>
  <si>
    <t>714 + 480</t>
  </si>
  <si>
    <t>بتن ریزی-آبرو</t>
  </si>
  <si>
    <t xml:space="preserve"> 757 + 717  الی 025 + 718</t>
  </si>
  <si>
    <t>714 + 050</t>
  </si>
  <si>
    <t>714 + 925</t>
  </si>
  <si>
    <t>714 + 400</t>
  </si>
  <si>
    <t>713 + 340</t>
  </si>
  <si>
    <t>713 + 365</t>
  </si>
  <si>
    <t>712 + 310</t>
  </si>
  <si>
    <t>712 + 325</t>
  </si>
  <si>
    <t>خرید دو تانکر ۵۰ هزار لیتری سوخت</t>
  </si>
  <si>
    <t>1403/03/07</t>
  </si>
  <si>
    <t xml:space="preserve"> 657 + 713  الی 350 + 714</t>
  </si>
  <si>
    <t>حفر چاه سرویس بچینگ</t>
  </si>
  <si>
    <t>1403/03/0۸</t>
  </si>
  <si>
    <t>714 + 985</t>
  </si>
  <si>
    <t>715 + 430</t>
  </si>
  <si>
    <t>714 + 825</t>
  </si>
  <si>
    <t>714 + 250</t>
  </si>
  <si>
    <t>712 + 200</t>
  </si>
  <si>
    <t>1403/03/09</t>
  </si>
  <si>
    <t xml:space="preserve"> 200 + 714  الی 900 + 712</t>
  </si>
  <si>
    <t xml:space="preserve">ادامه آجر چینی و آستر زنی دیوار های خوابگاه کارگری شماره ۱ </t>
  </si>
  <si>
    <t xml:space="preserve"> 800 + 712  الی 900 + 712</t>
  </si>
  <si>
    <t>تاخیر در پرداخت حقوق کارکنان</t>
  </si>
  <si>
    <t>تعطیلی هر ۱۴ روز یکبار کارگاه</t>
  </si>
  <si>
    <t>1403/03/10</t>
  </si>
  <si>
    <t>1403/03/11</t>
  </si>
  <si>
    <t>1403/03/12</t>
  </si>
  <si>
    <t xml:space="preserve"> 375 + 713  الی 825 + 716</t>
  </si>
  <si>
    <t>715 + 300</t>
  </si>
  <si>
    <t>713 + 650</t>
  </si>
  <si>
    <t>714 + 670</t>
  </si>
  <si>
    <t>716 + 000</t>
  </si>
  <si>
    <t>پنج شنبه</t>
  </si>
  <si>
    <t>جمعه</t>
  </si>
  <si>
    <t>شنبه</t>
  </si>
  <si>
    <t>714 + 950</t>
  </si>
  <si>
    <t>کامیون شرکتی ، پیمانکار بارگیری و حمل- صداقت</t>
  </si>
  <si>
    <t>کاهش تعداد سرویس  پیمانکار انصاری به دلیل نقص فنی بیل مکانیکی</t>
  </si>
  <si>
    <t xml:space="preserve">کاهش تعداد سرویس ماشین آلات شرکتی به دلیل تحت تعمیر بودن یک دستگاه کامیون ده چرخ </t>
  </si>
  <si>
    <t>1403/03/13</t>
  </si>
  <si>
    <t>یکشنبه</t>
  </si>
  <si>
    <t xml:space="preserve">ادامه آستر زنی دیوار های خوابگاه کارگری شماره ۱ </t>
  </si>
  <si>
    <t>پیکتاژ ، پاشنه - متر</t>
  </si>
  <si>
    <t xml:space="preserve"> 300 + 715  الی 725 + 718</t>
  </si>
  <si>
    <t>هشدار اتمام سوخت</t>
  </si>
  <si>
    <t>حفر چاه دوم به منظور آشپزخانه</t>
  </si>
  <si>
    <t>713+375 , 713 + 145</t>
  </si>
  <si>
    <t xml:space="preserve"> 400 + 712  الی 550 + 712</t>
  </si>
  <si>
    <t>1403/03/14</t>
  </si>
  <si>
    <t xml:space="preserve"> پی کنی - آبرو</t>
  </si>
  <si>
    <t>ورود تانکر ۱۹ هزار لیتری سوخت به کارگاه</t>
  </si>
  <si>
    <t>دوشنبه</t>
  </si>
  <si>
    <t xml:space="preserve">   شروع احداث سرویس بهداشتی خوابگاه کارگری شماره ۱</t>
  </si>
  <si>
    <t xml:space="preserve">ادامه آستر زنی دیوار های داخلی خوابگاه کارگری شماره ۱ </t>
  </si>
  <si>
    <t xml:space="preserve"> 500 + 713  الی 400 + 713</t>
  </si>
  <si>
    <t>نقص فنی یک دستگاه کامیون شرکتی</t>
  </si>
  <si>
    <t>تانکر</t>
  </si>
  <si>
    <t>منظور از موجودی مقدار سوخت داخل مخازن می باشد.</t>
  </si>
  <si>
    <t>خاکبرداری -پیکور زنی</t>
  </si>
  <si>
    <t>716 + 400</t>
  </si>
  <si>
    <t>716 + 850</t>
  </si>
  <si>
    <t>چهارشنبه</t>
  </si>
  <si>
    <t>1403/03/15</t>
  </si>
  <si>
    <t>سه شنبه</t>
  </si>
  <si>
    <t>1403/03/16</t>
  </si>
  <si>
    <t>نقص فنی دو دستگاه کامیون (شرکتی و پیمانکار)</t>
  </si>
  <si>
    <t>ادامه ساخت سرویس بهداشتی خوابگاه کارگری شماره ۱</t>
  </si>
  <si>
    <t>715 +300</t>
  </si>
  <si>
    <t xml:space="preserve"> 425 + 717  الی 625 + 713</t>
  </si>
  <si>
    <t>پنچ شنبه</t>
  </si>
  <si>
    <t>1403/03/17</t>
  </si>
  <si>
    <t xml:space="preserve"> 525 + 714  الی 825 + 712</t>
  </si>
  <si>
    <t>1403/03/20</t>
  </si>
  <si>
    <t xml:space="preserve"> 900 + 715  الی 375 + 714</t>
  </si>
  <si>
    <t>ساخت سکو جهت نصب پمپ مخازن سوخت</t>
  </si>
  <si>
    <t xml:space="preserve">۱. مشکل تامین آب به منظور آبپاشی بستر                       </t>
  </si>
  <si>
    <t>۲. نقص فنی سه دستگاه کامیون  (دو ده چرخ شرکتی و یک تک پیمانکار میرزایی)</t>
  </si>
  <si>
    <t>1403/03/21</t>
  </si>
  <si>
    <t xml:space="preserve"> 000 + 716  الی 375 + 713</t>
  </si>
  <si>
    <t>۲. نقص فنی دو دستگاه کامیون  (یک ده چرخ شرکتی و یک تک پیمانکار میرزایی)</t>
  </si>
  <si>
    <t>نصب پروژکتور در محوطه تعمیرگاه و مخازن سوخت</t>
  </si>
  <si>
    <t>714 + 550</t>
  </si>
  <si>
    <t>پیمانکار بارگیری و حمل- صداقت</t>
  </si>
  <si>
    <t>715 + 400</t>
  </si>
  <si>
    <t xml:space="preserve"> جمع کل</t>
  </si>
  <si>
    <t>کارگر روز مزد</t>
  </si>
  <si>
    <t xml:space="preserve"> 000 + 721  الی 425 + 713</t>
  </si>
  <si>
    <t>1403/03/22</t>
  </si>
  <si>
    <t>منظور از موجودی، مقدار سوخت داخل مخازن می باشد.</t>
  </si>
  <si>
    <t>1403/03/23</t>
  </si>
  <si>
    <t>اجرای پایه های مخازن سوخت</t>
  </si>
  <si>
    <t xml:space="preserve"> نقص فنی یک دستگاه کامیون ده چرخ شرکتی </t>
  </si>
  <si>
    <t>۷۱3 +375</t>
  </si>
  <si>
    <t>716 + 300</t>
  </si>
  <si>
    <t>715 + 550</t>
  </si>
  <si>
    <t>شن شسته</t>
  </si>
  <si>
    <t>خاکبرداری -قرضه</t>
  </si>
  <si>
    <t>1403/03/24</t>
  </si>
  <si>
    <t xml:space="preserve"> 450 + 714  الی 150 + 714</t>
  </si>
  <si>
    <t>کمبود اکیپ نقشه برداری با توجه به  ۱۴ کیلومتر طول خط</t>
  </si>
  <si>
    <t>713 ‍~ 145 &amp; 375</t>
  </si>
  <si>
    <t>717 + 900</t>
  </si>
  <si>
    <t>پیمانکار بارگیری و حمل- صداقت ، شرکتی</t>
  </si>
  <si>
    <t>722 + 850</t>
  </si>
  <si>
    <t>723 + 300</t>
  </si>
  <si>
    <t>پیمانکار پروفیله - محمد پور</t>
  </si>
  <si>
    <t>۷۱3 + 375</t>
  </si>
  <si>
    <t>تعطیلی جمعه (هر ۱۴ روز یکبار)</t>
  </si>
  <si>
    <t>1403/03/25</t>
  </si>
  <si>
    <t>ادامه آستر سیمان خابگاه کارگری شماره ۱</t>
  </si>
  <si>
    <t>لوله کشی آب گرم و سرد سرویس بهداشتی خوابگاه کارگری شماره ۱</t>
  </si>
  <si>
    <t>713 + 145</t>
  </si>
  <si>
    <t>722 + 850 ‍~ 723 + 750</t>
  </si>
  <si>
    <t>کمبود نقشه بردار</t>
  </si>
  <si>
    <t>کمبود نیروی کنترلی طول خط</t>
  </si>
  <si>
    <t>نقص فنی یک دستگاه کامیون ده چرخ شرکتی</t>
  </si>
  <si>
    <t>713 + 600</t>
  </si>
  <si>
    <t>تن</t>
  </si>
  <si>
    <t>شن (نخودی،بادامی)</t>
  </si>
  <si>
    <t>1403/03/26</t>
  </si>
  <si>
    <t>1403/03/27</t>
  </si>
  <si>
    <t>اتمام نصب کامل سیلوی سیمان</t>
  </si>
  <si>
    <t>715 + 350 ‍~ 716 + 225</t>
  </si>
  <si>
    <t>عدم فعالیت گریدر شرکتی به دلیل نبودن راننده</t>
  </si>
  <si>
    <t>1403/03/28</t>
  </si>
  <si>
    <t>تمیزکاری و ضد زنگ تانکر ۵۰ هزار لیتری جدید</t>
  </si>
  <si>
    <t>713 + 350 ‍~ 713 + 525</t>
  </si>
  <si>
    <t>نصب تانکر ۵۰ هزار لیتری سوخت</t>
  </si>
  <si>
    <t>کمبود ماشین آلات مربوط به بخش و تراکم</t>
  </si>
  <si>
    <t>723 + 600 ‍~ 724 + 100</t>
  </si>
  <si>
    <t>1403/03/29</t>
  </si>
  <si>
    <t>ترانشه : اختلاف حقیقی</t>
  </si>
  <si>
    <t xml:space="preserve"> کاهش حجم خاکریزی به لحاظ نقص فنی بیل مکانیکی انصاری </t>
  </si>
  <si>
    <t>712 + 565</t>
  </si>
  <si>
    <t>723 + 300 ‍~ 722 + 900</t>
  </si>
  <si>
    <t>1403/03/30</t>
  </si>
  <si>
    <t>723 + 100 ‍~ 724 + 600</t>
  </si>
  <si>
    <t>1403/03/31</t>
  </si>
  <si>
    <t>اتمام ساخت سرویس بهداشتی خوابگاه کارگری شماره ۱</t>
  </si>
  <si>
    <t>724 + 100 ‍~ 725 + 700</t>
  </si>
  <si>
    <t>1403/04/01</t>
  </si>
  <si>
    <t xml:space="preserve">تعطیلی پیمانکاران میرزایی و صداقت </t>
  </si>
  <si>
    <t>نصب پنجره های خوابگاه کارگری شماره ۱</t>
  </si>
  <si>
    <t>1403/04/02</t>
  </si>
  <si>
    <t>713 + 200 ‍~ 714 + 500</t>
  </si>
  <si>
    <t>گچ کاری خوابگاه کارگری شماره ۱</t>
  </si>
  <si>
    <t>توپو گرافی - متر</t>
  </si>
  <si>
    <t>1403/04/03</t>
  </si>
  <si>
    <t>1403/04/04</t>
  </si>
  <si>
    <t>715 + 300 ‍~ 716 + 600</t>
  </si>
  <si>
    <t>718 + 300 ‍~ 719 + 000</t>
  </si>
  <si>
    <t>1403/04/05</t>
  </si>
  <si>
    <t>اجرای سرامیک بدنه خوابگاه کارگری شماره ۱</t>
  </si>
  <si>
    <t>712 +250</t>
  </si>
  <si>
    <t>نقص فنی لودر و  عدم فعالیت ماشین آلات  پیمانکار  صداقت</t>
  </si>
  <si>
    <t>خرابی متعدد کامیون های ده چرخ شرکتی و  استفاده از آنها به منظور خاکبرداری پی</t>
  </si>
  <si>
    <t>گزارشات عملکردی پیمانکار محمد پور توسط پیمانکار با تاخیر ارسال می گردد</t>
  </si>
  <si>
    <t>722 + 000</t>
  </si>
  <si>
    <t>724 + 900</t>
  </si>
  <si>
    <t>سیمان</t>
  </si>
  <si>
    <t>پیاده سازی پاشنه - متر</t>
  </si>
  <si>
    <t>714 + 050‍~ 723 + 300</t>
  </si>
  <si>
    <t>713 +145</t>
  </si>
  <si>
    <t>قالب بندی کوله آبرو محل ۲۵۰ + 712 ـ متر مربع</t>
  </si>
  <si>
    <t>1403/04/06</t>
  </si>
  <si>
    <t>کامیون های شرکتی به منظور خاکبرداری پی آبرو در اختیار واحد ابنیه فنی می باشد.</t>
  </si>
  <si>
    <t>نقص فنی لودر پیمانکار صداقت</t>
  </si>
  <si>
    <t>718 + 300</t>
  </si>
  <si>
    <t>1403/0۴/07</t>
  </si>
  <si>
    <t>ادامه ساخت خوابگاه کارگری شماره ۱ (گچ کاری، سرامیک کاری، ...)</t>
  </si>
  <si>
    <t xml:space="preserve"> 100 + 719  الی 700 + 714</t>
  </si>
  <si>
    <t>نقص فنی یک دستگاه کامیون ده چرخ شرکتی و در اختیار قرار گرفتن مابقی کامیون های شرکت توسط واحد ابنیه به منظور خاکبرداری پی آبرو</t>
  </si>
  <si>
    <t>تست و راه اندازی دستی بچینگ(سیستم مانیتورینگ نصب نشده )</t>
  </si>
  <si>
    <t>714 +900</t>
  </si>
  <si>
    <t>715 + 600</t>
  </si>
  <si>
    <t>718 + 600</t>
  </si>
  <si>
    <t>722 + 300</t>
  </si>
  <si>
    <t>723 + 800</t>
  </si>
  <si>
    <t>723 + 000</t>
  </si>
  <si>
    <t>پیمانکار پروفیله - محمدپور</t>
  </si>
  <si>
    <t>خاکبرداری - قرضه</t>
  </si>
  <si>
    <t xml:space="preserve"> کارگر روزمزد</t>
  </si>
  <si>
    <t xml:space="preserve">جمع کل </t>
  </si>
  <si>
    <t>شن و ماسه</t>
  </si>
  <si>
    <t>1403/0۴/09</t>
  </si>
  <si>
    <t>تعطیی جمعه</t>
  </si>
  <si>
    <t>713 ~ 145 , 713 ~ 371</t>
  </si>
  <si>
    <t xml:space="preserve">نقص فنی کامیون های شرکتی </t>
  </si>
  <si>
    <t xml:space="preserve"> 150 ~ 733  الی 800 ~ 733</t>
  </si>
  <si>
    <t xml:space="preserve">نقص فنی یک دستگاه کامیون شرکتی </t>
  </si>
  <si>
    <t>دو دستگاه کامیون ده چرخ شرکتی در اختیار واحد ابنیه به منطور خاکبرداری پی</t>
  </si>
  <si>
    <t>712 ~250</t>
  </si>
  <si>
    <t xml:space="preserve"> 900 ~ 721  الی 075 ~ 735</t>
  </si>
  <si>
    <t>1403/0۴/10</t>
  </si>
  <si>
    <t>ادامه ساخت خوابگاه کارگری شماره ۱ (سفید کاری، کاشی کاری، ...)</t>
  </si>
  <si>
    <t>713 ~145</t>
  </si>
  <si>
    <t xml:space="preserve"> 100 ~ 735  الی 000 ~ 736</t>
  </si>
  <si>
    <t>یک دستگاه کامیون ده چرخ شرکتی در اختیار واحد ابنیه به منطور خاکبرداری پی</t>
  </si>
  <si>
    <t>1403/0۴/11</t>
  </si>
  <si>
    <t>1403/0۴/12</t>
  </si>
  <si>
    <t>ادامه ساخت خوابگاه کارگری شماره ۱ (سفید کاری، کاشی کاری، بتن ریزی کف ، ...)</t>
  </si>
  <si>
    <t>713 ~371</t>
  </si>
  <si>
    <t xml:space="preserve"> 025 ~ 736  الی 000 ~ 737</t>
  </si>
  <si>
    <t xml:space="preserve">نقص فنی دو دستگاه کامیون شرکتی </t>
  </si>
  <si>
    <t>نقص فنی ماشین آلات پیمانکار میرزایی</t>
  </si>
  <si>
    <t>یک دستگاه کامیون ده چرخ شرکتی در اختیار واحد ابنیه به منظور خاکبرداری پی</t>
  </si>
  <si>
    <t>شروع ساخت دفتر جدید انبار</t>
  </si>
  <si>
    <t xml:space="preserve"> 025 ~ 737  الی 300 ~ 738</t>
  </si>
  <si>
    <t>723 ~505</t>
  </si>
  <si>
    <t>1403/0۴/13</t>
  </si>
  <si>
    <t>آب مصرفی طول خط</t>
  </si>
  <si>
    <t>723 + 505</t>
  </si>
  <si>
    <t>1403/0۴/14</t>
  </si>
  <si>
    <t>دیوار چینی دفتر جدید انبار</t>
  </si>
  <si>
    <t>کنترل پی کنی- مورد</t>
  </si>
  <si>
    <t>505~723</t>
  </si>
  <si>
    <t>یک دستگاه کامیون ده چرخ شرکتی در اختیار واحد ابنیه به منظور  پی کنی</t>
  </si>
  <si>
    <t>712 + 280</t>
  </si>
  <si>
    <t>پیمانکار محمد پور  به صورت دو شیفته در حال فعالیت می باشد</t>
  </si>
  <si>
    <t xml:space="preserve"> 050 ~ 725  الی 825 ~ 725</t>
  </si>
  <si>
    <t>کنترل - مورد</t>
  </si>
  <si>
    <t>375~712</t>
  </si>
  <si>
    <t>713 ~371,713~505</t>
  </si>
  <si>
    <t>دو دستگاه کامیون ده چرخ شرکتی در اختیار واحد ابنیه به منظور  پی کنی</t>
  </si>
  <si>
    <t>تعطیلی آخر هفته ای پیمانکار صداقت و میرزایی</t>
  </si>
  <si>
    <t>آستر زنی دفتر جدید انبار</t>
  </si>
  <si>
    <t>شروع اجرای نصب ساندویچ پانل سقفی خوابگاه کارگری</t>
  </si>
  <si>
    <t>713~371, 723~505</t>
  </si>
  <si>
    <t>پاشنه زنی - متر</t>
  </si>
  <si>
    <t xml:space="preserve"> 800 ~ 712  الی 150 ~ 712</t>
  </si>
  <si>
    <t>یک دستگاه گریدر شرکتی مستقر در ق ۱۰</t>
  </si>
  <si>
    <t xml:space="preserve"> 850 ~ 725  الی 075 ~ 726</t>
  </si>
  <si>
    <t>713 ~371,723~505</t>
  </si>
  <si>
    <t>712~400, 712~550</t>
  </si>
  <si>
    <t xml:space="preserve"> ادامه اجرای نصب ساندویچ پانل سقفی خوابگاه کارگری</t>
  </si>
  <si>
    <t xml:space="preserve">به علت نبود دپو، کارکرد  پیمانکار انصاری کاهش یافته </t>
  </si>
  <si>
    <t>ازمایشگاه ،تاسیسات، ایمنی</t>
  </si>
  <si>
    <t>723~505</t>
  </si>
  <si>
    <t>ساخت دفتر جدید انبار(نصب درب و پنجره، ...)</t>
  </si>
  <si>
    <t>توپوگرافی - متر</t>
  </si>
  <si>
    <t xml:space="preserve"> 300 ~ 726  الی 505 ~ 726</t>
  </si>
  <si>
    <t>کاهش عملکرد پیمانکار انصاری به علت معدن نامناسب</t>
  </si>
  <si>
    <t>719 + 900</t>
  </si>
  <si>
    <t>ادامه ساخت خوابگاه کارگری شماره ۱</t>
  </si>
  <si>
    <t>پاشنه - متر</t>
  </si>
  <si>
    <t>715+200</t>
  </si>
  <si>
    <t>716 + 600</t>
  </si>
  <si>
    <t>715+ 300</t>
  </si>
  <si>
    <t>فعالیت محمدپور به صورت دو شیفت می باشد</t>
  </si>
  <si>
    <t>ادامه ساخت خوابگاه کارگری شماره 1 ( اتمام قوطی کشی سقف، ادامه بتن ریزی کف، ....)</t>
  </si>
  <si>
    <t>توپو - متر</t>
  </si>
  <si>
    <t xml:space="preserve">350 + 714 الی 100 + 715 </t>
  </si>
  <si>
    <t>717 + 400</t>
  </si>
  <si>
    <t>713 + 371</t>
  </si>
  <si>
    <t>دو دستگاه کامیون جفت شرکتی در اختیار واحد ابنیه فنی</t>
  </si>
  <si>
    <t>ادامه ساخت خوابگاه کارگری شماره 1 ( ادامه بتن ریزی کف،نصب دربهای سرویس بهداشتی، ....)</t>
  </si>
  <si>
    <t xml:space="preserve">150 + 714 الی 525 + 714 </t>
  </si>
  <si>
    <t>سوخت</t>
  </si>
  <si>
    <t>ادامه ساخت خوابگاه کارگری شماره 1 ( کاشی کاری)</t>
  </si>
  <si>
    <t>پاشنه کار - متر</t>
  </si>
  <si>
    <t xml:space="preserve">100 + 712 الی 550 + 712 </t>
  </si>
  <si>
    <t>کنترل آبرو - مورد</t>
  </si>
  <si>
    <t>713~371</t>
  </si>
  <si>
    <t>نقص فنی بلدوزر محمدپور</t>
  </si>
  <si>
    <t>ادامه ساخت خوابگاه کارگری شماره 1 ( اسرامیک کاری ..)</t>
  </si>
  <si>
    <t>اتمام ساخت دفتر جدید انبار- متر مربع</t>
  </si>
  <si>
    <t xml:space="preserve">900 + 712 الی 350 + 713 </t>
  </si>
  <si>
    <t>کاهش خاکریزی روزانه به علت تعطیلی پیمانکاران میرزایی و صداقت</t>
  </si>
  <si>
    <t>تعمیر اسکرول بچینگ</t>
  </si>
  <si>
    <t xml:space="preserve">625 + 713 الی 900 + 721 </t>
  </si>
  <si>
    <t>انصاری</t>
  </si>
  <si>
    <t>میرزایی</t>
  </si>
  <si>
    <t>صداقت</t>
  </si>
  <si>
    <t>محمدپور</t>
  </si>
  <si>
    <t>نسبت خاکریزی به مصرف سوخت</t>
  </si>
  <si>
    <t xml:space="preserve">کاهش خاکریزی روزانه به علت عدم فعالیت پیمانکار انصاری </t>
  </si>
  <si>
    <t xml:space="preserve">275 + 717 الی 150 + 718 </t>
  </si>
  <si>
    <t>عدم فعالیت پیمانکار میرزایی</t>
  </si>
  <si>
    <t>یک دستگاه کامیون ده چرخ شرکتی در اختیار واحد ابنیه فنی</t>
  </si>
  <si>
    <t xml:space="preserve"> پیمانکار بارگیری و حمل- صداقت</t>
  </si>
  <si>
    <t>ادامه ساخت خوابگاه کارگری شماره ۱(اتمام قوطی کشی سقف و  آماده نصب ساندویچ پانل)</t>
  </si>
  <si>
    <t>712~375,713~371</t>
  </si>
  <si>
    <t xml:space="preserve">850 + 722 الی 250 + 723 </t>
  </si>
  <si>
    <t>عدم فعالیت پیمانکار میرزایی به علت نقص فنی لودر</t>
  </si>
  <si>
    <t>715 + 150</t>
  </si>
  <si>
    <t xml:space="preserve">260 + 721 الی 100 + 722 </t>
  </si>
  <si>
    <t xml:space="preserve">عدم فعالیت پیمانکار میرزایی و صداقت </t>
  </si>
  <si>
    <t xml:space="preserve">900 + 713 الی 080 + 713 </t>
  </si>
  <si>
    <t>713~371,713~141</t>
  </si>
  <si>
    <t xml:space="preserve">500 + 714 الی 080 + 714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</si>
</sst>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60429]yyyy/mm/dd"/>
    <numFmt numFmtId="165" formatCode="[$-3000401]0"/>
    <numFmt numFmtId="166" formatCode="[$-160429]dddd\,\ d\ mmmm\ yy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8"/>
      <color theme="1"/>
      <name val="B Zar"/>
      <charset val="178"/>
    </font>
    <font>
      <sz val="5"/>
      <color theme="1"/>
      <name val="B Zar"/>
      <charset val="178"/>
    </font>
    <font>
      <sz val="72"/>
      <color theme="1"/>
      <name val="B Zar"/>
      <charset val="178"/>
    </font>
    <font>
      <vertAlign val="superscript"/>
      <sz val="10"/>
      <color theme="1"/>
      <name val="Calibri"/>
      <family val="2"/>
      <scheme val="minor"/>
    </font>
    <font>
      <b/>
      <sz val="11"/>
      <color theme="1"/>
      <name val="B Zar"/>
      <charset val="178"/>
    </font>
    <font>
      <b/>
      <sz val="11"/>
      <name val="B Zar"/>
      <charset val="178"/>
    </font>
    <font>
      <sz val="10"/>
      <name val="B Zar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0"/>
      <color rgb="FFFF0000"/>
      <name val="B Zar"/>
      <charset val="178"/>
    </font>
    <font>
      <sz val="9"/>
      <color theme="1"/>
      <name val="B Zar"/>
      <charset val="178"/>
    </font>
    <font>
      <sz val="11"/>
      <color rgb="FFFF0000"/>
      <name val="B Zar"/>
      <charset val="178"/>
    </font>
    <font>
      <sz val="10"/>
      <color theme="9"/>
      <name val="B Zar"/>
      <charset val="178"/>
    </font>
    <font>
      <sz val="10"/>
      <color theme="8"/>
      <name val="B Zar"/>
      <charset val="178"/>
    </font>
    <font>
      <b/>
      <sz val="12"/>
      <color rgb="FFFF0000"/>
      <name val="B Zar"/>
      <charset val="178"/>
    </font>
    <font>
      <sz val="12"/>
      <color rgb="FF13343B"/>
      <name val="Segoe UI"/>
      <family val="2"/>
    </font>
    <font>
      <sz val="12"/>
      <color rgb="FFFF0000"/>
      <name val="B Zar"/>
      <charset val="178"/>
    </font>
    <font>
      <b/>
      <sz val="10"/>
      <color rgb="FFFF0000"/>
      <name val="B Zar"/>
      <charset val="178"/>
    </font>
    <font>
      <sz val="10"/>
      <color rgb="FF00B0F0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108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0" borderId="0" xfId="0" applyFont="1"/>
    <xf numFmtId="3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top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top"/>
    </xf>
    <xf numFmtId="0" fontId="7" fillId="2" borderId="15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3" fillId="0" borderId="0" xfId="0" applyFont="1"/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6" xfId="0" applyFont="1" applyBorder="1" applyAlignment="1">
      <alignment vertical="center" wrapText="1" readingOrder="2"/>
    </xf>
    <xf numFmtId="0" fontId="17" fillId="0" borderId="1" xfId="0" applyFont="1" applyBorder="1" applyAlignment="1">
      <alignment vertical="center" wrapText="1" readingOrder="2"/>
    </xf>
    <xf numFmtId="0" fontId="17" fillId="0" borderId="7" xfId="0" applyFont="1" applyBorder="1" applyAlignment="1">
      <alignment vertical="center" wrapText="1" readingOrder="2"/>
    </xf>
    <xf numFmtId="0" fontId="14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/>
    </xf>
    <xf numFmtId="0" fontId="7" fillId="0" borderId="14" xfId="0" applyFont="1" applyBorder="1" applyAlignment="1">
      <alignment horizontal="center" vertical="center"/>
    </xf>
    <xf numFmtId="3" fontId="7" fillId="0" borderId="14" xfId="0" applyNumberFormat="1" applyFont="1" applyBorder="1" applyAlignment="1">
      <alignment horizontal="center" vertical="center"/>
    </xf>
    <xf numFmtId="3" fontId="7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 readingOrder="2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12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 readingOrder="2"/>
    </xf>
    <xf numFmtId="0" fontId="7" fillId="0" borderId="4" xfId="0" applyFont="1" applyBorder="1" applyAlignment="1">
      <alignment horizontal="center" vertical="center" wrapText="1" readingOrder="2"/>
    </xf>
    <xf numFmtId="0" fontId="7" fillId="0" borderId="5" xfId="0" applyFont="1" applyBorder="1" applyAlignment="1">
      <alignment horizontal="center" vertical="center" wrapText="1" readingOrder="2"/>
    </xf>
    <xf numFmtId="0" fontId="7" fillId="0" borderId="6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top" wrapText="1" readingOrder="2"/>
    </xf>
    <xf numFmtId="0" fontId="7" fillId="0" borderId="2" xfId="0" applyFont="1" applyBorder="1" applyAlignment="1">
      <alignment horizontal="center" vertical="top" wrapText="1" readingOrder="1"/>
    </xf>
    <xf numFmtId="0" fontId="1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top" wrapText="1" readingOrder="1"/>
    </xf>
    <xf numFmtId="0" fontId="7" fillId="0" borderId="9" xfId="0" applyFont="1" applyBorder="1" applyAlignment="1">
      <alignment horizontal="center" vertical="top" wrapText="1" readingOrder="1"/>
    </xf>
    <xf numFmtId="0" fontId="7" fillId="0" borderId="10" xfId="0" applyFont="1" applyBorder="1" applyAlignment="1">
      <alignment horizontal="center" vertical="top" wrapText="1" readingOrder="1"/>
    </xf>
    <xf numFmtId="0" fontId="7" fillId="0" borderId="8" xfId="0" applyFont="1" applyBorder="1" applyAlignment="1">
      <alignment horizontal="center" vertical="top" wrapText="1" readingOrder="2"/>
    </xf>
    <xf numFmtId="0" fontId="7" fillId="0" borderId="9" xfId="0" applyFont="1" applyBorder="1" applyAlignment="1">
      <alignment horizontal="center" vertical="top" wrapText="1" readingOrder="2"/>
    </xf>
    <xf numFmtId="0" fontId="7" fillId="0" borderId="10" xfId="0" applyFont="1" applyBorder="1" applyAlignment="1">
      <alignment horizontal="center" vertical="top" wrapText="1" readingOrder="2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0" fontId="7" fillId="0" borderId="10" xfId="0" applyFont="1" applyBorder="1" applyAlignment="1">
      <alignment horizontal="center" vertical="center" wrapText="1" readingOrder="2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right" vertical="center" indent="1"/>
    </xf>
    <xf numFmtId="164" fontId="3" fillId="0" borderId="16" xfId="1" applyNumberFormat="1" applyFont="1" applyBorder="1" applyAlignment="1">
      <alignment horizontal="right" vertical="center" indent="1"/>
    </xf>
    <xf numFmtId="164" fontId="5" fillId="0" borderId="0" xfId="0" applyNumberFormat="1" applyFont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right" vertical="center" wrapText="1" readingOrder="2"/>
    </xf>
    <xf numFmtId="0" fontId="7" fillId="0" borderId="4" xfId="0" applyFont="1" applyBorder="1" applyAlignment="1">
      <alignment horizontal="right" vertical="center" wrapText="1" readingOrder="2"/>
    </xf>
    <xf numFmtId="0" fontId="7" fillId="0" borderId="5" xfId="0" applyFont="1" applyBorder="1" applyAlignment="1">
      <alignment horizontal="right" vertical="center" wrapText="1" readingOrder="2"/>
    </xf>
    <xf numFmtId="0" fontId="7" fillId="0" borderId="11" xfId="0" applyFont="1" applyBorder="1" applyAlignment="1">
      <alignment horizontal="right" vertical="center" wrapText="1" readingOrder="2"/>
    </xf>
    <xf numFmtId="0" fontId="7" fillId="0" borderId="0" xfId="0" applyFont="1" applyBorder="1" applyAlignment="1">
      <alignment horizontal="right" vertical="center" wrapText="1" readingOrder="2"/>
    </xf>
    <xf numFmtId="0" fontId="7" fillId="0" borderId="12" xfId="0" applyFont="1" applyBorder="1" applyAlignment="1">
      <alignment horizontal="right" vertical="center" wrapText="1" readingOrder="2"/>
    </xf>
    <xf numFmtId="0" fontId="17" fillId="0" borderId="6" xfId="0" applyFont="1" applyBorder="1" applyAlignment="1">
      <alignment horizontal="center" vertical="center" wrapText="1" readingOrder="2"/>
    </xf>
    <xf numFmtId="0" fontId="17" fillId="0" borderId="2" xfId="0" applyFont="1" applyBorder="1" applyAlignment="1">
      <alignment horizontal="center" vertical="center" wrapText="1" readingOrder="2"/>
    </xf>
    <xf numFmtId="0" fontId="7" fillId="0" borderId="8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2"/>
    </xf>
    <xf numFmtId="0" fontId="7" fillId="0" borderId="0" xfId="0" applyFont="1" applyBorder="1" applyAlignment="1">
      <alignment horizontal="center" vertical="center" wrapText="1" readingOrder="2"/>
    </xf>
    <xf numFmtId="0" fontId="7" fillId="0" borderId="12" xfId="0" applyFont="1" applyBorder="1" applyAlignment="1">
      <alignment horizontal="center" vertical="center" wrapText="1" readingOrder="2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 readingOrder="2"/>
    </xf>
    <xf numFmtId="0" fontId="17" fillId="0" borderId="5" xfId="0" applyFont="1" applyBorder="1" applyAlignment="1">
      <alignment horizontal="center" vertical="center" wrapText="1" readingOrder="2"/>
    </xf>
    <xf numFmtId="0" fontId="17" fillId="0" borderId="11" xfId="0" applyFont="1" applyBorder="1" applyAlignment="1">
      <alignment horizontal="center" vertical="center" wrapText="1" readingOrder="2"/>
    </xf>
    <xf numFmtId="0" fontId="17" fillId="0" borderId="0" xfId="0" applyFont="1" applyBorder="1" applyAlignment="1">
      <alignment horizontal="center" vertical="center" wrapText="1" readingOrder="2"/>
    </xf>
    <xf numFmtId="0" fontId="17" fillId="0" borderId="12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0" borderId="7" xfId="0" applyFont="1" applyBorder="1" applyAlignment="1">
      <alignment horizontal="center" vertical="center" wrapText="1" readingOrder="2"/>
    </xf>
    <xf numFmtId="0" fontId="22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1"/>
    </xf>
    <xf numFmtId="0" fontId="24" fillId="0" borderId="3" xfId="0" applyFont="1" applyBorder="1" applyAlignment="1">
      <alignment horizontal="center" vertical="center" wrapText="1" readingOrder="2"/>
    </xf>
    <xf numFmtId="0" fontId="24" fillId="0" borderId="4" xfId="0" applyFont="1" applyBorder="1" applyAlignment="1">
      <alignment horizontal="center" vertical="center" wrapText="1" readingOrder="2"/>
    </xf>
    <xf numFmtId="0" fontId="24" fillId="0" borderId="5" xfId="0" applyFont="1" applyBorder="1" applyAlignment="1">
      <alignment horizontal="center" vertical="center" wrapText="1" readingOrder="2"/>
    </xf>
    <xf numFmtId="0" fontId="24" fillId="0" borderId="11" xfId="0" applyFont="1" applyBorder="1" applyAlignment="1">
      <alignment horizontal="center" vertical="center" wrapText="1" readingOrder="2"/>
    </xf>
    <xf numFmtId="0" fontId="24" fillId="0" borderId="0" xfId="0" applyFont="1" applyBorder="1" applyAlignment="1">
      <alignment horizontal="center" vertical="center" wrapText="1" readingOrder="2"/>
    </xf>
    <xf numFmtId="0" fontId="24" fillId="0" borderId="12" xfId="0" applyFont="1" applyBorder="1" applyAlignment="1">
      <alignment horizontal="center" vertical="center" wrapText="1" readingOrder="2"/>
    </xf>
    <xf numFmtId="0" fontId="25" fillId="0" borderId="3" xfId="0" applyFont="1" applyBorder="1" applyAlignment="1">
      <alignment horizontal="center" vertical="center" wrapText="1" readingOrder="2"/>
    </xf>
    <xf numFmtId="0" fontId="25" fillId="0" borderId="4" xfId="0" applyFont="1" applyBorder="1" applyAlignment="1">
      <alignment horizontal="center" vertical="center" wrapText="1" readingOrder="2"/>
    </xf>
    <xf numFmtId="0" fontId="25" fillId="0" borderId="5" xfId="0" applyFont="1" applyBorder="1" applyAlignment="1">
      <alignment horizontal="center" vertical="center" wrapText="1" readingOrder="2"/>
    </xf>
    <xf numFmtId="0" fontId="25" fillId="0" borderId="11" xfId="0" applyFont="1" applyBorder="1" applyAlignment="1">
      <alignment horizontal="center" vertical="center" wrapText="1" readingOrder="2"/>
    </xf>
    <xf numFmtId="0" fontId="25" fillId="0" borderId="0" xfId="0" applyFont="1" applyBorder="1" applyAlignment="1">
      <alignment horizontal="center" vertical="center" wrapText="1" readingOrder="2"/>
    </xf>
    <xf numFmtId="0" fontId="25" fillId="0" borderId="12" xfId="0" applyFont="1" applyBorder="1" applyAlignment="1">
      <alignment horizontal="center" vertical="center" wrapText="1" readingOrder="2"/>
    </xf>
    <xf numFmtId="0" fontId="25" fillId="0" borderId="6" xfId="0" applyFont="1" applyBorder="1" applyAlignment="1">
      <alignment horizontal="center" vertical="center" wrapText="1" readingOrder="2"/>
    </xf>
    <xf numFmtId="0" fontId="25" fillId="0" borderId="1" xfId="0" applyFont="1" applyBorder="1" applyAlignment="1">
      <alignment horizontal="center" vertical="center" wrapText="1" readingOrder="2"/>
    </xf>
    <xf numFmtId="0" fontId="25" fillId="0" borderId="7" xfId="0" applyFont="1" applyBorder="1" applyAlignment="1">
      <alignment horizontal="center" vertical="center" wrapText="1" readingOrder="2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 readingOrder="2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 readingOrder="2"/>
    </xf>
    <xf numFmtId="0" fontId="7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2" fontId="6" fillId="0" borderId="8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74D9791D-CC83-475D-8E04-5974FFFCF14D}"/>
  </cellStyles>
  <dxfs count="0"/>
  <tableStyles count="0" defaultTableStyle="TableStyleMedium2" defaultPivotStyle="PivotStyleLight16"/>
  <colors>
    <mruColors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1.xml"/><Relationship Id="rId95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zgar\Downloads\report%204(1-3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3-02-03"/>
      <sheetName val="1403-02-04"/>
      <sheetName val="1403-02-05"/>
      <sheetName val="1403-02-06"/>
      <sheetName val="1403-02-07"/>
      <sheetName val="1403-02-08"/>
      <sheetName val="1403-02-09"/>
      <sheetName val="1403-02-10"/>
      <sheetName val="1403-02-11"/>
      <sheetName val="1403-02-12"/>
      <sheetName val="1403-02-13"/>
      <sheetName val="1403-02-14"/>
      <sheetName val="1403-02-15"/>
      <sheetName val="1403-02-16"/>
      <sheetName val="1403-02-17"/>
      <sheetName val="1403-02-18"/>
      <sheetName val="1403-02-19"/>
      <sheetName val="1403-02-20"/>
      <sheetName val="1403-02-21"/>
      <sheetName val="1403-02-22"/>
      <sheetName val="1403-02-23"/>
      <sheetName val="1403-02-24"/>
      <sheetName val="1403-02-25"/>
      <sheetName val="1403-02-26"/>
      <sheetName val="1403-02-27"/>
      <sheetName val="1403-02-28"/>
      <sheetName val="1403-02-29"/>
      <sheetName val="1403-02-30"/>
      <sheetName val="1403-02-31"/>
      <sheetName val="1403-03-01"/>
      <sheetName val="1403-03-02"/>
      <sheetName val="1403-03-03"/>
      <sheetName val="1403-03-04"/>
      <sheetName val="1403-03-05"/>
      <sheetName val="1403-03-06 (2)"/>
      <sheetName val="1403-03-06"/>
      <sheetName val="1403-03-07"/>
      <sheetName val="1403-03-08"/>
      <sheetName val="1403-03-09"/>
      <sheetName val="1403-03-10"/>
      <sheetName val="1403-03-11"/>
      <sheetName val="1403-03-12"/>
      <sheetName val="1403-03-13"/>
      <sheetName val="1403-03-14"/>
      <sheetName val="1403-03-15"/>
      <sheetName val="1403-03-16"/>
      <sheetName val="1403-03-17"/>
      <sheetName val="1403-03-19"/>
      <sheetName val="1403-03-20"/>
      <sheetName val="1403-03-21"/>
      <sheetName val="1403-03-22"/>
      <sheetName val="1403-03-23"/>
      <sheetName val="1403-03-24"/>
      <sheetName val="1403-03-25"/>
      <sheetName val="1403-03-26"/>
      <sheetName val="1403-03-27"/>
      <sheetName val="1403-03-28"/>
      <sheetName val="1403-03-29"/>
      <sheetName val="1403-03-30"/>
      <sheetName val="1403-03-31"/>
      <sheetName val="1403-04-01"/>
      <sheetName val="1403-04-02"/>
      <sheetName val="1403-04-03"/>
      <sheetName val="1403-04-04"/>
      <sheetName val="1403-04-05"/>
      <sheetName val="1403-04-06"/>
      <sheetName val="1403-04-07"/>
      <sheetName val="1403-04-08"/>
      <sheetName val="1403-04-09"/>
      <sheetName val="1403-04-10"/>
      <sheetName val="1403-04-11"/>
      <sheetName val="1403-04-12"/>
      <sheetName val="1403-04-13"/>
      <sheetName val="1403-04-14"/>
      <sheetName val="1403-04-15"/>
      <sheetName val="1403-04-16"/>
      <sheetName val="1403-04-17"/>
      <sheetName val="1403-04-18"/>
      <sheetName val="1403-04-19"/>
      <sheetName val="1403-04-20"/>
      <sheetName val="1403-04-21"/>
      <sheetName val="1403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44">
          <cell r="G44">
            <v>340</v>
          </cell>
        </row>
        <row r="45">
          <cell r="G45">
            <v>56</v>
          </cell>
        </row>
      </sheetData>
      <sheetData sheetId="77" refreshError="1"/>
      <sheetData sheetId="78" refreshError="1"/>
      <sheetData sheetId="79" refreshError="1"/>
      <sheetData sheetId="80">
        <row r="42">
          <cell r="E42">
            <v>246800</v>
          </cell>
          <cell r="G42">
            <v>78173</v>
          </cell>
          <cell r="O42">
            <v>2689.52</v>
          </cell>
          <cell r="P42">
            <v>136652.57999999999</v>
          </cell>
        </row>
        <row r="43">
          <cell r="E43">
            <v>296</v>
          </cell>
          <cell r="O43">
            <v>2489.52</v>
          </cell>
          <cell r="P43">
            <v>103316.77</v>
          </cell>
        </row>
        <row r="44">
          <cell r="E44">
            <v>340</v>
          </cell>
          <cell r="O44">
            <v>200</v>
          </cell>
          <cell r="P44">
            <v>45691.66</v>
          </cell>
        </row>
        <row r="45">
          <cell r="E45">
            <v>84</v>
          </cell>
          <cell r="O45">
            <v>0</v>
          </cell>
          <cell r="P45">
            <v>1427.3</v>
          </cell>
        </row>
        <row r="46">
          <cell r="E46">
            <v>9584</v>
          </cell>
          <cell r="O46">
            <v>45</v>
          </cell>
          <cell r="P46">
            <v>135</v>
          </cell>
        </row>
      </sheetData>
      <sheetData sheetId="81"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104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sheetPr>
    <pageSetUpPr fitToPage="1"/>
  </sheetPr>
  <dimension ref="A1:U38"/>
  <sheetViews>
    <sheetView rightToLeft="1" view="pageBreakPreview" topLeftCell="D19" zoomScale="70" zoomScaleNormal="100" zoomScaleSheetLayoutView="70" workbookViewId="0">
      <selection activeCell="G34" sqref="G34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77</v>
      </c>
      <c r="J3" s="920"/>
      <c r="K3" s="922" t="s">
        <v>3</v>
      </c>
      <c r="L3" s="922"/>
      <c r="M3" s="3">
        <v>4</v>
      </c>
      <c r="N3" s="920"/>
      <c r="O3" s="921"/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885" t="s">
        <v>80</v>
      </c>
      <c r="C7" s="886"/>
      <c r="D7" s="887"/>
      <c r="E7" s="30">
        <v>55</v>
      </c>
      <c r="F7" s="910" t="s">
        <v>44</v>
      </c>
      <c r="G7" s="910"/>
      <c r="H7" s="4">
        <v>0</v>
      </c>
      <c r="I7" s="911" t="s">
        <v>42</v>
      </c>
      <c r="J7" s="911"/>
      <c r="K7" s="911"/>
      <c r="L7" s="896" t="s">
        <v>78</v>
      </c>
      <c r="M7" s="896"/>
      <c r="N7" s="896"/>
      <c r="O7" s="896"/>
    </row>
    <row r="8" spans="1:19" s="11" customFormat="1" ht="23.25" customHeight="1" x14ac:dyDescent="0.25">
      <c r="A8" s="8"/>
      <c r="B8" s="888" t="s">
        <v>81</v>
      </c>
      <c r="C8" s="889"/>
      <c r="D8" s="890"/>
      <c r="E8" s="5" t="s">
        <v>42</v>
      </c>
      <c r="F8" s="910" t="s">
        <v>73</v>
      </c>
      <c r="G8" s="910"/>
      <c r="H8" s="4">
        <v>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675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6" t="s">
        <v>41</v>
      </c>
      <c r="D14" s="6" t="s">
        <v>79</v>
      </c>
      <c r="E14" s="7">
        <v>500</v>
      </c>
      <c r="F14" s="6" t="s">
        <v>9</v>
      </c>
      <c r="G14" s="4" t="s">
        <v>76</v>
      </c>
      <c r="H14" s="4">
        <v>73</v>
      </c>
      <c r="I14" s="30">
        <v>0</v>
      </c>
      <c r="J14" s="22">
        <f>SUM(H14*2,I14)*4 *0.8</f>
        <v>467.20000000000005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82</v>
      </c>
      <c r="D15" s="6" t="s">
        <v>83</v>
      </c>
      <c r="E15" s="7">
        <v>500</v>
      </c>
      <c r="F15" s="6" t="s">
        <v>9</v>
      </c>
      <c r="G15" s="4" t="s">
        <v>84</v>
      </c>
      <c r="H15" s="23">
        <v>38</v>
      </c>
      <c r="I15" s="4">
        <v>78</v>
      </c>
      <c r="J15" s="29">
        <f>SUM(H15*2,I15)*4 *0.8</f>
        <v>492.8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85</v>
      </c>
      <c r="E16" s="7">
        <v>75</v>
      </c>
      <c r="F16" s="24" t="s">
        <v>42</v>
      </c>
      <c r="G16" s="4" t="s">
        <v>86</v>
      </c>
      <c r="H16" s="25" t="s">
        <v>42</v>
      </c>
      <c r="I16" s="25" t="s">
        <v>42</v>
      </c>
      <c r="J16" s="22">
        <f>SUM(J14:J15)*1.22*0.66</f>
        <v>772.99200000000008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SUM(J14:J15)*1.22*0.34</f>
        <v>398.20800000000003</v>
      </c>
      <c r="K17" s="1" t="s">
        <v>70</v>
      </c>
      <c r="L17" s="900" t="s">
        <v>42</v>
      </c>
      <c r="M17" s="900"/>
      <c r="N17" s="900"/>
      <c r="O17" s="900"/>
      <c r="R17" s="14"/>
      <c r="S17" s="14"/>
    </row>
    <row r="18" spans="1:19" s="9" customFormat="1" ht="30" customHeight="1" x14ac:dyDescent="0.25">
      <c r="A18" s="8"/>
      <c r="B18" s="4" t="s">
        <v>87</v>
      </c>
      <c r="C18" s="4" t="s">
        <v>88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50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928">
        <v>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8</v>
      </c>
      <c r="H25" s="4">
        <v>0</v>
      </c>
      <c r="I25" s="4">
        <f t="shared" ref="I25:I28" si="1">SUM(G25:H25)</f>
        <v>8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928">
        <v>10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8</v>
      </c>
      <c r="H27" s="4">
        <v>0</v>
      </c>
      <c r="I27" s="4">
        <f t="shared" si="1"/>
        <v>8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9</v>
      </c>
      <c r="H28" s="4">
        <v>0</v>
      </c>
      <c r="I28" s="4">
        <f t="shared" si="1"/>
        <v>9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9</v>
      </c>
      <c r="H29" s="4">
        <v>0</v>
      </c>
      <c r="I29" s="4">
        <f t="shared" ref="I29" si="2">SUM(G29:H29)</f>
        <v>9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7</v>
      </c>
      <c r="H30" s="4">
        <v>0</v>
      </c>
      <c r="I30" s="4">
        <f>SUM(G30:H30)</f>
        <v>7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6" customHeight="1" x14ac:dyDescent="0.25">
      <c r="A31" s="8"/>
      <c r="B31" s="891"/>
      <c r="C31" s="891"/>
      <c r="D31" s="891"/>
      <c r="E31" s="891"/>
      <c r="F31" s="891"/>
      <c r="G31" s="891"/>
      <c r="H31" s="891"/>
      <c r="I31" s="891"/>
      <c r="J31" s="891"/>
      <c r="K31" s="891"/>
      <c r="L31" s="891"/>
      <c r="M31" s="891"/>
      <c r="N31" s="891"/>
      <c r="O31" s="891"/>
    </row>
    <row r="32" spans="1:19" s="9" customFormat="1" ht="21" customHeight="1" x14ac:dyDescent="0.25">
      <c r="A32" s="8"/>
      <c r="B32" s="933" t="s">
        <v>34</v>
      </c>
      <c r="C32" s="934"/>
      <c r="D32" s="934"/>
      <c r="E32" s="934"/>
      <c r="F32" s="934"/>
      <c r="G32" s="934"/>
      <c r="H32" s="934"/>
      <c r="I32" s="934"/>
      <c r="J32" s="934"/>
      <c r="K32" s="935"/>
      <c r="L32" s="948" t="s">
        <v>46</v>
      </c>
      <c r="M32" s="949"/>
      <c r="N32" s="949"/>
      <c r="O32" s="950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901" t="s">
        <v>7</v>
      </c>
      <c r="I33" s="936"/>
      <c r="J33" s="936"/>
      <c r="K33" s="902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653</v>
      </c>
      <c r="G34" s="22">
        <f>Q34-F34</f>
        <v>28221</v>
      </c>
      <c r="H34" s="937" t="s">
        <v>42</v>
      </c>
      <c r="I34" s="938"/>
      <c r="J34" s="938"/>
      <c r="K34" s="939"/>
      <c r="L34" s="4" t="s">
        <v>66</v>
      </c>
      <c r="M34" s="27">
        <v>957</v>
      </c>
      <c r="N34" s="22">
        <f>SUM(J14:J15)</f>
        <v>960</v>
      </c>
      <c r="O34" s="22">
        <f>T35+N34</f>
        <v>15395</v>
      </c>
      <c r="P34" s="19"/>
      <c r="Q34" s="9">
        <v>28874</v>
      </c>
      <c r="U34" s="18">
        <v>25426</v>
      </c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930"/>
      <c r="I35" s="931"/>
      <c r="J35" s="931"/>
      <c r="K35" s="932"/>
      <c r="L35" s="28" t="s">
        <v>67</v>
      </c>
      <c r="M35" s="22">
        <v>1167</v>
      </c>
      <c r="N35" s="22">
        <f>J16+J17</f>
        <v>1171.2</v>
      </c>
      <c r="O35" s="22">
        <f>P36+N35</f>
        <v>18781.900000000001</v>
      </c>
      <c r="Q35" s="15">
        <v>13475</v>
      </c>
      <c r="T35" s="19">
        <f>SUM(Q35,N34)</f>
        <v>14435</v>
      </c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v>0</v>
      </c>
      <c r="N36" s="22">
        <v>0</v>
      </c>
      <c r="O36" s="22">
        <v>82</v>
      </c>
      <c r="P36" s="19">
        <f>SUM(Q36,N35)</f>
        <v>17610.7</v>
      </c>
      <c r="Q36" s="15">
        <f>Q35*1.22</f>
        <v>16439.5</v>
      </c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930"/>
      <c r="I37" s="931"/>
      <c r="J37" s="931"/>
      <c r="K37" s="932"/>
      <c r="L37" s="4" t="s">
        <v>89</v>
      </c>
      <c r="M37" s="4">
        <v>0</v>
      </c>
      <c r="N37" s="4">
        <v>50</v>
      </c>
      <c r="O37" s="22">
        <v>50</v>
      </c>
    </row>
    <row r="38" spans="1:21" s="9" customFormat="1" ht="33.6" customHeight="1" x14ac:dyDescent="0.25">
      <c r="A38" s="20"/>
      <c r="B38" s="924" t="s">
        <v>5</v>
      </c>
      <c r="C38" s="924"/>
      <c r="D38" s="924"/>
      <c r="E38" s="924"/>
      <c r="F38" s="924"/>
      <c r="G38" s="924"/>
      <c r="H38" s="925" t="s">
        <v>4</v>
      </c>
      <c r="I38" s="925"/>
      <c r="J38" s="925"/>
      <c r="K38" s="925"/>
      <c r="L38" s="925"/>
      <c r="M38" s="925"/>
      <c r="N38" s="925"/>
      <c r="O38" s="925"/>
    </row>
  </sheetData>
  <mergeCells count="74">
    <mergeCell ref="K12:K13"/>
    <mergeCell ref="L12:O13"/>
    <mergeCell ref="L14:O14"/>
    <mergeCell ref="L15:O15"/>
    <mergeCell ref="L32:O32"/>
    <mergeCell ref="J26:K26"/>
    <mergeCell ref="J27:K27"/>
    <mergeCell ref="J30:K30"/>
    <mergeCell ref="J29:K29"/>
    <mergeCell ref="L29:O29"/>
    <mergeCell ref="J28:K28"/>
    <mergeCell ref="L27:O27"/>
    <mergeCell ref="L28:O28"/>
    <mergeCell ref="L17:O17"/>
    <mergeCell ref="L30:O30"/>
    <mergeCell ref="J22:K22"/>
    <mergeCell ref="J23:K23"/>
    <mergeCell ref="J24:K24"/>
    <mergeCell ref="J25:K25"/>
    <mergeCell ref="H37:K37"/>
    <mergeCell ref="B32:K32"/>
    <mergeCell ref="H33:K33"/>
    <mergeCell ref="H34:K34"/>
    <mergeCell ref="H35:K35"/>
    <mergeCell ref="B4:O4"/>
    <mergeCell ref="B11:O11"/>
    <mergeCell ref="B38:G38"/>
    <mergeCell ref="H38:O38"/>
    <mergeCell ref="R13:S13"/>
    <mergeCell ref="B20:O20"/>
    <mergeCell ref="L21:O21"/>
    <mergeCell ref="L24:O24"/>
    <mergeCell ref="L25:O25"/>
    <mergeCell ref="L26:O26"/>
    <mergeCell ref="B12:B13"/>
    <mergeCell ref="C12:C13"/>
    <mergeCell ref="D12:D13"/>
    <mergeCell ref="E12:E13"/>
    <mergeCell ref="F12:F13"/>
    <mergeCell ref="R14:S14"/>
    <mergeCell ref="B3:E3"/>
    <mergeCell ref="B1:O1"/>
    <mergeCell ref="B2:O2"/>
    <mergeCell ref="N3:O3"/>
    <mergeCell ref="I3:J3"/>
    <mergeCell ref="K3:L3"/>
    <mergeCell ref="G3:H3"/>
    <mergeCell ref="F5:K5"/>
    <mergeCell ref="B5:E5"/>
    <mergeCell ref="B9:D9"/>
    <mergeCell ref="F9:G9"/>
    <mergeCell ref="I9:K9"/>
    <mergeCell ref="I7:K7"/>
    <mergeCell ref="I8:K8"/>
    <mergeCell ref="F7:G7"/>
    <mergeCell ref="B6:D6"/>
    <mergeCell ref="F8:G8"/>
    <mergeCell ref="I6:K6"/>
    <mergeCell ref="P15:S15"/>
    <mergeCell ref="B7:D7"/>
    <mergeCell ref="B8:D8"/>
    <mergeCell ref="B31:O31"/>
    <mergeCell ref="F6:G6"/>
    <mergeCell ref="G12:G13"/>
    <mergeCell ref="J12:J13"/>
    <mergeCell ref="L5:O6"/>
    <mergeCell ref="L7:O9"/>
    <mergeCell ref="H12:I12"/>
    <mergeCell ref="R16:S16"/>
    <mergeCell ref="L16:O16"/>
    <mergeCell ref="L18:O18"/>
    <mergeCell ref="J21:K21"/>
    <mergeCell ref="L22:O22"/>
    <mergeCell ref="L23:O23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F0DA-2032-48E5-9417-AF47AB5BF164}">
  <sheetPr>
    <pageSetUpPr fitToPage="1"/>
  </sheetPr>
  <dimension ref="A1:U38"/>
  <sheetViews>
    <sheetView rightToLeft="1" view="pageBreakPreview" topLeftCell="G38" zoomScale="115" zoomScaleNormal="100" zoomScaleSheetLayoutView="115" workbookViewId="0">
      <selection activeCell="J18" sqref="J18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90</v>
      </c>
      <c r="J3" s="920"/>
      <c r="K3" s="922" t="s">
        <v>3</v>
      </c>
      <c r="L3" s="922"/>
      <c r="M3" s="3">
        <v>5</v>
      </c>
      <c r="N3" s="920"/>
      <c r="O3" s="921"/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885" t="s">
        <v>94</v>
      </c>
      <c r="C7" s="886"/>
      <c r="D7" s="887"/>
      <c r="E7" s="30">
        <v>29</v>
      </c>
      <c r="F7" s="910" t="s">
        <v>44</v>
      </c>
      <c r="G7" s="910"/>
      <c r="H7" s="4">
        <v>450</v>
      </c>
      <c r="I7" s="911" t="s">
        <v>42</v>
      </c>
      <c r="J7" s="911"/>
      <c r="K7" s="911"/>
      <c r="L7" s="896" t="s">
        <v>96</v>
      </c>
      <c r="M7" s="896"/>
      <c r="N7" s="896"/>
      <c r="O7" s="896"/>
    </row>
    <row r="8" spans="1:19" s="11" customFormat="1" ht="23.25" customHeight="1" x14ac:dyDescent="0.25">
      <c r="A8" s="8"/>
      <c r="B8" s="888" t="s">
        <v>95</v>
      </c>
      <c r="C8" s="889"/>
      <c r="D8" s="890"/>
      <c r="E8" s="5" t="s">
        <v>42</v>
      </c>
      <c r="F8" s="910" t="s">
        <v>73</v>
      </c>
      <c r="G8" s="910"/>
      <c r="H8" s="4">
        <v>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325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6" t="s">
        <v>79</v>
      </c>
      <c r="D14" s="6" t="s">
        <v>91</v>
      </c>
      <c r="E14" s="7">
        <v>600</v>
      </c>
      <c r="F14" s="6" t="s">
        <v>9</v>
      </c>
      <c r="G14" s="4" t="s">
        <v>84</v>
      </c>
      <c r="H14" s="4">
        <v>65</v>
      </c>
      <c r="I14" s="30">
        <v>0</v>
      </c>
      <c r="J14" s="29">
        <f>SUM(H14,I14/2)*6</f>
        <v>390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83</v>
      </c>
      <c r="D15" s="6" t="s">
        <v>92</v>
      </c>
      <c r="E15" s="7">
        <v>550</v>
      </c>
      <c r="F15" s="6" t="s">
        <v>9</v>
      </c>
      <c r="G15" s="4" t="s">
        <v>84</v>
      </c>
      <c r="H15" s="23">
        <v>44</v>
      </c>
      <c r="I15" s="4">
        <v>88</v>
      </c>
      <c r="J15" s="29">
        <f>SUM(H15,I15/2)*6</f>
        <v>528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666.46800000000007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312.12</v>
      </c>
      <c r="K17" s="1" t="s">
        <v>70</v>
      </c>
      <c r="L17" s="900" t="s">
        <v>42</v>
      </c>
      <c r="M17" s="900"/>
      <c r="N17" s="900"/>
      <c r="O17" s="900"/>
      <c r="R17" s="14"/>
      <c r="S17" s="14"/>
    </row>
    <row r="18" spans="1:19" s="9" customFormat="1" ht="30" customHeight="1" x14ac:dyDescent="0.25">
      <c r="A18" s="8"/>
      <c r="B18" s="4" t="s">
        <v>97</v>
      </c>
      <c r="C18" s="4" t="s">
        <v>98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52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928">
        <v>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8</v>
      </c>
      <c r="H25" s="4">
        <v>0</v>
      </c>
      <c r="I25" s="4">
        <f t="shared" ref="I25:I29" si="1">SUM(G25:H25)</f>
        <v>8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928">
        <v>10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8</v>
      </c>
      <c r="H27" s="4">
        <v>0</v>
      </c>
      <c r="I27" s="4">
        <f t="shared" si="1"/>
        <v>8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9</v>
      </c>
      <c r="H29" s="4">
        <v>0</v>
      </c>
      <c r="I29" s="4">
        <f t="shared" si="1"/>
        <v>9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6" customHeight="1" x14ac:dyDescent="0.25">
      <c r="A31" s="8"/>
      <c r="B31" s="891"/>
      <c r="C31" s="891"/>
      <c r="D31" s="891"/>
      <c r="E31" s="891"/>
      <c r="F31" s="891"/>
      <c r="G31" s="891"/>
      <c r="H31" s="891"/>
      <c r="I31" s="891"/>
      <c r="J31" s="891"/>
      <c r="K31" s="891"/>
      <c r="L31" s="891"/>
      <c r="M31" s="891"/>
      <c r="N31" s="891"/>
      <c r="O31" s="891"/>
    </row>
    <row r="32" spans="1:19" s="9" customFormat="1" ht="21" customHeight="1" x14ac:dyDescent="0.25">
      <c r="A32" s="8"/>
      <c r="B32" s="933" t="s">
        <v>34</v>
      </c>
      <c r="C32" s="934"/>
      <c r="D32" s="934"/>
      <c r="E32" s="934"/>
      <c r="F32" s="934"/>
      <c r="G32" s="934"/>
      <c r="H32" s="934"/>
      <c r="I32" s="934"/>
      <c r="J32" s="934"/>
      <c r="K32" s="935"/>
      <c r="L32" s="948" t="s">
        <v>46</v>
      </c>
      <c r="M32" s="949"/>
      <c r="N32" s="949"/>
      <c r="O32" s="950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901" t="s">
        <v>7</v>
      </c>
      <c r="I33" s="936"/>
      <c r="J33" s="936"/>
      <c r="K33" s="902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0</v>
      </c>
      <c r="G34" s="22">
        <f>'1403-02-03'!G34-'1403-02-04'!F34</f>
        <v>28221</v>
      </c>
      <c r="H34" s="937" t="s">
        <v>42</v>
      </c>
      <c r="I34" s="938"/>
      <c r="J34" s="938"/>
      <c r="K34" s="939"/>
      <c r="L34" s="4" t="s">
        <v>66</v>
      </c>
      <c r="M34" s="22">
        <f>'1403-02-03'!N34</f>
        <v>960</v>
      </c>
      <c r="N34" s="22">
        <f>SUM(J14:J15)</f>
        <v>918</v>
      </c>
      <c r="O34" s="22">
        <f>'1403-02-03'!O34+'1403-02-04'!N34</f>
        <v>16313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930"/>
      <c r="I35" s="931"/>
      <c r="J35" s="931"/>
      <c r="K35" s="932"/>
      <c r="L35" s="28" t="s">
        <v>67</v>
      </c>
      <c r="M35" s="22">
        <f>'1403-02-03'!N35</f>
        <v>1171.2</v>
      </c>
      <c r="N35" s="22">
        <f>J16+J17</f>
        <v>978.58800000000008</v>
      </c>
      <c r="O35" s="22">
        <f>'1403-02-03'!O35+'1403-02-04'!N35</f>
        <v>19760.488000000001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'1403-02-03'!N36</f>
        <v>0</v>
      </c>
      <c r="N36" s="22">
        <v>52</v>
      </c>
      <c r="O36" s="22">
        <f>'1403-02-03'!O36+'1403-02-04'!N36</f>
        <v>134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930"/>
      <c r="I37" s="931"/>
      <c r="J37" s="931"/>
      <c r="K37" s="932"/>
      <c r="L37" s="4" t="s">
        <v>89</v>
      </c>
      <c r="M37" s="22">
        <f>'1403-02-03'!N37</f>
        <v>50</v>
      </c>
      <c r="N37" s="4">
        <v>0</v>
      </c>
      <c r="O37" s="22">
        <f>'1403-02-03'!O37+'1403-02-04'!N37</f>
        <v>50</v>
      </c>
    </row>
    <row r="38" spans="1:21" s="9" customFormat="1" ht="33.6" customHeight="1" x14ac:dyDescent="0.25">
      <c r="A38" s="20"/>
      <c r="B38" s="924" t="s">
        <v>5</v>
      </c>
      <c r="C38" s="924"/>
      <c r="D38" s="924"/>
      <c r="E38" s="924"/>
      <c r="F38" s="924"/>
      <c r="G38" s="924"/>
      <c r="H38" s="925" t="s">
        <v>4</v>
      </c>
      <c r="I38" s="925"/>
      <c r="J38" s="925"/>
      <c r="K38" s="925"/>
      <c r="L38" s="925"/>
      <c r="M38" s="925"/>
      <c r="N38" s="925"/>
      <c r="O38" s="925"/>
    </row>
  </sheetData>
  <mergeCells count="74">
    <mergeCell ref="B1:O1"/>
    <mergeCell ref="B2:O2"/>
    <mergeCell ref="B3:E3"/>
    <mergeCell ref="G3:H3"/>
    <mergeCell ref="I3:J3"/>
    <mergeCell ref="K3:L3"/>
    <mergeCell ref="N3:O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J28:K28"/>
    <mergeCell ref="L28:O28"/>
    <mergeCell ref="J29:K29"/>
    <mergeCell ref="L29:O29"/>
    <mergeCell ref="J30:K30"/>
    <mergeCell ref="L30:O30"/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8230-2836-4FF1-94D7-7AC75525C2DF}">
  <sheetPr>
    <pageSetUpPr fitToPage="1"/>
  </sheetPr>
  <dimension ref="A1:U38"/>
  <sheetViews>
    <sheetView rightToLeft="1" view="pageBreakPreview" topLeftCell="A28" zoomScale="70" zoomScaleNormal="100" zoomScaleSheetLayoutView="70" workbookViewId="0">
      <selection activeCell="N37" sqref="N37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99</v>
      </c>
      <c r="J3" s="920"/>
      <c r="K3" s="922" t="s">
        <v>3</v>
      </c>
      <c r="L3" s="922"/>
      <c r="M3" s="3">
        <v>6</v>
      </c>
      <c r="N3" s="920"/>
      <c r="O3" s="921"/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885" t="s">
        <v>101</v>
      </c>
      <c r="C7" s="886"/>
      <c r="D7" s="887"/>
      <c r="E7" s="30">
        <v>25</v>
      </c>
      <c r="F7" s="910" t="s">
        <v>44</v>
      </c>
      <c r="G7" s="910"/>
      <c r="H7" s="4">
        <v>0</v>
      </c>
      <c r="I7" s="911" t="s">
        <v>42</v>
      </c>
      <c r="J7" s="911"/>
      <c r="K7" s="911"/>
      <c r="L7" s="896" t="s">
        <v>104</v>
      </c>
      <c r="M7" s="896"/>
      <c r="N7" s="896"/>
      <c r="O7" s="896"/>
    </row>
    <row r="8" spans="1:19" s="11" customFormat="1" ht="23.25" customHeight="1" x14ac:dyDescent="0.25">
      <c r="A8" s="8"/>
      <c r="B8" s="888" t="s">
        <v>100</v>
      </c>
      <c r="C8" s="889"/>
      <c r="D8" s="890"/>
      <c r="E8" s="5" t="s">
        <v>42</v>
      </c>
      <c r="F8" s="910" t="s">
        <v>102</v>
      </c>
      <c r="G8" s="910"/>
      <c r="H8" s="4">
        <v>1</v>
      </c>
      <c r="I8" s="896" t="s">
        <v>103</v>
      </c>
      <c r="J8" s="896"/>
      <c r="K8" s="896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400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79</v>
      </c>
      <c r="D14" s="6" t="s">
        <v>105</v>
      </c>
      <c r="E14" s="7">
        <v>650</v>
      </c>
      <c r="F14" s="6" t="s">
        <v>9</v>
      </c>
      <c r="G14" s="4" t="s">
        <v>84</v>
      </c>
      <c r="H14" s="4">
        <v>61</v>
      </c>
      <c r="I14" s="30">
        <v>0</v>
      </c>
      <c r="J14" s="29">
        <f>SUM(H14,I14/2)*6</f>
        <v>366</v>
      </c>
      <c r="K14" s="1" t="s">
        <v>69</v>
      </c>
      <c r="L14" s="928" t="s">
        <v>107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92</v>
      </c>
      <c r="D15" s="6" t="s">
        <v>105</v>
      </c>
      <c r="E15" s="7">
        <v>650</v>
      </c>
      <c r="F15" s="6" t="s">
        <v>9</v>
      </c>
      <c r="G15" s="4" t="s">
        <v>106</v>
      </c>
      <c r="H15" s="23">
        <v>25</v>
      </c>
      <c r="I15" s="4">
        <v>53</v>
      </c>
      <c r="J15" s="29">
        <f>SUM(H15,I15/2)*6</f>
        <v>309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490.05000000000013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229.50000000000003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88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65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28</v>
      </c>
      <c r="H22" s="4">
        <v>0</v>
      </c>
      <c r="I22" s="4">
        <f>SUM(G22:H22)</f>
        <v>28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38</v>
      </c>
      <c r="H24" s="4">
        <v>0</v>
      </c>
      <c r="I24" s="4">
        <f>SUM(G24:H24)</f>
        <v>38</v>
      </c>
      <c r="J24" s="928">
        <v>10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7</v>
      </c>
      <c r="H25" s="4">
        <v>0</v>
      </c>
      <c r="I25" s="4">
        <f t="shared" ref="I25:I29" si="1">SUM(G25:H25)</f>
        <v>7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14</v>
      </c>
      <c r="H26" s="4">
        <v>0</v>
      </c>
      <c r="I26" s="4">
        <f t="shared" si="1"/>
        <v>14</v>
      </c>
      <c r="J26" s="928">
        <v>10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7</v>
      </c>
      <c r="H27" s="4">
        <v>0</v>
      </c>
      <c r="I27" s="4">
        <f t="shared" si="1"/>
        <v>7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7</v>
      </c>
      <c r="H29" s="4">
        <v>0</v>
      </c>
      <c r="I29" s="4">
        <f t="shared" si="1"/>
        <v>7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7</v>
      </c>
      <c r="H30" s="4">
        <v>0</v>
      </c>
      <c r="I30" s="4">
        <f>SUM(G30:H30)</f>
        <v>7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6" customHeight="1" x14ac:dyDescent="0.25">
      <c r="A31" s="8"/>
      <c r="B31" s="891"/>
      <c r="C31" s="891"/>
      <c r="D31" s="891"/>
      <c r="E31" s="891"/>
      <c r="F31" s="891"/>
      <c r="G31" s="891"/>
      <c r="H31" s="891"/>
      <c r="I31" s="891"/>
      <c r="J31" s="891"/>
      <c r="K31" s="891"/>
      <c r="L31" s="891"/>
      <c r="M31" s="891"/>
      <c r="N31" s="891"/>
      <c r="O31" s="891"/>
    </row>
    <row r="32" spans="1:19" s="9" customFormat="1" ht="21" customHeight="1" x14ac:dyDescent="0.25">
      <c r="A32" s="8"/>
      <c r="B32" s="933" t="s">
        <v>34</v>
      </c>
      <c r="C32" s="934"/>
      <c r="D32" s="934"/>
      <c r="E32" s="934"/>
      <c r="F32" s="934"/>
      <c r="G32" s="934"/>
      <c r="H32" s="934"/>
      <c r="I32" s="934"/>
      <c r="J32" s="934"/>
      <c r="K32" s="935"/>
      <c r="L32" s="948" t="s">
        <v>46</v>
      </c>
      <c r="M32" s="949"/>
      <c r="N32" s="949"/>
      <c r="O32" s="950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901" t="s">
        <v>7</v>
      </c>
      <c r="I33" s="936"/>
      <c r="J33" s="936"/>
      <c r="K33" s="902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0</v>
      </c>
      <c r="G34" s="22">
        <f>'1403-02-03'!G34-'1403-02-05'!F34</f>
        <v>28221</v>
      </c>
      <c r="H34" s="937" t="s">
        <v>42</v>
      </c>
      <c r="I34" s="938"/>
      <c r="J34" s="938"/>
      <c r="K34" s="939"/>
      <c r="L34" s="4" t="s">
        <v>66</v>
      </c>
      <c r="M34" s="22">
        <f>'1403-02-04'!N34</f>
        <v>918</v>
      </c>
      <c r="N34" s="22">
        <f>SUM(J14:J15)</f>
        <v>675</v>
      </c>
      <c r="O34" s="22">
        <f>'1403-02-04'!O34+'1403-02-05'!N34</f>
        <v>16988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930"/>
      <c r="I35" s="931"/>
      <c r="J35" s="931"/>
      <c r="K35" s="932"/>
      <c r="L35" s="28" t="s">
        <v>67</v>
      </c>
      <c r="M35" s="22">
        <f>'1403-02-04'!N35</f>
        <v>978.58800000000008</v>
      </c>
      <c r="N35" s="22">
        <f>J16+J17</f>
        <v>719.55000000000018</v>
      </c>
      <c r="O35" s="22">
        <f>'1403-02-04'!O35+'1403-02-05'!N35</f>
        <v>20480.038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'1403-02-04'!N36</f>
        <v>52</v>
      </c>
      <c r="N36" s="22">
        <f>J18</f>
        <v>65</v>
      </c>
      <c r="O36" s="22">
        <f>'1403-02-04'!O36+'1403-02-05'!N36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930"/>
      <c r="I37" s="931"/>
      <c r="J37" s="931"/>
      <c r="K37" s="932"/>
      <c r="L37" s="4" t="s">
        <v>89</v>
      </c>
      <c r="M37" s="22">
        <f>'1403-02-04'!N37</f>
        <v>0</v>
      </c>
      <c r="N37" s="4">
        <v>0</v>
      </c>
      <c r="O37" s="22">
        <f>'1403-02-04'!O37+'1403-02-05'!N37</f>
        <v>50</v>
      </c>
    </row>
    <row r="38" spans="1:21" s="9" customFormat="1" ht="33.6" customHeight="1" x14ac:dyDescent="0.25">
      <c r="A38" s="20"/>
      <c r="B38" s="924" t="s">
        <v>5</v>
      </c>
      <c r="C38" s="924"/>
      <c r="D38" s="924"/>
      <c r="E38" s="924"/>
      <c r="F38" s="924"/>
      <c r="G38" s="924"/>
      <c r="H38" s="925" t="s">
        <v>4</v>
      </c>
      <c r="I38" s="925"/>
      <c r="J38" s="925"/>
      <c r="K38" s="925"/>
      <c r="L38" s="925"/>
      <c r="M38" s="925"/>
      <c r="N38" s="925"/>
      <c r="O38" s="925"/>
    </row>
  </sheetData>
  <mergeCells count="74">
    <mergeCell ref="B1:O1"/>
    <mergeCell ref="B2:O2"/>
    <mergeCell ref="B3:E3"/>
    <mergeCell ref="G3:H3"/>
    <mergeCell ref="I3:J3"/>
    <mergeCell ref="K3:L3"/>
    <mergeCell ref="N3:O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J28:K28"/>
    <mergeCell ref="L28:O28"/>
    <mergeCell ref="J29:K29"/>
    <mergeCell ref="L29:O29"/>
    <mergeCell ref="J30:K30"/>
    <mergeCell ref="L30:O30"/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78AD-4FC4-4650-847D-B01E1874848F}">
  <sheetPr>
    <pageSetUpPr fitToPage="1"/>
  </sheetPr>
  <dimension ref="A1:U38"/>
  <sheetViews>
    <sheetView rightToLeft="1" view="pageBreakPreview" topLeftCell="A4" zoomScale="70" zoomScaleNormal="100" zoomScaleSheetLayoutView="70" workbookViewId="0">
      <selection activeCell="H30" sqref="H30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108</v>
      </c>
      <c r="J3" s="920"/>
      <c r="K3" s="922" t="s">
        <v>3</v>
      </c>
      <c r="L3" s="922"/>
      <c r="M3" s="3">
        <v>7</v>
      </c>
      <c r="N3" s="920"/>
      <c r="O3" s="921"/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885" t="s">
        <v>109</v>
      </c>
      <c r="C7" s="886"/>
      <c r="D7" s="887"/>
      <c r="E7" s="30">
        <v>28</v>
      </c>
      <c r="F7" s="910" t="s">
        <v>73</v>
      </c>
      <c r="G7" s="910"/>
      <c r="H7" s="4">
        <v>500</v>
      </c>
      <c r="I7" s="911" t="s">
        <v>42</v>
      </c>
      <c r="J7" s="911"/>
      <c r="K7" s="911"/>
      <c r="L7" s="896" t="s">
        <v>112</v>
      </c>
      <c r="M7" s="896"/>
      <c r="N7" s="896"/>
      <c r="O7" s="896"/>
    </row>
    <row r="8" spans="1:19" s="11" customFormat="1" ht="23.25" customHeight="1" x14ac:dyDescent="0.25">
      <c r="A8" s="8"/>
      <c r="B8" s="888" t="s">
        <v>110</v>
      </c>
      <c r="C8" s="889"/>
      <c r="D8" s="890"/>
      <c r="E8" s="5" t="s">
        <v>42</v>
      </c>
      <c r="F8" s="910" t="s">
        <v>102</v>
      </c>
      <c r="G8" s="910"/>
      <c r="H8" s="4">
        <v>1</v>
      </c>
      <c r="I8" s="896" t="s">
        <v>111</v>
      </c>
      <c r="J8" s="896"/>
      <c r="K8" s="896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500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114</v>
      </c>
      <c r="D14" s="6" t="s">
        <v>86</v>
      </c>
      <c r="E14" s="7">
        <v>100</v>
      </c>
      <c r="F14" s="6" t="s">
        <v>9</v>
      </c>
      <c r="G14" s="4" t="s">
        <v>115</v>
      </c>
      <c r="H14" s="4">
        <v>90</v>
      </c>
      <c r="I14" s="30">
        <v>0</v>
      </c>
      <c r="J14" s="29">
        <f>SUM(H14,I14/2)*6</f>
        <v>540</v>
      </c>
      <c r="K14" s="1" t="s">
        <v>69</v>
      </c>
      <c r="L14" s="928" t="s">
        <v>113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116</v>
      </c>
      <c r="D15" s="6" t="s">
        <v>105</v>
      </c>
      <c r="E15" s="7">
        <v>650</v>
      </c>
      <c r="F15" s="6" t="s">
        <v>9</v>
      </c>
      <c r="G15" s="4" t="s">
        <v>106</v>
      </c>
      <c r="H15" s="23">
        <v>20</v>
      </c>
      <c r="I15" s="4">
        <v>37</v>
      </c>
      <c r="J15" s="29">
        <f>SUM(H15,I15/2)*6</f>
        <v>231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559.74600000000009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262.14000000000004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928">
        <v>10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928">
        <v>10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0</v>
      </c>
      <c r="H27" s="4">
        <v>0</v>
      </c>
      <c r="I27" s="4">
        <f t="shared" si="1"/>
        <v>0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>SUM(G30:H30)</f>
        <v>10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6" customHeight="1" x14ac:dyDescent="0.25">
      <c r="A31" s="8"/>
      <c r="B31" s="891"/>
      <c r="C31" s="891"/>
      <c r="D31" s="891"/>
      <c r="E31" s="891"/>
      <c r="F31" s="891"/>
      <c r="G31" s="891"/>
      <c r="H31" s="891"/>
      <c r="I31" s="891"/>
      <c r="J31" s="891"/>
      <c r="K31" s="891"/>
      <c r="L31" s="891"/>
      <c r="M31" s="891"/>
      <c r="N31" s="891"/>
      <c r="O31" s="891"/>
    </row>
    <row r="32" spans="1:19" s="9" customFormat="1" ht="21" customHeight="1" x14ac:dyDescent="0.25">
      <c r="A32" s="8"/>
      <c r="B32" s="933" t="s">
        <v>34</v>
      </c>
      <c r="C32" s="934"/>
      <c r="D32" s="934"/>
      <c r="E32" s="934"/>
      <c r="F32" s="934"/>
      <c r="G32" s="934"/>
      <c r="H32" s="934"/>
      <c r="I32" s="934"/>
      <c r="J32" s="934"/>
      <c r="K32" s="935"/>
      <c r="L32" s="948" t="s">
        <v>46</v>
      </c>
      <c r="M32" s="949"/>
      <c r="N32" s="949"/>
      <c r="O32" s="950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901" t="s">
        <v>7</v>
      </c>
      <c r="I33" s="936"/>
      <c r="J33" s="936"/>
      <c r="K33" s="902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2060</v>
      </c>
      <c r="G34" s="22">
        <f>'1403-02-03'!G34-'1403-02-06'!F34</f>
        <v>26161</v>
      </c>
      <c r="H34" s="937" t="s">
        <v>42</v>
      </c>
      <c r="I34" s="938"/>
      <c r="J34" s="938"/>
      <c r="K34" s="939"/>
      <c r="L34" s="4" t="s">
        <v>66</v>
      </c>
      <c r="M34" s="22">
        <f>'1403-02-05'!N34</f>
        <v>675</v>
      </c>
      <c r="N34" s="22">
        <f>SUM(J14:J15)</f>
        <v>771</v>
      </c>
      <c r="O34" s="22">
        <f>'1403-02-05'!O34+'1403-02-06'!N34</f>
        <v>17759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930"/>
      <c r="I35" s="931"/>
      <c r="J35" s="931"/>
      <c r="K35" s="932"/>
      <c r="L35" s="28" t="s">
        <v>67</v>
      </c>
      <c r="M35" s="22">
        <f>'1403-02-05'!N35</f>
        <v>719.55000000000018</v>
      </c>
      <c r="N35" s="22">
        <f>J16+J17</f>
        <v>821.88600000000019</v>
      </c>
      <c r="O35" s="22">
        <f>'1403-02-05'!O35+'1403-02-06'!N35</f>
        <v>21301.923999999999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'1403-02-05'!N36</f>
        <v>65</v>
      </c>
      <c r="N36" s="22">
        <f>J18</f>
        <v>0</v>
      </c>
      <c r="O36" s="22">
        <f>'1403-02-05'!O36+'1403-02-06'!N36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930"/>
      <c r="I37" s="931"/>
      <c r="J37" s="931"/>
      <c r="K37" s="932"/>
      <c r="L37" s="4" t="s">
        <v>89</v>
      </c>
      <c r="M37" s="22">
        <f>'1403-02-05'!N37</f>
        <v>0</v>
      </c>
      <c r="N37" s="4">
        <v>0</v>
      </c>
      <c r="O37" s="22">
        <f>'1403-02-05'!O37+'1403-02-06'!N37</f>
        <v>50</v>
      </c>
    </row>
    <row r="38" spans="1:21" s="9" customFormat="1" ht="33.6" customHeight="1" x14ac:dyDescent="0.25">
      <c r="A38" s="20"/>
      <c r="B38" s="924" t="s">
        <v>5</v>
      </c>
      <c r="C38" s="924"/>
      <c r="D38" s="924"/>
      <c r="E38" s="924"/>
      <c r="F38" s="924"/>
      <c r="G38" s="924"/>
      <c r="H38" s="925" t="s">
        <v>4</v>
      </c>
      <c r="I38" s="925"/>
      <c r="J38" s="925"/>
      <c r="K38" s="925"/>
      <c r="L38" s="925"/>
      <c r="M38" s="925"/>
      <c r="N38" s="925"/>
      <c r="O38" s="925"/>
    </row>
  </sheetData>
  <mergeCells count="74"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  <mergeCell ref="J28:K28"/>
    <mergeCell ref="L28:O28"/>
    <mergeCell ref="J29:K29"/>
    <mergeCell ref="L29:O29"/>
    <mergeCell ref="J30:K30"/>
    <mergeCell ref="L30:O30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K3:L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740A-D2D5-476B-9A33-A7BCB82F7643}">
  <sheetPr>
    <pageSetUpPr fitToPage="1"/>
  </sheetPr>
  <dimension ref="A1:U38"/>
  <sheetViews>
    <sheetView rightToLeft="1" view="pageBreakPreview" topLeftCell="A31" zoomScale="70" zoomScaleNormal="100" zoomScaleSheetLayoutView="70" workbookViewId="0">
      <selection activeCell="H8" sqref="H8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117</v>
      </c>
      <c r="J3" s="920"/>
      <c r="K3" s="922" t="s">
        <v>3</v>
      </c>
      <c r="L3" s="922"/>
      <c r="M3" s="3">
        <v>8</v>
      </c>
      <c r="N3" s="920"/>
      <c r="O3" s="921"/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42</v>
      </c>
      <c r="C7" s="908"/>
      <c r="D7" s="909"/>
      <c r="E7" s="5" t="s">
        <v>42</v>
      </c>
      <c r="F7" s="910" t="s">
        <v>73</v>
      </c>
      <c r="G7" s="910"/>
      <c r="H7" s="4">
        <v>0</v>
      </c>
      <c r="I7" s="911" t="s">
        <v>42</v>
      </c>
      <c r="J7" s="911"/>
      <c r="K7" s="911"/>
      <c r="L7" s="896" t="s">
        <v>42</v>
      </c>
      <c r="M7" s="896"/>
      <c r="N7" s="896"/>
      <c r="O7" s="896"/>
    </row>
    <row r="8" spans="1:19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910" t="s">
        <v>102</v>
      </c>
      <c r="G8" s="910"/>
      <c r="H8" s="4">
        <v>1</v>
      </c>
      <c r="I8" s="896" t="s">
        <v>118</v>
      </c>
      <c r="J8" s="896"/>
      <c r="K8" s="896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575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119</v>
      </c>
      <c r="D14" s="6" t="s">
        <v>120</v>
      </c>
      <c r="E14" s="7">
        <v>500</v>
      </c>
      <c r="F14" s="6" t="s">
        <v>9</v>
      </c>
      <c r="G14" s="4" t="s">
        <v>106</v>
      </c>
      <c r="H14" s="4">
        <v>90</v>
      </c>
      <c r="I14" s="30">
        <v>0</v>
      </c>
      <c r="J14" s="29">
        <f>SUM(H14,I14/2)*6</f>
        <v>540</v>
      </c>
      <c r="K14" s="1" t="s">
        <v>69</v>
      </c>
      <c r="L14" s="928" t="s">
        <v>113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  <c r="J15" s="7" t="s">
        <v>42</v>
      </c>
      <c r="K15" s="1" t="s">
        <v>70</v>
      </c>
      <c r="L15" s="910" t="s">
        <v>121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392.04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 + 340</f>
        <v>523.6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27</v>
      </c>
      <c r="H24" s="4">
        <v>0</v>
      </c>
      <c r="I24" s="4">
        <f>SUM(G24:H24)</f>
        <v>27</v>
      </c>
      <c r="J24" s="928">
        <v>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928">
        <v>10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20</v>
      </c>
      <c r="H27" s="4">
        <v>0</v>
      </c>
      <c r="I27" s="4">
        <f t="shared" si="1"/>
        <v>20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>SUM(G30:H30)</f>
        <v>10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6" customHeight="1" x14ac:dyDescent="0.25">
      <c r="A31" s="8"/>
      <c r="B31" s="891"/>
      <c r="C31" s="891"/>
      <c r="D31" s="891"/>
      <c r="E31" s="891"/>
      <c r="F31" s="891"/>
      <c r="G31" s="891"/>
      <c r="H31" s="891"/>
      <c r="I31" s="891"/>
      <c r="J31" s="891"/>
      <c r="K31" s="891"/>
      <c r="L31" s="891"/>
      <c r="M31" s="891"/>
      <c r="N31" s="891"/>
      <c r="O31" s="891"/>
    </row>
    <row r="32" spans="1:19" s="9" customFormat="1" ht="21" customHeight="1" x14ac:dyDescent="0.25">
      <c r="A32" s="8"/>
      <c r="B32" s="933" t="s">
        <v>34</v>
      </c>
      <c r="C32" s="934"/>
      <c r="D32" s="934"/>
      <c r="E32" s="934"/>
      <c r="F32" s="934"/>
      <c r="G32" s="934"/>
      <c r="H32" s="934"/>
      <c r="I32" s="934"/>
      <c r="J32" s="934"/>
      <c r="K32" s="935"/>
      <c r="L32" s="948" t="s">
        <v>46</v>
      </c>
      <c r="M32" s="949"/>
      <c r="N32" s="949"/>
      <c r="O32" s="950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901" t="s">
        <v>7</v>
      </c>
      <c r="I33" s="936"/>
      <c r="J33" s="936"/>
      <c r="K33" s="902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0</v>
      </c>
      <c r="G34" s="22">
        <f>'1403-02-06'!G34-'1403-02-07'!F34</f>
        <v>26161</v>
      </c>
      <c r="H34" s="937" t="s">
        <v>42</v>
      </c>
      <c r="I34" s="938"/>
      <c r="J34" s="938"/>
      <c r="K34" s="939"/>
      <c r="L34" s="4" t="s">
        <v>66</v>
      </c>
      <c r="M34" s="22">
        <f>'1403-02-06'!N34</f>
        <v>771</v>
      </c>
      <c r="N34" s="22">
        <f>SUM(J14:J15)</f>
        <v>540</v>
      </c>
      <c r="O34" s="22">
        <f>'1403-02-06'!O34+'1403-02-07'!N34</f>
        <v>18299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930"/>
      <c r="I35" s="931"/>
      <c r="J35" s="931"/>
      <c r="K35" s="932"/>
      <c r="L35" s="28" t="s">
        <v>67</v>
      </c>
      <c r="M35" s="22">
        <f>'1403-02-06'!N35</f>
        <v>821.88600000000019</v>
      </c>
      <c r="N35" s="22">
        <f>J16+J17</f>
        <v>915.6400000000001</v>
      </c>
      <c r="O35" s="22">
        <f>'1403-02-06'!O35+'1403-02-07'!N35</f>
        <v>22217.563999999998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'1403-02-06'!N36</f>
        <v>0</v>
      </c>
      <c r="N36" s="22">
        <f>J18</f>
        <v>0</v>
      </c>
      <c r="O36" s="22">
        <f>'1403-02-06'!O36+'1403-02-07'!N36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930"/>
      <c r="I37" s="931"/>
      <c r="J37" s="931"/>
      <c r="K37" s="932"/>
      <c r="L37" s="4" t="s">
        <v>89</v>
      </c>
      <c r="M37" s="22">
        <f>'1403-02-06'!N37</f>
        <v>0</v>
      </c>
      <c r="N37" s="4">
        <v>0</v>
      </c>
      <c r="O37" s="22">
        <f>'1403-02-06'!O37+'1403-02-07'!N37</f>
        <v>50</v>
      </c>
    </row>
    <row r="38" spans="1:21" s="9" customFormat="1" ht="33.6" customHeight="1" x14ac:dyDescent="0.25">
      <c r="A38" s="20"/>
      <c r="B38" s="924" t="s">
        <v>5</v>
      </c>
      <c r="C38" s="924"/>
      <c r="D38" s="924"/>
      <c r="E38" s="924"/>
      <c r="F38" s="924"/>
      <c r="G38" s="924"/>
      <c r="H38" s="925" t="s">
        <v>4</v>
      </c>
      <c r="I38" s="925"/>
      <c r="J38" s="925"/>
      <c r="K38" s="925"/>
      <c r="L38" s="925"/>
      <c r="M38" s="925"/>
      <c r="N38" s="925"/>
      <c r="O38" s="925"/>
    </row>
  </sheetData>
  <mergeCells count="74"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  <mergeCell ref="J28:K28"/>
    <mergeCell ref="L28:O28"/>
    <mergeCell ref="J29:K29"/>
    <mergeCell ref="L29:O29"/>
    <mergeCell ref="J30:K30"/>
    <mergeCell ref="L30:O30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K3:L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292B-B2E1-4135-965E-A7D2328A8AB5}">
  <sheetPr>
    <pageSetUpPr fitToPage="1"/>
  </sheetPr>
  <dimension ref="A1:U38"/>
  <sheetViews>
    <sheetView rightToLeft="1" view="pageBreakPreview" topLeftCell="A22" zoomScale="70" zoomScaleNormal="100" zoomScaleSheetLayoutView="70" workbookViewId="0">
      <selection activeCell="C44" sqref="C44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128</v>
      </c>
      <c r="J3" s="920"/>
      <c r="K3" s="922" t="s">
        <v>3</v>
      </c>
      <c r="L3" s="922"/>
      <c r="M3" s="3">
        <v>9</v>
      </c>
      <c r="N3" s="920"/>
      <c r="O3" s="921"/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122</v>
      </c>
      <c r="C7" s="908"/>
      <c r="D7" s="909"/>
      <c r="E7" s="5">
        <v>70</v>
      </c>
      <c r="F7" s="910" t="s">
        <v>73</v>
      </c>
      <c r="G7" s="910"/>
      <c r="H7" s="4">
        <v>0</v>
      </c>
      <c r="I7" s="911" t="s">
        <v>42</v>
      </c>
      <c r="J7" s="911"/>
      <c r="K7" s="911"/>
      <c r="L7" s="896" t="s">
        <v>42</v>
      </c>
      <c r="M7" s="896"/>
      <c r="N7" s="896"/>
      <c r="O7" s="896"/>
    </row>
    <row r="8" spans="1:19" s="11" customFormat="1" ht="23.25" customHeight="1" x14ac:dyDescent="0.25">
      <c r="A8" s="8"/>
      <c r="B8" s="907" t="s">
        <v>123</v>
      </c>
      <c r="C8" s="908"/>
      <c r="D8" s="909"/>
      <c r="E8" s="5">
        <v>5</v>
      </c>
      <c r="F8" s="910" t="s">
        <v>102</v>
      </c>
      <c r="G8" s="910"/>
      <c r="H8" s="4">
        <v>1</v>
      </c>
      <c r="I8" s="896" t="s">
        <v>127</v>
      </c>
      <c r="J8" s="896"/>
      <c r="K8" s="896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325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124</v>
      </c>
      <c r="D14" s="6" t="s">
        <v>83</v>
      </c>
      <c r="E14" s="7">
        <v>200</v>
      </c>
      <c r="F14" s="6" t="s">
        <v>9</v>
      </c>
      <c r="G14" s="4" t="s">
        <v>125</v>
      </c>
      <c r="H14" s="4">
        <v>83</v>
      </c>
      <c r="I14" s="30">
        <v>0</v>
      </c>
      <c r="J14" s="29">
        <f>SUM(H14,I14/2)*6</f>
        <v>498</v>
      </c>
      <c r="K14" s="1" t="s">
        <v>69</v>
      </c>
      <c r="L14" s="928" t="s">
        <v>113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105</v>
      </c>
      <c r="D15" s="7" t="s">
        <v>126</v>
      </c>
      <c r="E15" s="7">
        <v>650</v>
      </c>
      <c r="F15" s="6" t="s">
        <v>9</v>
      </c>
      <c r="G15" s="7" t="s">
        <v>84</v>
      </c>
      <c r="H15" s="7">
        <v>39</v>
      </c>
      <c r="I15" s="7">
        <v>38</v>
      </c>
      <c r="J15" s="29">
        <f>SUM(H15,I15/2)*6</f>
        <v>348</v>
      </c>
      <c r="K15" s="1" t="s">
        <v>70</v>
      </c>
      <c r="L15" s="910" t="s">
        <v>121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614.19600000000003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 + 340</f>
        <v>627.6400000000001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27</v>
      </c>
      <c r="H24" s="4">
        <v>0</v>
      </c>
      <c r="I24" s="4">
        <f>SUM(G24:H24)</f>
        <v>27</v>
      </c>
      <c r="J24" s="928">
        <v>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20</v>
      </c>
      <c r="H27" s="4">
        <v>0</v>
      </c>
      <c r="I27" s="4">
        <f t="shared" si="1"/>
        <v>20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>SUM(G30:H30)</f>
        <v>10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6" customHeight="1" x14ac:dyDescent="0.25">
      <c r="A31" s="8"/>
      <c r="B31" s="891"/>
      <c r="C31" s="891"/>
      <c r="D31" s="891"/>
      <c r="E31" s="891"/>
      <c r="F31" s="891"/>
      <c r="G31" s="891"/>
      <c r="H31" s="891"/>
      <c r="I31" s="891"/>
      <c r="J31" s="891"/>
      <c r="K31" s="891"/>
      <c r="L31" s="891"/>
      <c r="M31" s="891"/>
      <c r="N31" s="891"/>
      <c r="O31" s="891"/>
    </row>
    <row r="32" spans="1:19" s="9" customFormat="1" ht="21" customHeight="1" x14ac:dyDescent="0.25">
      <c r="A32" s="8"/>
      <c r="B32" s="933" t="s">
        <v>34</v>
      </c>
      <c r="C32" s="934"/>
      <c r="D32" s="934"/>
      <c r="E32" s="934"/>
      <c r="F32" s="934"/>
      <c r="G32" s="934"/>
      <c r="H32" s="934"/>
      <c r="I32" s="934"/>
      <c r="J32" s="934"/>
      <c r="K32" s="935"/>
      <c r="L32" s="948" t="s">
        <v>46</v>
      </c>
      <c r="M32" s="949"/>
      <c r="N32" s="949"/>
      <c r="O32" s="950"/>
    </row>
    <row r="33" spans="1:21" s="9" customFormat="1" ht="30.6" customHeight="1" x14ac:dyDescent="0.2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901" t="s">
        <v>7</v>
      </c>
      <c r="I33" s="936"/>
      <c r="J33" s="936"/>
      <c r="K33" s="902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0.95" customHeight="1" x14ac:dyDescent="0.55000000000000004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3561</v>
      </c>
      <c r="G34" s="22">
        <f>'1403-02-07'!G34-'1403-02-08'!F34</f>
        <v>22600</v>
      </c>
      <c r="H34" s="937" t="s">
        <v>42</v>
      </c>
      <c r="I34" s="938"/>
      <c r="J34" s="938"/>
      <c r="K34" s="939"/>
      <c r="L34" s="4" t="s">
        <v>66</v>
      </c>
      <c r="M34" s="22">
        <f>'1403-02-07'!N34</f>
        <v>540</v>
      </c>
      <c r="N34" s="22">
        <f>SUM(J14:J15)</f>
        <v>846</v>
      </c>
      <c r="O34" s="22">
        <f>'1403-02-07'!O34+'1403-02-08'!N34</f>
        <v>19145</v>
      </c>
      <c r="P34" s="19"/>
      <c r="U34" s="18"/>
    </row>
    <row r="35" spans="1:21" s="9" customFormat="1" ht="30.95" customHeight="1" x14ac:dyDescent="0.25">
      <c r="A35" s="8"/>
      <c r="B35" s="31"/>
      <c r="C35" s="31"/>
      <c r="D35" s="4"/>
      <c r="E35" s="4"/>
      <c r="F35" s="4"/>
      <c r="G35" s="4"/>
      <c r="H35" s="930"/>
      <c r="I35" s="931"/>
      <c r="J35" s="931"/>
      <c r="K35" s="932"/>
      <c r="L35" s="28" t="s">
        <v>67</v>
      </c>
      <c r="M35" s="22">
        <f>'1403-02-07'!N35</f>
        <v>915.6400000000001</v>
      </c>
      <c r="N35" s="22">
        <f>J16+J17</f>
        <v>1241.8360000000002</v>
      </c>
      <c r="O35" s="22">
        <f>'1403-02-07'!O35+'1403-02-08'!N35</f>
        <v>23459.399999999998</v>
      </c>
      <c r="Q35" s="19"/>
      <c r="T35" s="19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f>'1403-02-06'!N36</f>
        <v>0</v>
      </c>
      <c r="N36" s="22">
        <f>J18</f>
        <v>0</v>
      </c>
      <c r="O36" s="22">
        <f>'1403-02-07'!O36+'1403-02-08'!N36</f>
        <v>199</v>
      </c>
      <c r="P36" s="19"/>
      <c r="Q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930"/>
      <c r="I37" s="931"/>
      <c r="J37" s="931"/>
      <c r="K37" s="932"/>
      <c r="L37" s="4" t="s">
        <v>89</v>
      </c>
      <c r="M37" s="22">
        <f>'1403-02-06'!N37</f>
        <v>0</v>
      </c>
      <c r="N37" s="4">
        <v>0</v>
      </c>
      <c r="O37" s="22">
        <f>'1403-02-07'!O37+'1403-02-08'!N37</f>
        <v>50</v>
      </c>
    </row>
    <row r="38" spans="1:21" s="9" customFormat="1" ht="33.6" customHeight="1" x14ac:dyDescent="0.25">
      <c r="A38" s="20"/>
      <c r="B38" s="924" t="s">
        <v>5</v>
      </c>
      <c r="C38" s="924"/>
      <c r="D38" s="924"/>
      <c r="E38" s="924"/>
      <c r="F38" s="924"/>
      <c r="G38" s="924"/>
      <c r="H38" s="925" t="s">
        <v>4</v>
      </c>
      <c r="I38" s="925"/>
      <c r="J38" s="925"/>
      <c r="K38" s="925"/>
      <c r="L38" s="925"/>
      <c r="M38" s="925"/>
      <c r="N38" s="925"/>
      <c r="O38" s="925"/>
    </row>
  </sheetData>
  <mergeCells count="74">
    <mergeCell ref="H37:K37"/>
    <mergeCell ref="B38:G38"/>
    <mergeCell ref="H38:O38"/>
    <mergeCell ref="B31:O31"/>
    <mergeCell ref="B32:K32"/>
    <mergeCell ref="L32:O32"/>
    <mergeCell ref="H33:K33"/>
    <mergeCell ref="H34:K34"/>
    <mergeCell ref="H35:K35"/>
    <mergeCell ref="J28:K28"/>
    <mergeCell ref="L28:O28"/>
    <mergeCell ref="J29:K29"/>
    <mergeCell ref="L29:O29"/>
    <mergeCell ref="J30:K30"/>
    <mergeCell ref="L30:O30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K3:L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326A-DD57-4D14-BE57-A9EF9E0C7618}">
  <sheetPr>
    <pageSetUpPr fitToPage="1"/>
  </sheetPr>
  <dimension ref="A1:U39"/>
  <sheetViews>
    <sheetView rightToLeft="1" view="pageBreakPreview" topLeftCell="A4" zoomScale="70" zoomScaleNormal="100" zoomScaleSheetLayoutView="70" workbookViewId="0">
      <selection activeCell="B9" sqref="B9:D9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129</v>
      </c>
      <c r="J3" s="920"/>
      <c r="K3" s="39"/>
      <c r="L3" s="39"/>
      <c r="M3" s="922" t="s">
        <v>3</v>
      </c>
      <c r="N3" s="922"/>
      <c r="O3" s="38">
        <v>10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130</v>
      </c>
      <c r="C7" s="908"/>
      <c r="D7" s="909"/>
      <c r="E7" s="5">
        <v>36</v>
      </c>
      <c r="F7" s="910" t="s">
        <v>73</v>
      </c>
      <c r="G7" s="910"/>
      <c r="H7" s="4">
        <v>0</v>
      </c>
      <c r="I7" s="911" t="s">
        <v>42</v>
      </c>
      <c r="J7" s="911"/>
      <c r="K7" s="911"/>
      <c r="L7" s="896" t="s">
        <v>135</v>
      </c>
      <c r="M7" s="896"/>
      <c r="N7" s="896"/>
      <c r="O7" s="896"/>
    </row>
    <row r="8" spans="1:19" s="11" customFormat="1" ht="23.25" customHeight="1" x14ac:dyDescent="0.25">
      <c r="A8" s="8"/>
      <c r="B8" s="907" t="s">
        <v>131</v>
      </c>
      <c r="C8" s="908"/>
      <c r="D8" s="909"/>
      <c r="E8" s="5">
        <v>16</v>
      </c>
      <c r="F8" s="910" t="s">
        <v>133</v>
      </c>
      <c r="G8" s="910"/>
      <c r="H8" s="4">
        <v>4</v>
      </c>
      <c r="I8" s="951" t="s">
        <v>132</v>
      </c>
      <c r="J8" s="952"/>
      <c r="K8" s="953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134</v>
      </c>
      <c r="C9" s="908"/>
      <c r="D9" s="909"/>
      <c r="E9" s="5" t="s">
        <v>42</v>
      </c>
      <c r="F9" s="910" t="s">
        <v>65</v>
      </c>
      <c r="G9" s="910"/>
      <c r="H9" s="4">
        <v>0</v>
      </c>
      <c r="I9" s="954"/>
      <c r="J9" s="955"/>
      <c r="K9" s="956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136</v>
      </c>
      <c r="D14" s="6" t="s">
        <v>74</v>
      </c>
      <c r="E14" s="7">
        <v>800</v>
      </c>
      <c r="F14" s="6" t="s">
        <v>9</v>
      </c>
      <c r="G14" s="4" t="s">
        <v>84</v>
      </c>
      <c r="H14" s="4">
        <v>79</v>
      </c>
      <c r="I14" s="30">
        <v>0</v>
      </c>
      <c r="J14" s="29">
        <f>SUM(H14,I14/2)*6</f>
        <v>474</v>
      </c>
      <c r="K14" s="1" t="s">
        <v>69</v>
      </c>
      <c r="L14" s="928" t="s">
        <v>113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137</v>
      </c>
      <c r="D15" s="7" t="s">
        <v>74</v>
      </c>
      <c r="E15" s="7">
        <v>800</v>
      </c>
      <c r="F15" s="6" t="s">
        <v>9</v>
      </c>
      <c r="G15" s="7" t="s">
        <v>84</v>
      </c>
      <c r="H15" s="7">
        <v>42</v>
      </c>
      <c r="I15" s="7">
        <v>42</v>
      </c>
      <c r="J15" s="29">
        <f>SUM(H15,I15/2)*6</f>
        <v>378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SUM(J14:J15)*1.1*0.66</f>
        <v>618.55200000000002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SUM(J14:J15)*0.34</f>
        <v>289.68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40</v>
      </c>
      <c r="H24" s="4">
        <v>0</v>
      </c>
      <c r="I24" s="4">
        <f>SUM(G24:H24)</f>
        <v>40</v>
      </c>
      <c r="J24" s="928">
        <v>10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20</v>
      </c>
      <c r="H27" s="4">
        <v>0</v>
      </c>
      <c r="I27" s="4">
        <f t="shared" si="1"/>
        <v>20</v>
      </c>
      <c r="J27" s="928">
        <v>10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166</v>
      </c>
      <c r="G35" s="22">
        <f>'1403-02-08'!G34-'1403-02-09'!F35</f>
        <v>22434</v>
      </c>
      <c r="H35" s="937" t="s">
        <v>42</v>
      </c>
      <c r="I35" s="938"/>
      <c r="J35" s="938"/>
      <c r="K35" s="939"/>
      <c r="L35" s="4" t="s">
        <v>66</v>
      </c>
      <c r="M35" s="22">
        <f>'1403-02-08'!N34</f>
        <v>846</v>
      </c>
      <c r="N35" s="22">
        <f>SUM(J14:J15)</f>
        <v>852</v>
      </c>
      <c r="O35" s="22">
        <f>'1403-02-08'!O34+'1403-02-09'!N35</f>
        <v>19997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4"/>
      <c r="H36" s="930"/>
      <c r="I36" s="931"/>
      <c r="J36" s="931"/>
      <c r="K36" s="932"/>
      <c r="L36" s="28" t="s">
        <v>67</v>
      </c>
      <c r="M36" s="22">
        <f>'1403-02-08'!N35</f>
        <v>1241.8360000000002</v>
      </c>
      <c r="N36" s="22">
        <f>J16+J17</f>
        <v>908.23199999999997</v>
      </c>
      <c r="O36" s="22">
        <f>'1403-02-08'!O35+'1403-02-09'!N36</f>
        <v>24367.631999999998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35"/>
      <c r="I37" s="36"/>
      <c r="J37" s="36"/>
      <c r="K37" s="37"/>
      <c r="L37" s="28" t="s">
        <v>68</v>
      </c>
      <c r="M37" s="22">
        <f>'1403-02-08'!N36</f>
        <v>0</v>
      </c>
      <c r="N37" s="22">
        <f>J18</f>
        <v>0</v>
      </c>
      <c r="O37" s="22">
        <f>'1403-02-08'!O36+'1403-02-09'!N37</f>
        <v>199</v>
      </c>
      <c r="P37" s="19"/>
      <c r="Q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930"/>
      <c r="I38" s="931"/>
      <c r="J38" s="931"/>
      <c r="K38" s="932"/>
      <c r="L38" s="4" t="s">
        <v>89</v>
      </c>
      <c r="M38" s="22">
        <f>'1403-02-08'!N37</f>
        <v>0</v>
      </c>
      <c r="N38" s="4">
        <v>0</v>
      </c>
      <c r="O38" s="22">
        <f>'1403-02-08'!O37+'1403-02-09'!N38</f>
        <v>50</v>
      </c>
    </row>
    <row r="39" spans="1:21" s="9" customFormat="1" ht="33.6" customHeight="1" x14ac:dyDescent="0.25">
      <c r="A39" s="20"/>
      <c r="B39" s="924" t="s">
        <v>5</v>
      </c>
      <c r="C39" s="924"/>
      <c r="D39" s="924"/>
      <c r="E39" s="924"/>
      <c r="F39" s="924"/>
      <c r="G39" s="924"/>
      <c r="H39" s="925" t="s">
        <v>4</v>
      </c>
      <c r="I39" s="925"/>
      <c r="J39" s="925"/>
      <c r="K39" s="925"/>
      <c r="L39" s="925"/>
      <c r="M39" s="925"/>
      <c r="N39" s="925"/>
      <c r="O39" s="925"/>
    </row>
  </sheetData>
  <mergeCells count="74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B9:D9"/>
    <mergeCell ref="F9:G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30:K30"/>
    <mergeCell ref="L30:O30"/>
    <mergeCell ref="J25:K25"/>
    <mergeCell ref="L25:O25"/>
    <mergeCell ref="J26:K26"/>
    <mergeCell ref="L26:O26"/>
    <mergeCell ref="J27:K27"/>
    <mergeCell ref="L27:O27"/>
    <mergeCell ref="H38:K38"/>
    <mergeCell ref="B39:G39"/>
    <mergeCell ref="H39:O39"/>
    <mergeCell ref="I8:K9"/>
    <mergeCell ref="J31:K31"/>
    <mergeCell ref="L31:O31"/>
    <mergeCell ref="B32:O32"/>
    <mergeCell ref="B33:K33"/>
    <mergeCell ref="L33:O33"/>
    <mergeCell ref="H34:K34"/>
    <mergeCell ref="H35:K35"/>
    <mergeCell ref="H36:K36"/>
    <mergeCell ref="J28:K28"/>
    <mergeCell ref="L28:O28"/>
    <mergeCell ref="J29:K29"/>
    <mergeCell ref="L29:O2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766-C862-4376-9B61-F73A10941EE8}">
  <sheetPr>
    <pageSetUpPr fitToPage="1"/>
  </sheetPr>
  <dimension ref="A1:U39"/>
  <sheetViews>
    <sheetView rightToLeft="1" view="pageBreakPreview" topLeftCell="A34" zoomScale="70" zoomScaleNormal="100" zoomScaleSheetLayoutView="70" workbookViewId="0">
      <selection activeCell="N36" sqref="N36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139</v>
      </c>
      <c r="J3" s="920"/>
      <c r="K3" s="39"/>
      <c r="L3" s="39"/>
      <c r="M3" s="922" t="s">
        <v>3</v>
      </c>
      <c r="N3" s="922"/>
      <c r="O3" s="38">
        <v>11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144</v>
      </c>
      <c r="C7" s="908"/>
      <c r="D7" s="909"/>
      <c r="E7" s="5">
        <v>27</v>
      </c>
      <c r="F7" s="910" t="s">
        <v>73</v>
      </c>
      <c r="G7" s="910"/>
      <c r="H7" s="4">
        <v>0</v>
      </c>
      <c r="I7" s="911" t="s">
        <v>42</v>
      </c>
      <c r="J7" s="911"/>
      <c r="K7" s="911"/>
      <c r="L7" s="896" t="s">
        <v>140</v>
      </c>
      <c r="M7" s="896"/>
      <c r="N7" s="896"/>
      <c r="O7" s="896"/>
    </row>
    <row r="8" spans="1:19" s="11" customFormat="1" ht="23.25" customHeight="1" x14ac:dyDescent="0.25">
      <c r="A8" s="8"/>
      <c r="B8" s="907" t="s">
        <v>145</v>
      </c>
      <c r="C8" s="908"/>
      <c r="D8" s="909"/>
      <c r="E8" s="5">
        <v>9.5</v>
      </c>
      <c r="F8" s="910" t="s">
        <v>143</v>
      </c>
      <c r="G8" s="910"/>
      <c r="H8" s="4">
        <v>1600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146</v>
      </c>
      <c r="C9" s="908"/>
      <c r="D9" s="909"/>
      <c r="E9" s="5">
        <v>1876</v>
      </c>
      <c r="F9" s="910" t="s">
        <v>65</v>
      </c>
      <c r="G9" s="910"/>
      <c r="H9" s="4">
        <v>300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141</v>
      </c>
      <c r="D14" s="6" t="s">
        <v>142</v>
      </c>
      <c r="E14" s="7">
        <v>950</v>
      </c>
      <c r="F14" s="6" t="s">
        <v>9</v>
      </c>
      <c r="G14" s="4" t="s">
        <v>84</v>
      </c>
      <c r="H14" s="4">
        <v>74</v>
      </c>
      <c r="I14" s="30">
        <v>0</v>
      </c>
      <c r="J14" s="29">
        <f>SUM(H14,I14/2)*6</f>
        <v>444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126</v>
      </c>
      <c r="D15" s="7" t="s">
        <v>137</v>
      </c>
      <c r="E15" s="7">
        <v>800</v>
      </c>
      <c r="F15" s="6" t="s">
        <v>9</v>
      </c>
      <c r="G15" s="7" t="s">
        <v>84</v>
      </c>
      <c r="H15" s="7">
        <v>25</v>
      </c>
      <c r="I15" s="7">
        <v>42</v>
      </c>
      <c r="J15" s="29">
        <f>SUM(H15,I15/2)*6</f>
        <v>276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792.00000000000011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25" t="s">
        <v>42</v>
      </c>
      <c r="D17" s="25" t="s">
        <v>42</v>
      </c>
      <c r="E17" s="25" t="s">
        <v>42</v>
      </c>
      <c r="F17" s="25" t="s">
        <v>42</v>
      </c>
      <c r="G17" s="25" t="s">
        <v>42</v>
      </c>
      <c r="H17" s="25" t="s">
        <v>42</v>
      </c>
      <c r="I17" s="25" t="s">
        <v>42</v>
      </c>
      <c r="J17" s="22">
        <v>0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48</v>
      </c>
      <c r="H24" s="4">
        <v>0</v>
      </c>
      <c r="I24" s="4">
        <f>SUM(G24:H24)</f>
        <v>48</v>
      </c>
      <c r="J24" s="928">
        <v>10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20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10</v>
      </c>
      <c r="H30" s="4">
        <v>0</v>
      </c>
      <c r="I30" s="4">
        <f>SUM(G30:H30)</f>
        <v>10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2199</v>
      </c>
      <c r="G35" s="22">
        <f>'1403-02-09'!G35-'1403-02-10'!F35</f>
        <v>20235</v>
      </c>
      <c r="H35" s="937" t="s">
        <v>42</v>
      </c>
      <c r="I35" s="938"/>
      <c r="J35" s="938"/>
      <c r="K35" s="939"/>
      <c r="L35" s="4" t="s">
        <v>66</v>
      </c>
      <c r="M35" s="22">
        <f>'1403-02-09'!N35</f>
        <v>852</v>
      </c>
      <c r="N35" s="22">
        <f>SUM(J14:J15)</f>
        <v>720</v>
      </c>
      <c r="O35" s="22">
        <f>'1403-02-09'!O35+'1403-02-10'!N35</f>
        <v>20717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28" t="s">
        <v>67</v>
      </c>
      <c r="M36" s="22">
        <f>'1403-02-09'!N36</f>
        <v>908.23199999999997</v>
      </c>
      <c r="N36" s="22">
        <f>J16+J17</f>
        <v>792.00000000000011</v>
      </c>
      <c r="O36" s="22">
        <f>'1403-02-09'!O36+'1403-02-10'!N36</f>
        <v>25159.631999999998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35"/>
      <c r="I37" s="36"/>
      <c r="J37" s="36"/>
      <c r="K37" s="37"/>
      <c r="L37" s="28" t="s">
        <v>68</v>
      </c>
      <c r="M37" s="22">
        <f>'1403-02-09'!N37</f>
        <v>0</v>
      </c>
      <c r="N37" s="22">
        <f>J18</f>
        <v>0</v>
      </c>
      <c r="O37" s="22">
        <f>'1403-02-09'!O37+'1403-02-10'!N37</f>
        <v>199</v>
      </c>
      <c r="P37" s="19"/>
      <c r="Q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930"/>
      <c r="I38" s="931"/>
      <c r="J38" s="931"/>
      <c r="K38" s="932"/>
      <c r="L38" s="4" t="s">
        <v>89</v>
      </c>
      <c r="M38" s="22">
        <f>'1403-02-09'!N38</f>
        <v>0</v>
      </c>
      <c r="N38" s="4">
        <v>0</v>
      </c>
      <c r="O38" s="22">
        <f>'1403-02-09'!O38+'1403-02-10'!N38</f>
        <v>50</v>
      </c>
    </row>
    <row r="39" spans="1:21" s="9" customFormat="1" ht="33.6" customHeight="1" x14ac:dyDescent="0.25">
      <c r="A39" s="20"/>
      <c r="B39" s="924" t="s">
        <v>5</v>
      </c>
      <c r="C39" s="924"/>
      <c r="D39" s="924"/>
      <c r="E39" s="924"/>
      <c r="F39" s="924"/>
      <c r="G39" s="924"/>
      <c r="H39" s="925" t="s">
        <v>4</v>
      </c>
      <c r="I39" s="925"/>
      <c r="J39" s="925"/>
      <c r="K39" s="925"/>
      <c r="L39" s="925"/>
      <c r="M39" s="925"/>
      <c r="N39" s="925"/>
      <c r="O39" s="925"/>
    </row>
  </sheetData>
  <mergeCells count="75">
    <mergeCell ref="H35:K35"/>
    <mergeCell ref="H36:K36"/>
    <mergeCell ref="H38:K38"/>
    <mergeCell ref="B39:G39"/>
    <mergeCell ref="H39:O39"/>
    <mergeCell ref="J25:K25"/>
    <mergeCell ref="L25:O25"/>
    <mergeCell ref="J26:K26"/>
    <mergeCell ref="L26:O26"/>
    <mergeCell ref="J27:K27"/>
    <mergeCell ref="L27:O27"/>
    <mergeCell ref="B33:K33"/>
    <mergeCell ref="L33:O33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L24:O24"/>
    <mergeCell ref="L16:O16"/>
    <mergeCell ref="R16:S16"/>
    <mergeCell ref="L17:O17"/>
    <mergeCell ref="L18:O18"/>
    <mergeCell ref="B20:O20"/>
    <mergeCell ref="J21:K21"/>
    <mergeCell ref="L21:O21"/>
    <mergeCell ref="J22:K22"/>
    <mergeCell ref="L22:O22"/>
    <mergeCell ref="J23:K23"/>
    <mergeCell ref="L23:O23"/>
    <mergeCell ref="J24:K24"/>
    <mergeCell ref="R13:S13"/>
    <mergeCell ref="L14:O14"/>
    <mergeCell ref="R14:S14"/>
    <mergeCell ref="L15:O15"/>
    <mergeCell ref="P15:S15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L12:O13"/>
    <mergeCell ref="B7:D7"/>
    <mergeCell ref="F7:G7"/>
    <mergeCell ref="I7:K7"/>
    <mergeCell ref="L7:O9"/>
    <mergeCell ref="B8:D8"/>
    <mergeCell ref="F8:G8"/>
    <mergeCell ref="B9:D9"/>
    <mergeCell ref="F9:G9"/>
    <mergeCell ref="I8:K8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E6A-4C9E-4201-9AB7-E064C2C97B3D}">
  <sheetPr>
    <pageSetUpPr fitToPage="1"/>
  </sheetPr>
  <dimension ref="A1:U39"/>
  <sheetViews>
    <sheetView rightToLeft="1" view="pageBreakPreview" topLeftCell="A25" zoomScale="70" zoomScaleNormal="100" zoomScaleSheetLayoutView="70" workbookViewId="0">
      <selection activeCell="J16" sqref="J16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2851562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148</v>
      </c>
      <c r="J3" s="920"/>
      <c r="K3" s="39"/>
      <c r="L3" s="39"/>
      <c r="M3" s="922" t="s">
        <v>3</v>
      </c>
      <c r="N3" s="922"/>
      <c r="O3" s="38">
        <v>12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149</v>
      </c>
      <c r="C7" s="908"/>
      <c r="D7" s="909"/>
      <c r="E7" s="5">
        <v>12</v>
      </c>
      <c r="F7" s="910" t="s">
        <v>152</v>
      </c>
      <c r="G7" s="910"/>
      <c r="H7" s="4">
        <v>1</v>
      </c>
      <c r="I7" s="957" t="s">
        <v>153</v>
      </c>
      <c r="J7" s="957"/>
      <c r="K7" s="957"/>
      <c r="L7" s="896" t="s">
        <v>140</v>
      </c>
      <c r="M7" s="896"/>
      <c r="N7" s="896"/>
      <c r="O7" s="896"/>
    </row>
    <row r="8" spans="1:19" s="11" customFormat="1" ht="23.25" customHeight="1" x14ac:dyDescent="0.25">
      <c r="A8" s="8"/>
      <c r="B8" s="907" t="s">
        <v>147</v>
      </c>
      <c r="C8" s="908"/>
      <c r="D8" s="909"/>
      <c r="E8" s="5">
        <v>974</v>
      </c>
      <c r="F8" s="910" t="s">
        <v>143</v>
      </c>
      <c r="G8" s="910"/>
      <c r="H8" s="4">
        <v>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150</v>
      </c>
      <c r="C9" s="908"/>
      <c r="D9" s="909"/>
      <c r="E9" s="5" t="s">
        <v>151</v>
      </c>
      <c r="F9" s="910" t="s">
        <v>65</v>
      </c>
      <c r="G9" s="910"/>
      <c r="H9" s="4">
        <v>750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141</v>
      </c>
      <c r="D14" s="6" t="s">
        <v>76</v>
      </c>
      <c r="E14" s="7">
        <v>720</v>
      </c>
      <c r="F14" s="6" t="s">
        <v>9</v>
      </c>
      <c r="G14" s="4" t="s">
        <v>84</v>
      </c>
      <c r="H14" s="4">
        <v>104</v>
      </c>
      <c r="I14" s="30">
        <v>0</v>
      </c>
      <c r="J14" s="29">
        <f>H14*6+I14*4</f>
        <v>624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41</v>
      </c>
      <c r="D15" s="7" t="s">
        <v>154</v>
      </c>
      <c r="E15" s="7">
        <v>400</v>
      </c>
      <c r="F15" s="6" t="s">
        <v>9</v>
      </c>
      <c r="G15" s="7" t="s">
        <v>84</v>
      </c>
      <c r="H15" s="7">
        <v>25</v>
      </c>
      <c r="I15" s="7">
        <v>31</v>
      </c>
      <c r="J15" s="29">
        <f>H15*6+I15*4</f>
        <v>274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987.80000000000007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40</v>
      </c>
      <c r="C17" s="25" t="s">
        <v>42</v>
      </c>
      <c r="D17" s="25" t="s">
        <v>42</v>
      </c>
      <c r="E17" s="25" t="s">
        <v>42</v>
      </c>
      <c r="F17" s="25" t="s">
        <v>42</v>
      </c>
      <c r="G17" s="25" t="s">
        <v>42</v>
      </c>
      <c r="H17" s="25" t="s">
        <v>42</v>
      </c>
      <c r="I17" s="25" t="s">
        <v>42</v>
      </c>
      <c r="J17" s="22">
        <v>0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1</v>
      </c>
      <c r="E22" s="4">
        <v>0</v>
      </c>
      <c r="F22" s="26">
        <f>SUM(C22:E22)</f>
        <v>2</v>
      </c>
      <c r="G22" s="4">
        <v>20</v>
      </c>
      <c r="H22" s="4">
        <v>0</v>
      </c>
      <c r="I22" s="4">
        <f>SUM(G22:H22)</f>
        <v>20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48</v>
      </c>
      <c r="H24" s="4">
        <v>0</v>
      </c>
      <c r="I24" s="4">
        <f>SUM(G24:H24)</f>
        <v>48</v>
      </c>
      <c r="J24" s="928">
        <v>10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20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0</v>
      </c>
      <c r="G35" s="22">
        <f>'1403-02-10'!G35-'1403-02-11'!F35</f>
        <v>20235</v>
      </c>
      <c r="H35" s="937" t="s">
        <v>42</v>
      </c>
      <c r="I35" s="938"/>
      <c r="J35" s="938"/>
      <c r="K35" s="939"/>
      <c r="L35" s="4" t="s">
        <v>66</v>
      </c>
      <c r="M35" s="22">
        <f>'1403-02-10'!N35</f>
        <v>720</v>
      </c>
      <c r="N35" s="22">
        <f>SUM(J14:J15)</f>
        <v>898</v>
      </c>
      <c r="O35" s="22">
        <f>'1403-02-10'!O35+'1403-02-11'!N35</f>
        <v>21615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28" t="s">
        <v>67</v>
      </c>
      <c r="M36" s="22">
        <f>'1403-02-10'!N36</f>
        <v>792.00000000000011</v>
      </c>
      <c r="N36" s="22">
        <f>J16+J17</f>
        <v>987.80000000000007</v>
      </c>
      <c r="O36" s="22">
        <f>'1403-02-10'!O36+'1403-02-11'!N36</f>
        <v>26147.431999999997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4"/>
      <c r="H37" s="35"/>
      <c r="I37" s="36"/>
      <c r="J37" s="36"/>
      <c r="K37" s="37"/>
      <c r="L37" s="28" t="s">
        <v>68</v>
      </c>
      <c r="M37" s="22">
        <f>'1403-02-09'!N37</f>
        <v>0</v>
      </c>
      <c r="N37" s="22">
        <f>J18</f>
        <v>0</v>
      </c>
      <c r="O37" s="22">
        <f>'1403-02-10'!O37+'1403-02-11'!N37</f>
        <v>199</v>
      </c>
      <c r="P37" s="19"/>
      <c r="Q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930"/>
      <c r="I38" s="931"/>
      <c r="J38" s="931"/>
      <c r="K38" s="932"/>
      <c r="L38" s="4" t="s">
        <v>89</v>
      </c>
      <c r="M38" s="22">
        <f>'1403-02-09'!N38</f>
        <v>0</v>
      </c>
      <c r="N38" s="4">
        <v>0</v>
      </c>
      <c r="O38" s="22">
        <f>'1403-02-10'!O38+'1403-02-11'!N38</f>
        <v>50</v>
      </c>
    </row>
    <row r="39" spans="1:21" s="9" customFormat="1" ht="33.6" customHeight="1" x14ac:dyDescent="0.25">
      <c r="A39" s="20"/>
      <c r="B39" s="924" t="s">
        <v>5</v>
      </c>
      <c r="C39" s="924"/>
      <c r="D39" s="924"/>
      <c r="E39" s="924"/>
      <c r="F39" s="924"/>
      <c r="G39" s="924"/>
      <c r="H39" s="925" t="s">
        <v>4</v>
      </c>
      <c r="I39" s="925"/>
      <c r="J39" s="925"/>
      <c r="K39" s="925"/>
      <c r="L39" s="925"/>
      <c r="M39" s="925"/>
      <c r="N39" s="925"/>
      <c r="O39" s="925"/>
    </row>
  </sheetData>
  <mergeCells count="75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H35:K35"/>
    <mergeCell ref="H36:K36"/>
    <mergeCell ref="H38:K38"/>
    <mergeCell ref="B39:G39"/>
    <mergeCell ref="H39:O3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0E1F-334D-4738-8E5B-6229EE07C296}">
  <sheetPr>
    <pageSetUpPr fitToPage="1"/>
  </sheetPr>
  <dimension ref="A1:U40"/>
  <sheetViews>
    <sheetView rightToLeft="1" view="pageBreakPreview" zoomScale="70" zoomScaleNormal="100" zoomScaleSheetLayoutView="70" workbookViewId="0">
      <selection activeCell="L7" sqref="L7:O9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156</v>
      </c>
      <c r="J3" s="920"/>
      <c r="K3" s="39"/>
      <c r="L3" s="39"/>
      <c r="M3" s="922" t="s">
        <v>3</v>
      </c>
      <c r="N3" s="922"/>
      <c r="O3" s="38">
        <v>13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151</v>
      </c>
      <c r="C7" s="908"/>
      <c r="D7" s="909"/>
      <c r="E7" s="5" t="s">
        <v>151</v>
      </c>
      <c r="F7" s="910" t="s">
        <v>152</v>
      </c>
      <c r="G7" s="910"/>
      <c r="H7" s="4">
        <v>1</v>
      </c>
      <c r="I7" s="958" t="s">
        <v>155</v>
      </c>
      <c r="J7" s="958"/>
      <c r="K7" s="958"/>
      <c r="L7" s="896" t="s">
        <v>166</v>
      </c>
      <c r="M7" s="896"/>
      <c r="N7" s="896"/>
      <c r="O7" s="896"/>
    </row>
    <row r="8" spans="1:19" s="11" customFormat="1" ht="23.25" customHeight="1" x14ac:dyDescent="0.25">
      <c r="A8" s="8"/>
      <c r="B8" s="907" t="s">
        <v>151</v>
      </c>
      <c r="C8" s="908"/>
      <c r="D8" s="909"/>
      <c r="E8" s="5" t="s">
        <v>151</v>
      </c>
      <c r="F8" s="910" t="s">
        <v>143</v>
      </c>
      <c r="G8" s="910"/>
      <c r="H8" s="4">
        <v>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151</v>
      </c>
      <c r="C9" s="908"/>
      <c r="D9" s="909"/>
      <c r="E9" s="5" t="s">
        <v>151</v>
      </c>
      <c r="F9" s="910" t="s">
        <v>65</v>
      </c>
      <c r="G9" s="910"/>
      <c r="H9" s="4">
        <v>750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157</v>
      </c>
      <c r="D14" s="6" t="s">
        <v>76</v>
      </c>
      <c r="E14" s="7">
        <v>500</v>
      </c>
      <c r="F14" s="6" t="s">
        <v>9</v>
      </c>
      <c r="G14" s="4" t="s">
        <v>84</v>
      </c>
      <c r="H14" s="4">
        <v>66</v>
      </c>
      <c r="I14" s="30">
        <v>0</v>
      </c>
      <c r="J14" s="29">
        <f>H14*6+I14*4</f>
        <v>396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158</v>
      </c>
      <c r="D15" s="7" t="s">
        <v>159</v>
      </c>
      <c r="E15" s="7">
        <v>300</v>
      </c>
      <c r="F15" s="6" t="s">
        <v>9</v>
      </c>
      <c r="G15" s="7" t="s">
        <v>84</v>
      </c>
      <c r="H15" s="7">
        <v>40</v>
      </c>
      <c r="I15" s="7">
        <v>40</v>
      </c>
      <c r="J15" s="29">
        <f>H15*6+I15*4</f>
        <v>400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875.6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605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210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1</v>
      </c>
      <c r="E22" s="4">
        <v>0</v>
      </c>
      <c r="F22" s="26">
        <f>SUM(C22:E22)</f>
        <v>2</v>
      </c>
      <c r="G22" s="4">
        <v>18</v>
      </c>
      <c r="H22" s="4">
        <v>0</v>
      </c>
      <c r="I22" s="4">
        <f>SUM(G22:H22)</f>
        <v>18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40</v>
      </c>
      <c r="H24" s="4">
        <v>0</v>
      </c>
      <c r="I24" s="4">
        <f>SUM(G24:H24)</f>
        <v>40</v>
      </c>
      <c r="J24" s="928">
        <v>10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20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10</v>
      </c>
      <c r="H30" s="4">
        <v>0</v>
      </c>
      <c r="I30" s="4">
        <f>SUM(G30:H30)</f>
        <v>10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1095</v>
      </c>
      <c r="G35" s="22">
        <f>'1403-02-11'!G35-'1403-02-12'!F35</f>
        <v>19140</v>
      </c>
      <c r="H35" s="937" t="s">
        <v>42</v>
      </c>
      <c r="I35" s="938"/>
      <c r="J35" s="938"/>
      <c r="K35" s="939"/>
      <c r="L35" s="4" t="s">
        <v>66</v>
      </c>
      <c r="M35" s="22">
        <f>'1403-02-11'!N35</f>
        <v>898</v>
      </c>
      <c r="N35" s="22">
        <f>SUM(J14:J15)</f>
        <v>796</v>
      </c>
      <c r="O35" s="22">
        <f>'1403-02-11'!O35+'1403-02-12'!N35</f>
        <v>22411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28" t="s">
        <v>67</v>
      </c>
      <c r="M36" s="22">
        <f>'1403-02-11'!N36</f>
        <v>987.80000000000007</v>
      </c>
      <c r="N36" s="22">
        <f>J16</f>
        <v>875.6</v>
      </c>
      <c r="O36" s="22">
        <f>'1403-02-11'!O36+'1403-02-12'!N36</f>
        <v>27023.031999999996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v>0</v>
      </c>
      <c r="N37" s="22">
        <f>J17</f>
        <v>605</v>
      </c>
      <c r="O37" s="22" t="s">
        <v>42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'1403-02-11'!N37</f>
        <v>0</v>
      </c>
      <c r="N38" s="22">
        <f>J18</f>
        <v>210</v>
      </c>
      <c r="O38" s="22">
        <f>'1403-02-11'!O37+'1403-02-12'!N38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" t="s">
        <v>89</v>
      </c>
      <c r="M39" s="22">
        <f>'1403-02-11'!N38</f>
        <v>0</v>
      </c>
      <c r="N39" s="4">
        <v>0</v>
      </c>
      <c r="O39" s="22">
        <f>'1403-02-11'!O38+'1403-02-12'!N39</f>
        <v>50</v>
      </c>
    </row>
    <row r="40" spans="1:21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4</v>
      </c>
      <c r="I40" s="959"/>
      <c r="J40" s="959"/>
      <c r="K40" s="959"/>
      <c r="L40" s="959"/>
      <c r="M40" s="959"/>
      <c r="N40" s="959"/>
      <c r="O40" s="959"/>
    </row>
  </sheetData>
  <mergeCells count="75">
    <mergeCell ref="H35:K35"/>
    <mergeCell ref="H36:K36"/>
    <mergeCell ref="H39:K39"/>
    <mergeCell ref="B40:G40"/>
    <mergeCell ref="H40:O40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691B-7916-4F59-A60C-A20FCBFB808E}">
  <sheetPr>
    <pageSetUpPr fitToPage="1"/>
  </sheetPr>
  <dimension ref="A1:U40"/>
  <sheetViews>
    <sheetView rightToLeft="1" view="pageBreakPreview" topLeftCell="A4" zoomScale="70" zoomScaleNormal="100" zoomScaleSheetLayoutView="70" workbookViewId="0">
      <selection activeCell="B14" sqref="B14:O18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165</v>
      </c>
      <c r="J3" s="920"/>
      <c r="K3" s="39"/>
      <c r="L3" s="39"/>
      <c r="M3" s="922" t="s">
        <v>3</v>
      </c>
      <c r="N3" s="922"/>
      <c r="O3" s="38">
        <v>14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168</v>
      </c>
      <c r="C7" s="908"/>
      <c r="D7" s="909"/>
      <c r="E7" s="5" t="s">
        <v>151</v>
      </c>
      <c r="F7" s="910" t="s">
        <v>152</v>
      </c>
      <c r="G7" s="910"/>
      <c r="H7" s="4" t="s">
        <v>151</v>
      </c>
      <c r="I7" s="958" t="s">
        <v>151</v>
      </c>
      <c r="J7" s="958"/>
      <c r="K7" s="958"/>
      <c r="L7" s="896" t="s">
        <v>167</v>
      </c>
      <c r="M7" s="896"/>
      <c r="N7" s="896"/>
      <c r="O7" s="896"/>
    </row>
    <row r="8" spans="1:19" s="11" customFormat="1" ht="23.25" customHeight="1" x14ac:dyDescent="0.25">
      <c r="A8" s="8"/>
      <c r="B8" s="907" t="s">
        <v>169</v>
      </c>
      <c r="C8" s="908"/>
      <c r="D8" s="909"/>
      <c r="E8" s="5">
        <v>504</v>
      </c>
      <c r="F8" s="910" t="s">
        <v>143</v>
      </c>
      <c r="G8" s="910"/>
      <c r="H8" s="4">
        <v>160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170</v>
      </c>
      <c r="C9" s="908"/>
      <c r="D9" s="909"/>
      <c r="E9" s="5">
        <v>4</v>
      </c>
      <c r="F9" s="910" t="s">
        <v>65</v>
      </c>
      <c r="G9" s="910"/>
      <c r="H9" s="4">
        <v>460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171</v>
      </c>
      <c r="D14" s="7" t="s">
        <v>76</v>
      </c>
      <c r="E14" s="7">
        <v>500</v>
      </c>
      <c r="F14" s="6" t="s">
        <v>9</v>
      </c>
      <c r="G14" s="4" t="s">
        <v>84</v>
      </c>
      <c r="H14" s="4">
        <v>70</v>
      </c>
      <c r="I14" s="30">
        <v>0</v>
      </c>
      <c r="J14" s="29">
        <f>H14*6+I14*4</f>
        <v>420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171</v>
      </c>
      <c r="D15" s="7" t="s">
        <v>76</v>
      </c>
      <c r="E15" s="7">
        <v>700</v>
      </c>
      <c r="F15" s="6" t="s">
        <v>9</v>
      </c>
      <c r="G15" s="7" t="s">
        <v>84</v>
      </c>
      <c r="H15" s="7">
        <v>0</v>
      </c>
      <c r="I15" s="7">
        <v>44</v>
      </c>
      <c r="J15" s="29">
        <f>H15*6+I15*4</f>
        <v>176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655.6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32</v>
      </c>
      <c r="H24" s="4">
        <v>0</v>
      </c>
      <c r="I24" s="4">
        <f>SUM(G24:H24)</f>
        <v>32</v>
      </c>
      <c r="J24" s="928">
        <v>18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20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25" t="s">
        <v>42</v>
      </c>
      <c r="D35" s="4" t="s">
        <v>62</v>
      </c>
      <c r="E35" s="22">
        <v>54300</v>
      </c>
      <c r="F35" s="22">
        <v>0</v>
      </c>
      <c r="G35" s="22">
        <f>'1403-02-12'!G35-'1403-02-13'!F35</f>
        <v>19140</v>
      </c>
      <c r="H35" s="937" t="s">
        <v>42</v>
      </c>
      <c r="I35" s="938"/>
      <c r="J35" s="938"/>
      <c r="K35" s="939"/>
      <c r="L35" s="4" t="s">
        <v>66</v>
      </c>
      <c r="M35" s="22">
        <f>'1403-02-12'!N35</f>
        <v>796</v>
      </c>
      <c r="N35" s="22">
        <f>SUM(J14:J15)</f>
        <v>596</v>
      </c>
      <c r="O35" s="22">
        <f>'1403-02-12'!O35+'1403-02-13'!N35</f>
        <v>23007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28" t="s">
        <v>67</v>
      </c>
      <c r="M36" s="22">
        <f>'1403-02-12'!N36</f>
        <v>875.6</v>
      </c>
      <c r="N36" s="22">
        <f>J16+J17</f>
        <v>655.6</v>
      </c>
      <c r="O36" s="22">
        <f>'1403-02-12'!O36+'1403-02-13'!N36</f>
        <v>27678.631999999994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f>'1403-02-12'!N37</f>
        <v>605</v>
      </c>
      <c r="N37" s="22">
        <f>J17</f>
        <v>0</v>
      </c>
      <c r="O37" s="22" t="s">
        <v>151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'1403-02-12'!N38</f>
        <v>210</v>
      </c>
      <c r="N38" s="22">
        <f t="shared" ref="N38" si="2">J18</f>
        <v>0</v>
      </c>
      <c r="O38" s="22">
        <f>'1403-02-12'!O38+'1403-02-13'!N38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" t="s">
        <v>89</v>
      </c>
      <c r="M39" s="22">
        <f>'1403-02-12'!N39</f>
        <v>0</v>
      </c>
      <c r="N39" s="22">
        <v>0</v>
      </c>
      <c r="O39" s="22">
        <f>'1403-02-12'!O39+'1403-02-13'!N39</f>
        <v>50</v>
      </c>
    </row>
    <row r="40" spans="1:21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4</v>
      </c>
      <c r="I40" s="959"/>
      <c r="J40" s="959"/>
      <c r="K40" s="959"/>
      <c r="L40" s="959"/>
      <c r="M40" s="959"/>
      <c r="N40" s="959"/>
      <c r="O40" s="959"/>
    </row>
  </sheetData>
  <mergeCells count="75">
    <mergeCell ref="H35:K35"/>
    <mergeCell ref="H36:K36"/>
    <mergeCell ref="H39:K39"/>
    <mergeCell ref="B40:G40"/>
    <mergeCell ref="H40:O40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6248-8BBE-4A95-9A02-A9D405DA4F07}">
  <sheetPr>
    <pageSetUpPr fitToPage="1"/>
  </sheetPr>
  <dimension ref="A1:U40"/>
  <sheetViews>
    <sheetView rightToLeft="1" view="pageBreakPreview" topLeftCell="A28" zoomScale="70" zoomScaleNormal="100" zoomScaleSheetLayoutView="70" workbookViewId="0">
      <selection activeCell="I3" sqref="I3:J3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174</v>
      </c>
      <c r="J3" s="920"/>
      <c r="K3" s="39"/>
      <c r="L3" s="39"/>
      <c r="M3" s="922" t="s">
        <v>3</v>
      </c>
      <c r="N3" s="922"/>
      <c r="O3" s="38">
        <v>15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172</v>
      </c>
      <c r="C7" s="908"/>
      <c r="D7" s="909"/>
      <c r="E7" s="5">
        <v>18</v>
      </c>
      <c r="F7" s="910" t="s">
        <v>152</v>
      </c>
      <c r="G7" s="910"/>
      <c r="H7" s="4" t="s">
        <v>42</v>
      </c>
      <c r="I7" s="958" t="s">
        <v>42</v>
      </c>
      <c r="J7" s="958"/>
      <c r="K7" s="958"/>
      <c r="L7" s="896" t="s">
        <v>173</v>
      </c>
      <c r="M7" s="896"/>
      <c r="N7" s="896"/>
      <c r="O7" s="896"/>
    </row>
    <row r="8" spans="1:19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910" t="s">
        <v>143</v>
      </c>
      <c r="G8" s="910"/>
      <c r="H8" s="4" t="s">
        <v>42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 t="s">
        <v>42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42</v>
      </c>
      <c r="D14" s="7" t="s">
        <v>42</v>
      </c>
      <c r="E14" s="7" t="s">
        <v>42</v>
      </c>
      <c r="F14" s="6" t="s">
        <v>42</v>
      </c>
      <c r="G14" s="4" t="s">
        <v>42</v>
      </c>
      <c r="H14" s="4">
        <v>0</v>
      </c>
      <c r="I14" s="30">
        <v>0</v>
      </c>
      <c r="J14" s="29">
        <f>H14*6+I14*4</f>
        <v>0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6" t="s">
        <v>42</v>
      </c>
      <c r="G15" s="4" t="s">
        <v>42</v>
      </c>
      <c r="H15" s="7">
        <v>0</v>
      </c>
      <c r="I15" s="7">
        <v>0</v>
      </c>
      <c r="J15" s="29">
        <f>H15*6+I15*4</f>
        <v>0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42</v>
      </c>
      <c r="D16" s="7" t="s">
        <v>42</v>
      </c>
      <c r="E16" s="7" t="s">
        <v>42</v>
      </c>
      <c r="F16" s="6" t="s">
        <v>42</v>
      </c>
      <c r="G16" s="4" t="s">
        <v>42</v>
      </c>
      <c r="H16" s="25" t="s">
        <v>42</v>
      </c>
      <c r="I16" s="25" t="s">
        <v>42</v>
      </c>
      <c r="J16" s="22">
        <f>SUM(J14:J15)*1.1</f>
        <v>0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163</v>
      </c>
      <c r="C17" s="7" t="s">
        <v>42</v>
      </c>
      <c r="D17" s="7" t="s">
        <v>42</v>
      </c>
      <c r="E17" s="7" t="s">
        <v>42</v>
      </c>
      <c r="F17" s="6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7" t="s">
        <v>42</v>
      </c>
      <c r="D18" s="7" t="s">
        <v>42</v>
      </c>
      <c r="E18" s="7" t="s">
        <v>42</v>
      </c>
      <c r="F18" s="6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0</v>
      </c>
      <c r="H22" s="4">
        <v>0</v>
      </c>
      <c r="I22" s="4">
        <f>SUM(G22:H22)</f>
        <v>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0</v>
      </c>
      <c r="H23" s="4">
        <v>0</v>
      </c>
      <c r="I23" s="4">
        <f>SUM(G23:H23)</f>
        <v>0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2</v>
      </c>
      <c r="F24" s="26">
        <f t="shared" si="0"/>
        <v>5</v>
      </c>
      <c r="G24" s="4">
        <v>0</v>
      </c>
      <c r="H24" s="4">
        <v>0</v>
      </c>
      <c r="I24" s="4">
        <f>SUM(G24:H24)</f>
        <v>0</v>
      </c>
      <c r="J24" s="928">
        <v>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0</v>
      </c>
      <c r="H26" s="4">
        <v>0</v>
      </c>
      <c r="I26" s="4">
        <f t="shared" si="1"/>
        <v>0</v>
      </c>
      <c r="J26" s="928">
        <v>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0</v>
      </c>
      <c r="H27" s="4">
        <v>0</v>
      </c>
      <c r="I27" s="4">
        <f t="shared" si="1"/>
        <v>0</v>
      </c>
      <c r="J27" s="928">
        <v>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0</v>
      </c>
      <c r="H29" s="4">
        <v>0</v>
      </c>
      <c r="I29" s="4">
        <f t="shared" si="1"/>
        <v>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0</v>
      </c>
      <c r="H31" s="4">
        <v>0</v>
      </c>
      <c r="I31" s="4">
        <f>SUM(G31:H31)</f>
        <v>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4">
        <v>13500</v>
      </c>
      <c r="D35" s="4" t="s">
        <v>62</v>
      </c>
      <c r="E35" s="22">
        <f>'1403-02-13'!E35+'1403-02-14'!C35</f>
        <v>67800</v>
      </c>
      <c r="F35" s="22">
        <v>0</v>
      </c>
      <c r="G35" s="22">
        <f>'1403-02-13'!G35-'1403-02-14'!F35+C35</f>
        <v>32640</v>
      </c>
      <c r="H35" s="937" t="s">
        <v>42</v>
      </c>
      <c r="I35" s="938"/>
      <c r="J35" s="938"/>
      <c r="K35" s="939"/>
      <c r="L35" s="4" t="s">
        <v>66</v>
      </c>
      <c r="M35" s="22">
        <f>'1403-02-13'!N35</f>
        <v>596</v>
      </c>
      <c r="N35" s="22">
        <f>SUM(J14:J15)</f>
        <v>0</v>
      </c>
      <c r="O35" s="22">
        <f>'1403-02-13'!O35+'1403-02-14'!N35</f>
        <v>23007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28" t="s">
        <v>67</v>
      </c>
      <c r="M36" s="22">
        <f>'1403-02-13'!N36</f>
        <v>655.6</v>
      </c>
      <c r="N36" s="22">
        <f>J16+J17</f>
        <v>0</v>
      </c>
      <c r="O36" s="22">
        <f>'1403-02-13'!O36+'1403-02-14'!N36</f>
        <v>27678.631999999994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f>'1403-02-13'!N37</f>
        <v>0</v>
      </c>
      <c r="N37" s="22">
        <f>J17</f>
        <v>0</v>
      </c>
      <c r="O37" s="22" t="s">
        <v>42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'1403-02-13'!N38</f>
        <v>0</v>
      </c>
      <c r="N38" s="22">
        <f t="shared" ref="N38" si="2">J18</f>
        <v>0</v>
      </c>
      <c r="O38" s="22">
        <f>'1403-02-13'!O38+'1403-02-14'!N38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" t="s">
        <v>89</v>
      </c>
      <c r="M39" s="22">
        <f>'1403-02-13'!N39</f>
        <v>0</v>
      </c>
      <c r="N39" s="22">
        <v>0</v>
      </c>
      <c r="O39" s="22">
        <f>'1403-02-13'!O39+'1403-02-14'!N39</f>
        <v>50</v>
      </c>
    </row>
    <row r="40" spans="1:21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4</v>
      </c>
      <c r="I40" s="959"/>
      <c r="J40" s="959"/>
      <c r="K40" s="959"/>
      <c r="L40" s="959"/>
      <c r="M40" s="959"/>
      <c r="N40" s="959"/>
      <c r="O40" s="959"/>
    </row>
  </sheetData>
  <mergeCells count="75">
    <mergeCell ref="H35:K35"/>
    <mergeCell ref="H36:K36"/>
    <mergeCell ref="H39:K39"/>
    <mergeCell ref="B40:G40"/>
    <mergeCell ref="H40:O40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J25:K25"/>
    <mergeCell ref="L25:O25"/>
    <mergeCell ref="J26:K26"/>
    <mergeCell ref="L26:O26"/>
    <mergeCell ref="J27:K27"/>
    <mergeCell ref="L27:O27"/>
    <mergeCell ref="J22:K22"/>
    <mergeCell ref="L22:O22"/>
    <mergeCell ref="J23:K23"/>
    <mergeCell ref="L23:O23"/>
    <mergeCell ref="J24:K24"/>
    <mergeCell ref="L24:O24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4:O4"/>
    <mergeCell ref="B5:E5"/>
    <mergeCell ref="F5:K5"/>
    <mergeCell ref="L5:O6"/>
    <mergeCell ref="B6:D6"/>
    <mergeCell ref="F6:G6"/>
    <mergeCell ref="I6:K6"/>
    <mergeCell ref="B1:O1"/>
    <mergeCell ref="B2:O2"/>
    <mergeCell ref="B3:E3"/>
    <mergeCell ref="G3:H3"/>
    <mergeCell ref="I3:J3"/>
    <mergeCell ref="M3:N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250D-F93A-4012-85D5-E54C5CA8675F}">
  <sheetPr>
    <pageSetUpPr fitToPage="1"/>
  </sheetPr>
  <dimension ref="A1:U40"/>
  <sheetViews>
    <sheetView rightToLeft="1" view="pageBreakPreview" zoomScale="70" zoomScaleNormal="100" zoomScaleSheetLayoutView="70" workbookViewId="0">
      <selection activeCell="L7" sqref="L7:O9"/>
    </sheetView>
  </sheetViews>
  <sheetFormatPr defaultColWidth="9.140625" defaultRowHeight="19.5" x14ac:dyDescent="0.25"/>
  <cols>
    <col min="1" max="1" width="7.140625" style="21" customWidth="1"/>
    <col min="2" max="2" width="10.28515625" style="21" customWidth="1"/>
    <col min="3" max="3" width="11.42578125" style="21" customWidth="1"/>
    <col min="4" max="4" width="9.425781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0.85546875" style="21" customWidth="1"/>
    <col min="13" max="13" width="6.85546875" style="21" customWidth="1"/>
    <col min="14" max="14" width="6.42578125" style="21" customWidth="1"/>
    <col min="15" max="15" width="11.7109375" style="21" customWidth="1"/>
    <col min="16" max="16384" width="9.140625" style="21"/>
  </cols>
  <sheetData>
    <row r="1" spans="1:19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6"/>
    </row>
    <row r="2" spans="1:19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9"/>
    </row>
    <row r="3" spans="1:19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175</v>
      </c>
      <c r="J3" s="920"/>
      <c r="K3" s="39"/>
      <c r="L3" s="39"/>
      <c r="M3" s="922" t="s">
        <v>3</v>
      </c>
      <c r="N3" s="922"/>
      <c r="O3" s="38">
        <v>16</v>
      </c>
    </row>
    <row r="4" spans="1:19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</row>
    <row r="5" spans="1:19" s="9" customFormat="1" ht="23.45" customHeight="1" x14ac:dyDescent="0.25">
      <c r="A5" s="8"/>
      <c r="B5" s="906" t="s">
        <v>17</v>
      </c>
      <c r="C5" s="906"/>
      <c r="D5" s="906"/>
      <c r="E5" s="906"/>
      <c r="F5" s="906" t="s">
        <v>19</v>
      </c>
      <c r="G5" s="906"/>
      <c r="H5" s="906"/>
      <c r="I5" s="906"/>
      <c r="J5" s="906"/>
      <c r="K5" s="906"/>
      <c r="L5" s="895" t="s">
        <v>0</v>
      </c>
      <c r="M5" s="895"/>
      <c r="N5" s="895"/>
      <c r="O5" s="895"/>
    </row>
    <row r="6" spans="1:19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2" t="s">
        <v>7</v>
      </c>
      <c r="J6" s="892"/>
      <c r="K6" s="892"/>
      <c r="L6" s="895"/>
      <c r="M6" s="895"/>
      <c r="N6" s="895"/>
      <c r="O6" s="895"/>
    </row>
    <row r="7" spans="1:19" s="11" customFormat="1" ht="23.1" customHeight="1" x14ac:dyDescent="0.25">
      <c r="A7" s="8"/>
      <c r="B7" s="907" t="s">
        <v>176</v>
      </c>
      <c r="C7" s="908"/>
      <c r="D7" s="909"/>
      <c r="E7" s="5" t="s">
        <v>151</v>
      </c>
      <c r="F7" s="910" t="s">
        <v>152</v>
      </c>
      <c r="G7" s="910"/>
      <c r="H7" s="4">
        <v>0</v>
      </c>
      <c r="I7" s="958" t="s">
        <v>42</v>
      </c>
      <c r="J7" s="958"/>
      <c r="K7" s="958"/>
      <c r="L7" s="896" t="s">
        <v>178</v>
      </c>
      <c r="M7" s="896"/>
      <c r="N7" s="896"/>
      <c r="O7" s="896"/>
    </row>
    <row r="8" spans="1:19" s="11" customFormat="1" ht="23.25" customHeight="1" x14ac:dyDescent="0.25">
      <c r="A8" s="8"/>
      <c r="B8" s="907" t="s">
        <v>177</v>
      </c>
      <c r="C8" s="908"/>
      <c r="D8" s="909"/>
      <c r="E8" s="5" t="s">
        <v>42</v>
      </c>
      <c r="F8" s="910" t="s">
        <v>143</v>
      </c>
      <c r="G8" s="910"/>
      <c r="H8" s="4">
        <v>0</v>
      </c>
      <c r="I8" s="911" t="s">
        <v>42</v>
      </c>
      <c r="J8" s="911"/>
      <c r="K8" s="911"/>
      <c r="L8" s="896"/>
      <c r="M8" s="896"/>
      <c r="N8" s="896"/>
      <c r="O8" s="896"/>
    </row>
    <row r="9" spans="1:19" s="11" customFormat="1" ht="23.25" customHeight="1" x14ac:dyDescent="0.25">
      <c r="A9" s="8"/>
      <c r="B9" s="888" t="s">
        <v>42</v>
      </c>
      <c r="C9" s="889"/>
      <c r="D9" s="890"/>
      <c r="E9" s="5" t="s">
        <v>42</v>
      </c>
      <c r="F9" s="910" t="s">
        <v>65</v>
      </c>
      <c r="G9" s="910"/>
      <c r="H9" s="4">
        <v>0</v>
      </c>
      <c r="I9" s="911" t="s">
        <v>42</v>
      </c>
      <c r="J9" s="911"/>
      <c r="K9" s="911"/>
      <c r="L9" s="896"/>
      <c r="M9" s="896"/>
      <c r="N9" s="896"/>
      <c r="O9" s="896"/>
    </row>
    <row r="10" spans="1:19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</row>
    <row r="12" spans="1:19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0" t="s">
        <v>1</v>
      </c>
      <c r="L12" s="942" t="s">
        <v>7</v>
      </c>
      <c r="M12" s="943"/>
      <c r="N12" s="943"/>
      <c r="O12" s="944"/>
    </row>
    <row r="13" spans="1:19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1"/>
      <c r="L13" s="945"/>
      <c r="M13" s="946"/>
      <c r="N13" s="946"/>
      <c r="O13" s="947"/>
      <c r="R13" s="899"/>
      <c r="S13" s="899"/>
    </row>
    <row r="14" spans="1:19" s="9" customFormat="1" ht="30" customHeight="1" x14ac:dyDescent="0.25">
      <c r="A14" s="8"/>
      <c r="B14" s="7" t="s">
        <v>8</v>
      </c>
      <c r="C14" s="7" t="s">
        <v>179</v>
      </c>
      <c r="D14" s="7" t="s">
        <v>180</v>
      </c>
      <c r="E14" s="7">
        <v>350</v>
      </c>
      <c r="F14" s="6" t="s">
        <v>9</v>
      </c>
      <c r="G14" s="4" t="s">
        <v>84</v>
      </c>
      <c r="H14" s="4">
        <v>49</v>
      </c>
      <c r="I14" s="30">
        <v>0</v>
      </c>
      <c r="J14" s="29">
        <f>H14*6+I14*4</f>
        <v>294</v>
      </c>
      <c r="K14" s="1" t="s">
        <v>69</v>
      </c>
      <c r="L14" s="928" t="s">
        <v>56</v>
      </c>
      <c r="M14" s="891"/>
      <c r="N14" s="891"/>
      <c r="O14" s="929"/>
      <c r="R14" s="899"/>
      <c r="S14" s="899"/>
    </row>
    <row r="15" spans="1:19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>
        <v>0</v>
      </c>
      <c r="I15" s="7">
        <v>0</v>
      </c>
      <c r="J15" s="29">
        <f>H15*6+I15*4</f>
        <v>0</v>
      </c>
      <c r="K15" s="1" t="s">
        <v>70</v>
      </c>
      <c r="L15" s="910" t="s">
        <v>38</v>
      </c>
      <c r="M15" s="910"/>
      <c r="N15" s="910"/>
      <c r="O15" s="910"/>
      <c r="P15" s="884"/>
      <c r="Q15" s="884"/>
      <c r="R15" s="884"/>
      <c r="S15" s="884"/>
    </row>
    <row r="16" spans="1:19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323.40000000000003</v>
      </c>
      <c r="K16" s="1" t="s">
        <v>70</v>
      </c>
      <c r="L16" s="900" t="s">
        <v>42</v>
      </c>
      <c r="M16" s="900"/>
      <c r="N16" s="900"/>
      <c r="O16" s="900"/>
      <c r="R16" s="899"/>
      <c r="S16" s="899"/>
    </row>
    <row r="17" spans="1:19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1" t="s">
        <v>70</v>
      </c>
      <c r="L17" s="900" t="s">
        <v>42</v>
      </c>
      <c r="M17" s="900"/>
      <c r="N17" s="900"/>
      <c r="O17" s="900"/>
      <c r="R17" s="14"/>
      <c r="S17" s="7" t="s">
        <v>92</v>
      </c>
    </row>
    <row r="18" spans="1:19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1" t="s">
        <v>70</v>
      </c>
      <c r="L18" s="900" t="s">
        <v>42</v>
      </c>
      <c r="M18" s="900"/>
      <c r="N18" s="900"/>
      <c r="O18" s="900"/>
      <c r="R18" s="14"/>
      <c r="S18" s="14"/>
    </row>
    <row r="19" spans="1:19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</row>
    <row r="21" spans="1:19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898"/>
    </row>
    <row r="22" spans="1:19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928">
        <v>0</v>
      </c>
      <c r="K22" s="929"/>
      <c r="L22" s="903" t="s">
        <v>42</v>
      </c>
      <c r="M22" s="904"/>
      <c r="N22" s="904"/>
      <c r="O22" s="905"/>
    </row>
    <row r="23" spans="1:19" s="9" customFormat="1" ht="21" customHeight="1" x14ac:dyDescent="0.25">
      <c r="A23" s="8"/>
      <c r="B23" s="4" t="s">
        <v>12</v>
      </c>
      <c r="C23" s="26">
        <v>0</v>
      </c>
      <c r="D23" s="26">
        <v>0</v>
      </c>
      <c r="E23" s="4">
        <v>1</v>
      </c>
      <c r="F23" s="26">
        <f t="shared" ref="F23:F29" si="0">SUM(C23:E23)</f>
        <v>1</v>
      </c>
      <c r="G23" s="4">
        <v>10</v>
      </c>
      <c r="H23" s="4">
        <v>0</v>
      </c>
      <c r="I23" s="4">
        <f>SUM(G23:H23)</f>
        <v>10</v>
      </c>
      <c r="J23" s="928">
        <v>0</v>
      </c>
      <c r="K23" s="929"/>
      <c r="L23" s="903" t="s">
        <v>42</v>
      </c>
      <c r="M23" s="904"/>
      <c r="N23" s="904"/>
      <c r="O23" s="905"/>
    </row>
    <row r="24" spans="1:19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20</v>
      </c>
      <c r="H24" s="4">
        <v>0</v>
      </c>
      <c r="I24" s="4">
        <f>SUM(G24:H24)</f>
        <v>20</v>
      </c>
      <c r="J24" s="928">
        <v>0</v>
      </c>
      <c r="K24" s="929"/>
      <c r="L24" s="903" t="s">
        <v>42</v>
      </c>
      <c r="M24" s="904"/>
      <c r="N24" s="904"/>
      <c r="O24" s="905"/>
    </row>
    <row r="25" spans="1:19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42</v>
      </c>
      <c r="M25" s="904"/>
      <c r="N25" s="904"/>
      <c r="O25" s="905"/>
    </row>
    <row r="26" spans="1:19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5"/>
    </row>
    <row r="27" spans="1:19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5"/>
    </row>
    <row r="28" spans="1:19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5"/>
    </row>
    <row r="29" spans="1:19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5"/>
    </row>
    <row r="30" spans="1:19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10</v>
      </c>
      <c r="H30" s="4">
        <v>0</v>
      </c>
      <c r="I30" s="4">
        <f>SUM(G30:H30)</f>
        <v>10</v>
      </c>
      <c r="J30" s="928">
        <v>0</v>
      </c>
      <c r="K30" s="929"/>
      <c r="L30" s="903" t="s">
        <v>42</v>
      </c>
      <c r="M30" s="904"/>
      <c r="N30" s="904"/>
      <c r="O30" s="905"/>
    </row>
    <row r="31" spans="1:19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5"/>
    </row>
    <row r="32" spans="1:19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891"/>
      <c r="M32" s="891"/>
      <c r="N32" s="891"/>
      <c r="O32" s="891"/>
    </row>
    <row r="33" spans="1:21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948" t="s">
        <v>46</v>
      </c>
      <c r="M33" s="949"/>
      <c r="N33" s="949"/>
      <c r="O33" s="950"/>
    </row>
    <row r="34" spans="1:21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33" t="s">
        <v>50</v>
      </c>
      <c r="M34" s="33" t="s">
        <v>49</v>
      </c>
      <c r="N34" s="33" t="s">
        <v>48</v>
      </c>
      <c r="O34" s="33" t="s">
        <v>47</v>
      </c>
    </row>
    <row r="35" spans="1:21" s="9" customFormat="1" ht="30.95" customHeight="1" x14ac:dyDescent="0.55000000000000004">
      <c r="A35" s="8"/>
      <c r="B35" s="4" t="s">
        <v>61</v>
      </c>
      <c r="C35" s="4">
        <v>0</v>
      </c>
      <c r="D35" s="4" t="s">
        <v>62</v>
      </c>
      <c r="E35" s="22">
        <f>'1403-02-14'!E35</f>
        <v>67800</v>
      </c>
      <c r="F35" s="22">
        <v>1607</v>
      </c>
      <c r="G35" s="22">
        <f>'1403-02-14'!G35-'1403-02-15'!F35+C35</f>
        <v>31033</v>
      </c>
      <c r="H35" s="937" t="s">
        <v>42</v>
      </c>
      <c r="I35" s="938"/>
      <c r="J35" s="938"/>
      <c r="K35" s="939"/>
      <c r="L35" s="4" t="s">
        <v>66</v>
      </c>
      <c r="M35" s="22">
        <f>'1403-02-14'!N35</f>
        <v>0</v>
      </c>
      <c r="N35" s="22">
        <f>SUM(J14:J15)</f>
        <v>294</v>
      </c>
      <c r="O35" s="22">
        <f>'1403-02-14'!O35+'1403-02-15'!N35</f>
        <v>23301</v>
      </c>
      <c r="P35" s="19"/>
      <c r="U35" s="18"/>
    </row>
    <row r="36" spans="1:21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28" t="s">
        <v>67</v>
      </c>
      <c r="M36" s="22">
        <f>'1403-02-14'!N36</f>
        <v>0</v>
      </c>
      <c r="N36" s="22">
        <f>J16+J17</f>
        <v>323.40000000000003</v>
      </c>
      <c r="O36" s="22">
        <f>'1403-02-14'!O36+'1403-02-15'!N36</f>
        <v>28002.031999999996</v>
      </c>
      <c r="Q36" s="19"/>
      <c r="T36" s="19"/>
    </row>
    <row r="37" spans="1:21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28" t="s">
        <v>164</v>
      </c>
      <c r="M37" s="22">
        <f>'1403-02-13'!N37</f>
        <v>0</v>
      </c>
      <c r="N37" s="22">
        <f>J17</f>
        <v>0</v>
      </c>
      <c r="O37" s="22" t="s">
        <v>42</v>
      </c>
      <c r="Q37" s="19"/>
      <c r="T37" s="19"/>
    </row>
    <row r="38" spans="1:21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28" t="s">
        <v>68</v>
      </c>
      <c r="M38" s="22">
        <f>'1403-02-13'!N38</f>
        <v>0</v>
      </c>
      <c r="N38" s="22">
        <f t="shared" ref="N38" si="2">J18</f>
        <v>0</v>
      </c>
      <c r="O38" s="22">
        <f>'1403-02-14'!O38+'1403-02-15'!N38</f>
        <v>409</v>
      </c>
      <c r="P38" s="19"/>
      <c r="Q38" s="19"/>
    </row>
    <row r="39" spans="1:21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" t="s">
        <v>89</v>
      </c>
      <c r="M39" s="22">
        <f>'1403-02-13'!N39</f>
        <v>0</v>
      </c>
      <c r="N39" s="22">
        <v>0</v>
      </c>
      <c r="O39" s="22">
        <f>'1403-02-14'!O39+'1403-02-15'!N39</f>
        <v>50</v>
      </c>
    </row>
    <row r="40" spans="1:21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4</v>
      </c>
      <c r="I40" s="959"/>
      <c r="J40" s="959"/>
      <c r="K40" s="959"/>
      <c r="L40" s="959"/>
      <c r="M40" s="959"/>
      <c r="N40" s="959"/>
      <c r="O40" s="959"/>
    </row>
  </sheetData>
  <mergeCells count="75">
    <mergeCell ref="B1:O1"/>
    <mergeCell ref="B2:O2"/>
    <mergeCell ref="B3:E3"/>
    <mergeCell ref="G3:H3"/>
    <mergeCell ref="I3:J3"/>
    <mergeCell ref="M3:N3"/>
    <mergeCell ref="B4:O4"/>
    <mergeCell ref="B5:E5"/>
    <mergeCell ref="F5:K5"/>
    <mergeCell ref="L5:O6"/>
    <mergeCell ref="B6:D6"/>
    <mergeCell ref="F6:G6"/>
    <mergeCell ref="I6:K6"/>
    <mergeCell ref="B7:D7"/>
    <mergeCell ref="F7:G7"/>
    <mergeCell ref="I7:K7"/>
    <mergeCell ref="L7:O9"/>
    <mergeCell ref="B8:D8"/>
    <mergeCell ref="F8:G8"/>
    <mergeCell ref="I8:K8"/>
    <mergeCell ref="B9:D9"/>
    <mergeCell ref="F9:G9"/>
    <mergeCell ref="I9:K9"/>
    <mergeCell ref="B11:O11"/>
    <mergeCell ref="B12:B13"/>
    <mergeCell ref="C12:C13"/>
    <mergeCell ref="D12:D13"/>
    <mergeCell ref="E12:E13"/>
    <mergeCell ref="F12:F13"/>
    <mergeCell ref="G12:G13"/>
    <mergeCell ref="H12:I12"/>
    <mergeCell ref="J12:J13"/>
    <mergeCell ref="K12:K13"/>
    <mergeCell ref="J21:K21"/>
    <mergeCell ref="L21:O21"/>
    <mergeCell ref="L12:O13"/>
    <mergeCell ref="R13:S13"/>
    <mergeCell ref="L14:O14"/>
    <mergeCell ref="R14:S14"/>
    <mergeCell ref="L15:O15"/>
    <mergeCell ref="P15:S15"/>
    <mergeCell ref="L16:O16"/>
    <mergeCell ref="R16:S16"/>
    <mergeCell ref="L17:O17"/>
    <mergeCell ref="L18:O18"/>
    <mergeCell ref="B20:O20"/>
    <mergeCell ref="J22:K22"/>
    <mergeCell ref="L22:O22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H34:K34"/>
    <mergeCell ref="J28:K28"/>
    <mergeCell ref="L28:O28"/>
    <mergeCell ref="J29:K29"/>
    <mergeCell ref="L29:O29"/>
    <mergeCell ref="J30:K30"/>
    <mergeCell ref="L30:O30"/>
    <mergeCell ref="J31:K31"/>
    <mergeCell ref="L31:O31"/>
    <mergeCell ref="B32:O32"/>
    <mergeCell ref="B33:K33"/>
    <mergeCell ref="L33:O33"/>
    <mergeCell ref="H35:K35"/>
    <mergeCell ref="H36:K36"/>
    <mergeCell ref="H39:K39"/>
    <mergeCell ref="B40:G40"/>
    <mergeCell ref="H40:O40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8AB-C47C-417D-963F-7AB095D3D670}">
  <sheetPr>
    <pageSetUpPr fitToPage="1"/>
  </sheetPr>
  <dimension ref="A1:V40"/>
  <sheetViews>
    <sheetView rightToLeft="1" view="pageBreakPreview" topLeftCell="A22" zoomScaleNormal="100" zoomScaleSheetLayoutView="100" workbookViewId="0">
      <selection activeCell="P38" sqref="P3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5"/>
      <c r="P1" s="916"/>
    </row>
    <row r="2" spans="1:20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9"/>
    </row>
    <row r="3" spans="1:20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183</v>
      </c>
      <c r="J3" s="920"/>
      <c r="K3" s="39"/>
      <c r="L3" s="39"/>
      <c r="M3" s="39"/>
      <c r="N3" s="922" t="s">
        <v>3</v>
      </c>
      <c r="O3" s="922"/>
      <c r="P3" s="38">
        <v>17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181</v>
      </c>
      <c r="C7" s="908"/>
      <c r="D7" s="909"/>
      <c r="E7" s="5" t="s">
        <v>42</v>
      </c>
      <c r="F7" s="910" t="s">
        <v>152</v>
      </c>
      <c r="G7" s="910"/>
      <c r="H7" s="4">
        <v>0</v>
      </c>
      <c r="I7" s="962" t="s">
        <v>42</v>
      </c>
      <c r="J7" s="963"/>
      <c r="K7" s="963"/>
      <c r="L7" s="964"/>
      <c r="M7" s="896" t="s">
        <v>178</v>
      </c>
      <c r="N7" s="896"/>
      <c r="O7" s="896"/>
      <c r="P7" s="896"/>
    </row>
    <row r="8" spans="1:20" s="11" customFormat="1" ht="23.25" customHeight="1" x14ac:dyDescent="0.25">
      <c r="A8" s="8"/>
      <c r="B8" s="968" t="s">
        <v>182</v>
      </c>
      <c r="C8" s="969"/>
      <c r="D8" s="970"/>
      <c r="E8" s="5" t="s">
        <v>42</v>
      </c>
      <c r="F8" s="910" t="s">
        <v>189</v>
      </c>
      <c r="G8" s="910"/>
      <c r="H8" s="4">
        <v>600</v>
      </c>
      <c r="I8" s="965" t="s">
        <v>188</v>
      </c>
      <c r="J8" s="966"/>
      <c r="K8" s="966"/>
      <c r="L8" s="967"/>
      <c r="M8" s="896"/>
      <c r="N8" s="896"/>
      <c r="O8" s="896"/>
      <c r="P8" s="896"/>
    </row>
    <row r="9" spans="1:20" s="11" customFormat="1" ht="23.25" customHeight="1" x14ac:dyDescent="0.25">
      <c r="A9" s="8"/>
      <c r="B9" s="971"/>
      <c r="C9" s="972"/>
      <c r="D9" s="973"/>
      <c r="E9" s="5" t="s">
        <v>42</v>
      </c>
      <c r="F9" s="910" t="s">
        <v>65</v>
      </c>
      <c r="G9" s="910"/>
      <c r="H9" s="4">
        <v>600</v>
      </c>
      <c r="I9" s="965" t="s">
        <v>188</v>
      </c>
      <c r="J9" s="966"/>
      <c r="K9" s="966"/>
      <c r="L9" s="967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184</v>
      </c>
      <c r="D14" s="7" t="s">
        <v>185</v>
      </c>
      <c r="E14" s="7">
        <v>500</v>
      </c>
      <c r="F14" s="6" t="s">
        <v>9</v>
      </c>
      <c r="G14" s="4" t="s">
        <v>84</v>
      </c>
      <c r="H14" s="4">
        <v>82</v>
      </c>
      <c r="I14" s="30">
        <v>0</v>
      </c>
      <c r="J14" s="29">
        <f>H14*6+I14*4</f>
        <v>492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184</v>
      </c>
      <c r="D15" s="7" t="s">
        <v>185</v>
      </c>
      <c r="E15" s="7">
        <v>500</v>
      </c>
      <c r="F15" s="6" t="s">
        <v>9</v>
      </c>
      <c r="G15" s="4" t="s">
        <v>84</v>
      </c>
      <c r="H15" s="7">
        <v>23</v>
      </c>
      <c r="I15" s="7">
        <v>39</v>
      </c>
      <c r="J15" s="29">
        <f>H15*6+I15*4</f>
        <v>294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864.6</v>
      </c>
      <c r="K16" s="960" t="s">
        <v>192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192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30</v>
      </c>
      <c r="H22" s="4">
        <v>0</v>
      </c>
      <c r="I22" s="4">
        <f>SUM(G22:H22)</f>
        <v>30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50</v>
      </c>
      <c r="H24" s="4">
        <v>0</v>
      </c>
      <c r="I24" s="4">
        <f>SUM(G24:H24)</f>
        <v>50</v>
      </c>
      <c r="J24" s="928"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928">
        <v>10</v>
      </c>
      <c r="K25" s="929"/>
      <c r="L25" s="903" t="s">
        <v>186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187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4">
        <v>0</v>
      </c>
      <c r="D35" s="4" t="s">
        <v>62</v>
      </c>
      <c r="E35" s="22">
        <f>'1403-02-14'!E35</f>
        <v>67800</v>
      </c>
      <c r="F35" s="22">
        <v>0</v>
      </c>
      <c r="G35" s="22">
        <f>'1403-02-15'!G35-'1403-02-16'!F35+C35</f>
        <v>31033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'1403-02-15'!N35</f>
        <v>294</v>
      </c>
      <c r="O35" s="22">
        <f>SUM(J14:J15)</f>
        <v>786</v>
      </c>
      <c r="P35" s="22">
        <f>'1403-02-15'!O35+'1403-02-16'!O35</f>
        <v>24087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'1403-02-15'!N36</f>
        <v>323.40000000000003</v>
      </c>
      <c r="O36" s="22">
        <f>J16+J17</f>
        <v>864.6</v>
      </c>
      <c r="P36" s="22">
        <f>'1403-02-15'!O36+'1403-02-16'!O36</f>
        <v>28866.631999999994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'1403-02-15'!N37</f>
        <v>0</v>
      </c>
      <c r="O37" s="22">
        <f>J17</f>
        <v>0</v>
      </c>
      <c r="P37" s="22">
        <v>2125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'1403-02-15'!N38</f>
        <v>0</v>
      </c>
      <c r="O38" s="22">
        <f t="shared" ref="O38" si="2">J18</f>
        <v>0</v>
      </c>
      <c r="P38" s="22">
        <f>'1403-02-15'!O38+'1403-02-16'!O38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'1403-02-15'!N39</f>
        <v>0</v>
      </c>
      <c r="O39" s="22">
        <v>0</v>
      </c>
      <c r="P39" s="22">
        <f>'1403-02-15'!O39+'1403-02-16'!O39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79">
    <mergeCell ref="H35:K35"/>
    <mergeCell ref="H36:K36"/>
    <mergeCell ref="H39:K39"/>
    <mergeCell ref="B40:G40"/>
    <mergeCell ref="H40:P40"/>
    <mergeCell ref="J25:K25"/>
    <mergeCell ref="J26:K26"/>
    <mergeCell ref="J27:K27"/>
    <mergeCell ref="J22:K22"/>
    <mergeCell ref="J23:K23"/>
    <mergeCell ref="J24:K24"/>
    <mergeCell ref="H34:K34"/>
    <mergeCell ref="J28:K28"/>
    <mergeCell ref="J29:K29"/>
    <mergeCell ref="J30:K30"/>
    <mergeCell ref="L28:P28"/>
    <mergeCell ref="L29:P29"/>
    <mergeCell ref="L30:P30"/>
    <mergeCell ref="L31:P31"/>
    <mergeCell ref="J31:K31"/>
    <mergeCell ref="B32:P32"/>
    <mergeCell ref="B33:K33"/>
    <mergeCell ref="M33:P33"/>
    <mergeCell ref="M16:P16"/>
    <mergeCell ref="S16:T16"/>
    <mergeCell ref="M17:P17"/>
    <mergeCell ref="M18:P18"/>
    <mergeCell ref="B20:P20"/>
    <mergeCell ref="J21:K21"/>
    <mergeCell ref="L21:P21"/>
    <mergeCell ref="L22:P22"/>
    <mergeCell ref="L23:P23"/>
    <mergeCell ref="L24:P24"/>
    <mergeCell ref="S13:T13"/>
    <mergeCell ref="M14:P14"/>
    <mergeCell ref="S14:T14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B7:D7"/>
    <mergeCell ref="F7:G7"/>
    <mergeCell ref="M7:P9"/>
    <mergeCell ref="F8:G8"/>
    <mergeCell ref="F9:G9"/>
    <mergeCell ref="I7:L7"/>
    <mergeCell ref="I8:L8"/>
    <mergeCell ref="I9:L9"/>
    <mergeCell ref="B8:D9"/>
    <mergeCell ref="L25:P25"/>
    <mergeCell ref="L26:P26"/>
    <mergeCell ref="L27:P27"/>
    <mergeCell ref="B1:P1"/>
    <mergeCell ref="B2:P2"/>
    <mergeCell ref="B3:E3"/>
    <mergeCell ref="G3:H3"/>
    <mergeCell ref="I3:J3"/>
    <mergeCell ref="N3:O3"/>
    <mergeCell ref="B4:P4"/>
    <mergeCell ref="B5:E5"/>
    <mergeCell ref="M5:P6"/>
    <mergeCell ref="B6:D6"/>
    <mergeCell ref="F6:G6"/>
    <mergeCell ref="F5:L5"/>
    <mergeCell ref="I6:L6"/>
    <mergeCell ref="K14:L14"/>
    <mergeCell ref="K15:L15"/>
    <mergeCell ref="K16:L16"/>
    <mergeCell ref="K17:L17"/>
    <mergeCell ref="K18:L18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4E50-5FBF-4DC6-9AE0-5A4059F7FEC6}">
  <sheetPr>
    <pageSetUpPr fitToPage="1"/>
  </sheetPr>
  <dimension ref="A1:V40"/>
  <sheetViews>
    <sheetView rightToLeft="1" view="pageBreakPreview" topLeftCell="A28" zoomScaleNormal="100" zoomScaleSheetLayoutView="100" workbookViewId="0">
      <selection activeCell="F36" sqref="F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14" t="s">
        <v>14</v>
      </c>
      <c r="C1" s="915"/>
      <c r="D1" s="915"/>
      <c r="E1" s="915"/>
      <c r="F1" s="915"/>
      <c r="G1" s="915"/>
      <c r="H1" s="915"/>
      <c r="I1" s="915"/>
      <c r="J1" s="915"/>
      <c r="K1" s="915"/>
      <c r="L1" s="915"/>
      <c r="M1" s="915"/>
      <c r="N1" s="915"/>
      <c r="O1" s="915"/>
      <c r="P1" s="916"/>
    </row>
    <row r="2" spans="1:20" s="9" customFormat="1" ht="26.1" customHeight="1" x14ac:dyDescent="0.25">
      <c r="A2" s="8"/>
      <c r="B2" s="917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9"/>
    </row>
    <row r="3" spans="1:20" s="9" customFormat="1" ht="23.1" customHeight="1" x14ac:dyDescent="0.25">
      <c r="A3" s="8"/>
      <c r="B3" s="912" t="s">
        <v>2</v>
      </c>
      <c r="C3" s="913"/>
      <c r="D3" s="913"/>
      <c r="E3" s="913"/>
      <c r="F3" s="2"/>
      <c r="G3" s="922" t="s">
        <v>16</v>
      </c>
      <c r="H3" s="922"/>
      <c r="I3" s="920" t="s">
        <v>194</v>
      </c>
      <c r="J3" s="920"/>
      <c r="K3" s="39"/>
      <c r="L3" s="39"/>
      <c r="M3" s="39"/>
      <c r="N3" s="922" t="s">
        <v>3</v>
      </c>
      <c r="O3" s="922"/>
      <c r="P3" s="38">
        <v>18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195</v>
      </c>
      <c r="C7" s="908"/>
      <c r="D7" s="909"/>
      <c r="E7" s="5">
        <v>5</v>
      </c>
      <c r="F7" s="910" t="s">
        <v>152</v>
      </c>
      <c r="G7" s="910"/>
      <c r="H7" s="4">
        <v>0</v>
      </c>
      <c r="I7" s="962" t="s">
        <v>42</v>
      </c>
      <c r="J7" s="963"/>
      <c r="K7" s="963"/>
      <c r="L7" s="964"/>
      <c r="M7" s="896" t="s">
        <v>198</v>
      </c>
      <c r="N7" s="896"/>
      <c r="O7" s="896"/>
      <c r="P7" s="896"/>
    </row>
    <row r="8" spans="1:20" s="11" customFormat="1" ht="23.25" customHeight="1" x14ac:dyDescent="0.25">
      <c r="A8" s="8"/>
      <c r="B8" s="911" t="s">
        <v>196</v>
      </c>
      <c r="C8" s="911"/>
      <c r="D8" s="911"/>
      <c r="E8" s="5">
        <v>35</v>
      </c>
      <c r="F8" s="910" t="s">
        <v>189</v>
      </c>
      <c r="G8" s="910"/>
      <c r="H8" s="4">
        <v>600</v>
      </c>
      <c r="I8" s="965" t="s">
        <v>197</v>
      </c>
      <c r="J8" s="966"/>
      <c r="K8" s="966"/>
      <c r="L8" s="967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65</v>
      </c>
      <c r="G9" s="910"/>
      <c r="H9" s="4">
        <v>0</v>
      </c>
      <c r="I9" s="965" t="s">
        <v>42</v>
      </c>
      <c r="J9" s="966"/>
      <c r="K9" s="966"/>
      <c r="L9" s="967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25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184</v>
      </c>
      <c r="D14" s="7" t="s">
        <v>185</v>
      </c>
      <c r="E14" s="7">
        <v>500</v>
      </c>
      <c r="F14" s="6" t="s">
        <v>9</v>
      </c>
      <c r="G14" s="4" t="s">
        <v>84</v>
      </c>
      <c r="H14" s="4">
        <v>82</v>
      </c>
      <c r="I14" s="30">
        <v>0</v>
      </c>
      <c r="J14" s="29">
        <f>H14*6+I14*4</f>
        <v>492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157</v>
      </c>
      <c r="D15" s="7" t="s">
        <v>199</v>
      </c>
      <c r="E15" s="7">
        <v>950</v>
      </c>
      <c r="F15" s="6" t="s">
        <v>9</v>
      </c>
      <c r="G15" s="4" t="s">
        <v>84</v>
      </c>
      <c r="H15" s="7">
        <v>26</v>
      </c>
      <c r="I15" s="7">
        <v>48</v>
      </c>
      <c r="J15" s="29">
        <f>H15*6+I15*4</f>
        <v>348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924.00000000000011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v>18</v>
      </c>
      <c r="H23" s="4">
        <v>0</v>
      </c>
      <c r="I23" s="4">
        <f>SUM(G23:H23)</f>
        <v>18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60</v>
      </c>
      <c r="H24" s="4">
        <v>0</v>
      </c>
      <c r="I24" s="4">
        <f>SUM(G24:H24)</f>
        <v>60</v>
      </c>
      <c r="J24" s="928"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928">
        <v>10</v>
      </c>
      <c r="K25" s="929"/>
      <c r="L25" s="903" t="s">
        <v>186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187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4">
        <v>0</v>
      </c>
      <c r="D35" s="4" t="s">
        <v>62</v>
      </c>
      <c r="E35" s="22">
        <f>'1403-02-14'!E35</f>
        <v>67800</v>
      </c>
      <c r="F35" s="22">
        <v>422</v>
      </c>
      <c r="G35" s="22">
        <f>'1403-02-16'!G35-'1403-02-17'!F35+C35</f>
        <v>30611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'1403-02-16'!N35</f>
        <v>294</v>
      </c>
      <c r="O35" s="22">
        <f>SUM(J14:J15)</f>
        <v>840</v>
      </c>
      <c r="P35" s="22">
        <f>'1403-02-16'!P35+'1403-02-17'!O35</f>
        <v>24927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'1403-02-16'!N36</f>
        <v>323.40000000000003</v>
      </c>
      <c r="O36" s="22">
        <f>J16+J17</f>
        <v>924.00000000000011</v>
      </c>
      <c r="P36" s="22">
        <f>'1403-02-16'!P36+'1403-02-17'!O36</f>
        <v>29790.631999999994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'1403-02-16'!N37</f>
        <v>0</v>
      </c>
      <c r="O37" s="22">
        <f>J17</f>
        <v>0</v>
      </c>
      <c r="P37" s="22">
        <f>'1403-02-16'!P37+'1403-02-17'!O37</f>
        <v>2125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'1403-02-16'!N38</f>
        <v>0</v>
      </c>
      <c r="O38" s="22">
        <f t="shared" ref="O38" si="2">J18</f>
        <v>0</v>
      </c>
      <c r="P38" s="22">
        <f>'1403-02-16'!P38+'1403-02-17'!O38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'1403-02-16'!N39</f>
        <v>0</v>
      </c>
      <c r="O39" s="22">
        <v>0</v>
      </c>
      <c r="P39" s="22">
        <f>'1403-02-16'!P39+'1403-02-17'!O39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80">
    <mergeCell ref="J29:K29"/>
    <mergeCell ref="L29:P2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H34:K34"/>
    <mergeCell ref="H35:K35"/>
    <mergeCell ref="H36:K36"/>
    <mergeCell ref="H39:K39"/>
    <mergeCell ref="J26:K26"/>
    <mergeCell ref="L26:P26"/>
    <mergeCell ref="L27:P27"/>
    <mergeCell ref="J28:K28"/>
    <mergeCell ref="L28:P28"/>
    <mergeCell ref="J27:K27"/>
    <mergeCell ref="K18:L18"/>
    <mergeCell ref="M18:P18"/>
    <mergeCell ref="L24:P24"/>
    <mergeCell ref="J25:K25"/>
    <mergeCell ref="L25:P25"/>
    <mergeCell ref="J24:K24"/>
    <mergeCell ref="B20:P20"/>
    <mergeCell ref="J21:K21"/>
    <mergeCell ref="L21:P21"/>
    <mergeCell ref="J22:K22"/>
    <mergeCell ref="L22:P22"/>
    <mergeCell ref="J23:K23"/>
    <mergeCell ref="L23:P23"/>
    <mergeCell ref="K17:L17"/>
    <mergeCell ref="M17:P17"/>
    <mergeCell ref="K16:L16"/>
    <mergeCell ref="M16:P16"/>
    <mergeCell ref="K15:L15"/>
    <mergeCell ref="M15:P15"/>
    <mergeCell ref="K12:L13"/>
    <mergeCell ref="M12:P13"/>
    <mergeCell ref="M14:P14"/>
    <mergeCell ref="S14:T14"/>
    <mergeCell ref="S16:T16"/>
    <mergeCell ref="Q15:T15"/>
    <mergeCell ref="S13:T13"/>
    <mergeCell ref="K14:L14"/>
    <mergeCell ref="E12:E13"/>
    <mergeCell ref="F12:F13"/>
    <mergeCell ref="G12:G13"/>
    <mergeCell ref="H12:I12"/>
    <mergeCell ref="J12:J13"/>
    <mergeCell ref="I8:L8"/>
    <mergeCell ref="F9:G9"/>
    <mergeCell ref="I9:L9"/>
    <mergeCell ref="B8:D8"/>
    <mergeCell ref="B9:D9"/>
    <mergeCell ref="B11:P11"/>
    <mergeCell ref="B12:B13"/>
    <mergeCell ref="C12:C13"/>
    <mergeCell ref="D12:D13"/>
    <mergeCell ref="B4:P4"/>
    <mergeCell ref="B5:E5"/>
    <mergeCell ref="F5:L5"/>
    <mergeCell ref="M5:P6"/>
    <mergeCell ref="B6:D6"/>
    <mergeCell ref="F6:G6"/>
    <mergeCell ref="I6:L6"/>
    <mergeCell ref="B7:D7"/>
    <mergeCell ref="F7:G7"/>
    <mergeCell ref="I7:L7"/>
    <mergeCell ref="M7:P9"/>
    <mergeCell ref="F8:G8"/>
    <mergeCell ref="B1:P1"/>
    <mergeCell ref="B2:P2"/>
    <mergeCell ref="B3:E3"/>
    <mergeCell ref="G3:H3"/>
    <mergeCell ref="I3:J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98B3-83FB-448A-8108-8E5B28896504}">
  <sheetPr>
    <pageSetUpPr fitToPage="1"/>
  </sheetPr>
  <dimension ref="A1:V40"/>
  <sheetViews>
    <sheetView rightToLeft="1" view="pageBreakPreview" topLeftCell="A25" zoomScale="70" zoomScaleNormal="100" zoomScaleSheetLayoutView="70" workbookViewId="0">
      <selection activeCell="M33" sqref="M33:P3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200</v>
      </c>
      <c r="J3" s="979"/>
      <c r="N3" s="978" t="s">
        <v>3</v>
      </c>
      <c r="O3" s="978"/>
      <c r="P3" s="13">
        <v>19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201</v>
      </c>
      <c r="C7" s="908"/>
      <c r="D7" s="909"/>
      <c r="E7" s="5">
        <v>20</v>
      </c>
      <c r="F7" s="975" t="s">
        <v>205</v>
      </c>
      <c r="G7" s="975"/>
      <c r="H7" s="910">
        <v>10</v>
      </c>
      <c r="I7" s="896" t="s">
        <v>206</v>
      </c>
      <c r="J7" s="896"/>
      <c r="K7" s="896"/>
      <c r="L7" s="896"/>
      <c r="M7" s="896" t="s">
        <v>207</v>
      </c>
      <c r="N7" s="896"/>
      <c r="O7" s="896"/>
      <c r="P7" s="896"/>
    </row>
    <row r="8" spans="1:20" s="11" customFormat="1" ht="23.25" customHeight="1" x14ac:dyDescent="0.25">
      <c r="A8" s="8"/>
      <c r="B8" s="911" t="s">
        <v>202</v>
      </c>
      <c r="C8" s="911"/>
      <c r="D8" s="911"/>
      <c r="E8" s="5">
        <v>18</v>
      </c>
      <c r="F8" s="975"/>
      <c r="G8" s="975"/>
      <c r="H8" s="910"/>
      <c r="I8" s="896"/>
      <c r="J8" s="896"/>
      <c r="K8" s="896"/>
      <c r="L8" s="896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10" t="s">
        <v>203</v>
      </c>
      <c r="G9" s="910"/>
      <c r="H9" s="4">
        <v>800</v>
      </c>
      <c r="I9" s="965" t="s">
        <v>204</v>
      </c>
      <c r="J9" s="966"/>
      <c r="K9" s="966"/>
      <c r="L9" s="967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208</v>
      </c>
      <c r="D14" s="7" t="s">
        <v>76</v>
      </c>
      <c r="E14" s="7">
        <v>800</v>
      </c>
      <c r="F14" s="6" t="s">
        <v>9</v>
      </c>
      <c r="G14" s="4" t="s">
        <v>84</v>
      </c>
      <c r="H14" s="4">
        <v>77</v>
      </c>
      <c r="I14" s="30">
        <v>0</v>
      </c>
      <c r="J14" s="29">
        <f>H14*6+I14*4</f>
        <v>462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208</v>
      </c>
      <c r="D15" s="7" t="s">
        <v>76</v>
      </c>
      <c r="E15" s="7">
        <v>800</v>
      </c>
      <c r="F15" s="6" t="s">
        <v>9</v>
      </c>
      <c r="G15" s="4" t="s">
        <v>84</v>
      </c>
      <c r="H15" s="7">
        <v>26</v>
      </c>
      <c r="I15" s="7">
        <v>53</v>
      </c>
      <c r="J15" s="29">
        <f>H15*6+I15*4</f>
        <v>368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913.00000000000011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161</v>
      </c>
      <c r="D17" s="4" t="s">
        <v>162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f>F22*10</f>
        <v>30</v>
      </c>
      <c r="H22" s="4">
        <v>0</v>
      </c>
      <c r="I22" s="4">
        <f>SUM(G22:H22)</f>
        <v>30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f>F23*10</f>
        <v>20</v>
      </c>
      <c r="H23" s="4">
        <v>0</v>
      </c>
      <c r="I23" s="4">
        <f>SUM(G23:H23)</f>
        <v>20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45</v>
      </c>
      <c r="H24" s="4">
        <v>0</v>
      </c>
      <c r="I24" s="4">
        <f>SUM(G24:H24)</f>
        <v>45</v>
      </c>
      <c r="J24" s="928">
        <v>15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928">
        <v>10</v>
      </c>
      <c r="K25" s="929"/>
      <c r="L25" s="903" t="s">
        <v>186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187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f>F30*7</f>
        <v>7</v>
      </c>
      <c r="H30" s="4">
        <v>0</v>
      </c>
      <c r="I30" s="4">
        <f>SUM(G30:H30)</f>
        <v>7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13500</v>
      </c>
      <c r="D35" s="4" t="s">
        <v>62</v>
      </c>
      <c r="E35" s="22">
        <f>'1403-02-17'!E35+'1403-02-18'!C35</f>
        <v>81300</v>
      </c>
      <c r="F35" s="22">
        <v>2352</v>
      </c>
      <c r="G35" s="22">
        <f>'1403-02-17'!G35-'1403-02-18'!F35+C35</f>
        <v>41759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'1403-02-17'!O35</f>
        <v>840</v>
      </c>
      <c r="O35" s="22">
        <f>SUM(J14:J15)</f>
        <v>830</v>
      </c>
      <c r="P35" s="22">
        <f>'1403-02-17'!P35+'1403-02-18'!O35</f>
        <v>25757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'1403-02-17'!O36</f>
        <v>924.00000000000011</v>
      </c>
      <c r="O36" s="22">
        <f>J16+J17</f>
        <v>913.00000000000011</v>
      </c>
      <c r="P36" s="22">
        <f>'1403-02-17'!P36+'1403-02-18'!O36</f>
        <v>30703.631999999994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'1403-02-17'!O37</f>
        <v>0</v>
      </c>
      <c r="O37" s="22">
        <f>J17</f>
        <v>0</v>
      </c>
      <c r="P37" s="22">
        <f>'1403-02-17'!P37+'1403-02-18'!O37</f>
        <v>2125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'1403-02-17'!O38</f>
        <v>0</v>
      </c>
      <c r="O38" s="22">
        <f t="shared" ref="O38" si="2">J18</f>
        <v>0</v>
      </c>
      <c r="P38" s="22">
        <f>'1403-02-17'!P38+'1403-02-18'!O38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'1403-02-17'!O39</f>
        <v>0</v>
      </c>
      <c r="O39" s="22">
        <v>0</v>
      </c>
      <c r="P39" s="22">
        <f>'1403-02-17'!P39+'1403-02-18'!O39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79">
    <mergeCell ref="B1:P1"/>
    <mergeCell ref="B2:P2"/>
    <mergeCell ref="B3:E3"/>
    <mergeCell ref="G3:H3"/>
    <mergeCell ref="I3:J3"/>
    <mergeCell ref="N3:O3"/>
    <mergeCell ref="B4:P4"/>
    <mergeCell ref="B5:E5"/>
    <mergeCell ref="F5:L5"/>
    <mergeCell ref="M5:P6"/>
    <mergeCell ref="B6:D6"/>
    <mergeCell ref="F6:G6"/>
    <mergeCell ref="I6:L6"/>
    <mergeCell ref="B7:D7"/>
    <mergeCell ref="M7:P9"/>
    <mergeCell ref="B8:D8"/>
    <mergeCell ref="F9:G9"/>
    <mergeCell ref="I9:L9"/>
    <mergeCell ref="B9:D9"/>
    <mergeCell ref="F7:G8"/>
    <mergeCell ref="H7:H8"/>
    <mergeCell ref="I7:L8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K18:L18"/>
    <mergeCell ref="M18:P18"/>
    <mergeCell ref="M12:P13"/>
    <mergeCell ref="S13:T13"/>
    <mergeCell ref="K14:L14"/>
    <mergeCell ref="M14:P14"/>
    <mergeCell ref="S14:T14"/>
    <mergeCell ref="K15:L15"/>
    <mergeCell ref="M15:P15"/>
    <mergeCell ref="Q15:T15"/>
    <mergeCell ref="K16:L16"/>
    <mergeCell ref="M16:P16"/>
    <mergeCell ref="S16:T16"/>
    <mergeCell ref="K17:L17"/>
    <mergeCell ref="M17:P17"/>
    <mergeCell ref="L26:P26"/>
    <mergeCell ref="B20:P20"/>
    <mergeCell ref="J21:K21"/>
    <mergeCell ref="L21:P21"/>
    <mergeCell ref="J22:K22"/>
    <mergeCell ref="L22:P22"/>
    <mergeCell ref="J23:K23"/>
    <mergeCell ref="L23:P23"/>
    <mergeCell ref="J24:K24"/>
    <mergeCell ref="L24:P24"/>
    <mergeCell ref="J25:K25"/>
    <mergeCell ref="L25:P25"/>
    <mergeCell ref="J26:K26"/>
    <mergeCell ref="H36:K36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H34:K34"/>
    <mergeCell ref="H35:K35"/>
    <mergeCell ref="J27:K27"/>
    <mergeCell ref="L27:P27"/>
    <mergeCell ref="J28:K28"/>
    <mergeCell ref="L28:P28"/>
    <mergeCell ref="J29:K29"/>
    <mergeCell ref="L29:P29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1DA-A9D0-412C-A80C-BE0CD912859B}">
  <sheetPr>
    <pageSetUpPr fitToPage="1"/>
  </sheetPr>
  <dimension ref="A1:V40"/>
  <sheetViews>
    <sheetView rightToLeft="1" view="pageBreakPreview" topLeftCell="A31" zoomScale="70" zoomScaleNormal="100" zoomScaleSheetLayoutView="70" workbookViewId="0">
      <selection activeCell="P35" sqref="P35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215</v>
      </c>
      <c r="J3" s="979"/>
      <c r="N3" s="978" t="s">
        <v>3</v>
      </c>
      <c r="O3" s="978"/>
      <c r="P3" s="13">
        <v>20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216</v>
      </c>
      <c r="C7" s="908"/>
      <c r="D7" s="909"/>
      <c r="E7" s="5">
        <v>10</v>
      </c>
      <c r="F7" s="888" t="s">
        <v>217</v>
      </c>
      <c r="G7" s="890"/>
      <c r="H7" s="4">
        <v>400</v>
      </c>
      <c r="I7" s="980" t="s">
        <v>218</v>
      </c>
      <c r="J7" s="981"/>
      <c r="K7" s="981"/>
      <c r="L7" s="982"/>
      <c r="M7" s="896" t="s">
        <v>210</v>
      </c>
      <c r="N7" s="896"/>
      <c r="O7" s="896"/>
      <c r="P7" s="896"/>
    </row>
    <row r="8" spans="1:20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888" t="s">
        <v>219</v>
      </c>
      <c r="G8" s="890"/>
      <c r="H8" s="4">
        <v>400</v>
      </c>
      <c r="I8" s="980" t="s">
        <v>218</v>
      </c>
      <c r="J8" s="981"/>
      <c r="K8" s="981"/>
      <c r="L8" s="982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28" t="s">
        <v>203</v>
      </c>
      <c r="G9" s="929"/>
      <c r="H9" s="4">
        <v>700</v>
      </c>
      <c r="I9" s="980" t="s">
        <v>220</v>
      </c>
      <c r="J9" s="981"/>
      <c r="K9" s="981"/>
      <c r="L9" s="982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83</v>
      </c>
      <c r="D14" s="7" t="s">
        <v>211</v>
      </c>
      <c r="E14" s="7">
        <v>600</v>
      </c>
      <c r="F14" s="6" t="s">
        <v>9</v>
      </c>
      <c r="G14" s="4" t="s">
        <v>84</v>
      </c>
      <c r="H14" s="4">
        <v>86</v>
      </c>
      <c r="I14" s="30">
        <v>0</v>
      </c>
      <c r="J14" s="29">
        <f>H14*6+I14*4</f>
        <v>516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83</v>
      </c>
      <c r="D15" s="7" t="s">
        <v>211</v>
      </c>
      <c r="E15" s="7">
        <v>600</v>
      </c>
      <c r="F15" s="6" t="s">
        <v>9</v>
      </c>
      <c r="G15" s="4" t="s">
        <v>84</v>
      </c>
      <c r="H15" s="7">
        <v>17</v>
      </c>
      <c r="I15" s="7">
        <v>57</v>
      </c>
      <c r="J15" s="29">
        <f>H15*6+I15*4</f>
        <v>330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930.6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f>F23*10</f>
        <v>20</v>
      </c>
      <c r="H23" s="4">
        <v>0</v>
      </c>
      <c r="I23" s="4">
        <f>SUM(G23:H23)</f>
        <v>20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45</v>
      </c>
      <c r="H24" s="4">
        <v>0</v>
      </c>
      <c r="I24" s="4">
        <f>SUM(G24:H24)</f>
        <v>45</v>
      </c>
      <c r="J24" s="928">
        <v>15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0</v>
      </c>
      <c r="H25" s="4">
        <v>0</v>
      </c>
      <c r="I25" s="4">
        <f t="shared" ref="I25:I29" si="1">SUM(G25:H25)</f>
        <v>0</v>
      </c>
      <c r="J25" s="928">
        <v>0</v>
      </c>
      <c r="K25" s="929"/>
      <c r="L25" s="903" t="s">
        <v>151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214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0</v>
      </c>
      <c r="H30" s="4">
        <v>0</v>
      </c>
      <c r="I30" s="4">
        <f>SUM(G30:H30)</f>
        <v>0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0</v>
      </c>
      <c r="G35" s="22">
        <f>'1403-02-18'!G35-F35+C35</f>
        <v>41759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'1403-02-18'!O35</f>
        <v>830</v>
      </c>
      <c r="O35" s="22">
        <f>SUM(J14:J15)</f>
        <v>846</v>
      </c>
      <c r="P35" s="22">
        <f>'1403-02-18'!P35+'1403-02-19'!O35</f>
        <v>26603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'1403-02-18'!O36</f>
        <v>913.00000000000011</v>
      </c>
      <c r="O36" s="22">
        <f>J16+J17</f>
        <v>980.6</v>
      </c>
      <c r="P36" s="22">
        <f>'1403-02-18'!P36+'1403-02-19'!O36</f>
        <v>31684.231999999993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'1403-02-18'!O37</f>
        <v>0</v>
      </c>
      <c r="O37" s="22">
        <f>J17</f>
        <v>50</v>
      </c>
      <c r="P37" s="22">
        <f>'1403-02-18'!P37+'1403-02-19'!O37</f>
        <v>2175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'1403-02-18'!O38</f>
        <v>0</v>
      </c>
      <c r="O38" s="22">
        <f t="shared" ref="O38" si="2">J18</f>
        <v>0</v>
      </c>
      <c r="P38" s="22">
        <f>'1403-02-18'!P38+'1403-02-19'!O38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'1403-02-18'!O39</f>
        <v>0</v>
      </c>
      <c r="O39" s="22">
        <v>0</v>
      </c>
      <c r="P39" s="22">
        <f>'1403-02-18'!P39+'1403-02-19'!O39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80">
    <mergeCell ref="J27:K27"/>
    <mergeCell ref="L27:P27"/>
    <mergeCell ref="J28:K28"/>
    <mergeCell ref="L28:P28"/>
    <mergeCell ref="J29:K29"/>
    <mergeCell ref="L29:P29"/>
    <mergeCell ref="H36:K36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H34:K34"/>
    <mergeCell ref="H35:K35"/>
    <mergeCell ref="L26:P26"/>
    <mergeCell ref="B20:P20"/>
    <mergeCell ref="J21:K21"/>
    <mergeCell ref="L21:P21"/>
    <mergeCell ref="J22:K22"/>
    <mergeCell ref="L22:P22"/>
    <mergeCell ref="J23:K23"/>
    <mergeCell ref="L23:P23"/>
    <mergeCell ref="J24:K24"/>
    <mergeCell ref="L24:P24"/>
    <mergeCell ref="J25:K25"/>
    <mergeCell ref="L25:P25"/>
    <mergeCell ref="J26:K26"/>
    <mergeCell ref="K18:L18"/>
    <mergeCell ref="M18:P18"/>
    <mergeCell ref="M12:P13"/>
    <mergeCell ref="S13:T13"/>
    <mergeCell ref="K14:L14"/>
    <mergeCell ref="M14:P14"/>
    <mergeCell ref="S14:T14"/>
    <mergeCell ref="K15:L15"/>
    <mergeCell ref="M15:P15"/>
    <mergeCell ref="Q15:T15"/>
    <mergeCell ref="K16:L16"/>
    <mergeCell ref="M16:P16"/>
    <mergeCell ref="S16:T16"/>
    <mergeCell ref="K17:L17"/>
    <mergeCell ref="M17:P17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B7:D7"/>
    <mergeCell ref="M7:P9"/>
    <mergeCell ref="B8:D8"/>
    <mergeCell ref="B9:D9"/>
    <mergeCell ref="F9:G9"/>
    <mergeCell ref="I9:L9"/>
    <mergeCell ref="F7:G7"/>
    <mergeCell ref="I7:L7"/>
    <mergeCell ref="I8:L8"/>
    <mergeCell ref="F8:G8"/>
    <mergeCell ref="B4:P4"/>
    <mergeCell ref="B5:E5"/>
    <mergeCell ref="F5:L5"/>
    <mergeCell ref="M5:P6"/>
    <mergeCell ref="B6:D6"/>
    <mergeCell ref="F6:G6"/>
    <mergeCell ref="I6:L6"/>
    <mergeCell ref="B1:P1"/>
    <mergeCell ref="B2:P2"/>
    <mergeCell ref="B3:E3"/>
    <mergeCell ref="G3:H3"/>
    <mergeCell ref="I3:J3"/>
    <mergeCell ref="N3:O3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5162-2F6A-4CCF-9082-9CC799965B9B}">
  <sheetPr>
    <pageSetUpPr fitToPage="1"/>
  </sheetPr>
  <dimension ref="A1:V40"/>
  <sheetViews>
    <sheetView rightToLeft="1" view="pageBreakPreview" topLeftCell="A19" zoomScale="70" zoomScaleNormal="100" zoomScaleSheetLayoutView="70" workbookViewId="0">
      <selection activeCell="I25" sqref="I25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221</v>
      </c>
      <c r="J3" s="979"/>
      <c r="N3" s="978" t="s">
        <v>3</v>
      </c>
      <c r="O3" s="978"/>
      <c r="P3" s="13">
        <v>21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42</v>
      </c>
      <c r="C7" s="908"/>
      <c r="D7" s="909"/>
      <c r="E7" s="5" t="s">
        <v>42</v>
      </c>
      <c r="F7" s="888" t="s">
        <v>217</v>
      </c>
      <c r="G7" s="890"/>
      <c r="H7" s="4">
        <v>200</v>
      </c>
      <c r="I7" s="980" t="s">
        <v>222</v>
      </c>
      <c r="J7" s="981"/>
      <c r="K7" s="981"/>
      <c r="L7" s="982"/>
      <c r="M7" s="896" t="s">
        <v>225</v>
      </c>
      <c r="N7" s="896"/>
      <c r="O7" s="896"/>
      <c r="P7" s="896"/>
    </row>
    <row r="8" spans="1:20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888" t="s">
        <v>219</v>
      </c>
      <c r="G8" s="890"/>
      <c r="H8" s="4">
        <v>200</v>
      </c>
      <c r="I8" s="980" t="s">
        <v>222</v>
      </c>
      <c r="J8" s="981"/>
      <c r="K8" s="981"/>
      <c r="L8" s="982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28" t="s">
        <v>203</v>
      </c>
      <c r="G9" s="929"/>
      <c r="H9" s="4">
        <v>700</v>
      </c>
      <c r="I9" s="980" t="s">
        <v>223</v>
      </c>
      <c r="J9" s="981"/>
      <c r="K9" s="981"/>
      <c r="L9" s="982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224</v>
      </c>
      <c r="D14" s="7" t="s">
        <v>157</v>
      </c>
      <c r="E14" s="7">
        <v>600</v>
      </c>
      <c r="F14" s="6" t="s">
        <v>9</v>
      </c>
      <c r="G14" s="4" t="s">
        <v>84</v>
      </c>
      <c r="H14" s="4">
        <v>100</v>
      </c>
      <c r="I14" s="30">
        <v>0</v>
      </c>
      <c r="J14" s="29">
        <f>H14*6+I14*4</f>
        <v>600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>
        <v>0</v>
      </c>
      <c r="I15" s="7">
        <v>0</v>
      </c>
      <c r="J15" s="29">
        <f>H15*6+I15*4</f>
        <v>0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660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30</v>
      </c>
      <c r="H24" s="4">
        <v>0</v>
      </c>
      <c r="I24" s="4">
        <f>SUM(G24:H24)</f>
        <v>30</v>
      </c>
      <c r="J24" s="928"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151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928">
        <v>10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214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1626</v>
      </c>
      <c r="G35" s="22">
        <f>'1403-02-19'!G35-F35+C35</f>
        <v>40133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'1403-02-19'!O35</f>
        <v>846</v>
      </c>
      <c r="O35" s="22">
        <f>SUM(J14:J15)</f>
        <v>600</v>
      </c>
      <c r="P35" s="22">
        <f>'1403-02-19'!P35+'1403-02-20'!O35</f>
        <v>27203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'1403-02-19'!O36</f>
        <v>980.6</v>
      </c>
      <c r="O36" s="22">
        <f>J16+J17</f>
        <v>710</v>
      </c>
      <c r="P36" s="22">
        <f>'1403-02-19'!P36+'1403-02-20'!O36</f>
        <v>32394.231999999993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'1403-02-19'!O37</f>
        <v>50</v>
      </c>
      <c r="O37" s="22">
        <f>J17</f>
        <v>50</v>
      </c>
      <c r="P37" s="22">
        <f>'1403-02-19'!P37+'1403-02-20'!O37</f>
        <v>2225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'1403-02-19'!O38</f>
        <v>0</v>
      </c>
      <c r="O38" s="22">
        <f t="shared" ref="O38" si="2">J18</f>
        <v>0</v>
      </c>
      <c r="P38" s="22">
        <f>'1403-02-19'!P38+'1403-02-20'!O38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'1403-02-19'!O39</f>
        <v>0</v>
      </c>
      <c r="O39" s="22">
        <v>0</v>
      </c>
      <c r="P39" s="22">
        <f>'1403-02-19'!P39+'1403-02-20'!O39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80">
    <mergeCell ref="B1:P1"/>
    <mergeCell ref="B2:P2"/>
    <mergeCell ref="B3:E3"/>
    <mergeCell ref="G3:H3"/>
    <mergeCell ref="I3:J3"/>
    <mergeCell ref="N3:O3"/>
    <mergeCell ref="B4:P4"/>
    <mergeCell ref="B5:E5"/>
    <mergeCell ref="F5:L5"/>
    <mergeCell ref="M5:P6"/>
    <mergeCell ref="B6:D6"/>
    <mergeCell ref="F6:G6"/>
    <mergeCell ref="I6:L6"/>
    <mergeCell ref="B7:D7"/>
    <mergeCell ref="F7:G7"/>
    <mergeCell ref="I7:L7"/>
    <mergeCell ref="M7:P9"/>
    <mergeCell ref="B8:D8"/>
    <mergeCell ref="F8:G8"/>
    <mergeCell ref="I8:L8"/>
    <mergeCell ref="B9:D9"/>
    <mergeCell ref="F9:G9"/>
    <mergeCell ref="I9:L9"/>
    <mergeCell ref="K15:L15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K14:L14"/>
    <mergeCell ref="M14:P14"/>
    <mergeCell ref="S14:T14"/>
    <mergeCell ref="J23:K23"/>
    <mergeCell ref="L23:P23"/>
    <mergeCell ref="K16:L16"/>
    <mergeCell ref="M16:P16"/>
    <mergeCell ref="S16:T16"/>
    <mergeCell ref="K17:L17"/>
    <mergeCell ref="M17:P17"/>
    <mergeCell ref="K18:L18"/>
    <mergeCell ref="M18:P18"/>
    <mergeCell ref="B20:P20"/>
    <mergeCell ref="J21:K21"/>
    <mergeCell ref="L21:P21"/>
    <mergeCell ref="J22:K22"/>
    <mergeCell ref="L22:P22"/>
    <mergeCell ref="J24:K24"/>
    <mergeCell ref="L24:P24"/>
    <mergeCell ref="J25:K25"/>
    <mergeCell ref="L25:P25"/>
    <mergeCell ref="J26:K26"/>
    <mergeCell ref="L26:P26"/>
    <mergeCell ref="B33:K33"/>
    <mergeCell ref="M33:P33"/>
    <mergeCell ref="J27:K27"/>
    <mergeCell ref="L27:P27"/>
    <mergeCell ref="J28:K28"/>
    <mergeCell ref="L28:P28"/>
    <mergeCell ref="J29:K29"/>
    <mergeCell ref="L29:P29"/>
    <mergeCell ref="J30:K30"/>
    <mergeCell ref="L30:P30"/>
    <mergeCell ref="J31:K31"/>
    <mergeCell ref="L31:P31"/>
    <mergeCell ref="B32:P32"/>
    <mergeCell ref="H34:K34"/>
    <mergeCell ref="H35:K35"/>
    <mergeCell ref="H36:K36"/>
    <mergeCell ref="H39:K39"/>
    <mergeCell ref="B40:G40"/>
    <mergeCell ref="H40:P40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8E08-EDB2-4CB2-8A48-E79A003B6749}">
  <sheetPr>
    <pageSetUpPr fitToPage="1"/>
  </sheetPr>
  <dimension ref="A1:V40"/>
  <sheetViews>
    <sheetView rightToLeft="1" view="pageBreakPreview" topLeftCell="D28" zoomScale="70" zoomScaleNormal="100" zoomScaleSheetLayoutView="70" workbookViewId="0">
      <selection activeCell="H40" sqref="H40:P4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226</v>
      </c>
      <c r="J3" s="979"/>
      <c r="N3" s="978" t="s">
        <v>3</v>
      </c>
      <c r="O3" s="978"/>
      <c r="P3" s="13">
        <v>22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42</v>
      </c>
      <c r="C7" s="908"/>
      <c r="D7" s="909"/>
      <c r="E7" s="5" t="s">
        <v>42</v>
      </c>
      <c r="F7" s="888" t="s">
        <v>217</v>
      </c>
      <c r="G7" s="890"/>
      <c r="H7" s="4">
        <v>125</v>
      </c>
      <c r="I7" s="980" t="s">
        <v>227</v>
      </c>
      <c r="J7" s="981"/>
      <c r="K7" s="981"/>
      <c r="L7" s="982"/>
      <c r="M7" s="896" t="s">
        <v>225</v>
      </c>
      <c r="N7" s="896"/>
      <c r="O7" s="896"/>
      <c r="P7" s="896"/>
    </row>
    <row r="8" spans="1:20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888" t="s">
        <v>219</v>
      </c>
      <c r="G8" s="890"/>
      <c r="H8" s="4">
        <v>125</v>
      </c>
      <c r="I8" s="980" t="s">
        <v>227</v>
      </c>
      <c r="J8" s="981"/>
      <c r="K8" s="981"/>
      <c r="L8" s="982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28" t="s">
        <v>203</v>
      </c>
      <c r="G9" s="929"/>
      <c r="H9" s="4">
        <v>0</v>
      </c>
      <c r="I9" s="980" t="s">
        <v>228</v>
      </c>
      <c r="J9" s="981"/>
      <c r="K9" s="981"/>
      <c r="L9" s="982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229</v>
      </c>
      <c r="D14" s="7" t="s">
        <v>92</v>
      </c>
      <c r="E14" s="7">
        <v>400</v>
      </c>
      <c r="F14" s="6" t="s">
        <v>9</v>
      </c>
      <c r="G14" s="4" t="s">
        <v>84</v>
      </c>
      <c r="H14" s="4">
        <v>91</v>
      </c>
      <c r="I14" s="30">
        <v>0</v>
      </c>
      <c r="J14" s="29">
        <f>H14*6+I14*4</f>
        <v>546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>
        <v>0</v>
      </c>
      <c r="I15" s="7">
        <v>0</v>
      </c>
      <c r="J15" s="29">
        <f>H15*6+I15*4</f>
        <v>0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600.6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0</v>
      </c>
      <c r="E24" s="4">
        <v>0</v>
      </c>
      <c r="F24" s="26">
        <f t="shared" si="0"/>
        <v>3</v>
      </c>
      <c r="G24" s="4">
        <v>30</v>
      </c>
      <c r="H24" s="4">
        <v>0</v>
      </c>
      <c r="I24" s="4">
        <f>SUM(G24:H24)</f>
        <v>30</v>
      </c>
      <c r="J24" s="928"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151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928">
        <v>10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214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152</v>
      </c>
      <c r="G35" s="22">
        <f>'1403-02-20'!G35-F35+C35</f>
        <v>39981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'1403-02-20'!O35</f>
        <v>600</v>
      </c>
      <c r="O35" s="22">
        <f>SUM(J14:J15)</f>
        <v>546</v>
      </c>
      <c r="P35" s="22">
        <f>'1403-02-20'!P35+'1403-02-21'!O35</f>
        <v>27749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'1403-02-20'!O36</f>
        <v>710</v>
      </c>
      <c r="O36" s="22">
        <f>J16+J17</f>
        <v>650.6</v>
      </c>
      <c r="P36" s="22">
        <f>'1403-02-20'!P36+'1403-02-21'!O36</f>
        <v>33044.831999999995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'1403-02-20'!O37</f>
        <v>50</v>
      </c>
      <c r="O37" s="22">
        <f>J17</f>
        <v>50</v>
      </c>
      <c r="P37" s="22">
        <f>'1403-02-20'!P37+'1403-02-21'!O37</f>
        <v>2275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'1403-02-20'!O38</f>
        <v>0</v>
      </c>
      <c r="O38" s="22">
        <f t="shared" ref="O38" si="2">J18</f>
        <v>0</v>
      </c>
      <c r="P38" s="22">
        <f>'1403-02-20'!P38+'1403-02-21'!O38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'1403-02-20'!O39</f>
        <v>0</v>
      </c>
      <c r="O39" s="22">
        <v>0</v>
      </c>
      <c r="P39" s="22">
        <f>'1403-02-20'!P39+'1403-02-21'!O39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80">
    <mergeCell ref="B1:P1"/>
    <mergeCell ref="B2:P2"/>
    <mergeCell ref="B3:E3"/>
    <mergeCell ref="G3:H3"/>
    <mergeCell ref="I3:J3"/>
    <mergeCell ref="N3:O3"/>
    <mergeCell ref="B4:P4"/>
    <mergeCell ref="B5:E5"/>
    <mergeCell ref="F5:L5"/>
    <mergeCell ref="M5:P6"/>
    <mergeCell ref="B6:D6"/>
    <mergeCell ref="F6:G6"/>
    <mergeCell ref="I6:L6"/>
    <mergeCell ref="B7:D7"/>
    <mergeCell ref="F7:G7"/>
    <mergeCell ref="I7:L7"/>
    <mergeCell ref="M7:P9"/>
    <mergeCell ref="B8:D8"/>
    <mergeCell ref="F8:G8"/>
    <mergeCell ref="I8:L8"/>
    <mergeCell ref="B9:D9"/>
    <mergeCell ref="F9:G9"/>
    <mergeCell ref="I9:L9"/>
    <mergeCell ref="K15:L15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K14:L14"/>
    <mergeCell ref="M14:P14"/>
    <mergeCell ref="S14:T14"/>
    <mergeCell ref="J23:K23"/>
    <mergeCell ref="L23:P23"/>
    <mergeCell ref="K16:L16"/>
    <mergeCell ref="M16:P16"/>
    <mergeCell ref="S16:T16"/>
    <mergeCell ref="K17:L17"/>
    <mergeCell ref="M17:P17"/>
    <mergeCell ref="K18:L18"/>
    <mergeCell ref="M18:P18"/>
    <mergeCell ref="B20:P20"/>
    <mergeCell ref="J21:K21"/>
    <mergeCell ref="L21:P21"/>
    <mergeCell ref="J22:K22"/>
    <mergeCell ref="L22:P22"/>
    <mergeCell ref="J24:K24"/>
    <mergeCell ref="L24:P24"/>
    <mergeCell ref="J25:K25"/>
    <mergeCell ref="L25:P25"/>
    <mergeCell ref="J26:K26"/>
    <mergeCell ref="L26:P26"/>
    <mergeCell ref="B33:K33"/>
    <mergeCell ref="M33:P33"/>
    <mergeCell ref="J27:K27"/>
    <mergeCell ref="L27:P27"/>
    <mergeCell ref="J28:K28"/>
    <mergeCell ref="L28:P28"/>
    <mergeCell ref="J29:K29"/>
    <mergeCell ref="L29:P29"/>
    <mergeCell ref="J30:K30"/>
    <mergeCell ref="L30:P30"/>
    <mergeCell ref="J31:K31"/>
    <mergeCell ref="L31:P31"/>
    <mergeCell ref="B32:P32"/>
    <mergeCell ref="H34:K34"/>
    <mergeCell ref="H35:K35"/>
    <mergeCell ref="H36:K36"/>
    <mergeCell ref="H39:K39"/>
    <mergeCell ref="B40:G40"/>
    <mergeCell ref="H40:P40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9D48-764A-4B7F-A077-AA900F70FEDB}">
  <sheetPr>
    <pageSetUpPr fitToPage="1"/>
  </sheetPr>
  <dimension ref="A1:V40"/>
  <sheetViews>
    <sheetView rightToLeft="1" view="pageBreakPreview" topLeftCell="D28" zoomScale="70" zoomScaleNormal="100" zoomScaleSheetLayoutView="70" workbookViewId="0">
      <selection activeCell="P39" sqref="P3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233</v>
      </c>
      <c r="J3" s="979"/>
      <c r="N3" s="978" t="s">
        <v>3</v>
      </c>
      <c r="O3" s="978"/>
      <c r="P3" s="13">
        <v>23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68" t="s">
        <v>230</v>
      </c>
      <c r="C7" s="969"/>
      <c r="D7" s="970"/>
      <c r="E7" s="983">
        <v>6</v>
      </c>
      <c r="F7" s="888" t="s">
        <v>217</v>
      </c>
      <c r="G7" s="890"/>
      <c r="H7" s="4">
        <v>750</v>
      </c>
      <c r="I7" s="980" t="s">
        <v>231</v>
      </c>
      <c r="J7" s="981"/>
      <c r="K7" s="981"/>
      <c r="L7" s="982"/>
      <c r="M7" s="896"/>
      <c r="N7" s="896"/>
      <c r="O7" s="896"/>
      <c r="P7" s="896"/>
    </row>
    <row r="8" spans="1:20" s="11" customFormat="1" ht="23.25" customHeight="1" x14ac:dyDescent="0.25">
      <c r="A8" s="8"/>
      <c r="B8" s="971"/>
      <c r="C8" s="972"/>
      <c r="D8" s="973"/>
      <c r="E8" s="984"/>
      <c r="F8" s="888" t="s">
        <v>219</v>
      </c>
      <c r="G8" s="890"/>
      <c r="H8" s="4">
        <v>750</v>
      </c>
      <c r="I8" s="980" t="s">
        <v>231</v>
      </c>
      <c r="J8" s="981"/>
      <c r="K8" s="981"/>
      <c r="L8" s="982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28" t="s">
        <v>203</v>
      </c>
      <c r="G9" s="929"/>
      <c r="H9" s="4">
        <v>0</v>
      </c>
      <c r="I9" s="980" t="s">
        <v>228</v>
      </c>
      <c r="J9" s="981"/>
      <c r="K9" s="981"/>
      <c r="L9" s="982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92</v>
      </c>
      <c r="D14" s="7" t="s">
        <v>232</v>
      </c>
      <c r="E14" s="7">
        <v>600</v>
      </c>
      <c r="F14" s="6" t="s">
        <v>9</v>
      </c>
      <c r="G14" s="4" t="s">
        <v>84</v>
      </c>
      <c r="H14" s="4">
        <v>99</v>
      </c>
      <c r="I14" s="30">
        <v>0</v>
      </c>
      <c r="J14" s="29">
        <f>H14*6+I14*4</f>
        <v>594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92</v>
      </c>
      <c r="D15" s="7" t="s">
        <v>232</v>
      </c>
      <c r="E15" s="7">
        <v>600</v>
      </c>
      <c r="F15" s="6" t="s">
        <v>9</v>
      </c>
      <c r="G15" s="4" t="s">
        <v>84</v>
      </c>
      <c r="H15" s="7">
        <v>33</v>
      </c>
      <c r="I15" s="7">
        <v>60</v>
      </c>
      <c r="J15" s="29">
        <f>H15*6+I15*4</f>
        <v>438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1135.2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3</v>
      </c>
      <c r="E24" s="4">
        <v>0</v>
      </c>
      <c r="F24" s="26">
        <f t="shared" si="0"/>
        <v>6</v>
      </c>
      <c r="G24" s="4">
        <v>60</v>
      </c>
      <c r="H24" s="4">
        <v>0</v>
      </c>
      <c r="I24" s="4">
        <f>SUM(G24:H24)</f>
        <v>60</v>
      </c>
      <c r="J24" s="928"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151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2465</v>
      </c>
      <c r="G35" s="22">
        <f>'1403-02-21'!G35-F35+C35</f>
        <v>37516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'1403-02-21'!O35</f>
        <v>546</v>
      </c>
      <c r="O35" s="22">
        <f>SUM(J14:J15)</f>
        <v>1032</v>
      </c>
      <c r="P35" s="22">
        <f>'1403-02-21'!P35+'1403-02-22'!O35</f>
        <v>28781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'1403-02-21'!O36</f>
        <v>650.6</v>
      </c>
      <c r="O36" s="22">
        <f>J16+J17</f>
        <v>1185.2</v>
      </c>
      <c r="P36" s="22">
        <f>'1403-02-21'!P36+'1403-02-22'!O36</f>
        <v>34230.031999999992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'1403-02-21'!O37</f>
        <v>50</v>
      </c>
      <c r="O37" s="22">
        <f>J17</f>
        <v>50</v>
      </c>
      <c r="P37" s="22">
        <f>'1403-02-21'!P37+'1403-02-22'!O37</f>
        <v>2325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'1403-02-21'!O38</f>
        <v>0</v>
      </c>
      <c r="O38" s="22">
        <f t="shared" ref="O38" si="2">J18</f>
        <v>0</v>
      </c>
      <c r="P38" s="22">
        <f>'1403-02-21'!P38+'1403-02-22'!O38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'1403-02-21'!O39</f>
        <v>0</v>
      </c>
      <c r="O39" s="22">
        <v>0</v>
      </c>
      <c r="P39" s="22">
        <f>'1403-02-21'!P39+'1403-02-22'!O39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80">
    <mergeCell ref="E7:E8"/>
    <mergeCell ref="H34:K34"/>
    <mergeCell ref="H35:K35"/>
    <mergeCell ref="H36:K36"/>
    <mergeCell ref="J27:K27"/>
    <mergeCell ref="J24:K24"/>
    <mergeCell ref="B20:P20"/>
    <mergeCell ref="J21:K21"/>
    <mergeCell ref="L21:P21"/>
    <mergeCell ref="J22:K22"/>
    <mergeCell ref="L22:P22"/>
    <mergeCell ref="J23:K23"/>
    <mergeCell ref="L23:P23"/>
    <mergeCell ref="K16:L16"/>
    <mergeCell ref="M16:P16"/>
    <mergeCell ref="J29:K29"/>
    <mergeCell ref="L29:P29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J26:K26"/>
    <mergeCell ref="L26:P26"/>
    <mergeCell ref="L27:P27"/>
    <mergeCell ref="J28:K28"/>
    <mergeCell ref="L28:P28"/>
    <mergeCell ref="K18:L18"/>
    <mergeCell ref="M18:P18"/>
    <mergeCell ref="L24:P24"/>
    <mergeCell ref="J25:K25"/>
    <mergeCell ref="L25:P25"/>
    <mergeCell ref="S16:T16"/>
    <mergeCell ref="K17:L17"/>
    <mergeCell ref="M17:P17"/>
    <mergeCell ref="K15:L15"/>
    <mergeCell ref="M15:P15"/>
    <mergeCell ref="Q15:T15"/>
    <mergeCell ref="J12:J13"/>
    <mergeCell ref="K12:L13"/>
    <mergeCell ref="M12:P13"/>
    <mergeCell ref="M14:P14"/>
    <mergeCell ref="S14:T14"/>
    <mergeCell ref="B6:D6"/>
    <mergeCell ref="F6:G6"/>
    <mergeCell ref="I6:L6"/>
    <mergeCell ref="S13:T13"/>
    <mergeCell ref="K14:L14"/>
    <mergeCell ref="B9:D9"/>
    <mergeCell ref="F9:G9"/>
    <mergeCell ref="I9:L9"/>
    <mergeCell ref="B11:P11"/>
    <mergeCell ref="B12:B13"/>
    <mergeCell ref="C12:C13"/>
    <mergeCell ref="D12:D13"/>
    <mergeCell ref="E12:E13"/>
    <mergeCell ref="F12:F13"/>
    <mergeCell ref="G12:G13"/>
    <mergeCell ref="H12:I12"/>
    <mergeCell ref="B7:D8"/>
    <mergeCell ref="B1:P1"/>
    <mergeCell ref="B2:P2"/>
    <mergeCell ref="B3:E3"/>
    <mergeCell ref="G3:H3"/>
    <mergeCell ref="I3:J3"/>
    <mergeCell ref="N3:O3"/>
    <mergeCell ref="F7:G7"/>
    <mergeCell ref="I7:L7"/>
    <mergeCell ref="M7:P9"/>
    <mergeCell ref="F8:G8"/>
    <mergeCell ref="I8:L8"/>
    <mergeCell ref="B4:P4"/>
    <mergeCell ref="B5:E5"/>
    <mergeCell ref="F5:L5"/>
    <mergeCell ref="M5:P6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598-C3EC-406A-B5FE-CA80233611AE}">
  <sheetPr>
    <pageSetUpPr fitToPage="1"/>
  </sheetPr>
  <dimension ref="A1:V40"/>
  <sheetViews>
    <sheetView rightToLeft="1" view="pageBreakPreview" topLeftCell="A16" zoomScale="70" zoomScaleNormal="100" zoomScaleSheetLayoutView="70" workbookViewId="0">
      <selection activeCell="B4" sqref="B4:P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234</v>
      </c>
      <c r="J3" s="979"/>
      <c r="N3" s="978" t="s">
        <v>3</v>
      </c>
      <c r="O3" s="978"/>
      <c r="P3" s="13">
        <v>24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42</v>
      </c>
      <c r="C7" s="908"/>
      <c r="D7" s="909"/>
      <c r="E7" s="5" t="s">
        <v>42</v>
      </c>
      <c r="F7" s="888" t="s">
        <v>217</v>
      </c>
      <c r="G7" s="890"/>
      <c r="H7" s="4">
        <v>250</v>
      </c>
      <c r="I7" s="980" t="s">
        <v>235</v>
      </c>
      <c r="J7" s="981"/>
      <c r="K7" s="981"/>
      <c r="L7" s="982"/>
      <c r="M7" s="896" t="s">
        <v>236</v>
      </c>
      <c r="N7" s="896"/>
      <c r="O7" s="896"/>
      <c r="P7" s="896"/>
    </row>
    <row r="8" spans="1:20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888" t="s">
        <v>219</v>
      </c>
      <c r="G8" s="890"/>
      <c r="H8" s="4">
        <v>250</v>
      </c>
      <c r="I8" s="980" t="s">
        <v>235</v>
      </c>
      <c r="J8" s="981"/>
      <c r="K8" s="981"/>
      <c r="L8" s="982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28" t="s">
        <v>203</v>
      </c>
      <c r="G9" s="929"/>
      <c r="H9" s="4">
        <v>0</v>
      </c>
      <c r="I9" s="980" t="s">
        <v>228</v>
      </c>
      <c r="J9" s="981"/>
      <c r="K9" s="981"/>
      <c r="L9" s="982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237</v>
      </c>
      <c r="D14" s="7" t="s">
        <v>76</v>
      </c>
      <c r="E14" s="7">
        <v>600</v>
      </c>
      <c r="F14" s="6" t="s">
        <v>9</v>
      </c>
      <c r="G14" s="4" t="s">
        <v>84</v>
      </c>
      <c r="H14" s="4">
        <v>72</v>
      </c>
      <c r="I14" s="30">
        <v>0</v>
      </c>
      <c r="J14" s="29">
        <f>H14*6+I14*4</f>
        <v>432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237</v>
      </c>
      <c r="D15" s="7" t="s">
        <v>76</v>
      </c>
      <c r="E15" s="7">
        <v>600</v>
      </c>
      <c r="F15" s="6" t="s">
        <v>9</v>
      </c>
      <c r="G15" s="4" t="s">
        <v>84</v>
      </c>
      <c r="H15" s="7">
        <v>33</v>
      </c>
      <c r="I15" s="7">
        <v>55</v>
      </c>
      <c r="J15" s="29">
        <f>H15*6+I15*4</f>
        <v>418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SUM(J14:J15)*1.1</f>
        <v>935.00000000000011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212</v>
      </c>
      <c r="D17" s="4" t="s">
        <v>213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50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160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928"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0</v>
      </c>
      <c r="F23" s="26">
        <f t="shared" ref="F23:F29" si="0">SUM(C23:E23)</f>
        <v>1</v>
      </c>
      <c r="G23" s="4">
        <f>F23*10</f>
        <v>10</v>
      </c>
      <c r="H23" s="4">
        <v>0</v>
      </c>
      <c r="I23" s="4">
        <f>SUM(G23:H23)</f>
        <v>10</v>
      </c>
      <c r="J23" s="928"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3</v>
      </c>
      <c r="E24" s="4">
        <v>0</v>
      </c>
      <c r="F24" s="26">
        <f t="shared" si="0"/>
        <v>6</v>
      </c>
      <c r="G24" s="4">
        <v>60</v>
      </c>
      <c r="H24" s="4">
        <v>0</v>
      </c>
      <c r="I24" s="4">
        <f>SUM(G24:H24)</f>
        <v>60</v>
      </c>
      <c r="J24" s="928"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1">SUM(G25:H25)</f>
        <v>10</v>
      </c>
      <c r="J25" s="928">
        <v>0</v>
      </c>
      <c r="K25" s="929"/>
      <c r="L25" s="903" t="s">
        <v>151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10</v>
      </c>
      <c r="H26" s="4">
        <v>0</v>
      </c>
      <c r="I26" s="4">
        <f t="shared" si="1"/>
        <v>10</v>
      </c>
      <c r="J26" s="928">
        <v>20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1"/>
        <v>10</v>
      </c>
      <c r="J27" s="928"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1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1"/>
        <v>10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0</v>
      </c>
      <c r="G35" s="22">
        <f>'1403-02-22'!G35-F35+C35</f>
        <v>37516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'1403-02-22'!O35</f>
        <v>1032</v>
      </c>
      <c r="O35" s="22">
        <f>SUM(J14:J15)</f>
        <v>850</v>
      </c>
      <c r="P35" s="22">
        <f>'1403-02-22'!P35+'1403-02-23'!O35</f>
        <v>29631</v>
      </c>
      <c r="Q35" s="19"/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'1403-02-22'!O36</f>
        <v>1185.2</v>
      </c>
      <c r="O36" s="22">
        <f>J16+J17</f>
        <v>985.00000000000011</v>
      </c>
      <c r="P36" s="22">
        <f>'1403-02-22'!P36+'1403-02-23'!O36</f>
        <v>35215.031999999992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'1403-02-22'!O37</f>
        <v>50</v>
      </c>
      <c r="O37" s="22">
        <f>J17</f>
        <v>50</v>
      </c>
      <c r="P37" s="22">
        <f>'1403-02-22'!P37+'1403-02-23'!O37</f>
        <v>2375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'1403-02-22'!O38</f>
        <v>0</v>
      </c>
      <c r="O38" s="22">
        <f t="shared" ref="O38" si="2">J18</f>
        <v>0</v>
      </c>
      <c r="P38" s="22">
        <f>'1403-02-22'!P38+'1403-02-23'!O38</f>
        <v>409</v>
      </c>
      <c r="Q38" s="19"/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'1403-02-22'!O39</f>
        <v>0</v>
      </c>
      <c r="O39" s="22">
        <v>0</v>
      </c>
      <c r="P39" s="22">
        <f>'1403-02-22'!P39+'1403-02-23'!O39</f>
        <v>50</v>
      </c>
    </row>
    <row r="40" spans="1:22" s="9" customFormat="1" ht="33.6" customHeight="1" x14ac:dyDescent="0.25">
      <c r="A40" s="20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</sheetData>
  <mergeCells count="80">
    <mergeCell ref="B8:D8"/>
    <mergeCell ref="H34:K34"/>
    <mergeCell ref="H35:K35"/>
    <mergeCell ref="H36:K36"/>
    <mergeCell ref="J27:K27"/>
    <mergeCell ref="J24:K24"/>
    <mergeCell ref="B20:P20"/>
    <mergeCell ref="J21:K21"/>
    <mergeCell ref="L21:P21"/>
    <mergeCell ref="J22:K22"/>
    <mergeCell ref="L22:P22"/>
    <mergeCell ref="J23:K23"/>
    <mergeCell ref="L23:P23"/>
    <mergeCell ref="K16:L16"/>
    <mergeCell ref="M16:P16"/>
    <mergeCell ref="J29:K29"/>
    <mergeCell ref="L29:P29"/>
    <mergeCell ref="H39:K39"/>
    <mergeCell ref="B40:G40"/>
    <mergeCell ref="H40:P40"/>
    <mergeCell ref="J30:K30"/>
    <mergeCell ref="L30:P30"/>
    <mergeCell ref="J31:K31"/>
    <mergeCell ref="L31:P31"/>
    <mergeCell ref="B32:P32"/>
    <mergeCell ref="B33:K33"/>
    <mergeCell ref="M33:P33"/>
    <mergeCell ref="J26:K26"/>
    <mergeCell ref="L26:P26"/>
    <mergeCell ref="L27:P27"/>
    <mergeCell ref="J28:K28"/>
    <mergeCell ref="L28:P28"/>
    <mergeCell ref="K18:L18"/>
    <mergeCell ref="M18:P18"/>
    <mergeCell ref="L24:P24"/>
    <mergeCell ref="J25:K25"/>
    <mergeCell ref="L25:P25"/>
    <mergeCell ref="S16:T16"/>
    <mergeCell ref="K17:L17"/>
    <mergeCell ref="M17:P17"/>
    <mergeCell ref="K15:L15"/>
    <mergeCell ref="M15:P15"/>
    <mergeCell ref="Q15:T15"/>
    <mergeCell ref="J12:J13"/>
    <mergeCell ref="K12:L13"/>
    <mergeCell ref="M12:P13"/>
    <mergeCell ref="M14:P14"/>
    <mergeCell ref="S14:T14"/>
    <mergeCell ref="B6:D6"/>
    <mergeCell ref="F6:G6"/>
    <mergeCell ref="I6:L6"/>
    <mergeCell ref="S13:T13"/>
    <mergeCell ref="K14:L14"/>
    <mergeCell ref="B9:D9"/>
    <mergeCell ref="F9:G9"/>
    <mergeCell ref="I9:L9"/>
    <mergeCell ref="B11:P11"/>
    <mergeCell ref="B12:B13"/>
    <mergeCell ref="C12:C13"/>
    <mergeCell ref="D12:D13"/>
    <mergeCell ref="E12:E13"/>
    <mergeCell ref="F12:F13"/>
    <mergeCell ref="G12:G13"/>
    <mergeCell ref="H12:I12"/>
    <mergeCell ref="B7:D7"/>
    <mergeCell ref="B1:P1"/>
    <mergeCell ref="B2:P2"/>
    <mergeCell ref="B3:E3"/>
    <mergeCell ref="G3:H3"/>
    <mergeCell ref="I3:J3"/>
    <mergeCell ref="N3:O3"/>
    <mergeCell ref="F7:G7"/>
    <mergeCell ref="I7:L7"/>
    <mergeCell ref="M7:P9"/>
    <mergeCell ref="F8:G8"/>
    <mergeCell ref="I8:L8"/>
    <mergeCell ref="B4:P4"/>
    <mergeCell ref="B5:E5"/>
    <mergeCell ref="F5:L5"/>
    <mergeCell ref="M5:P6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978-5554-49B0-9625-B6099F58D129}">
  <sheetPr>
    <pageSetUpPr fitToPage="1"/>
  </sheetPr>
  <dimension ref="A1:V42"/>
  <sheetViews>
    <sheetView rightToLeft="1" view="pageBreakPreview" topLeftCell="A16" zoomScale="70" zoomScaleNormal="100" zoomScaleSheetLayoutView="70" workbookViewId="0">
      <selection activeCell="O39" sqref="O3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1" spans="1:20" s="9" customFormat="1" ht="24.95" customHeight="1" x14ac:dyDescent="0.25">
      <c r="A1" s="8"/>
      <c r="B1" s="976" t="s">
        <v>14</v>
      </c>
      <c r="C1" s="976"/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  <c r="O1" s="976"/>
      <c r="P1" s="976"/>
    </row>
    <row r="2" spans="1:20" s="9" customFormat="1" ht="26.1" customHeight="1" x14ac:dyDescent="0.25">
      <c r="A2" s="8"/>
      <c r="B2" s="918" t="s">
        <v>15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</row>
    <row r="3" spans="1:20" s="9" customFormat="1" ht="23.1" customHeight="1" x14ac:dyDescent="0.25">
      <c r="A3" s="8"/>
      <c r="B3" s="977" t="s">
        <v>2</v>
      </c>
      <c r="C3" s="977"/>
      <c r="D3" s="977"/>
      <c r="E3" s="977"/>
      <c r="F3" s="45"/>
      <c r="G3" s="978" t="s">
        <v>16</v>
      </c>
      <c r="H3" s="978"/>
      <c r="I3" s="979" t="s">
        <v>238</v>
      </c>
      <c r="J3" s="979"/>
      <c r="N3" s="978" t="s">
        <v>3</v>
      </c>
      <c r="O3" s="978"/>
      <c r="P3" s="13">
        <v>25</v>
      </c>
    </row>
    <row r="4" spans="1:20" s="10" customFormat="1" ht="6" customHeight="1" x14ac:dyDescent="0.25">
      <c r="B4" s="923" t="s">
        <v>72</v>
      </c>
      <c r="C4" s="923"/>
      <c r="D4" s="923"/>
      <c r="E4" s="923"/>
      <c r="F4" s="923"/>
      <c r="G4" s="923"/>
      <c r="H4" s="923"/>
      <c r="I4" s="923"/>
      <c r="J4" s="923"/>
      <c r="K4" s="923"/>
      <c r="L4" s="923"/>
      <c r="M4" s="923"/>
      <c r="N4" s="923"/>
      <c r="O4" s="923"/>
      <c r="P4" s="923"/>
    </row>
    <row r="5" spans="1:20" s="9" customFormat="1" ht="23.45" customHeight="1" x14ac:dyDescent="0.25">
      <c r="A5" s="8"/>
      <c r="B5" s="906" t="s">
        <v>17</v>
      </c>
      <c r="C5" s="906"/>
      <c r="D5" s="906"/>
      <c r="E5" s="906"/>
      <c r="F5" s="933" t="s">
        <v>19</v>
      </c>
      <c r="G5" s="934"/>
      <c r="H5" s="934"/>
      <c r="I5" s="934"/>
      <c r="J5" s="934"/>
      <c r="K5" s="934"/>
      <c r="L5" s="935"/>
      <c r="M5" s="895" t="s">
        <v>0</v>
      </c>
      <c r="N5" s="895"/>
      <c r="O5" s="895"/>
      <c r="P5" s="895"/>
    </row>
    <row r="6" spans="1:20" s="11" customFormat="1" ht="22.5" customHeight="1" x14ac:dyDescent="0.25">
      <c r="A6" s="8"/>
      <c r="B6" s="892" t="s">
        <v>60</v>
      </c>
      <c r="C6" s="892"/>
      <c r="D6" s="892"/>
      <c r="E6" s="32" t="s">
        <v>18</v>
      </c>
      <c r="F6" s="892" t="s">
        <v>60</v>
      </c>
      <c r="G6" s="892"/>
      <c r="H6" s="32" t="s">
        <v>18</v>
      </c>
      <c r="I6" s="897" t="s">
        <v>7</v>
      </c>
      <c r="J6" s="926"/>
      <c r="K6" s="926"/>
      <c r="L6" s="898"/>
      <c r="M6" s="895"/>
      <c r="N6" s="895"/>
      <c r="O6" s="895"/>
      <c r="P6" s="895"/>
    </row>
    <row r="7" spans="1:20" s="11" customFormat="1" ht="23.1" customHeight="1" x14ac:dyDescent="0.25">
      <c r="A7" s="8"/>
      <c r="B7" s="907" t="s">
        <v>244</v>
      </c>
      <c r="C7" s="908"/>
      <c r="D7" s="909"/>
      <c r="E7" s="5" t="s">
        <v>42</v>
      </c>
      <c r="F7" s="888" t="s">
        <v>217</v>
      </c>
      <c r="G7" s="890"/>
      <c r="H7" s="4">
        <v>100</v>
      </c>
      <c r="I7" s="980" t="s">
        <v>242</v>
      </c>
      <c r="J7" s="981"/>
      <c r="K7" s="981"/>
      <c r="L7" s="982"/>
      <c r="M7" s="896" t="s">
        <v>245</v>
      </c>
      <c r="N7" s="896"/>
      <c r="O7" s="896"/>
      <c r="P7" s="896"/>
    </row>
    <row r="8" spans="1:20" s="11" customFormat="1" ht="23.25" customHeight="1" x14ac:dyDescent="0.25">
      <c r="A8" s="8"/>
      <c r="B8" s="907" t="s">
        <v>42</v>
      </c>
      <c r="C8" s="908"/>
      <c r="D8" s="909"/>
      <c r="E8" s="5" t="s">
        <v>42</v>
      </c>
      <c r="F8" s="888" t="s">
        <v>219</v>
      </c>
      <c r="G8" s="890"/>
      <c r="H8" s="4">
        <v>100</v>
      </c>
      <c r="I8" s="980" t="s">
        <v>242</v>
      </c>
      <c r="J8" s="981"/>
      <c r="K8" s="981"/>
      <c r="L8" s="982"/>
      <c r="M8" s="896"/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928" t="s">
        <v>203</v>
      </c>
      <c r="G9" s="929"/>
      <c r="H9" s="4">
        <v>0</v>
      </c>
      <c r="I9" s="980" t="s">
        <v>228</v>
      </c>
      <c r="J9" s="981"/>
      <c r="K9" s="981"/>
      <c r="L9" s="982"/>
      <c r="M9" s="896"/>
      <c r="N9" s="896"/>
      <c r="O9" s="896"/>
      <c r="P9" s="896"/>
    </row>
    <row r="10" spans="1:20" s="10" customFormat="1" ht="6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2"/>
      <c r="O10" s="12"/>
      <c r="P10" s="12"/>
    </row>
    <row r="11" spans="1:20" s="9" customFormat="1" ht="24.6" customHeight="1" x14ac:dyDescent="0.25">
      <c r="A11" s="8"/>
      <c r="B11" s="895" t="s">
        <v>6</v>
      </c>
      <c r="C11" s="895"/>
      <c r="D11" s="895"/>
      <c r="E11" s="895"/>
      <c r="F11" s="895"/>
      <c r="G11" s="895"/>
      <c r="H11" s="895"/>
      <c r="I11" s="895"/>
      <c r="J11" s="895"/>
      <c r="K11" s="895"/>
      <c r="L11" s="895"/>
      <c r="M11" s="895"/>
      <c r="N11" s="895"/>
      <c r="O11" s="895"/>
      <c r="P11" s="895"/>
    </row>
    <row r="12" spans="1:20" s="9" customFormat="1" ht="23.45" customHeight="1" x14ac:dyDescent="0.25">
      <c r="A12" s="8"/>
      <c r="B12" s="894" t="s">
        <v>22</v>
      </c>
      <c r="C12" s="894" t="s">
        <v>20</v>
      </c>
      <c r="D12" s="894" t="s">
        <v>21</v>
      </c>
      <c r="E12" s="894" t="s">
        <v>209</v>
      </c>
      <c r="F12" s="927" t="s">
        <v>23</v>
      </c>
      <c r="G12" s="893" t="s">
        <v>24</v>
      </c>
      <c r="H12" s="897" t="s">
        <v>55</v>
      </c>
      <c r="I12" s="898"/>
      <c r="J12" s="894" t="s">
        <v>59</v>
      </c>
      <c r="K12" s="942" t="s">
        <v>1</v>
      </c>
      <c r="L12" s="944"/>
      <c r="M12" s="942" t="s">
        <v>7</v>
      </c>
      <c r="N12" s="943"/>
      <c r="O12" s="943"/>
      <c r="P12" s="944"/>
    </row>
    <row r="13" spans="1:20" s="13" customFormat="1" ht="20.100000000000001" customHeight="1" x14ac:dyDescent="0.25">
      <c r="A13" s="8"/>
      <c r="B13" s="894"/>
      <c r="C13" s="894"/>
      <c r="D13" s="894"/>
      <c r="E13" s="894"/>
      <c r="F13" s="927"/>
      <c r="G13" s="893"/>
      <c r="H13" s="32" t="s">
        <v>57</v>
      </c>
      <c r="I13" s="32" t="s">
        <v>58</v>
      </c>
      <c r="J13" s="894"/>
      <c r="K13" s="945"/>
      <c r="L13" s="947"/>
      <c r="M13" s="945"/>
      <c r="N13" s="946"/>
      <c r="O13" s="946"/>
      <c r="P13" s="947"/>
      <c r="S13" s="899"/>
      <c r="T13" s="899"/>
    </row>
    <row r="14" spans="1:20" s="9" customFormat="1" ht="30" customHeight="1" x14ac:dyDescent="0.25">
      <c r="A14" s="8"/>
      <c r="B14" s="7" t="s">
        <v>8</v>
      </c>
      <c r="C14" s="7" t="s">
        <v>239</v>
      </c>
      <c r="D14" s="7" t="s">
        <v>142</v>
      </c>
      <c r="E14" s="7">
        <v>850</v>
      </c>
      <c r="F14" s="6" t="s">
        <v>9</v>
      </c>
      <c r="G14" s="4" t="s">
        <v>84</v>
      </c>
      <c r="H14" s="4">
        <v>41</v>
      </c>
      <c r="I14" s="30">
        <v>0</v>
      </c>
      <c r="J14" s="29">
        <f>H14*6+I14*4</f>
        <v>246</v>
      </c>
      <c r="K14" s="960" t="s">
        <v>69</v>
      </c>
      <c r="L14" s="961"/>
      <c r="M14" s="928" t="s">
        <v>56</v>
      </c>
      <c r="N14" s="891"/>
      <c r="O14" s="891"/>
      <c r="P14" s="929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239</v>
      </c>
      <c r="D15" s="7" t="s">
        <v>142</v>
      </c>
      <c r="E15" s="7">
        <v>850</v>
      </c>
      <c r="F15" s="6" t="s">
        <v>9</v>
      </c>
      <c r="G15" s="4" t="s">
        <v>84</v>
      </c>
      <c r="H15" s="7">
        <v>23</v>
      </c>
      <c r="I15" s="7">
        <v>23</v>
      </c>
      <c r="J15" s="29">
        <f>H15*6+I15*4</f>
        <v>230</v>
      </c>
      <c r="K15" s="960" t="s">
        <v>70</v>
      </c>
      <c r="L15" s="961"/>
      <c r="M15" s="910" t="s">
        <v>38</v>
      </c>
      <c r="N15" s="910"/>
      <c r="O15" s="910"/>
      <c r="P15" s="910"/>
      <c r="Q15" s="884"/>
      <c r="R15" s="884"/>
      <c r="S15" s="884"/>
      <c r="T15" s="884"/>
    </row>
    <row r="16" spans="1:20" s="9" customFormat="1" ht="30" customHeight="1" x14ac:dyDescent="0.25">
      <c r="A16" s="8"/>
      <c r="B16" s="6" t="s">
        <v>40</v>
      </c>
      <c r="C16" s="7" t="s">
        <v>39</v>
      </c>
      <c r="D16" s="6" t="s">
        <v>93</v>
      </c>
      <c r="E16" s="7">
        <v>75</v>
      </c>
      <c r="F16" s="24" t="s">
        <v>42</v>
      </c>
      <c r="G16" s="4" t="s">
        <v>84</v>
      </c>
      <c r="H16" s="25" t="s">
        <v>42</v>
      </c>
      <c r="I16" s="25" t="s">
        <v>42</v>
      </c>
      <c r="J16" s="22">
        <f>SUM(J14:J15)</f>
        <v>476</v>
      </c>
      <c r="K16" s="960" t="s">
        <v>70</v>
      </c>
      <c r="L16" s="961"/>
      <c r="M16" s="900" t="s">
        <v>42</v>
      </c>
      <c r="N16" s="900"/>
      <c r="O16" s="900"/>
      <c r="P16" s="900"/>
      <c r="S16" s="899"/>
      <c r="T16" s="899"/>
    </row>
    <row r="17" spans="1:20" s="9" customFormat="1" ht="30" customHeight="1" x14ac:dyDescent="0.25">
      <c r="A17" s="8"/>
      <c r="B17" s="6" t="s">
        <v>163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22">
        <v>0</v>
      </c>
      <c r="K17" s="960" t="s">
        <v>70</v>
      </c>
      <c r="L17" s="961"/>
      <c r="M17" s="900" t="s">
        <v>42</v>
      </c>
      <c r="N17" s="900"/>
      <c r="O17" s="900"/>
      <c r="P17" s="900"/>
      <c r="S17" s="14"/>
      <c r="T17" s="7" t="s">
        <v>92</v>
      </c>
    </row>
    <row r="18" spans="1:20" s="9" customFormat="1" ht="30" customHeight="1" x14ac:dyDescent="0.25">
      <c r="A18" s="8"/>
      <c r="B18" s="4" t="s">
        <v>97</v>
      </c>
      <c r="C18" s="4" t="s">
        <v>240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60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14"/>
    </row>
    <row r="19" spans="1:20" s="10" customFormat="1" ht="6" customHeight="1" x14ac:dyDescent="0.25">
      <c r="B19" s="16"/>
      <c r="C19" s="16"/>
      <c r="D19" s="17"/>
      <c r="E19" s="16"/>
      <c r="F19" s="17"/>
      <c r="H19" s="16"/>
      <c r="I19" s="16"/>
      <c r="J19" s="16"/>
    </row>
    <row r="20" spans="1:20" s="9" customFormat="1" ht="19.5" customHeight="1" x14ac:dyDescent="0.25">
      <c r="A20" s="8"/>
      <c r="B20" s="906" t="s">
        <v>27</v>
      </c>
      <c r="C20" s="906"/>
      <c r="D20" s="906"/>
      <c r="E20" s="906"/>
      <c r="F20" s="906"/>
      <c r="G20" s="906"/>
      <c r="H20" s="906"/>
      <c r="I20" s="906"/>
      <c r="J20" s="906"/>
      <c r="K20" s="906"/>
      <c r="L20" s="906"/>
      <c r="M20" s="906"/>
      <c r="N20" s="906"/>
      <c r="O20" s="906"/>
      <c r="P20" s="906"/>
    </row>
    <row r="21" spans="1:20" s="13" customFormat="1" ht="47.1" customHeight="1" x14ac:dyDescent="0.2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901" t="s">
        <v>54</v>
      </c>
      <c r="K21" s="902"/>
      <c r="L21" s="897" t="s">
        <v>7</v>
      </c>
      <c r="M21" s="926"/>
      <c r="N21" s="926"/>
      <c r="O21" s="926"/>
      <c r="P21" s="898"/>
    </row>
    <row r="22" spans="1:20" s="9" customFormat="1" ht="21" customHeight="1" x14ac:dyDescent="0.25">
      <c r="A22" s="8"/>
      <c r="B22" s="7" t="s">
        <v>43</v>
      </c>
      <c r="C22" s="26">
        <v>1</v>
      </c>
      <c r="D22" s="26">
        <v>3</v>
      </c>
      <c r="E22" s="4">
        <v>0</v>
      </c>
      <c r="F22" s="26">
        <f>SUM(C22:E22)</f>
        <v>4</v>
      </c>
      <c r="G22" s="4">
        <f>F22*10</f>
        <v>40</v>
      </c>
      <c r="H22" s="4">
        <v>0</v>
      </c>
      <c r="I22" s="4">
        <f>SUM(G22:H22)</f>
        <v>40</v>
      </c>
      <c r="J22" s="928">
        <f>F22*10-G22</f>
        <v>0</v>
      </c>
      <c r="K22" s="929"/>
      <c r="L22" s="903" t="s">
        <v>42</v>
      </c>
      <c r="M22" s="904"/>
      <c r="N22" s="904"/>
      <c r="O22" s="904"/>
      <c r="P22" s="905"/>
    </row>
    <row r="23" spans="1:20" s="9" customFormat="1" ht="21" customHeight="1" x14ac:dyDescent="0.2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29" si="0">SUM(C23:E23)</f>
        <v>2</v>
      </c>
      <c r="G23" s="4">
        <f>F23*10</f>
        <v>20</v>
      </c>
      <c r="H23" s="4">
        <v>0</v>
      </c>
      <c r="I23" s="4">
        <f>SUM(G23:H23)</f>
        <v>20</v>
      </c>
      <c r="J23" s="928">
        <f t="shared" ref="J23:J29" si="1">F23*10-G23</f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13</v>
      </c>
      <c r="C24" s="4">
        <v>3</v>
      </c>
      <c r="D24" s="4">
        <v>3</v>
      </c>
      <c r="E24" s="4">
        <v>0</v>
      </c>
      <c r="F24" s="26">
        <f t="shared" si="0"/>
        <v>6</v>
      </c>
      <c r="G24" s="4">
        <v>45</v>
      </c>
      <c r="H24" s="4">
        <v>0</v>
      </c>
      <c r="I24" s="4">
        <f>SUM(G24:H24)</f>
        <v>45</v>
      </c>
      <c r="J24" s="928">
        <f t="shared" si="1"/>
        <v>15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10</v>
      </c>
      <c r="H25" s="4">
        <v>0</v>
      </c>
      <c r="I25" s="4">
        <f t="shared" ref="I25:I29" si="2">SUM(G25:H25)</f>
        <v>10</v>
      </c>
      <c r="J25" s="928">
        <f t="shared" si="1"/>
        <v>0</v>
      </c>
      <c r="K25" s="929"/>
      <c r="L25" s="903" t="s">
        <v>151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2"/>
        <v>20</v>
      </c>
      <c r="J26" s="928">
        <f t="shared" si="1"/>
        <v>10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10</v>
      </c>
      <c r="H27" s="4">
        <v>0</v>
      </c>
      <c r="I27" s="4">
        <f t="shared" si="2"/>
        <v>10</v>
      </c>
      <c r="J27" s="928">
        <f t="shared" si="1"/>
        <v>10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0</v>
      </c>
      <c r="H28" s="4">
        <v>0</v>
      </c>
      <c r="I28" s="4">
        <f t="shared" si="2"/>
        <v>0</v>
      </c>
      <c r="J28" s="928"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10</v>
      </c>
      <c r="H29" s="4">
        <v>0</v>
      </c>
      <c r="I29" s="4">
        <f t="shared" si="2"/>
        <v>10</v>
      </c>
      <c r="J29" s="928">
        <f t="shared" si="1"/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33</v>
      </c>
      <c r="C30" s="4">
        <v>1</v>
      </c>
      <c r="D30" s="4">
        <v>0</v>
      </c>
      <c r="E30" s="4">
        <v>0</v>
      </c>
      <c r="F30" s="26">
        <f>SUM(C30:E30)</f>
        <v>1</v>
      </c>
      <c r="G30" s="4">
        <v>5</v>
      </c>
      <c r="H30" s="4">
        <v>0</v>
      </c>
      <c r="I30" s="4">
        <f>SUM(G30:H30)</f>
        <v>5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0" t="s">
        <v>138</v>
      </c>
      <c r="C31" s="40">
        <v>0</v>
      </c>
      <c r="D31" s="40">
        <v>5</v>
      </c>
      <c r="E31" s="40">
        <v>0</v>
      </c>
      <c r="F31" s="40">
        <f>SUM(C31:E31)</f>
        <v>5</v>
      </c>
      <c r="G31" s="4">
        <v>50</v>
      </c>
      <c r="H31" s="4">
        <v>0</v>
      </c>
      <c r="I31" s="4">
        <f>SUM(G31:H31)</f>
        <v>50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6" customHeight="1" x14ac:dyDescent="0.25">
      <c r="A32" s="8"/>
      <c r="B32" s="891"/>
      <c r="C32" s="891"/>
      <c r="D32" s="891"/>
      <c r="E32" s="891"/>
      <c r="F32" s="891"/>
      <c r="G32" s="891"/>
      <c r="H32" s="891"/>
      <c r="I32" s="891"/>
      <c r="J32" s="891"/>
      <c r="K32" s="891"/>
      <c r="L32" s="974"/>
      <c r="M32" s="891"/>
      <c r="N32" s="891"/>
      <c r="O32" s="891"/>
      <c r="P32" s="891"/>
    </row>
    <row r="33" spans="1:22" s="9" customFormat="1" ht="21" customHeight="1" x14ac:dyDescent="0.25">
      <c r="A33" s="8"/>
      <c r="B33" s="933" t="s">
        <v>34</v>
      </c>
      <c r="C33" s="934"/>
      <c r="D33" s="934"/>
      <c r="E33" s="934"/>
      <c r="F33" s="934"/>
      <c r="G33" s="934"/>
      <c r="H33" s="934"/>
      <c r="I33" s="934"/>
      <c r="J33" s="934"/>
      <c r="K33" s="935"/>
      <c r="L33" s="44"/>
      <c r="M33" s="948" t="s">
        <v>46</v>
      </c>
      <c r="N33" s="949"/>
      <c r="O33" s="949"/>
      <c r="P33" s="950"/>
    </row>
    <row r="34" spans="1:22" s="9" customFormat="1" ht="30.6" customHeight="1" x14ac:dyDescent="0.25">
      <c r="A34" s="8"/>
      <c r="B34" s="33" t="s">
        <v>35</v>
      </c>
      <c r="C34" s="33" t="s">
        <v>36</v>
      </c>
      <c r="D34" s="33" t="s">
        <v>1</v>
      </c>
      <c r="E34" s="34" t="s">
        <v>45</v>
      </c>
      <c r="F34" s="33" t="s">
        <v>71</v>
      </c>
      <c r="G34" s="33" t="s">
        <v>37</v>
      </c>
      <c r="H34" s="901" t="s">
        <v>7</v>
      </c>
      <c r="I34" s="936"/>
      <c r="J34" s="936"/>
      <c r="K34" s="902"/>
      <c r="L34" s="43"/>
      <c r="M34" s="33" t="s">
        <v>50</v>
      </c>
      <c r="N34" s="33" t="s">
        <v>49</v>
      </c>
      <c r="O34" s="33" t="s">
        <v>48</v>
      </c>
      <c r="P34" s="33" t="s">
        <v>47</v>
      </c>
      <c r="Q34" s="9" t="s">
        <v>243</v>
      </c>
    </row>
    <row r="35" spans="1:22" s="9" customFormat="1" ht="30.95" customHeight="1" x14ac:dyDescent="0.55000000000000004">
      <c r="A35" s="8"/>
      <c r="B35" s="4" t="s">
        <v>61</v>
      </c>
      <c r="C35" s="22">
        <v>0</v>
      </c>
      <c r="D35" s="4" t="s">
        <v>62</v>
      </c>
      <c r="E35" s="22">
        <f>'1403-02-17'!E35+'1403-02-18'!C35</f>
        <v>81300</v>
      </c>
      <c r="F35" s="22">
        <v>1965</v>
      </c>
      <c r="G35" s="22">
        <f>'1403-02-23'!G35-F35+C35</f>
        <v>35551</v>
      </c>
      <c r="H35" s="937" t="s">
        <v>42</v>
      </c>
      <c r="I35" s="938"/>
      <c r="J35" s="938"/>
      <c r="K35" s="939"/>
      <c r="L35" s="41"/>
      <c r="M35" s="4" t="s">
        <v>66</v>
      </c>
      <c r="N35" s="22">
        <f>'1403-02-23'!O35</f>
        <v>850</v>
      </c>
      <c r="O35" s="22">
        <f>SUM(J14:J15)</f>
        <v>476</v>
      </c>
      <c r="P35" s="22">
        <f>'1403-02-23'!P35+'1403-02-24'!O35+Q35</f>
        <v>42653</v>
      </c>
      <c r="Q35" s="19">
        <v>12546</v>
      </c>
      <c r="V35" s="18"/>
    </row>
    <row r="36" spans="1:22" s="9" customFormat="1" ht="30.95" customHeight="1" x14ac:dyDescent="0.25">
      <c r="A36" s="8"/>
      <c r="B36" s="31"/>
      <c r="C36" s="31"/>
      <c r="D36" s="4"/>
      <c r="E36" s="4"/>
      <c r="F36" s="4"/>
      <c r="G36" s="22"/>
      <c r="H36" s="930"/>
      <c r="I36" s="931"/>
      <c r="J36" s="931"/>
      <c r="K36" s="932"/>
      <c r="L36" s="42"/>
      <c r="M36" s="28" t="s">
        <v>67</v>
      </c>
      <c r="N36" s="22">
        <f>'1403-02-23'!O36</f>
        <v>985.00000000000011</v>
      </c>
      <c r="O36" s="22">
        <f>J16+J17</f>
        <v>476</v>
      </c>
      <c r="P36" s="22">
        <f>'1403-02-23'!P36+'1403-02-24'!O36+Q36</f>
        <v>43218.631999999991</v>
      </c>
      <c r="Q36" s="19">
        <f>Q35*0.6</f>
        <v>7527.5999999999995</v>
      </c>
      <c r="R36" s="19"/>
      <c r="U36" s="19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35"/>
      <c r="I37" s="36"/>
      <c r="J37" s="36"/>
      <c r="K37" s="37"/>
      <c r="L37" s="42"/>
      <c r="M37" s="28" t="s">
        <v>164</v>
      </c>
      <c r="N37" s="22">
        <f>'1403-02-23'!O37</f>
        <v>50</v>
      </c>
      <c r="O37" s="22">
        <f>J17</f>
        <v>0</v>
      </c>
      <c r="P37" s="22">
        <f>'1403-02-23'!P37+'1403-02-24'!O37+Q37</f>
        <v>3675.8599999999997</v>
      </c>
      <c r="Q37" s="9">
        <v>1300.8599999999999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4"/>
      <c r="H38" s="35"/>
      <c r="I38" s="36"/>
      <c r="J38" s="36"/>
      <c r="K38" s="37"/>
      <c r="L38" s="42"/>
      <c r="M38" s="28" t="s">
        <v>190</v>
      </c>
      <c r="N38" s="22">
        <f>'1403-02-23'!O38</f>
        <v>0</v>
      </c>
      <c r="O38" s="22">
        <v>60</v>
      </c>
      <c r="P38" s="22">
        <f>'1403-02-23'!P38+'1403-02-24'!O38+Q38</f>
        <v>469</v>
      </c>
      <c r="Q38" s="19">
        <v>0</v>
      </c>
      <c r="R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930"/>
      <c r="I39" s="931"/>
      <c r="J39" s="931"/>
      <c r="K39" s="932"/>
      <c r="L39" s="42"/>
      <c r="M39" s="4" t="s">
        <v>191</v>
      </c>
      <c r="N39" s="22">
        <f>'1403-02-23'!O39</f>
        <v>0</v>
      </c>
      <c r="O39" s="22">
        <v>0</v>
      </c>
      <c r="P39" s="22">
        <f>'1403-02-23'!P39+'1403-02-24'!O39+Q39</f>
        <v>50</v>
      </c>
      <c r="Q39" s="9">
        <v>0</v>
      </c>
    </row>
    <row r="40" spans="1:22" s="9" customFormat="1" ht="30.95" customHeight="1" x14ac:dyDescent="0.25">
      <c r="A40" s="8"/>
      <c r="B40" s="924" t="s">
        <v>5</v>
      </c>
      <c r="C40" s="924"/>
      <c r="D40" s="924"/>
      <c r="E40" s="924"/>
      <c r="F40" s="924"/>
      <c r="G40" s="924"/>
      <c r="H40" s="959" t="s">
        <v>193</v>
      </c>
      <c r="I40" s="959"/>
      <c r="J40" s="959"/>
      <c r="K40" s="959"/>
      <c r="L40" s="925"/>
      <c r="M40" s="959"/>
      <c r="N40" s="959"/>
      <c r="O40" s="959"/>
      <c r="P40" s="959"/>
    </row>
    <row r="41" spans="1:22" s="9" customFormat="1" ht="26.1" customHeight="1" x14ac:dyDescent="0.25">
      <c r="A41" s="8"/>
      <c r="B41" s="985" t="s">
        <v>241</v>
      </c>
      <c r="C41" s="985"/>
      <c r="D41" s="985"/>
      <c r="E41" s="985"/>
      <c r="F41" s="985"/>
      <c r="G41" s="985"/>
      <c r="H41" s="985"/>
      <c r="I41" s="985"/>
      <c r="J41" s="985"/>
      <c r="K41" s="985"/>
      <c r="L41" s="985"/>
      <c r="M41" s="985"/>
      <c r="N41" s="985"/>
      <c r="O41" s="985"/>
      <c r="P41" s="985"/>
    </row>
    <row r="42" spans="1:22" s="9" customFormat="1" ht="26.45" customHeight="1" x14ac:dyDescent="0.25">
      <c r="A42" s="20"/>
      <c r="B42" s="985" t="s">
        <v>246</v>
      </c>
      <c r="C42" s="985"/>
      <c r="D42" s="985"/>
      <c r="E42" s="985"/>
      <c r="F42" s="985"/>
      <c r="G42" s="985"/>
      <c r="H42" s="985"/>
      <c r="I42" s="985"/>
      <c r="J42" s="985"/>
      <c r="K42" s="985"/>
      <c r="L42" s="985"/>
      <c r="M42" s="985"/>
      <c r="N42" s="985"/>
      <c r="O42" s="985"/>
      <c r="P42" s="985"/>
    </row>
  </sheetData>
  <mergeCells count="82">
    <mergeCell ref="B1:P1"/>
    <mergeCell ref="B2:P2"/>
    <mergeCell ref="B3:E3"/>
    <mergeCell ref="G3:H3"/>
    <mergeCell ref="I3:J3"/>
    <mergeCell ref="N3:O3"/>
    <mergeCell ref="B4:P4"/>
    <mergeCell ref="B5:E5"/>
    <mergeCell ref="F5:L5"/>
    <mergeCell ref="M5:P6"/>
    <mergeCell ref="B6:D6"/>
    <mergeCell ref="F6:G6"/>
    <mergeCell ref="I6:L6"/>
    <mergeCell ref="B7:D7"/>
    <mergeCell ref="F7:G7"/>
    <mergeCell ref="I7:L7"/>
    <mergeCell ref="M7:P9"/>
    <mergeCell ref="B8:D8"/>
    <mergeCell ref="F8:G8"/>
    <mergeCell ref="I8:L8"/>
    <mergeCell ref="B9:D9"/>
    <mergeCell ref="F9:G9"/>
    <mergeCell ref="I9:L9"/>
    <mergeCell ref="K15:L15"/>
    <mergeCell ref="M15:P15"/>
    <mergeCell ref="Q15:T15"/>
    <mergeCell ref="B11:P11"/>
    <mergeCell ref="B12:B13"/>
    <mergeCell ref="C12:C13"/>
    <mergeCell ref="D12:D13"/>
    <mergeCell ref="E12:E13"/>
    <mergeCell ref="F12:F13"/>
    <mergeCell ref="G12:G13"/>
    <mergeCell ref="H12:I12"/>
    <mergeCell ref="J12:J13"/>
    <mergeCell ref="K12:L13"/>
    <mergeCell ref="M12:P13"/>
    <mergeCell ref="S13:T13"/>
    <mergeCell ref="K14:L14"/>
    <mergeCell ref="M14:P14"/>
    <mergeCell ref="S14:T14"/>
    <mergeCell ref="J23:K23"/>
    <mergeCell ref="L23:P23"/>
    <mergeCell ref="K16:L16"/>
    <mergeCell ref="M16:P16"/>
    <mergeCell ref="S16:T16"/>
    <mergeCell ref="K17:L17"/>
    <mergeCell ref="M17:P17"/>
    <mergeCell ref="K18:L18"/>
    <mergeCell ref="M18:P18"/>
    <mergeCell ref="B20:P20"/>
    <mergeCell ref="J21:K21"/>
    <mergeCell ref="L21:P21"/>
    <mergeCell ref="J22:K22"/>
    <mergeCell ref="L22:P22"/>
    <mergeCell ref="J24:K24"/>
    <mergeCell ref="L24:P24"/>
    <mergeCell ref="J25:K25"/>
    <mergeCell ref="L25:P25"/>
    <mergeCell ref="J26:K26"/>
    <mergeCell ref="L26:P26"/>
    <mergeCell ref="B33:K33"/>
    <mergeCell ref="M33:P33"/>
    <mergeCell ref="J27:K27"/>
    <mergeCell ref="L27:P27"/>
    <mergeCell ref="J28:K28"/>
    <mergeCell ref="L28:P28"/>
    <mergeCell ref="J29:K29"/>
    <mergeCell ref="L29:P29"/>
    <mergeCell ref="J30:K30"/>
    <mergeCell ref="L30:P30"/>
    <mergeCell ref="J31:K31"/>
    <mergeCell ref="L31:P31"/>
    <mergeCell ref="B32:P32"/>
    <mergeCell ref="B41:P41"/>
    <mergeCell ref="B42:P42"/>
    <mergeCell ref="H34:K34"/>
    <mergeCell ref="H35:K35"/>
    <mergeCell ref="H36:K36"/>
    <mergeCell ref="H39:K39"/>
    <mergeCell ref="B40:G40"/>
    <mergeCell ref="H40:P40"/>
  </mergeCells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21A1-16E9-479B-9F0C-A67C7EE6DA74}">
  <sheetPr>
    <pageSetUpPr fitToPage="1"/>
  </sheetPr>
  <dimension ref="A2:V43"/>
  <sheetViews>
    <sheetView rightToLeft="1" view="pageBreakPreview" topLeftCell="A13" zoomScale="70" zoomScaleNormal="100" zoomScaleSheetLayoutView="70" workbookViewId="0">
      <selection activeCell="G36" sqref="G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247</v>
      </c>
      <c r="J4" s="979"/>
      <c r="N4" s="978" t="s">
        <v>3</v>
      </c>
      <c r="O4" s="978"/>
      <c r="P4" s="13">
        <v>26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23.1" customHeight="1" x14ac:dyDescent="0.25">
      <c r="A8" s="8"/>
      <c r="B8" s="907" t="s">
        <v>248</v>
      </c>
      <c r="C8" s="908"/>
      <c r="D8" s="909"/>
      <c r="E8" s="5" t="s">
        <v>42</v>
      </c>
      <c r="F8" s="888" t="s">
        <v>217</v>
      </c>
      <c r="G8" s="890"/>
      <c r="H8" s="4">
        <v>400</v>
      </c>
      <c r="I8" s="980" t="s">
        <v>249</v>
      </c>
      <c r="J8" s="981"/>
      <c r="K8" s="981"/>
      <c r="L8" s="982"/>
      <c r="M8" s="896" t="s">
        <v>245</v>
      </c>
      <c r="N8" s="896"/>
      <c r="O8" s="896"/>
      <c r="P8" s="896"/>
    </row>
    <row r="9" spans="1:20" s="11" customFormat="1" ht="23.25" customHeight="1" x14ac:dyDescent="0.25">
      <c r="A9" s="8"/>
      <c r="B9" s="907" t="s">
        <v>42</v>
      </c>
      <c r="C9" s="908"/>
      <c r="D9" s="909"/>
      <c r="E9" s="5" t="s">
        <v>42</v>
      </c>
      <c r="F9" s="888" t="s">
        <v>219</v>
      </c>
      <c r="G9" s="890"/>
      <c r="H9" s="4">
        <v>400</v>
      </c>
      <c r="I9" s="980" t="s">
        <v>249</v>
      </c>
      <c r="J9" s="981"/>
      <c r="K9" s="981"/>
      <c r="L9" s="982"/>
      <c r="M9" s="896"/>
      <c r="N9" s="896"/>
      <c r="O9" s="896"/>
      <c r="P9" s="896"/>
    </row>
    <row r="10" spans="1:20" s="11" customFormat="1" ht="23.25" customHeight="1" x14ac:dyDescent="0.25">
      <c r="A10" s="8"/>
      <c r="B10" s="907" t="s">
        <v>42</v>
      </c>
      <c r="C10" s="908"/>
      <c r="D10" s="909"/>
      <c r="E10" s="5" t="s">
        <v>42</v>
      </c>
      <c r="F10" s="928" t="s">
        <v>203</v>
      </c>
      <c r="G10" s="929"/>
      <c r="H10" s="4">
        <v>400</v>
      </c>
      <c r="I10" s="980" t="s">
        <v>249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141</v>
      </c>
      <c r="D15" s="7" t="s">
        <v>76</v>
      </c>
      <c r="E15" s="7">
        <v>750</v>
      </c>
      <c r="F15" s="6" t="s">
        <v>9</v>
      </c>
      <c r="G15" s="4" t="s">
        <v>84</v>
      </c>
      <c r="H15" s="4">
        <v>51</v>
      </c>
      <c r="I15" s="30">
        <v>0</v>
      </c>
      <c r="J15" s="29">
        <f>H15*6+I15*4</f>
        <v>306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141</v>
      </c>
      <c r="D16" s="7" t="s">
        <v>76</v>
      </c>
      <c r="E16" s="7">
        <v>750</v>
      </c>
      <c r="F16" s="6" t="s">
        <v>9</v>
      </c>
      <c r="G16" s="4" t="s">
        <v>84</v>
      </c>
      <c r="H16" s="7">
        <v>33</v>
      </c>
      <c r="I16" s="7">
        <v>65</v>
      </c>
      <c r="J16" s="29">
        <f>H16*6+I16*4</f>
        <v>458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764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928">
        <f>F23*10-G23</f>
        <v>10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30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928">
        <f t="shared" si="1"/>
        <v>15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928">
        <f t="shared" si="1"/>
        <v>0</v>
      </c>
      <c r="K26" s="929"/>
      <c r="L26" s="903" t="s">
        <v>151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20</v>
      </c>
      <c r="H27" s="4">
        <v>0</v>
      </c>
      <c r="I27" s="4">
        <f t="shared" si="2"/>
        <v>20</v>
      </c>
      <c r="J27" s="928">
        <f t="shared" si="1"/>
        <v>10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 t="shared" si="2"/>
        <v>10</v>
      </c>
      <c r="J30" s="928">
        <f t="shared" si="1"/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0</v>
      </c>
      <c r="H31" s="4">
        <v>0</v>
      </c>
      <c r="I31" s="4">
        <f>SUM(G31:H31)</f>
        <v>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'1403-02-17'!E35+'1403-02-18'!C35</f>
        <v>81300</v>
      </c>
      <c r="F36" s="22">
        <v>0</v>
      </c>
      <c r="G36" s="22">
        <f>'1403-02-24'!G35-F36+C36</f>
        <v>35551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'1403-02-24'!O35</f>
        <v>476</v>
      </c>
      <c r="O36" s="22">
        <f>SUM(J15:J16)</f>
        <v>764</v>
      </c>
      <c r="P36" s="22">
        <f>'1403-02-24'!P35+'1403-02-25'!O36+Q36</f>
        <v>43417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'1403-02-24'!O36</f>
        <v>476</v>
      </c>
      <c r="O37" s="22">
        <f>J17+J18</f>
        <v>764</v>
      </c>
      <c r="P37" s="22">
        <f>'1403-02-24'!P36+'1403-02-25'!O37+Q37</f>
        <v>43982.631999999991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'1403-02-24'!O37</f>
        <v>0</v>
      </c>
      <c r="O38" s="22">
        <f>J18</f>
        <v>0</v>
      </c>
      <c r="P38" s="22">
        <f>'1403-02-24'!P37+'1403-02-25'!O38+Q38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'1403-02-24'!O38</f>
        <v>60</v>
      </c>
      <c r="O39" s="22">
        <f t="shared" ref="O39" si="3">J19</f>
        <v>0</v>
      </c>
      <c r="P39" s="22">
        <f>'1403-02-24'!P38+'1403-02-25'!O39+Q39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'1403-02-24'!O39</f>
        <v>0</v>
      </c>
      <c r="O40" s="22">
        <v>0</v>
      </c>
      <c r="P40" s="22">
        <f>'1403-02-24'!P39+'1403-02-25'!O40+Q40</f>
        <v>50</v>
      </c>
      <c r="Q40" s="9">
        <v>0</v>
      </c>
    </row>
    <row r="41" spans="1:22" s="9" customFormat="1" ht="30.95" customHeight="1" x14ac:dyDescent="0.25">
      <c r="A41" s="8"/>
      <c r="B41" s="924"/>
      <c r="C41" s="924"/>
      <c r="D41" s="924"/>
      <c r="E41" s="924"/>
      <c r="F41" s="924"/>
      <c r="G41" s="924"/>
      <c r="H41" s="959"/>
      <c r="I41" s="959"/>
      <c r="J41" s="959"/>
      <c r="K41" s="959"/>
      <c r="L41" s="925"/>
      <c r="M41" s="959"/>
      <c r="N41" s="959"/>
      <c r="O41" s="959"/>
      <c r="P41" s="959"/>
    </row>
    <row r="42" spans="1:22" s="9" customFormat="1" ht="26.1" customHeight="1" x14ac:dyDescent="0.25">
      <c r="A42" s="8"/>
      <c r="B42" s="924" t="s">
        <v>5</v>
      </c>
      <c r="C42" s="924"/>
      <c r="D42" s="924"/>
      <c r="E42" s="924"/>
      <c r="F42" s="924"/>
      <c r="G42" s="924"/>
      <c r="H42" s="925" t="s">
        <v>193</v>
      </c>
      <c r="I42" s="925"/>
      <c r="J42" s="925"/>
      <c r="K42" s="925"/>
      <c r="L42" s="925"/>
      <c r="M42" s="925"/>
      <c r="N42" s="925"/>
      <c r="O42" s="925"/>
      <c r="P42" s="925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3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B42:G42"/>
    <mergeCell ref="H42:P42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B91E-98FE-4525-BB55-D95C8A925E40}">
  <sheetPr>
    <pageSetUpPr fitToPage="1"/>
  </sheetPr>
  <dimension ref="A2:V43"/>
  <sheetViews>
    <sheetView rightToLeft="1" view="pageBreakPreview" topLeftCell="B22" zoomScaleNormal="100" zoomScaleSheetLayoutView="100" workbookViewId="0">
      <selection activeCell="P40" sqref="P4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251</v>
      </c>
      <c r="J4" s="979"/>
      <c r="N4" s="978" t="s">
        <v>3</v>
      </c>
      <c r="O4" s="978"/>
      <c r="P4" s="13">
        <v>27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255</v>
      </c>
      <c r="C8" s="889"/>
      <c r="D8" s="889"/>
      <c r="E8" s="5" t="s">
        <v>42</v>
      </c>
      <c r="F8" s="888" t="s">
        <v>217</v>
      </c>
      <c r="G8" s="890"/>
      <c r="H8" s="4">
        <v>300</v>
      </c>
      <c r="I8" s="980" t="s">
        <v>250</v>
      </c>
      <c r="J8" s="981"/>
      <c r="K8" s="981"/>
      <c r="L8" s="982"/>
      <c r="M8" s="896" t="s">
        <v>254</v>
      </c>
      <c r="N8" s="896"/>
      <c r="O8" s="896"/>
      <c r="P8" s="896"/>
    </row>
    <row r="9" spans="1:20" s="11" customFormat="1" ht="36" customHeight="1" x14ac:dyDescent="0.25">
      <c r="A9" s="8"/>
      <c r="B9" s="888" t="s">
        <v>253</v>
      </c>
      <c r="C9" s="889"/>
      <c r="D9" s="890"/>
      <c r="E9" s="5" t="s">
        <v>42</v>
      </c>
      <c r="F9" s="888" t="s">
        <v>219</v>
      </c>
      <c r="G9" s="890"/>
      <c r="H9" s="4">
        <v>300</v>
      </c>
      <c r="I9" s="980" t="s">
        <v>250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252</v>
      </c>
      <c r="C10" s="889"/>
      <c r="D10" s="890"/>
      <c r="E10" s="5" t="s">
        <v>42</v>
      </c>
      <c r="F10" s="928" t="s">
        <v>203</v>
      </c>
      <c r="G10" s="929"/>
      <c r="H10" s="4">
        <v>300</v>
      </c>
      <c r="I10" s="980" t="s">
        <v>250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185</v>
      </c>
      <c r="D15" s="7" t="s">
        <v>76</v>
      </c>
      <c r="E15" s="7">
        <v>950</v>
      </c>
      <c r="F15" s="6" t="s">
        <v>9</v>
      </c>
      <c r="G15" s="4" t="s">
        <v>84</v>
      </c>
      <c r="H15" s="4">
        <v>40</v>
      </c>
      <c r="I15" s="30">
        <v>0</v>
      </c>
      <c r="J15" s="29">
        <f>H15*6+I15*4</f>
        <v>240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185</v>
      </c>
      <c r="D16" s="7" t="s">
        <v>76</v>
      </c>
      <c r="E16" s="7">
        <v>950</v>
      </c>
      <c r="F16" s="6" t="s">
        <v>9</v>
      </c>
      <c r="G16" s="4" t="s">
        <v>84</v>
      </c>
      <c r="H16" s="7">
        <v>32</v>
      </c>
      <c r="I16" s="7">
        <v>64</v>
      </c>
      <c r="J16" s="29">
        <f>H16*6+I16*4</f>
        <v>448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688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928">
        <f>F23*10-G23</f>
        <v>10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30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928">
        <f t="shared" si="1"/>
        <v>15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928">
        <f t="shared" si="1"/>
        <v>0</v>
      </c>
      <c r="K26" s="929"/>
      <c r="L26" s="903" t="s">
        <v>151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928">
        <f t="shared" si="1"/>
        <v>20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10</v>
      </c>
      <c r="H29" s="4">
        <v>0</v>
      </c>
      <c r="I29" s="4">
        <f t="shared" si="2"/>
        <v>10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 t="shared" si="2"/>
        <v>10</v>
      </c>
      <c r="J30" s="928">
        <f t="shared" si="1"/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2062</v>
      </c>
      <c r="G36" s="22">
        <f>'1403-02-25'!G36-F36+C36</f>
        <v>33489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'1403-02-25'!O36</f>
        <v>764</v>
      </c>
      <c r="O36" s="22">
        <f>SUM(J15:J16)</f>
        <v>688</v>
      </c>
      <c r="P36" s="22">
        <f>'1403-02-25'!P36+'1403-02-26'!O36+Q36</f>
        <v>44105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'1403-02-25'!O37</f>
        <v>764</v>
      </c>
      <c r="O37" s="22">
        <f>J17+J18</f>
        <v>688</v>
      </c>
      <c r="P37" s="22">
        <f>'1403-02-25'!P37+'1403-02-26'!O37+Q37</f>
        <v>44670.631999999991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'1403-02-25'!O38</f>
        <v>0</v>
      </c>
      <c r="O38" s="22">
        <f>J18</f>
        <v>0</v>
      </c>
      <c r="P38" s="22">
        <f>'1403-02-25'!P38+'1403-02-26'!O38+Q38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'1403-02-25'!O39</f>
        <v>0</v>
      </c>
      <c r="O39" s="22">
        <f t="shared" ref="O39" si="3">J19</f>
        <v>0</v>
      </c>
      <c r="P39" s="22">
        <f>'1403-02-25'!P39+'1403-02-26'!O39+Q39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'1403-02-25'!O40</f>
        <v>0</v>
      </c>
      <c r="O40" s="22">
        <v>0</v>
      </c>
      <c r="P40" s="22">
        <f>'1403-02-25'!P40+'1403-02-26'!O40+Q40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1">
    <mergeCell ref="B41:G41"/>
    <mergeCell ref="H41:P41"/>
    <mergeCell ref="B43:P43"/>
    <mergeCell ref="H35:K35"/>
    <mergeCell ref="H36:K36"/>
    <mergeCell ref="H37:K37"/>
    <mergeCell ref="H40:K40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195B-0624-4851-8801-D507909D103C}">
  <sheetPr>
    <pageSetUpPr fitToPage="1"/>
  </sheetPr>
  <dimension ref="A2:V43"/>
  <sheetViews>
    <sheetView rightToLeft="1" view="pageBreakPreview" topLeftCell="B25" zoomScaleNormal="100" zoomScaleSheetLayoutView="100" workbookViewId="0">
      <selection activeCell="E37" sqref="E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256</v>
      </c>
      <c r="J4" s="979"/>
      <c r="N4" s="978" t="s">
        <v>3</v>
      </c>
      <c r="O4" s="978"/>
      <c r="P4" s="13">
        <v>28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259</v>
      </c>
      <c r="C8" s="889"/>
      <c r="D8" s="889"/>
      <c r="E8" s="5" t="s">
        <v>42</v>
      </c>
      <c r="F8" s="888" t="s">
        <v>217</v>
      </c>
      <c r="G8" s="890"/>
      <c r="H8" s="4">
        <v>400</v>
      </c>
      <c r="I8" s="980" t="s">
        <v>260</v>
      </c>
      <c r="J8" s="981"/>
      <c r="K8" s="981"/>
      <c r="L8" s="982"/>
      <c r="M8" s="896" t="s">
        <v>254</v>
      </c>
      <c r="N8" s="896"/>
      <c r="O8" s="896"/>
      <c r="P8" s="896"/>
    </row>
    <row r="9" spans="1:20" s="11" customFormat="1" ht="36" customHeight="1" x14ac:dyDescent="0.25">
      <c r="A9" s="8"/>
      <c r="B9" s="888" t="s">
        <v>253</v>
      </c>
      <c r="C9" s="889"/>
      <c r="D9" s="890"/>
      <c r="E9" s="5" t="s">
        <v>42</v>
      </c>
      <c r="F9" s="888" t="s">
        <v>219</v>
      </c>
      <c r="G9" s="890"/>
      <c r="H9" s="4">
        <v>400</v>
      </c>
      <c r="I9" s="980" t="s">
        <v>260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/>
      <c r="C10" s="889"/>
      <c r="D10" s="890"/>
      <c r="E10" s="5" t="s">
        <v>42</v>
      </c>
      <c r="F10" s="928" t="s">
        <v>203</v>
      </c>
      <c r="G10" s="929"/>
      <c r="H10" s="4">
        <v>0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74</v>
      </c>
      <c r="D15" s="7" t="s">
        <v>185</v>
      </c>
      <c r="E15" s="7">
        <v>780</v>
      </c>
      <c r="F15" s="6" t="s">
        <v>9</v>
      </c>
      <c r="G15" s="4" t="s">
        <v>84</v>
      </c>
      <c r="H15" s="4">
        <v>42</v>
      </c>
      <c r="I15" s="30">
        <v>0</v>
      </c>
      <c r="J15" s="29">
        <f>H15*6+I15*4</f>
        <v>252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74</v>
      </c>
      <c r="D16" s="7" t="s">
        <v>185</v>
      </c>
      <c r="E16" s="7">
        <v>780</v>
      </c>
      <c r="F16" s="6" t="s">
        <v>9</v>
      </c>
      <c r="G16" s="4" t="s">
        <v>84</v>
      </c>
      <c r="H16" s="7">
        <v>32</v>
      </c>
      <c r="I16" s="7">
        <v>64</v>
      </c>
      <c r="J16" s="29">
        <f>H16*6+I16*4</f>
        <v>448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700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928">
        <f>F23*10-G23</f>
        <v>10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30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928">
        <f t="shared" si="1"/>
        <v>15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928">
        <f t="shared" si="1"/>
        <v>0</v>
      </c>
      <c r="K26" s="929"/>
      <c r="L26" s="903" t="s">
        <v>151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928">
        <f t="shared" si="1"/>
        <v>20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10</v>
      </c>
      <c r="H30" s="4">
        <v>0</v>
      </c>
      <c r="I30" s="4">
        <f t="shared" si="2"/>
        <v>10</v>
      </c>
      <c r="J30" s="928">
        <f t="shared" si="1"/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0</v>
      </c>
      <c r="H31" s="4">
        <v>0</v>
      </c>
      <c r="I31" s="4">
        <f>SUM(G31:H31)</f>
        <v>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13500</v>
      </c>
      <c r="D36" s="4" t="s">
        <v>62</v>
      </c>
      <c r="E36" s="22">
        <f>'1403-02-25'!E36+C36</f>
        <v>94800</v>
      </c>
      <c r="F36" s="22">
        <v>0</v>
      </c>
      <c r="G36" s="22">
        <f>'1403-02-26'!G36-F36</f>
        <v>33489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'1403-02-26'!O36</f>
        <v>688</v>
      </c>
      <c r="O36" s="22">
        <f>SUM(J15:J16)</f>
        <v>700</v>
      </c>
      <c r="P36" s="22">
        <f>'1403-02-26'!P36+'1403-02-27'!O36+Q36</f>
        <v>44805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'1403-02-26'!O37</f>
        <v>688</v>
      </c>
      <c r="O37" s="22">
        <f>J17+J18</f>
        <v>700</v>
      </c>
      <c r="P37" s="22">
        <f>'1403-02-26'!P37+'1403-02-27'!O37+Q37</f>
        <v>45370.631999999991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'1403-02-25'!O38</f>
        <v>0</v>
      </c>
      <c r="O38" s="22">
        <f>J18</f>
        <v>0</v>
      </c>
      <c r="P38" s="22">
        <f>'1403-02-26'!P38+'1403-02-27'!O38+Q38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'1403-02-25'!O39</f>
        <v>0</v>
      </c>
      <c r="O39" s="22">
        <f t="shared" ref="O39" si="3">J19</f>
        <v>0</v>
      </c>
      <c r="P39" s="22">
        <f>'1403-02-26'!P39+'1403-02-27'!O39+Q39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'1403-02-25'!O40</f>
        <v>0</v>
      </c>
      <c r="O40" s="22">
        <v>0</v>
      </c>
      <c r="P40" s="22">
        <f>'1403-02-26'!P40+'1403-02-27'!O40+Q40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1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B641-7990-4F40-A490-AB54227093DC}">
  <sheetPr>
    <pageSetUpPr fitToPage="1"/>
  </sheetPr>
  <dimension ref="A2:V43"/>
  <sheetViews>
    <sheetView rightToLeft="1" view="pageBreakPreview" topLeftCell="B28" zoomScaleNormal="100" zoomScaleSheetLayoutView="100" workbookViewId="0">
      <selection activeCell="G37" sqref="G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258</v>
      </c>
      <c r="J4" s="979"/>
      <c r="N4" s="978" t="s">
        <v>3</v>
      </c>
      <c r="O4" s="978"/>
      <c r="P4" s="13">
        <v>29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42</v>
      </c>
      <c r="C8" s="889"/>
      <c r="D8" s="890"/>
      <c r="E8" s="28" t="s">
        <v>42</v>
      </c>
      <c r="F8" s="888" t="s">
        <v>217</v>
      </c>
      <c r="G8" s="890"/>
      <c r="H8" s="4">
        <v>0</v>
      </c>
      <c r="I8" s="980" t="s">
        <v>42</v>
      </c>
      <c r="J8" s="981"/>
      <c r="K8" s="981"/>
      <c r="L8" s="982"/>
      <c r="M8" s="896" t="s">
        <v>257</v>
      </c>
      <c r="N8" s="896"/>
      <c r="O8" s="896"/>
      <c r="P8" s="896"/>
    </row>
    <row r="9" spans="1:20" s="11" customFormat="1" ht="36" customHeight="1" x14ac:dyDescent="0.25">
      <c r="A9" s="8"/>
      <c r="B9" s="888" t="s">
        <v>42</v>
      </c>
      <c r="C9" s="889"/>
      <c r="D9" s="890"/>
      <c r="E9" s="28" t="s">
        <v>42</v>
      </c>
      <c r="F9" s="888" t="s">
        <v>219</v>
      </c>
      <c r="G9" s="890"/>
      <c r="H9" s="4">
        <v>0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42</v>
      </c>
      <c r="C10" s="889"/>
      <c r="D10" s="890"/>
      <c r="E10" s="28" t="s">
        <v>42</v>
      </c>
      <c r="F10" s="928" t="s">
        <v>203</v>
      </c>
      <c r="G10" s="929"/>
      <c r="H10" s="4">
        <v>0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4">
        <v>0</v>
      </c>
      <c r="I15" s="30">
        <v>0</v>
      </c>
      <c r="J15" s="29">
        <f>H15*6+I15*4</f>
        <v>0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42</v>
      </c>
      <c r="H16" s="7">
        <v>0</v>
      </c>
      <c r="I16" s="7">
        <v>0</v>
      </c>
      <c r="J16" s="29">
        <f>H16*6+I16*4</f>
        <v>0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25" t="s">
        <v>42</v>
      </c>
      <c r="I17" s="25" t="s">
        <v>42</v>
      </c>
      <c r="J17" s="22">
        <f>SUM(J15:J16)</f>
        <v>0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0</v>
      </c>
      <c r="D23" s="26">
        <v>0</v>
      </c>
      <c r="E23" s="4">
        <v>0</v>
      </c>
      <c r="F23" s="26">
        <f>SUM(C23:E23)</f>
        <v>0</v>
      </c>
      <c r="G23" s="4">
        <v>0</v>
      </c>
      <c r="H23" s="4">
        <v>0</v>
      </c>
      <c r="I23" s="4">
        <f>SUM(G23:H23)</f>
        <v>0</v>
      </c>
      <c r="J23" s="928">
        <f>F23*10-G23</f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0</v>
      </c>
      <c r="E24" s="4">
        <v>0</v>
      </c>
      <c r="F24" s="26">
        <f t="shared" ref="F24:F30" si="0">SUM(C24:E24)</f>
        <v>0</v>
      </c>
      <c r="G24" s="4">
        <f>F24*10</f>
        <v>0</v>
      </c>
      <c r="H24" s="4">
        <v>0</v>
      </c>
      <c r="I24" s="4">
        <f>SUM(G24:H24)</f>
        <v>0</v>
      </c>
      <c r="J24" s="928">
        <f t="shared" ref="J24:J30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26">
        <v>0</v>
      </c>
      <c r="D25" s="26">
        <v>0</v>
      </c>
      <c r="E25" s="4">
        <v>0</v>
      </c>
      <c r="F25" s="26">
        <f t="shared" si="0"/>
        <v>0</v>
      </c>
      <c r="G25" s="4">
        <v>0</v>
      </c>
      <c r="H25" s="4">
        <v>0</v>
      </c>
      <c r="I25" s="4">
        <f>SUM(G25:H25)</f>
        <v>0</v>
      </c>
      <c r="J25" s="928">
        <f t="shared" si="1"/>
        <v>0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26">
        <v>0</v>
      </c>
      <c r="D26" s="26">
        <v>0</v>
      </c>
      <c r="E26" s="4">
        <v>0</v>
      </c>
      <c r="F26" s="26">
        <f t="shared" si="0"/>
        <v>0</v>
      </c>
      <c r="G26" s="4">
        <v>0</v>
      </c>
      <c r="H26" s="4">
        <v>0</v>
      </c>
      <c r="I26" s="4">
        <f t="shared" ref="I26:I30" si="2">SUM(G26:H26)</f>
        <v>0</v>
      </c>
      <c r="J26" s="928">
        <f t="shared" si="1"/>
        <v>0</v>
      </c>
      <c r="K26" s="929"/>
      <c r="L26" s="903" t="s">
        <v>151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26">
        <v>0</v>
      </c>
      <c r="D27" s="26">
        <v>0</v>
      </c>
      <c r="E27" s="4">
        <v>0</v>
      </c>
      <c r="F27" s="26">
        <f t="shared" si="0"/>
        <v>0</v>
      </c>
      <c r="G27" s="4">
        <v>0</v>
      </c>
      <c r="H27" s="4">
        <v>0</v>
      </c>
      <c r="I27" s="4">
        <f t="shared" si="2"/>
        <v>0</v>
      </c>
      <c r="J27" s="928">
        <f t="shared" si="1"/>
        <v>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26">
        <v>0</v>
      </c>
      <c r="D28" s="26">
        <v>0</v>
      </c>
      <c r="E28" s="4">
        <v>0</v>
      </c>
      <c r="F28" s="26">
        <f t="shared" si="0"/>
        <v>0</v>
      </c>
      <c r="G28" s="4">
        <v>0</v>
      </c>
      <c r="H28" s="4">
        <v>0</v>
      </c>
      <c r="I28" s="4">
        <f t="shared" si="2"/>
        <v>0</v>
      </c>
      <c r="J28" s="928">
        <f t="shared" si="1"/>
        <v>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26">
        <v>0</v>
      </c>
      <c r="D29" s="26">
        <v>0</v>
      </c>
      <c r="E29" s="4">
        <v>0</v>
      </c>
      <c r="F29" s="26">
        <f t="shared" si="0"/>
        <v>0</v>
      </c>
      <c r="G29" s="4">
        <v>0</v>
      </c>
      <c r="H29" s="4">
        <v>0</v>
      </c>
      <c r="I29" s="4">
        <f t="shared" si="2"/>
        <v>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26">
        <v>0</v>
      </c>
      <c r="D30" s="26">
        <v>0</v>
      </c>
      <c r="E30" s="4">
        <v>0</v>
      </c>
      <c r="F30" s="26">
        <f t="shared" si="0"/>
        <v>0</v>
      </c>
      <c r="G30" s="4">
        <v>0</v>
      </c>
      <c r="H30" s="4">
        <v>0</v>
      </c>
      <c r="I30" s="4">
        <f t="shared" si="2"/>
        <v>0</v>
      </c>
      <c r="J30" s="928">
        <f t="shared" si="1"/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26">
        <v>0</v>
      </c>
      <c r="D31" s="26">
        <v>0</v>
      </c>
      <c r="E31" s="4">
        <v>0</v>
      </c>
      <c r="F31" s="26">
        <f>SUM(C31:E31)</f>
        <v>0</v>
      </c>
      <c r="G31" s="4">
        <v>0</v>
      </c>
      <c r="H31" s="4">
        <v>0</v>
      </c>
      <c r="I31" s="4">
        <f>SUM(G31:H31)</f>
        <v>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26">
        <v>0</v>
      </c>
      <c r="D32" s="26">
        <v>0</v>
      </c>
      <c r="E32" s="4">
        <v>0</v>
      </c>
      <c r="F32" s="40">
        <f>SUM(C32:E32)</f>
        <v>0</v>
      </c>
      <c r="G32" s="4">
        <v>0</v>
      </c>
      <c r="H32" s="4">
        <v>0</v>
      </c>
      <c r="I32" s="4">
        <f>SUM(G32:H32)</f>
        <v>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375</v>
      </c>
      <c r="G36" s="22">
        <f>'1403-02-27'!G36-F36+C36</f>
        <v>33114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'1403-02-27'!O36</f>
        <v>700</v>
      </c>
      <c r="O36" s="22">
        <f>SUM(J15:J16)</f>
        <v>0</v>
      </c>
      <c r="P36" s="22">
        <f>'1403-02-27'!P36+'1403-02-28'!O36+Q36</f>
        <v>44805</v>
      </c>
      <c r="Q36" s="19">
        <v>0</v>
      </c>
      <c r="V36" s="18"/>
    </row>
    <row r="37" spans="1:22" s="9" customFormat="1" ht="30.95" customHeight="1" x14ac:dyDescent="0.25">
      <c r="A37" s="8"/>
      <c r="B37" s="31"/>
      <c r="C37" s="31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'1403-02-27'!O37</f>
        <v>700</v>
      </c>
      <c r="O37" s="22">
        <f>J17+J18</f>
        <v>0</v>
      </c>
      <c r="P37" s="22">
        <f>'1403-02-27'!P37+'1403-02-28'!O37+Q37</f>
        <v>45370.631999999991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'1403-02-25'!O38</f>
        <v>0</v>
      </c>
      <c r="O38" s="22">
        <f>J18</f>
        <v>0</v>
      </c>
      <c r="P38" s="22">
        <f>'1403-02-27'!P38+'1403-02-28'!O38+Q38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'1403-02-25'!O39</f>
        <v>0</v>
      </c>
      <c r="O39" s="22">
        <f t="shared" ref="O39" si="3">J19</f>
        <v>0</v>
      </c>
      <c r="P39" s="22">
        <f>'1403-02-27'!P39+'1403-02-28'!O39+Q39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'1403-02-25'!O40</f>
        <v>0</v>
      </c>
      <c r="O40" s="22">
        <v>0</v>
      </c>
      <c r="P40" s="22">
        <f>'1403-02-27'!P40+'1403-02-28'!O40+Q40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1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2A0A-0CA7-4D18-B914-CA03F8B699D5}">
  <sheetPr>
    <pageSetUpPr fitToPage="1"/>
  </sheetPr>
  <dimension ref="A2:V43"/>
  <sheetViews>
    <sheetView rightToLeft="1" view="pageBreakPreview" topLeftCell="B19" zoomScaleNormal="100" zoomScaleSheetLayoutView="100" workbookViewId="0">
      <selection activeCell="F9" sqref="F9:G9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261</v>
      </c>
      <c r="J4" s="979"/>
      <c r="N4" s="978" t="s">
        <v>3</v>
      </c>
      <c r="O4" s="978"/>
      <c r="P4" s="13">
        <v>30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262</v>
      </c>
      <c r="C8" s="889"/>
      <c r="D8" s="889"/>
      <c r="E8" s="28" t="s">
        <v>42</v>
      </c>
      <c r="F8" s="888" t="s">
        <v>217</v>
      </c>
      <c r="G8" s="890"/>
      <c r="H8" s="4">
        <v>500</v>
      </c>
      <c r="I8" s="980" t="s">
        <v>265</v>
      </c>
      <c r="J8" s="981"/>
      <c r="K8" s="981"/>
      <c r="L8" s="982"/>
      <c r="M8" s="896" t="s">
        <v>266</v>
      </c>
      <c r="N8" s="896"/>
      <c r="O8" s="896"/>
      <c r="P8" s="896"/>
    </row>
    <row r="9" spans="1:20" s="11" customFormat="1" ht="36" customHeight="1" x14ac:dyDescent="0.25">
      <c r="A9" s="8"/>
      <c r="B9" s="888" t="s">
        <v>263</v>
      </c>
      <c r="C9" s="889"/>
      <c r="D9" s="890"/>
      <c r="E9" s="28" t="s">
        <v>42</v>
      </c>
      <c r="F9" s="888" t="s">
        <v>219</v>
      </c>
      <c r="G9" s="890"/>
      <c r="H9" s="4">
        <v>500</v>
      </c>
      <c r="I9" s="980" t="s">
        <v>265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264</v>
      </c>
      <c r="C10" s="889"/>
      <c r="D10" s="890"/>
      <c r="E10" s="28" t="s">
        <v>42</v>
      </c>
      <c r="F10" s="928" t="s">
        <v>203</v>
      </c>
      <c r="G10" s="929"/>
      <c r="H10" s="4">
        <v>500</v>
      </c>
      <c r="I10" s="980" t="s">
        <v>265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267</v>
      </c>
      <c r="D15" s="7" t="s">
        <v>185</v>
      </c>
      <c r="E15" s="7">
        <v>700</v>
      </c>
      <c r="F15" s="6" t="s">
        <v>9</v>
      </c>
      <c r="G15" s="4" t="s">
        <v>84</v>
      </c>
      <c r="H15" s="4">
        <v>48</v>
      </c>
      <c r="I15" s="30">
        <v>0</v>
      </c>
      <c r="J15" s="29">
        <f>H15*6+I15*4</f>
        <v>288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267</v>
      </c>
      <c r="D16" s="7" t="s">
        <v>185</v>
      </c>
      <c r="E16" s="7">
        <v>700</v>
      </c>
      <c r="F16" s="6" t="s">
        <v>9</v>
      </c>
      <c r="G16" s="4" t="s">
        <v>84</v>
      </c>
      <c r="H16" s="7">
        <v>39</v>
      </c>
      <c r="I16" s="7">
        <v>80</v>
      </c>
      <c r="J16" s="29">
        <f>H16*6+I16*4</f>
        <v>554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842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1</v>
      </c>
      <c r="E23" s="4">
        <v>0</v>
      </c>
      <c r="F23" s="26">
        <f>SUM(C23:E23)</f>
        <v>2</v>
      </c>
      <c r="G23" s="4">
        <f>F23*10</f>
        <v>20</v>
      </c>
      <c r="H23" s="4">
        <v>0</v>
      </c>
      <c r="I23" s="4">
        <f>SUM(G23:H23)</f>
        <v>20</v>
      </c>
      <c r="J23" s="928">
        <f>F23*10-G23</f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28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45</v>
      </c>
      <c r="H25" s="4">
        <v>0</v>
      </c>
      <c r="I25" s="4">
        <f>SUM(G25:H25)</f>
        <v>45</v>
      </c>
      <c r="J25" s="928">
        <f t="shared" si="1"/>
        <v>15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928">
        <f t="shared" si="1"/>
        <v>0</v>
      </c>
      <c r="K26" s="929"/>
      <c r="L26" s="903" t="s">
        <v>151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928">
        <f t="shared" si="1"/>
        <v>20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0</v>
      </c>
      <c r="H30" s="4">
        <v>0</v>
      </c>
      <c r="I30" s="4">
        <f t="shared" si="2"/>
        <v>0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1580</v>
      </c>
      <c r="G36" s="22">
        <f>'1403-02-28'!G36-F36+C36</f>
        <v>31534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'1403-02-28'!O36</f>
        <v>0</v>
      </c>
      <c r="O36" s="22">
        <f>SUM(J15:J16)</f>
        <v>842</v>
      </c>
      <c r="P36" s="22">
        <f>'1403-02-28'!P36+'1403-02-29'!O36+Q36</f>
        <v>45647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'1403-02-28'!O37</f>
        <v>0</v>
      </c>
      <c r="O37" s="22">
        <f>J17+J18</f>
        <v>842</v>
      </c>
      <c r="P37" s="22">
        <f>'1403-02-28'!P37+'1403-02-29'!O37+Q37</f>
        <v>46212.631999999991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'1403-02-28'!O38</f>
        <v>0</v>
      </c>
      <c r="O38" s="22">
        <f>J18</f>
        <v>0</v>
      </c>
      <c r="P38" s="22">
        <f>'1403-02-28'!P38+'1403-02-29'!O38+Q38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'1403-02-28'!O39</f>
        <v>0</v>
      </c>
      <c r="O39" s="22">
        <f t="shared" ref="O39" si="3">J19</f>
        <v>0</v>
      </c>
      <c r="P39" s="22">
        <f>'1403-02-28'!P39+'1403-02-29'!O39+Q39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'1403-02-28'!O40</f>
        <v>0</v>
      </c>
      <c r="O40" s="22">
        <v>0</v>
      </c>
      <c r="P40" s="22">
        <f>'1403-02-28'!P40+'1403-02-29'!O40+Q40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1">
    <mergeCell ref="B43:P43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432-FFAB-4536-B10D-85C40A912743}">
  <sheetPr>
    <pageSetUpPr fitToPage="1"/>
  </sheetPr>
  <dimension ref="A2:V43"/>
  <sheetViews>
    <sheetView rightToLeft="1" view="pageBreakPreview" topLeftCell="C28" zoomScaleNormal="100" zoomScaleSheetLayoutView="100" workbookViewId="0">
      <selection activeCell="G37" sqref="G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268</v>
      </c>
      <c r="J4" s="979"/>
      <c r="N4" s="978" t="s">
        <v>3</v>
      </c>
      <c r="O4" s="978"/>
      <c r="P4" s="13">
        <v>31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269</v>
      </c>
      <c r="C8" s="889"/>
      <c r="D8" s="889"/>
      <c r="E8" s="28" t="s">
        <v>42</v>
      </c>
      <c r="F8" s="888" t="s">
        <v>217</v>
      </c>
      <c r="G8" s="890"/>
      <c r="H8" s="4">
        <v>200</v>
      </c>
      <c r="I8" s="980" t="s">
        <v>272</v>
      </c>
      <c r="J8" s="981"/>
      <c r="K8" s="981"/>
      <c r="L8" s="982"/>
      <c r="M8" s="896" t="s">
        <v>274</v>
      </c>
      <c r="N8" s="896"/>
      <c r="O8" s="896"/>
      <c r="P8" s="896"/>
    </row>
    <row r="9" spans="1:20" s="11" customFormat="1" ht="36" customHeight="1" x14ac:dyDescent="0.25">
      <c r="A9" s="8"/>
      <c r="B9" s="888" t="s">
        <v>270</v>
      </c>
      <c r="C9" s="889"/>
      <c r="D9" s="890"/>
      <c r="E9" s="28" t="s">
        <v>42</v>
      </c>
      <c r="F9" s="888" t="s">
        <v>219</v>
      </c>
      <c r="G9" s="890"/>
      <c r="H9" s="4">
        <v>200</v>
      </c>
      <c r="I9" s="980" t="s">
        <v>272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271</v>
      </c>
      <c r="C10" s="889"/>
      <c r="D10" s="890"/>
      <c r="E10" s="28" t="s">
        <v>42</v>
      </c>
      <c r="F10" s="928" t="s">
        <v>203</v>
      </c>
      <c r="G10" s="929"/>
      <c r="H10" s="4">
        <v>200</v>
      </c>
      <c r="I10" s="980" t="s">
        <v>272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273</v>
      </c>
      <c r="D15" s="7" t="s">
        <v>76</v>
      </c>
      <c r="E15" s="7">
        <v>650</v>
      </c>
      <c r="F15" s="6" t="s">
        <v>9</v>
      </c>
      <c r="G15" s="4" t="s">
        <v>84</v>
      </c>
      <c r="H15" s="4">
        <v>49</v>
      </c>
      <c r="I15" s="30">
        <v>0</v>
      </c>
      <c r="J15" s="29">
        <f>H15*6+I15*4</f>
        <v>294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273</v>
      </c>
      <c r="D16" s="7" t="s">
        <v>76</v>
      </c>
      <c r="E16" s="7">
        <v>650</v>
      </c>
      <c r="F16" s="6" t="s">
        <v>9</v>
      </c>
      <c r="G16" s="4" t="s">
        <v>84</v>
      </c>
      <c r="H16" s="7">
        <v>34</v>
      </c>
      <c r="I16" s="7">
        <v>68</v>
      </c>
      <c r="J16" s="29">
        <f>H16*6+I16*4</f>
        <v>476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770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2</v>
      </c>
      <c r="E23" s="4">
        <v>0</v>
      </c>
      <c r="F23" s="26">
        <f>SUM(C23:E23)</f>
        <v>3</v>
      </c>
      <c r="G23" s="4">
        <f>F23*10</f>
        <v>30</v>
      </c>
      <c r="H23" s="4">
        <v>0</v>
      </c>
      <c r="I23" s="4">
        <f>SUM(G23:H23)</f>
        <v>30</v>
      </c>
      <c r="J23" s="928">
        <f>F23*10-G23</f>
        <v>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28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0</v>
      </c>
      <c r="E25" s="4">
        <v>3</v>
      </c>
      <c r="F25" s="26">
        <f t="shared" si="0"/>
        <v>6</v>
      </c>
      <c r="G25" s="4">
        <v>50</v>
      </c>
      <c r="H25" s="4">
        <v>0</v>
      </c>
      <c r="I25" s="4">
        <f>SUM(G25:H25)</f>
        <v>50</v>
      </c>
      <c r="J25" s="928">
        <f t="shared" si="1"/>
        <v>10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5</v>
      </c>
      <c r="H26" s="4">
        <v>0</v>
      </c>
      <c r="I26" s="4">
        <f t="shared" ref="I26:I30" si="2">SUM(G26:H26)</f>
        <v>5</v>
      </c>
      <c r="J26" s="928">
        <f t="shared" si="1"/>
        <v>5</v>
      </c>
      <c r="K26" s="929"/>
      <c r="L26" s="903" t="s">
        <v>151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928">
        <f t="shared" si="1"/>
        <v>20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0</v>
      </c>
      <c r="F30" s="26">
        <f t="shared" si="0"/>
        <v>1</v>
      </c>
      <c r="G30" s="4">
        <v>0</v>
      </c>
      <c r="H30" s="4">
        <v>0</v>
      </c>
      <c r="I30" s="4">
        <f t="shared" si="2"/>
        <v>0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0</v>
      </c>
      <c r="G36" s="22">
        <f>'1403-02-29'!G36-F36+C36</f>
        <v>31534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'1403-02-29'!O36</f>
        <v>842</v>
      </c>
      <c r="O36" s="22">
        <f>SUM(J15:J16)</f>
        <v>770</v>
      </c>
      <c r="P36" s="22">
        <f>'1403-02-29'!P36+'1403-02-30'!O36+Q36</f>
        <v>46417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'1403-02-29'!O37</f>
        <v>842</v>
      </c>
      <c r="O37" s="22">
        <f>J17+J18</f>
        <v>770</v>
      </c>
      <c r="P37" s="22">
        <f>'1403-02-29'!P37+'1403-02-30'!O37+Q37</f>
        <v>46982.631999999991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'1403-02-29'!O38</f>
        <v>0</v>
      </c>
      <c r="O38" s="22">
        <f>J18</f>
        <v>0</v>
      </c>
      <c r="P38" s="22">
        <f>'1403-02-29'!P38+'1403-02-30'!O38+Q38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'1403-02-29'!O39</f>
        <v>0</v>
      </c>
      <c r="O39" s="22">
        <f t="shared" ref="O39" si="3">J19</f>
        <v>0</v>
      </c>
      <c r="P39" s="22">
        <f>'1403-02-29'!P39+'1403-02-30'!O39+Q39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'1403-02-29'!O40</f>
        <v>0</v>
      </c>
      <c r="O40" s="22">
        <v>0</v>
      </c>
      <c r="P40" s="22">
        <f>'1403-02-29'!P40+'1403-02-30'!O40+Q40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1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69E1-4EE0-43AA-A6F9-740003B0703A}">
  <sheetPr>
    <pageSetUpPr fitToPage="1"/>
  </sheetPr>
  <dimension ref="A2:V43"/>
  <sheetViews>
    <sheetView rightToLeft="1" view="pageBreakPreview" topLeftCell="A22" zoomScaleNormal="100" zoomScaleSheetLayoutView="100" workbookViewId="0">
      <selection activeCell="G36" sqref="G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275</v>
      </c>
      <c r="J4" s="979"/>
      <c r="N4" s="978" t="s">
        <v>3</v>
      </c>
      <c r="O4" s="978"/>
      <c r="P4" s="13">
        <v>32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276</v>
      </c>
      <c r="C8" s="889"/>
      <c r="D8" s="889"/>
      <c r="E8" s="28" t="s">
        <v>42</v>
      </c>
      <c r="F8" s="888" t="s">
        <v>217</v>
      </c>
      <c r="G8" s="890"/>
      <c r="H8" s="4">
        <v>200</v>
      </c>
      <c r="I8" s="980" t="s">
        <v>279</v>
      </c>
      <c r="J8" s="981"/>
      <c r="K8" s="981"/>
      <c r="L8" s="982"/>
      <c r="M8" s="896" t="s">
        <v>280</v>
      </c>
      <c r="N8" s="896"/>
      <c r="O8" s="896"/>
      <c r="P8" s="896"/>
    </row>
    <row r="9" spans="1:20" s="11" customFormat="1" ht="36" customHeight="1" x14ac:dyDescent="0.25">
      <c r="A9" s="8"/>
      <c r="B9" s="888" t="s">
        <v>277</v>
      </c>
      <c r="C9" s="889"/>
      <c r="D9" s="890"/>
      <c r="E9" s="28" t="s">
        <v>42</v>
      </c>
      <c r="F9" s="888" t="s">
        <v>219</v>
      </c>
      <c r="G9" s="890"/>
      <c r="H9" s="4">
        <v>200</v>
      </c>
      <c r="I9" s="980" t="s">
        <v>279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278</v>
      </c>
      <c r="C10" s="889"/>
      <c r="D10" s="890"/>
      <c r="E10" s="28" t="s">
        <v>42</v>
      </c>
      <c r="F10" s="928" t="s">
        <v>203</v>
      </c>
      <c r="G10" s="929"/>
      <c r="H10" s="4">
        <v>200</v>
      </c>
      <c r="I10" s="980" t="s">
        <v>279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281</v>
      </c>
      <c r="D15" s="7" t="s">
        <v>142</v>
      </c>
      <c r="E15" s="7">
        <v>650</v>
      </c>
      <c r="F15" s="6" t="s">
        <v>9</v>
      </c>
      <c r="G15" s="4" t="s">
        <v>84</v>
      </c>
      <c r="H15" s="4">
        <v>46</v>
      </c>
      <c r="I15" s="30">
        <v>0</v>
      </c>
      <c r="J15" s="29">
        <f>H15*6.65+I15*4.16</f>
        <v>305.90000000000003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281</v>
      </c>
      <c r="D16" s="7" t="s">
        <v>142</v>
      </c>
      <c r="E16" s="7">
        <v>650</v>
      </c>
      <c r="F16" s="6" t="s">
        <v>9</v>
      </c>
      <c r="G16" s="4" t="s">
        <v>84</v>
      </c>
      <c r="H16" s="7">
        <v>17</v>
      </c>
      <c r="I16" s="7">
        <v>60</v>
      </c>
      <c r="J16" s="29">
        <f>H16*6+I16*4</f>
        <v>342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647.90000000000009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4</v>
      </c>
      <c r="E23" s="4">
        <v>0</v>
      </c>
      <c r="F23" s="26">
        <f>SUM(C23:E23)</f>
        <v>5</v>
      </c>
      <c r="G23" s="4">
        <v>30</v>
      </c>
      <c r="H23" s="4">
        <v>0</v>
      </c>
      <c r="I23" s="4">
        <f>SUM(G23:H23)</f>
        <v>30</v>
      </c>
      <c r="J23" s="928">
        <f>F23*10-G23</f>
        <v>20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28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1</v>
      </c>
      <c r="E25" s="4">
        <v>3</v>
      </c>
      <c r="F25" s="26">
        <f t="shared" si="0"/>
        <v>7</v>
      </c>
      <c r="G25" s="4">
        <v>50</v>
      </c>
      <c r="H25" s="4">
        <v>0</v>
      </c>
      <c r="I25" s="4">
        <f>SUM(G25:H25)</f>
        <v>50</v>
      </c>
      <c r="J25" s="928">
        <f t="shared" si="1"/>
        <v>20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928">
        <f t="shared" si="1"/>
        <v>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10</v>
      </c>
      <c r="H27" s="4">
        <v>0</v>
      </c>
      <c r="I27" s="4">
        <f t="shared" si="2"/>
        <v>10</v>
      </c>
      <c r="J27" s="928">
        <f t="shared" si="1"/>
        <v>20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0</v>
      </c>
      <c r="H29" s="4">
        <v>0</v>
      </c>
      <c r="I29" s="4">
        <f t="shared" si="2"/>
        <v>0</v>
      </c>
      <c r="J29" s="928">
        <v>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1</v>
      </c>
      <c r="E30" s="4">
        <v>1</v>
      </c>
      <c r="F30" s="26">
        <f t="shared" si="0"/>
        <v>2</v>
      </c>
      <c r="G30" s="4">
        <v>0</v>
      </c>
      <c r="H30" s="4">
        <v>0</v>
      </c>
      <c r="I30" s="4">
        <f t="shared" si="2"/>
        <v>0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>
        <v>0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2073</v>
      </c>
      <c r="G36" s="22">
        <f>'1403-02-30'!G36-F36+C36</f>
        <v>29461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'1403-02-30'!O36</f>
        <v>770</v>
      </c>
      <c r="O36" s="22">
        <f>SUM(J15:J16)</f>
        <v>647.90000000000009</v>
      </c>
      <c r="P36" s="22">
        <f>'1403-02-30'!P36+'1403-02-31'!O36+Q36</f>
        <v>47064.9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'1403-02-30'!O37</f>
        <v>770</v>
      </c>
      <c r="O37" s="22">
        <f>J17+J18</f>
        <v>647.90000000000009</v>
      </c>
      <c r="P37" s="22">
        <f>'1403-02-30'!P37+'1403-02-31'!O37+Q37</f>
        <v>47630.531999999992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'1403-02-29'!O38</f>
        <v>0</v>
      </c>
      <c r="O38" s="22">
        <f>J18</f>
        <v>0</v>
      </c>
      <c r="P38" s="22">
        <f>'1403-02-30'!P38+'1403-02-31'!O38+Q38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'1403-02-29'!O39</f>
        <v>0</v>
      </c>
      <c r="O39" s="22">
        <f t="shared" ref="O39" si="3">J19</f>
        <v>0</v>
      </c>
      <c r="P39" s="22">
        <f>'1403-02-30'!P39+'1403-02-31'!O39+Q39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'1403-02-29'!O40</f>
        <v>0</v>
      </c>
      <c r="O40" s="22">
        <v>0</v>
      </c>
      <c r="P40" s="22">
        <f>'1403-02-30'!P40+'1403-02-31'!O40+Q40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1">
    <mergeCell ref="B43:P43"/>
    <mergeCell ref="H35:K35"/>
    <mergeCell ref="H36:K36"/>
    <mergeCell ref="H37:K37"/>
    <mergeCell ref="H40:K40"/>
    <mergeCell ref="B41:G41"/>
    <mergeCell ref="H41:P41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J25:K25"/>
    <mergeCell ref="L25:P25"/>
    <mergeCell ref="J26:K26"/>
    <mergeCell ref="L26:P26"/>
    <mergeCell ref="J27:K27"/>
    <mergeCell ref="L27:P27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4022-3866-489C-BA59-993CCC822ED7}">
  <sheetPr>
    <pageSetUpPr fitToPage="1"/>
  </sheetPr>
  <dimension ref="A2:V43"/>
  <sheetViews>
    <sheetView rightToLeft="1" view="pageBreakPreview" topLeftCell="B20" zoomScaleNormal="100" zoomScaleSheetLayoutView="100" workbookViewId="0">
      <selection activeCell="G38" sqref="G3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282</v>
      </c>
      <c r="J4" s="979"/>
      <c r="N4" s="978" t="s">
        <v>3</v>
      </c>
      <c r="O4" s="978"/>
      <c r="P4" s="13">
        <v>33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287</v>
      </c>
      <c r="C8" s="889"/>
      <c r="D8" s="889"/>
      <c r="E8" s="28" t="s">
        <v>42</v>
      </c>
      <c r="F8" s="888" t="s">
        <v>217</v>
      </c>
      <c r="G8" s="890"/>
      <c r="H8" s="4">
        <v>0</v>
      </c>
      <c r="I8" s="980" t="s">
        <v>42</v>
      </c>
      <c r="J8" s="981"/>
      <c r="K8" s="981"/>
      <c r="L8" s="982"/>
      <c r="M8" s="896" t="s">
        <v>289</v>
      </c>
      <c r="N8" s="896"/>
      <c r="O8" s="896"/>
      <c r="P8" s="896"/>
    </row>
    <row r="9" spans="1:20" s="11" customFormat="1" ht="36" customHeight="1" x14ac:dyDescent="0.25">
      <c r="A9" s="8"/>
      <c r="B9" s="888" t="s">
        <v>288</v>
      </c>
      <c r="C9" s="889"/>
      <c r="D9" s="890"/>
      <c r="E9" s="28">
        <v>40</v>
      </c>
      <c r="F9" s="888" t="s">
        <v>219</v>
      </c>
      <c r="G9" s="890"/>
      <c r="H9" s="4">
        <v>200</v>
      </c>
      <c r="I9" s="980" t="s">
        <v>283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42</v>
      </c>
      <c r="C10" s="889"/>
      <c r="D10" s="890"/>
      <c r="E10" s="28" t="s">
        <v>42</v>
      </c>
      <c r="F10" s="928" t="s">
        <v>203</v>
      </c>
      <c r="G10" s="929"/>
      <c r="H10" s="4">
        <v>800</v>
      </c>
      <c r="I10" s="980" t="s">
        <v>284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286</v>
      </c>
      <c r="D15" s="7" t="s">
        <v>157</v>
      </c>
      <c r="E15" s="7">
        <v>850</v>
      </c>
      <c r="F15" s="6" t="s">
        <v>9</v>
      </c>
      <c r="G15" s="4" t="s">
        <v>84</v>
      </c>
      <c r="H15" s="4">
        <v>33</v>
      </c>
      <c r="I15" s="30">
        <v>0</v>
      </c>
      <c r="J15" s="29">
        <f>H15*6.65+I15*4.16</f>
        <v>219.45000000000002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286</v>
      </c>
      <c r="D16" s="7" t="s">
        <v>157</v>
      </c>
      <c r="E16" s="7">
        <v>850</v>
      </c>
      <c r="F16" s="6" t="s">
        <v>9</v>
      </c>
      <c r="G16" s="4" t="s">
        <v>84</v>
      </c>
      <c r="H16" s="7">
        <v>0</v>
      </c>
      <c r="I16" s="7">
        <f>38+35</f>
        <v>73</v>
      </c>
      <c r="J16" s="29">
        <f>H16*6+I16*4</f>
        <v>292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511.45000000000005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06" t="s">
        <v>27</v>
      </c>
      <c r="C21" s="906"/>
      <c r="D21" s="906"/>
      <c r="E21" s="906"/>
      <c r="F21" s="906"/>
      <c r="G21" s="906"/>
      <c r="H21" s="906"/>
      <c r="I21" s="906"/>
      <c r="J21" s="906"/>
      <c r="K21" s="906"/>
      <c r="L21" s="906"/>
      <c r="M21" s="906"/>
      <c r="N21" s="906"/>
      <c r="O21" s="906"/>
      <c r="P21" s="906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897" t="s">
        <v>7</v>
      </c>
      <c r="M22" s="926"/>
      <c r="N22" s="926"/>
      <c r="O22" s="926"/>
      <c r="P22" s="898"/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928">
        <f>F23*10-G23</f>
        <v>10</v>
      </c>
      <c r="K23" s="929"/>
      <c r="L23" s="903" t="s">
        <v>42</v>
      </c>
      <c r="M23" s="904"/>
      <c r="N23" s="904"/>
      <c r="O23" s="904"/>
      <c r="P23" s="905"/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f>F24*10</f>
        <v>20</v>
      </c>
      <c r="H24" s="4">
        <v>0</v>
      </c>
      <c r="I24" s="4">
        <f>SUM(G24:H24)</f>
        <v>20</v>
      </c>
      <c r="J24" s="928">
        <f t="shared" ref="J24:J28" si="1">F24*10-G24</f>
        <v>0</v>
      </c>
      <c r="K24" s="929"/>
      <c r="L24" s="903" t="s">
        <v>42</v>
      </c>
      <c r="M24" s="904"/>
      <c r="N24" s="904"/>
      <c r="O24" s="904"/>
      <c r="P24" s="905"/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1</v>
      </c>
      <c r="E25" s="4">
        <v>3</v>
      </c>
      <c r="F25" s="26">
        <f t="shared" si="0"/>
        <v>7</v>
      </c>
      <c r="G25" s="4">
        <v>40</v>
      </c>
      <c r="H25" s="4">
        <v>0</v>
      </c>
      <c r="I25" s="4">
        <f>SUM(G25:H25)</f>
        <v>40</v>
      </c>
      <c r="J25" s="928">
        <f t="shared" si="1"/>
        <v>30</v>
      </c>
      <c r="K25" s="929"/>
      <c r="L25" s="903" t="s">
        <v>42</v>
      </c>
      <c r="M25" s="904"/>
      <c r="N25" s="904"/>
      <c r="O25" s="904"/>
      <c r="P25" s="905"/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2">SUM(G26:H26)</f>
        <v>10</v>
      </c>
      <c r="J26" s="928">
        <f t="shared" si="1"/>
        <v>0</v>
      </c>
      <c r="K26" s="929"/>
      <c r="L26" s="903" t="s">
        <v>42</v>
      </c>
      <c r="M26" s="904"/>
      <c r="N26" s="904"/>
      <c r="O26" s="904"/>
      <c r="P26" s="905"/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20</v>
      </c>
      <c r="H27" s="4">
        <v>0</v>
      </c>
      <c r="I27" s="4">
        <f t="shared" si="2"/>
        <v>20</v>
      </c>
      <c r="J27" s="928">
        <f t="shared" si="1"/>
        <v>10</v>
      </c>
      <c r="K27" s="929"/>
      <c r="L27" s="903" t="s">
        <v>42</v>
      </c>
      <c r="M27" s="904"/>
      <c r="N27" s="904"/>
      <c r="O27" s="904"/>
      <c r="P27" s="905"/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2"/>
        <v>10</v>
      </c>
      <c r="J28" s="928">
        <f t="shared" si="1"/>
        <v>10</v>
      </c>
      <c r="K28" s="929"/>
      <c r="L28" s="903" t="s">
        <v>42</v>
      </c>
      <c r="M28" s="904"/>
      <c r="N28" s="904"/>
      <c r="O28" s="904"/>
      <c r="P28" s="905"/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10</v>
      </c>
      <c r="H29" s="4">
        <v>0</v>
      </c>
      <c r="I29" s="4">
        <f t="shared" si="2"/>
        <v>10</v>
      </c>
      <c r="J29" s="928">
        <f t="shared" ref="J29" si="3">F29*10-G29</f>
        <v>10</v>
      </c>
      <c r="K29" s="929"/>
      <c r="L29" s="903" t="s">
        <v>42</v>
      </c>
      <c r="M29" s="904"/>
      <c r="N29" s="904"/>
      <c r="O29" s="904"/>
      <c r="P29" s="905"/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2</v>
      </c>
      <c r="E30" s="4">
        <v>0</v>
      </c>
      <c r="F30" s="26">
        <f t="shared" si="0"/>
        <v>2</v>
      </c>
      <c r="G30" s="4">
        <v>0</v>
      </c>
      <c r="H30" s="4">
        <v>0</v>
      </c>
      <c r="I30" s="4">
        <f t="shared" si="2"/>
        <v>0</v>
      </c>
      <c r="J30" s="928">
        <v>0</v>
      </c>
      <c r="K30" s="929"/>
      <c r="L30" s="903" t="s">
        <v>42</v>
      </c>
      <c r="M30" s="904"/>
      <c r="N30" s="904"/>
      <c r="O30" s="904"/>
      <c r="P30" s="905"/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 t="s">
        <v>72</v>
      </c>
      <c r="F31" s="26">
        <f>SUM(C31:E31)</f>
        <v>1</v>
      </c>
      <c r="G31" s="4">
        <v>0</v>
      </c>
      <c r="H31" s="4">
        <v>0</v>
      </c>
      <c r="I31" s="4">
        <f>SUM(G31:H31)</f>
        <v>0</v>
      </c>
      <c r="J31" s="928">
        <v>0</v>
      </c>
      <c r="K31" s="929"/>
      <c r="L31" s="903" t="s">
        <v>42</v>
      </c>
      <c r="M31" s="904"/>
      <c r="N31" s="904"/>
      <c r="O31" s="904"/>
      <c r="P31" s="905"/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903" t="s">
        <v>42</v>
      </c>
      <c r="M32" s="904"/>
      <c r="N32" s="904"/>
      <c r="O32" s="904"/>
      <c r="P32" s="905"/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74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0</v>
      </c>
      <c r="G36" s="22">
        <f>'1403-02-31'!G36-F36+C36</f>
        <v>29461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'1403-02-31'!O36</f>
        <v>647.90000000000009</v>
      </c>
      <c r="O36" s="22">
        <f>SUM(J15:J16)</f>
        <v>511.45000000000005</v>
      </c>
      <c r="P36" s="22">
        <f>'1403-02-31'!P36+'1403-03-01'!O36+Q36</f>
        <v>47576.35</v>
      </c>
      <c r="Q36" s="19">
        <v>0</v>
      </c>
      <c r="V36" s="18"/>
    </row>
    <row r="37" spans="1:22" s="9" customFormat="1" ht="30.95" customHeight="1" x14ac:dyDescent="0.25">
      <c r="A37" s="8"/>
      <c r="B37" s="4"/>
      <c r="C37" s="4"/>
      <c r="D37" s="4"/>
      <c r="E37" s="4"/>
      <c r="F37" s="4"/>
      <c r="G37" s="22"/>
      <c r="H37" s="930"/>
      <c r="I37" s="931"/>
      <c r="J37" s="931"/>
      <c r="K37" s="932"/>
      <c r="L37" s="42"/>
      <c r="M37" s="28" t="s">
        <v>67</v>
      </c>
      <c r="N37" s="22">
        <f>'1403-02-31'!O37</f>
        <v>647.90000000000009</v>
      </c>
      <c r="O37" s="22">
        <f>J17+J18</f>
        <v>511.45000000000005</v>
      </c>
      <c r="P37" s="22">
        <f>'1403-02-31'!P37+'1403-03-01'!O37+Q37</f>
        <v>48141.981999999989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'1403-02-31'!O38</f>
        <v>0</v>
      </c>
      <c r="O38" s="22">
        <f>J18</f>
        <v>0</v>
      </c>
      <c r="P38" s="22">
        <f>'1403-02-31'!P38+'1403-03-01'!O38+Q38</f>
        <v>3675.8599999999997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'1403-02-31'!O39</f>
        <v>0</v>
      </c>
      <c r="O39" s="22">
        <f t="shared" ref="O39" si="4">J19</f>
        <v>0</v>
      </c>
      <c r="P39" s="22">
        <f>'1403-02-31'!P39+'1403-03-01'!O39+Q39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'1403-02-31'!O40</f>
        <v>0</v>
      </c>
      <c r="O40" s="22">
        <v>0</v>
      </c>
      <c r="P40" s="22">
        <f>'1403-02-31'!P40+'1403-03-01'!O40+Q40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  <c r="B42" s="986" t="s">
        <v>285</v>
      </c>
      <c r="C42" s="986"/>
      <c r="D42" s="986"/>
      <c r="E42" s="986"/>
      <c r="F42" s="986"/>
      <c r="G42" s="986"/>
      <c r="H42" s="986"/>
      <c r="I42" s="986"/>
      <c r="J42" s="986"/>
      <c r="K42" s="986"/>
      <c r="L42" s="986"/>
      <c r="M42" s="986"/>
      <c r="N42" s="986"/>
      <c r="O42" s="986"/>
      <c r="P42" s="986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82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K16:L16"/>
    <mergeCell ref="M16:P16"/>
    <mergeCell ref="Q16:T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J24:K24"/>
    <mergeCell ref="L24:P24"/>
    <mergeCell ref="K17:L17"/>
    <mergeCell ref="M17:P17"/>
    <mergeCell ref="S17:T17"/>
    <mergeCell ref="K18:L18"/>
    <mergeCell ref="M18:P18"/>
    <mergeCell ref="K19:L19"/>
    <mergeCell ref="M19:P19"/>
    <mergeCell ref="B21:P21"/>
    <mergeCell ref="J22:K22"/>
    <mergeCell ref="L22:P22"/>
    <mergeCell ref="J23:K23"/>
    <mergeCell ref="L23:P23"/>
    <mergeCell ref="J25:K25"/>
    <mergeCell ref="L25:P25"/>
    <mergeCell ref="J26:K26"/>
    <mergeCell ref="L26:P26"/>
    <mergeCell ref="J27:K27"/>
    <mergeCell ref="L27:P27"/>
    <mergeCell ref="B34:K34"/>
    <mergeCell ref="M34:P34"/>
    <mergeCell ref="J28:K28"/>
    <mergeCell ref="L28:P28"/>
    <mergeCell ref="J29:K29"/>
    <mergeCell ref="L29:P29"/>
    <mergeCell ref="J30:K30"/>
    <mergeCell ref="L30:P30"/>
    <mergeCell ref="J31:K31"/>
    <mergeCell ref="L31:P31"/>
    <mergeCell ref="J32:K32"/>
    <mergeCell ref="L32:P32"/>
    <mergeCell ref="B33:P33"/>
    <mergeCell ref="B43:P43"/>
    <mergeCell ref="B42:P42"/>
    <mergeCell ref="H35:K35"/>
    <mergeCell ref="H36:K36"/>
    <mergeCell ref="H37:K37"/>
    <mergeCell ref="H40:K40"/>
    <mergeCell ref="B41:G41"/>
    <mergeCell ref="H41:P41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D08B-EA6B-488F-A1A7-FB4C8A7619ED}">
  <sheetPr>
    <pageSetUpPr fitToPage="1"/>
  </sheetPr>
  <dimension ref="A2:V43"/>
  <sheetViews>
    <sheetView rightToLeft="1" view="pageBreakPreview" topLeftCell="A25" zoomScaleNormal="100" zoomScaleSheetLayoutView="100" workbookViewId="0">
      <selection activeCell="M8" sqref="M8:P1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45"/>
      <c r="G4" s="978" t="s">
        <v>16</v>
      </c>
      <c r="H4" s="978"/>
      <c r="I4" s="979" t="s">
        <v>290</v>
      </c>
      <c r="J4" s="979"/>
      <c r="N4" s="978" t="s">
        <v>3</v>
      </c>
      <c r="O4" s="978"/>
      <c r="P4" s="13">
        <v>34</v>
      </c>
    </row>
    <row r="5" spans="1:20" s="1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" customFormat="1" ht="22.5" customHeight="1" x14ac:dyDescent="0.25">
      <c r="A7" s="8"/>
      <c r="B7" s="892" t="s">
        <v>60</v>
      </c>
      <c r="C7" s="892"/>
      <c r="D7" s="892"/>
      <c r="E7" s="32" t="s">
        <v>18</v>
      </c>
      <c r="F7" s="892" t="s">
        <v>60</v>
      </c>
      <c r="G7" s="892"/>
      <c r="H7" s="3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" customFormat="1" ht="36" customHeight="1" x14ac:dyDescent="0.25">
      <c r="A8" s="8"/>
      <c r="B8" s="888" t="s">
        <v>305</v>
      </c>
      <c r="C8" s="889"/>
      <c r="D8" s="890"/>
      <c r="E8" s="28" t="s">
        <v>42</v>
      </c>
      <c r="F8" s="888" t="s">
        <v>217</v>
      </c>
      <c r="G8" s="890"/>
      <c r="H8" s="4">
        <v>1000</v>
      </c>
      <c r="I8" s="980" t="s">
        <v>314</v>
      </c>
      <c r="J8" s="981"/>
      <c r="K8" s="981"/>
      <c r="L8" s="982"/>
      <c r="M8" s="896" t="s">
        <v>313</v>
      </c>
      <c r="N8" s="896"/>
      <c r="O8" s="896"/>
      <c r="P8" s="896"/>
    </row>
    <row r="9" spans="1:20" s="11" customFormat="1" ht="36" customHeight="1" x14ac:dyDescent="0.25">
      <c r="A9" s="8"/>
      <c r="B9" s="888" t="s">
        <v>42</v>
      </c>
      <c r="C9" s="889"/>
      <c r="D9" s="890"/>
      <c r="E9" s="49" t="s">
        <v>42</v>
      </c>
      <c r="F9" s="888" t="s">
        <v>219</v>
      </c>
      <c r="G9" s="890"/>
      <c r="H9" s="4">
        <v>0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1" customFormat="1" ht="36" customHeight="1" x14ac:dyDescent="0.25">
      <c r="A10" s="8"/>
      <c r="B10" s="888" t="s">
        <v>42</v>
      </c>
      <c r="C10" s="889"/>
      <c r="D10" s="890"/>
      <c r="E10" s="28" t="s">
        <v>42</v>
      </c>
      <c r="F10" s="928" t="s">
        <v>203</v>
      </c>
      <c r="G10" s="929"/>
      <c r="H10" s="47">
        <v>0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32" t="s">
        <v>57</v>
      </c>
      <c r="I14" s="3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315</v>
      </c>
      <c r="D15" s="7" t="s">
        <v>286</v>
      </c>
      <c r="E15" s="7">
        <v>850</v>
      </c>
      <c r="F15" s="6" t="s">
        <v>9</v>
      </c>
      <c r="G15" s="4" t="s">
        <v>84</v>
      </c>
      <c r="H15" s="4">
        <v>25</v>
      </c>
      <c r="I15" s="30">
        <v>0</v>
      </c>
      <c r="J15" s="29">
        <f>H15*6.65+I15*4.16</f>
        <v>166.25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315</v>
      </c>
      <c r="D16" s="7" t="s">
        <v>286</v>
      </c>
      <c r="E16" s="7">
        <v>850</v>
      </c>
      <c r="F16" s="6" t="s">
        <v>9</v>
      </c>
      <c r="G16" s="4" t="s">
        <v>84</v>
      </c>
      <c r="H16" s="7">
        <v>21</v>
      </c>
      <c r="I16" s="7">
        <f>64+12</f>
        <v>76</v>
      </c>
      <c r="J16" s="29">
        <f>H16*6+I16*4</f>
        <v>430</v>
      </c>
      <c r="K16" s="960" t="s">
        <v>70</v>
      </c>
      <c r="L16" s="961"/>
      <c r="M16" s="910" t="s">
        <v>38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4" t="s">
        <v>84</v>
      </c>
      <c r="H17" s="25" t="s">
        <v>42</v>
      </c>
      <c r="I17" s="25" t="s">
        <v>42</v>
      </c>
      <c r="J17" s="22">
        <f>SUM(J15:J16)</f>
        <v>596.25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4" t="s">
        <v>311</v>
      </c>
      <c r="D18" s="4" t="s">
        <v>312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22">
        <v>1060</v>
      </c>
      <c r="K18" s="960" t="s">
        <v>70</v>
      </c>
      <c r="L18" s="961"/>
      <c r="M18" s="900" t="s">
        <v>42</v>
      </c>
      <c r="N18" s="900"/>
      <c r="O18" s="900"/>
      <c r="P18" s="900"/>
      <c r="S18" s="14"/>
      <c r="T18" s="7" t="s">
        <v>92</v>
      </c>
    </row>
    <row r="19" spans="1:20" s="9" customFormat="1" ht="30" customHeight="1" x14ac:dyDescent="0.25">
      <c r="A19" s="8"/>
      <c r="B19" s="4" t="s">
        <v>97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4"/>
      <c r="T19" s="14"/>
    </row>
    <row r="20" spans="1:20" s="1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33" t="s">
        <v>27</v>
      </c>
      <c r="C21" s="934"/>
      <c r="D21" s="934"/>
      <c r="E21" s="934"/>
      <c r="F21" s="934"/>
      <c r="G21" s="934"/>
      <c r="H21" s="934"/>
      <c r="I21" s="934"/>
      <c r="J21" s="934"/>
      <c r="K21" s="935"/>
      <c r="L21" s="52"/>
      <c r="M21" s="933" t="s">
        <v>291</v>
      </c>
      <c r="N21" s="934"/>
      <c r="O21" s="934"/>
      <c r="P21" s="935"/>
    </row>
    <row r="22" spans="1:20" s="13" customFormat="1" ht="47.1" customHeight="1" x14ac:dyDescent="0.25">
      <c r="A22" s="8"/>
      <c r="B22" s="32" t="s">
        <v>26</v>
      </c>
      <c r="C22" s="32" t="s">
        <v>28</v>
      </c>
      <c r="D22" s="32" t="s">
        <v>29</v>
      </c>
      <c r="E22" s="32" t="s">
        <v>64</v>
      </c>
      <c r="F22" s="32" t="s">
        <v>30</v>
      </c>
      <c r="G22" s="33" t="s">
        <v>51</v>
      </c>
      <c r="H22" s="33" t="s">
        <v>52</v>
      </c>
      <c r="I22" s="33" t="s">
        <v>53</v>
      </c>
      <c r="J22" s="901" t="s">
        <v>54</v>
      </c>
      <c r="K22" s="902"/>
      <c r="L22" s="51"/>
      <c r="M22" s="48" t="s">
        <v>292</v>
      </c>
      <c r="N22" s="48" t="s">
        <v>293</v>
      </c>
      <c r="O22" s="48" t="s">
        <v>294</v>
      </c>
      <c r="P22" s="48" t="s">
        <v>304</v>
      </c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4">
        <v>0</v>
      </c>
      <c r="F23" s="26">
        <f>SUM(C23:E23)</f>
        <v>4</v>
      </c>
      <c r="G23" s="4">
        <v>30</v>
      </c>
      <c r="H23" s="4">
        <v>0</v>
      </c>
      <c r="I23" s="4">
        <f>SUM(G23:H23)</f>
        <v>30</v>
      </c>
      <c r="J23" s="928">
        <f>F23*10-G23</f>
        <v>10</v>
      </c>
      <c r="K23" s="929"/>
      <c r="L23" s="50"/>
      <c r="M23" s="46" t="s">
        <v>308</v>
      </c>
      <c r="N23" s="46">
        <v>4</v>
      </c>
      <c r="O23" s="46">
        <v>1</v>
      </c>
      <c r="P23" s="46">
        <f>O23+N23</f>
        <v>5</v>
      </c>
    </row>
    <row r="24" spans="1:20" s="9" customFormat="1" ht="21" customHeight="1" x14ac:dyDescent="0.25">
      <c r="A24" s="8"/>
      <c r="B24" s="4" t="s">
        <v>12</v>
      </c>
      <c r="C24" s="26">
        <v>0</v>
      </c>
      <c r="D24" s="26">
        <v>1</v>
      </c>
      <c r="E24" s="4">
        <v>1</v>
      </c>
      <c r="F24" s="26">
        <f t="shared" ref="F24:F30" si="0">SUM(C24:E24)</f>
        <v>2</v>
      </c>
      <c r="G24" s="4">
        <v>10</v>
      </c>
      <c r="H24" s="4">
        <v>0</v>
      </c>
      <c r="I24" s="4">
        <f>SUM(G24:H24)</f>
        <v>10</v>
      </c>
      <c r="J24" s="928">
        <f t="shared" ref="J24:J29" si="1">F24*10-G24</f>
        <v>10</v>
      </c>
      <c r="K24" s="929"/>
      <c r="L24" s="50"/>
      <c r="M24" s="46" t="s">
        <v>300</v>
      </c>
      <c r="N24" s="46">
        <v>4</v>
      </c>
      <c r="O24" s="46">
        <v>1</v>
      </c>
      <c r="P24" s="46">
        <f t="shared" ref="P24:P31" si="2">O24+N24</f>
        <v>5</v>
      </c>
    </row>
    <row r="25" spans="1:20" s="9" customFormat="1" ht="21" customHeight="1" x14ac:dyDescent="0.25">
      <c r="A25" s="8"/>
      <c r="B25" s="4" t="s">
        <v>13</v>
      </c>
      <c r="C25" s="4">
        <v>3</v>
      </c>
      <c r="D25" s="4">
        <v>1</v>
      </c>
      <c r="E25" s="4">
        <v>3</v>
      </c>
      <c r="F25" s="26">
        <f t="shared" si="0"/>
        <v>7</v>
      </c>
      <c r="G25" s="4">
        <v>50</v>
      </c>
      <c r="H25" s="4">
        <v>0</v>
      </c>
      <c r="I25" s="4">
        <f>SUM(G25:H25)</f>
        <v>50</v>
      </c>
      <c r="J25" s="928">
        <f t="shared" si="1"/>
        <v>20</v>
      </c>
      <c r="K25" s="929"/>
      <c r="L25" s="50"/>
      <c r="M25" s="46" t="s">
        <v>296</v>
      </c>
      <c r="N25" s="46">
        <v>5</v>
      </c>
      <c r="O25" s="46">
        <v>0</v>
      </c>
      <c r="P25" s="46">
        <f t="shared" si="2"/>
        <v>5</v>
      </c>
    </row>
    <row r="26" spans="1:20" s="9" customFormat="1" ht="21" customHeight="1" x14ac:dyDescent="0.25">
      <c r="A26" s="8"/>
      <c r="B26" s="4" t="s">
        <v>10</v>
      </c>
      <c r="C26" s="4">
        <v>1</v>
      </c>
      <c r="D26" s="4">
        <v>0</v>
      </c>
      <c r="E26" s="4">
        <v>0</v>
      </c>
      <c r="F26" s="26">
        <f t="shared" si="0"/>
        <v>1</v>
      </c>
      <c r="G26" s="4">
        <v>10</v>
      </c>
      <c r="H26" s="4">
        <v>0</v>
      </c>
      <c r="I26" s="4">
        <f t="shared" ref="I26:I30" si="3">SUM(G26:H26)</f>
        <v>10</v>
      </c>
      <c r="J26" s="928">
        <f t="shared" si="1"/>
        <v>0</v>
      </c>
      <c r="K26" s="929"/>
      <c r="L26" s="50"/>
      <c r="M26" s="46" t="s">
        <v>297</v>
      </c>
      <c r="N26" s="46">
        <v>11</v>
      </c>
      <c r="O26" s="46">
        <v>1</v>
      </c>
      <c r="P26" s="46">
        <f t="shared" si="2"/>
        <v>12</v>
      </c>
    </row>
    <row r="27" spans="1:20" s="9" customFormat="1" ht="21" customHeight="1" x14ac:dyDescent="0.25">
      <c r="A27" s="8"/>
      <c r="B27" s="4" t="s">
        <v>11</v>
      </c>
      <c r="C27" s="4">
        <v>3</v>
      </c>
      <c r="D27" s="4">
        <v>0</v>
      </c>
      <c r="E27" s="4">
        <v>0</v>
      </c>
      <c r="F27" s="26">
        <f t="shared" si="0"/>
        <v>3</v>
      </c>
      <c r="G27" s="4">
        <v>20</v>
      </c>
      <c r="H27" s="4">
        <v>0</v>
      </c>
      <c r="I27" s="4">
        <f t="shared" si="3"/>
        <v>20</v>
      </c>
      <c r="J27" s="928">
        <f t="shared" si="1"/>
        <v>10</v>
      </c>
      <c r="K27" s="929"/>
      <c r="L27" s="50"/>
      <c r="M27" s="46" t="s">
        <v>295</v>
      </c>
      <c r="N27" s="46">
        <v>5</v>
      </c>
      <c r="O27" s="46">
        <v>1</v>
      </c>
      <c r="P27" s="46">
        <f t="shared" si="2"/>
        <v>6</v>
      </c>
    </row>
    <row r="28" spans="1:20" s="9" customFormat="1" ht="21" customHeight="1" x14ac:dyDescent="0.25">
      <c r="A28" s="8"/>
      <c r="B28" s="4" t="s">
        <v>31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10</v>
      </c>
      <c r="H28" s="4">
        <v>0</v>
      </c>
      <c r="I28" s="4">
        <f t="shared" si="3"/>
        <v>10</v>
      </c>
      <c r="J28" s="928">
        <f t="shared" si="1"/>
        <v>10</v>
      </c>
      <c r="K28" s="929"/>
      <c r="L28" s="50"/>
      <c r="M28" s="46" t="s">
        <v>309</v>
      </c>
      <c r="N28" s="46">
        <v>13</v>
      </c>
      <c r="O28" s="46">
        <v>2</v>
      </c>
      <c r="P28" s="46">
        <f t="shared" si="2"/>
        <v>15</v>
      </c>
    </row>
    <row r="29" spans="1:20" s="9" customFormat="1" ht="21" customHeight="1" x14ac:dyDescent="0.25">
      <c r="A29" s="8"/>
      <c r="B29" s="4" t="s">
        <v>32</v>
      </c>
      <c r="C29" s="4">
        <v>2</v>
      </c>
      <c r="D29" s="4">
        <v>0</v>
      </c>
      <c r="E29" s="4">
        <v>0</v>
      </c>
      <c r="F29" s="26">
        <f t="shared" si="0"/>
        <v>2</v>
      </c>
      <c r="G29" s="4">
        <v>10</v>
      </c>
      <c r="H29" s="4">
        <v>0</v>
      </c>
      <c r="I29" s="4">
        <f t="shared" si="3"/>
        <v>10</v>
      </c>
      <c r="J29" s="928">
        <f t="shared" si="1"/>
        <v>10</v>
      </c>
      <c r="K29" s="929"/>
      <c r="L29" s="50"/>
      <c r="M29" s="46" t="s">
        <v>298</v>
      </c>
      <c r="N29" s="46">
        <v>5</v>
      </c>
      <c r="O29" s="46">
        <v>0</v>
      </c>
      <c r="P29" s="46">
        <f t="shared" si="2"/>
        <v>5</v>
      </c>
    </row>
    <row r="30" spans="1:20" s="9" customFormat="1" ht="21" customHeight="1" x14ac:dyDescent="0.25">
      <c r="A30" s="8"/>
      <c r="B30" s="4" t="s">
        <v>63</v>
      </c>
      <c r="C30" s="4">
        <v>0</v>
      </c>
      <c r="D30" s="4">
        <v>2</v>
      </c>
      <c r="E30" s="4">
        <v>0</v>
      </c>
      <c r="F30" s="26">
        <f t="shared" si="0"/>
        <v>2</v>
      </c>
      <c r="G30" s="4">
        <v>20</v>
      </c>
      <c r="H30" s="4">
        <v>0</v>
      </c>
      <c r="I30" s="4">
        <f t="shared" si="3"/>
        <v>20</v>
      </c>
      <c r="J30" s="928">
        <v>0</v>
      </c>
      <c r="K30" s="929"/>
      <c r="L30" s="50"/>
      <c r="M30" s="46" t="s">
        <v>299</v>
      </c>
      <c r="N30" s="46">
        <v>4</v>
      </c>
      <c r="O30" s="46">
        <v>0</v>
      </c>
      <c r="P30" s="46">
        <f t="shared" si="2"/>
        <v>4</v>
      </c>
    </row>
    <row r="31" spans="1:20" s="9" customFormat="1" ht="21" customHeight="1" x14ac:dyDescent="0.25">
      <c r="A31" s="8"/>
      <c r="B31" s="4" t="s">
        <v>33</v>
      </c>
      <c r="C31" s="4">
        <v>1</v>
      </c>
      <c r="D31" s="4">
        <v>0</v>
      </c>
      <c r="E31" s="4" t="s">
        <v>72</v>
      </c>
      <c r="F31" s="26">
        <f>SUM(C31:E31)</f>
        <v>1</v>
      </c>
      <c r="G31" s="4">
        <v>8</v>
      </c>
      <c r="H31" s="4">
        <v>0</v>
      </c>
      <c r="I31" s="4">
        <f>SUM(G31:H31)</f>
        <v>8</v>
      </c>
      <c r="J31" s="928">
        <v>0</v>
      </c>
      <c r="K31" s="929"/>
      <c r="L31" s="50"/>
      <c r="M31" s="46" t="s">
        <v>307</v>
      </c>
      <c r="N31" s="46">
        <v>27</v>
      </c>
      <c r="O31" s="46">
        <v>0</v>
      </c>
      <c r="P31" s="46">
        <f t="shared" si="2"/>
        <v>27</v>
      </c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4">
        <v>50</v>
      </c>
      <c r="H32" s="4">
        <v>0</v>
      </c>
      <c r="I32" s="4">
        <f>SUM(G32:H32)</f>
        <v>50</v>
      </c>
      <c r="J32" s="928">
        <v>0</v>
      </c>
      <c r="K32" s="929"/>
      <c r="L32" s="50"/>
      <c r="M32" s="46" t="s">
        <v>306</v>
      </c>
      <c r="N32" s="46">
        <f t="shared" ref="N32:O32" si="4">SUM(N23:N31)</f>
        <v>78</v>
      </c>
      <c r="O32" s="46">
        <f t="shared" si="4"/>
        <v>6</v>
      </c>
      <c r="P32" s="46">
        <f>SUM(P23:P31)</f>
        <v>84</v>
      </c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87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33" t="s">
        <v>35</v>
      </c>
      <c r="C35" s="33" t="s">
        <v>36</v>
      </c>
      <c r="D35" s="33" t="s">
        <v>1</v>
      </c>
      <c r="E35" s="34" t="s">
        <v>45</v>
      </c>
      <c r="F35" s="33" t="s">
        <v>71</v>
      </c>
      <c r="G35" s="33" t="s">
        <v>37</v>
      </c>
      <c r="H35" s="901" t="s">
        <v>7</v>
      </c>
      <c r="I35" s="936"/>
      <c r="J35" s="936"/>
      <c r="K35" s="902"/>
      <c r="L35" s="43"/>
      <c r="M35" s="33" t="s">
        <v>50</v>
      </c>
      <c r="N35" s="33" t="s">
        <v>49</v>
      </c>
      <c r="O35" s="33" t="s">
        <v>48</v>
      </c>
      <c r="P35" s="33" t="s">
        <v>47</v>
      </c>
      <c r="Q35" s="9" t="s">
        <v>243</v>
      </c>
    </row>
    <row r="36" spans="1:22" s="9" customFormat="1" ht="30.95" customHeight="1" x14ac:dyDescent="0.55000000000000004">
      <c r="A36" s="8"/>
      <c r="B36" s="4" t="s">
        <v>61</v>
      </c>
      <c r="C36" s="22">
        <v>0</v>
      </c>
      <c r="D36" s="4" t="s">
        <v>62</v>
      </c>
      <c r="E36" s="22">
        <f>'1403-02-25'!E36</f>
        <v>81300</v>
      </c>
      <c r="F36" s="22">
        <v>1553</v>
      </c>
      <c r="G36" s="22">
        <f>'1403-03-01'!G36-F36+C36</f>
        <v>27908</v>
      </c>
      <c r="H36" s="937" t="s">
        <v>42</v>
      </c>
      <c r="I36" s="938"/>
      <c r="J36" s="938"/>
      <c r="K36" s="939"/>
      <c r="L36" s="41"/>
      <c r="M36" s="4" t="s">
        <v>66</v>
      </c>
      <c r="N36" s="22">
        <f>'1403-03-01'!O36</f>
        <v>511.45000000000005</v>
      </c>
      <c r="O36" s="22">
        <f>SUM(J15:J16)</f>
        <v>596.25</v>
      </c>
      <c r="P36" s="22">
        <f>'1403-03-01'!P36+'1403-03-02'!O36+Q36</f>
        <v>48172.6</v>
      </c>
      <c r="Q36" s="19">
        <v>0</v>
      </c>
      <c r="V36" s="18"/>
    </row>
    <row r="37" spans="1:22" s="9" customFormat="1" ht="30.95" customHeight="1" x14ac:dyDescent="0.25">
      <c r="A37" s="8"/>
      <c r="B37" s="4" t="s">
        <v>301</v>
      </c>
      <c r="C37" s="4">
        <v>0</v>
      </c>
      <c r="D37" s="4" t="s">
        <v>302</v>
      </c>
      <c r="E37" s="4">
        <v>165</v>
      </c>
      <c r="F37" s="4">
        <v>0</v>
      </c>
      <c r="G37" s="22" t="s">
        <v>42</v>
      </c>
      <c r="H37" s="930" t="s">
        <v>303</v>
      </c>
      <c r="I37" s="931"/>
      <c r="J37" s="931"/>
      <c r="K37" s="932"/>
      <c r="L37" s="42"/>
      <c r="M37" s="28" t="s">
        <v>67</v>
      </c>
      <c r="N37" s="22">
        <f>'1403-03-01'!O37</f>
        <v>511.45000000000005</v>
      </c>
      <c r="O37" s="22">
        <f>J17</f>
        <v>596.25</v>
      </c>
      <c r="P37" s="22">
        <f>'1403-03-01'!P37+'1403-03-02'!O37+Q37</f>
        <v>48738.231999999989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4"/>
      <c r="E38" s="4"/>
      <c r="F38" s="4"/>
      <c r="G38" s="22"/>
      <c r="H38" s="35"/>
      <c r="I38" s="36"/>
      <c r="J38" s="36"/>
      <c r="K38" s="37"/>
      <c r="L38" s="42"/>
      <c r="M38" s="28" t="s">
        <v>164</v>
      </c>
      <c r="N38" s="22">
        <f>'1403-03-01'!O38</f>
        <v>0</v>
      </c>
      <c r="O38" s="22">
        <f>J18</f>
        <v>1060</v>
      </c>
      <c r="P38" s="22">
        <f>'1403-03-01'!P38+'1403-03-02'!O38+Q38</f>
        <v>4735.8599999999997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4"/>
      <c r="E39" s="4"/>
      <c r="F39" s="4"/>
      <c r="G39" s="4"/>
      <c r="H39" s="35"/>
      <c r="I39" s="36"/>
      <c r="J39" s="36"/>
      <c r="K39" s="37"/>
      <c r="L39" s="42"/>
      <c r="M39" s="28" t="s">
        <v>190</v>
      </c>
      <c r="N39" s="22">
        <f>'1403-03-01'!O39</f>
        <v>0</v>
      </c>
      <c r="O39" s="22">
        <f t="shared" ref="O39" si="5">J19</f>
        <v>0</v>
      </c>
      <c r="P39" s="22">
        <f>'1403-03-01'!P39+'1403-03-02'!O39+Q39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4"/>
      <c r="E40" s="4"/>
      <c r="F40" s="4"/>
      <c r="G40" s="4"/>
      <c r="H40" s="930"/>
      <c r="I40" s="931"/>
      <c r="J40" s="931"/>
      <c r="K40" s="932"/>
      <c r="L40" s="42"/>
      <c r="M40" s="4" t="s">
        <v>191</v>
      </c>
      <c r="N40" s="22">
        <f>'1403-03-01'!O40</f>
        <v>0</v>
      </c>
      <c r="O40" s="22">
        <v>0</v>
      </c>
      <c r="P40" s="22">
        <f>'1403-03-01'!P40+'1403-03-02'!O40+Q40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  <c r="B42" s="986" t="s">
        <v>310</v>
      </c>
      <c r="C42" s="986"/>
      <c r="D42" s="986"/>
      <c r="E42" s="986"/>
      <c r="F42" s="986"/>
      <c r="G42" s="986"/>
      <c r="H42" s="986"/>
      <c r="I42" s="986"/>
      <c r="J42" s="986"/>
      <c r="K42" s="986"/>
      <c r="L42" s="986"/>
      <c r="M42" s="986"/>
      <c r="N42" s="986"/>
      <c r="O42" s="986"/>
      <c r="P42" s="986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72">
    <mergeCell ref="B34:K34"/>
    <mergeCell ref="M34:P34"/>
    <mergeCell ref="J28:K28"/>
    <mergeCell ref="J29:K29"/>
    <mergeCell ref="J30:K30"/>
    <mergeCell ref="J31:K31"/>
    <mergeCell ref="B42:P42"/>
    <mergeCell ref="B43:P43"/>
    <mergeCell ref="H35:K35"/>
    <mergeCell ref="H36:K36"/>
    <mergeCell ref="H37:K37"/>
    <mergeCell ref="H40:K40"/>
    <mergeCell ref="B41:G41"/>
    <mergeCell ref="H41:P41"/>
    <mergeCell ref="Q16:T16"/>
    <mergeCell ref="J32:K32"/>
    <mergeCell ref="B33:P33"/>
    <mergeCell ref="J25:K25"/>
    <mergeCell ref="J26:K26"/>
    <mergeCell ref="J27:K27"/>
    <mergeCell ref="B21:K21"/>
    <mergeCell ref="M21:P21"/>
    <mergeCell ref="K13:L14"/>
    <mergeCell ref="M13:P14"/>
    <mergeCell ref="M15:P15"/>
    <mergeCell ref="S15:T15"/>
    <mergeCell ref="J24:K24"/>
    <mergeCell ref="K17:L17"/>
    <mergeCell ref="M17:P17"/>
    <mergeCell ref="S17:T17"/>
    <mergeCell ref="K18:L18"/>
    <mergeCell ref="M18:P18"/>
    <mergeCell ref="K19:L19"/>
    <mergeCell ref="M19:P19"/>
    <mergeCell ref="J22:K22"/>
    <mergeCell ref="J23:K23"/>
    <mergeCell ref="K16:L16"/>
    <mergeCell ref="M16:P16"/>
    <mergeCell ref="E13:E14"/>
    <mergeCell ref="F13:F14"/>
    <mergeCell ref="G13:G14"/>
    <mergeCell ref="H13:I13"/>
    <mergeCell ref="J13:J14"/>
    <mergeCell ref="S14:T14"/>
    <mergeCell ref="K15:L15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3A7-23D5-4CAE-A851-3240B1B98E9F}">
  <sheetPr>
    <pageSetUpPr fitToPage="1"/>
  </sheetPr>
  <dimension ref="A2:V43"/>
  <sheetViews>
    <sheetView rightToLeft="1" view="pageBreakPreview" topLeftCell="A31" zoomScaleNormal="100" zoomScaleSheetLayoutView="100" workbookViewId="0">
      <selection activeCell="M8" sqref="M8:P10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7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62"/>
      <c r="G4" s="978" t="s">
        <v>16</v>
      </c>
      <c r="H4" s="978"/>
      <c r="I4" s="979" t="s">
        <v>326</v>
      </c>
      <c r="J4" s="979"/>
      <c r="N4" s="978" t="s">
        <v>3</v>
      </c>
      <c r="O4" s="978"/>
      <c r="P4" s="66">
        <v>35</v>
      </c>
    </row>
    <row r="5" spans="1:20" s="6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64" customFormat="1" ht="22.5" customHeight="1" x14ac:dyDescent="0.25">
      <c r="A7" s="8"/>
      <c r="B7" s="892" t="s">
        <v>60</v>
      </c>
      <c r="C7" s="892"/>
      <c r="D7" s="892"/>
      <c r="E7" s="63" t="s">
        <v>18</v>
      </c>
      <c r="F7" s="892" t="s">
        <v>60</v>
      </c>
      <c r="G7" s="892"/>
      <c r="H7" s="63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64" customFormat="1" ht="36" customHeight="1" x14ac:dyDescent="0.25">
      <c r="A8" s="8"/>
      <c r="B8" s="888" t="s">
        <v>324</v>
      </c>
      <c r="C8" s="889"/>
      <c r="D8" s="890"/>
      <c r="E8" s="67" t="s">
        <v>42</v>
      </c>
      <c r="F8" s="888" t="s">
        <v>316</v>
      </c>
      <c r="G8" s="890"/>
      <c r="H8" s="54">
        <v>475</v>
      </c>
      <c r="I8" s="980" t="s">
        <v>325</v>
      </c>
      <c r="J8" s="981"/>
      <c r="K8" s="981"/>
      <c r="L8" s="982"/>
      <c r="M8" s="896" t="s">
        <v>323</v>
      </c>
      <c r="N8" s="896"/>
      <c r="O8" s="896"/>
      <c r="P8" s="896"/>
    </row>
    <row r="9" spans="1:20" s="64" customFormat="1" ht="36" customHeight="1" x14ac:dyDescent="0.25">
      <c r="A9" s="8"/>
      <c r="B9" s="888" t="s">
        <v>42</v>
      </c>
      <c r="C9" s="889"/>
      <c r="D9" s="890"/>
      <c r="E9" s="67" t="s">
        <v>42</v>
      </c>
      <c r="F9" s="888" t="s">
        <v>317</v>
      </c>
      <c r="G9" s="890"/>
      <c r="H9" s="67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64" customFormat="1" ht="36" customHeight="1" x14ac:dyDescent="0.25">
      <c r="A10" s="8"/>
      <c r="B10" s="888" t="s">
        <v>42</v>
      </c>
      <c r="C10" s="889"/>
      <c r="D10" s="890"/>
      <c r="E10" s="67" t="s">
        <v>42</v>
      </c>
      <c r="F10" s="928" t="s">
        <v>318</v>
      </c>
      <c r="G10" s="929"/>
      <c r="H10" s="54">
        <v>7</v>
      </c>
      <c r="I10" s="980" t="s">
        <v>319</v>
      </c>
      <c r="J10" s="981"/>
      <c r="K10" s="981"/>
      <c r="L10" s="982"/>
      <c r="M10" s="896"/>
      <c r="N10" s="896"/>
      <c r="O10" s="896"/>
      <c r="P10" s="896"/>
    </row>
    <row r="11" spans="1:20" s="6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3.4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23</v>
      </c>
      <c r="G13" s="893" t="s">
        <v>24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66" customFormat="1" ht="20.100000000000001" customHeight="1" x14ac:dyDescent="0.25">
      <c r="A14" s="8"/>
      <c r="B14" s="894"/>
      <c r="C14" s="894"/>
      <c r="D14" s="894"/>
      <c r="E14" s="894"/>
      <c r="F14" s="927"/>
      <c r="G14" s="893"/>
      <c r="H14" s="63" t="s">
        <v>57</v>
      </c>
      <c r="I14" s="63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327</v>
      </c>
      <c r="D15" s="7" t="s">
        <v>315</v>
      </c>
      <c r="E15" s="7">
        <v>850</v>
      </c>
      <c r="F15" s="6" t="s">
        <v>9</v>
      </c>
      <c r="G15" s="54" t="s">
        <v>84</v>
      </c>
      <c r="H15" s="54">
        <v>38</v>
      </c>
      <c r="I15" s="30">
        <v>0</v>
      </c>
      <c r="J15" s="29">
        <f>H15*6.65+I15*4.16</f>
        <v>252.70000000000002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327</v>
      </c>
      <c r="D16" s="7" t="s">
        <v>315</v>
      </c>
      <c r="E16" s="7">
        <v>850</v>
      </c>
      <c r="F16" s="6" t="s">
        <v>9</v>
      </c>
      <c r="G16" s="54" t="s">
        <v>84</v>
      </c>
      <c r="H16" s="7">
        <v>21</v>
      </c>
      <c r="I16" s="7">
        <v>111</v>
      </c>
      <c r="J16" s="29">
        <f>H16*6+I16*4</f>
        <v>570</v>
      </c>
      <c r="K16" s="960" t="s">
        <v>70</v>
      </c>
      <c r="L16" s="961"/>
      <c r="M16" s="910" t="s">
        <v>320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54" t="s">
        <v>84</v>
      </c>
      <c r="H17" s="55" t="s">
        <v>42</v>
      </c>
      <c r="I17" s="55" t="s">
        <v>42</v>
      </c>
      <c r="J17" s="22">
        <f>SUM(J15:J16)</f>
        <v>822.7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54" t="s">
        <v>311</v>
      </c>
      <c r="D18" s="54" t="s">
        <v>321</v>
      </c>
      <c r="E18" s="54" t="s">
        <v>42</v>
      </c>
      <c r="F18" s="54" t="s">
        <v>42</v>
      </c>
      <c r="G18" s="54" t="s">
        <v>42</v>
      </c>
      <c r="H18" s="54" t="s">
        <v>42</v>
      </c>
      <c r="I18" s="54" t="s">
        <v>42</v>
      </c>
      <c r="J18" s="22">
        <v>1100</v>
      </c>
      <c r="K18" s="960" t="s">
        <v>70</v>
      </c>
      <c r="L18" s="961"/>
      <c r="M18" s="900" t="s">
        <v>322</v>
      </c>
      <c r="N18" s="900"/>
      <c r="O18" s="900"/>
      <c r="P18" s="900"/>
      <c r="S18" s="61"/>
      <c r="T18" s="7" t="s">
        <v>92</v>
      </c>
    </row>
    <row r="19" spans="1:20" s="9" customFormat="1" ht="30" customHeight="1" x14ac:dyDescent="0.25">
      <c r="A19" s="8"/>
      <c r="B19" s="54" t="s">
        <v>97</v>
      </c>
      <c r="C19" s="54" t="s">
        <v>42</v>
      </c>
      <c r="D19" s="54" t="s">
        <v>42</v>
      </c>
      <c r="E19" s="54" t="s">
        <v>42</v>
      </c>
      <c r="F19" s="54" t="s">
        <v>42</v>
      </c>
      <c r="G19" s="54" t="s">
        <v>42</v>
      </c>
      <c r="H19" s="54" t="s">
        <v>42</v>
      </c>
      <c r="I19" s="54" t="s">
        <v>42</v>
      </c>
      <c r="J19" s="54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61"/>
      <c r="T19" s="61"/>
    </row>
    <row r="20" spans="1:20" s="60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33" t="s">
        <v>27</v>
      </c>
      <c r="C21" s="934"/>
      <c r="D21" s="934"/>
      <c r="E21" s="934"/>
      <c r="F21" s="934"/>
      <c r="G21" s="934"/>
      <c r="H21" s="934"/>
      <c r="I21" s="934"/>
      <c r="J21" s="934"/>
      <c r="K21" s="935"/>
      <c r="L21" s="52"/>
      <c r="M21" s="933" t="s">
        <v>291</v>
      </c>
      <c r="N21" s="934"/>
      <c r="O21" s="934"/>
      <c r="P21" s="935"/>
    </row>
    <row r="22" spans="1:20" s="66" customFormat="1" ht="47.1" customHeight="1" x14ac:dyDescent="0.25">
      <c r="A22" s="8"/>
      <c r="B22" s="63" t="s">
        <v>26</v>
      </c>
      <c r="C22" s="63" t="s">
        <v>28</v>
      </c>
      <c r="D22" s="63" t="s">
        <v>29</v>
      </c>
      <c r="E22" s="63" t="s">
        <v>64</v>
      </c>
      <c r="F22" s="63" t="s">
        <v>30</v>
      </c>
      <c r="G22" s="65" t="s">
        <v>51</v>
      </c>
      <c r="H22" s="65" t="s">
        <v>52</v>
      </c>
      <c r="I22" s="65" t="s">
        <v>53</v>
      </c>
      <c r="J22" s="901" t="s">
        <v>54</v>
      </c>
      <c r="K22" s="902"/>
      <c r="L22" s="51"/>
      <c r="M22" s="63" t="s">
        <v>292</v>
      </c>
      <c r="N22" s="63" t="s">
        <v>293</v>
      </c>
      <c r="O22" s="63" t="s">
        <v>294</v>
      </c>
      <c r="P22" s="63" t="s">
        <v>304</v>
      </c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54">
        <v>0</v>
      </c>
      <c r="F23" s="26">
        <f>SUM(C23:E23)</f>
        <v>4</v>
      </c>
      <c r="G23" s="54">
        <v>30</v>
      </c>
      <c r="H23" s="54">
        <v>0</v>
      </c>
      <c r="I23" s="54">
        <f>SUM(G23:H23)</f>
        <v>30</v>
      </c>
      <c r="J23" s="928">
        <f>F23*10-G23</f>
        <v>10</v>
      </c>
      <c r="K23" s="929"/>
      <c r="L23" s="50"/>
      <c r="M23" s="53" t="s">
        <v>308</v>
      </c>
      <c r="N23" s="53">
        <v>4</v>
      </c>
      <c r="O23" s="53">
        <v>1</v>
      </c>
      <c r="P23" s="53">
        <f>O23+N23</f>
        <v>5</v>
      </c>
    </row>
    <row r="24" spans="1:20" s="9" customFormat="1" ht="21" customHeight="1" x14ac:dyDescent="0.25">
      <c r="A24" s="8"/>
      <c r="B24" s="54" t="s">
        <v>12</v>
      </c>
      <c r="C24" s="26">
        <v>0</v>
      </c>
      <c r="D24" s="26">
        <v>1</v>
      </c>
      <c r="E24" s="54">
        <v>1</v>
      </c>
      <c r="F24" s="26">
        <f t="shared" ref="F24:F30" si="0">SUM(C24:E24)</f>
        <v>2</v>
      </c>
      <c r="G24" s="54">
        <v>20</v>
      </c>
      <c r="H24" s="54">
        <v>0</v>
      </c>
      <c r="I24" s="54">
        <f>SUM(G24:H24)</f>
        <v>20</v>
      </c>
      <c r="J24" s="928">
        <f t="shared" ref="J24:J29" si="1">F24*10-G24</f>
        <v>0</v>
      </c>
      <c r="K24" s="929"/>
      <c r="L24" s="50"/>
      <c r="M24" s="53" t="s">
        <v>300</v>
      </c>
      <c r="N24" s="53">
        <v>4</v>
      </c>
      <c r="O24" s="53">
        <v>1</v>
      </c>
      <c r="P24" s="53">
        <f t="shared" ref="P24:P31" si="2">O24+N24</f>
        <v>5</v>
      </c>
    </row>
    <row r="25" spans="1:20" s="9" customFormat="1" ht="21" customHeight="1" x14ac:dyDescent="0.25">
      <c r="A25" s="8"/>
      <c r="B25" s="54" t="s">
        <v>13</v>
      </c>
      <c r="C25" s="54">
        <v>3</v>
      </c>
      <c r="D25" s="54">
        <v>1</v>
      </c>
      <c r="E25" s="54">
        <v>3</v>
      </c>
      <c r="F25" s="26">
        <f t="shared" si="0"/>
        <v>7</v>
      </c>
      <c r="G25" s="54">
        <v>50</v>
      </c>
      <c r="H25" s="54">
        <v>0</v>
      </c>
      <c r="I25" s="54">
        <f>SUM(G25:H25)</f>
        <v>50</v>
      </c>
      <c r="J25" s="928">
        <f t="shared" si="1"/>
        <v>20</v>
      </c>
      <c r="K25" s="929"/>
      <c r="L25" s="50"/>
      <c r="M25" s="53" t="s">
        <v>296</v>
      </c>
      <c r="N25" s="53">
        <v>6</v>
      </c>
      <c r="O25" s="53">
        <v>0</v>
      </c>
      <c r="P25" s="53">
        <f t="shared" si="2"/>
        <v>6</v>
      </c>
    </row>
    <row r="26" spans="1:20" s="9" customFormat="1" ht="21" customHeight="1" x14ac:dyDescent="0.25">
      <c r="A26" s="8"/>
      <c r="B26" s="54" t="s">
        <v>10</v>
      </c>
      <c r="C26" s="54">
        <v>1</v>
      </c>
      <c r="D26" s="54">
        <v>0</v>
      </c>
      <c r="E26" s="54">
        <v>0</v>
      </c>
      <c r="F26" s="26">
        <f t="shared" si="0"/>
        <v>1</v>
      </c>
      <c r="G26" s="54">
        <v>10</v>
      </c>
      <c r="H26" s="54">
        <v>0</v>
      </c>
      <c r="I26" s="54">
        <f t="shared" ref="I26:I30" si="3">SUM(G26:H26)</f>
        <v>10</v>
      </c>
      <c r="J26" s="928">
        <f t="shared" si="1"/>
        <v>0</v>
      </c>
      <c r="K26" s="929"/>
      <c r="L26" s="50"/>
      <c r="M26" s="53" t="s">
        <v>297</v>
      </c>
      <c r="N26" s="53">
        <v>5</v>
      </c>
      <c r="O26" s="53">
        <v>0</v>
      </c>
      <c r="P26" s="53">
        <f t="shared" si="2"/>
        <v>5</v>
      </c>
    </row>
    <row r="27" spans="1:20" s="9" customFormat="1" ht="21" customHeight="1" x14ac:dyDescent="0.25">
      <c r="A27" s="8"/>
      <c r="B27" s="54" t="s">
        <v>11</v>
      </c>
      <c r="C27" s="54">
        <v>3</v>
      </c>
      <c r="D27" s="54">
        <v>0</v>
      </c>
      <c r="E27" s="54">
        <v>0</v>
      </c>
      <c r="F27" s="26">
        <f t="shared" si="0"/>
        <v>3</v>
      </c>
      <c r="G27" s="54">
        <v>20</v>
      </c>
      <c r="H27" s="54">
        <v>0</v>
      </c>
      <c r="I27" s="54">
        <f t="shared" si="3"/>
        <v>20</v>
      </c>
      <c r="J27" s="928">
        <f t="shared" si="1"/>
        <v>10</v>
      </c>
      <c r="K27" s="929"/>
      <c r="L27" s="50"/>
      <c r="M27" s="53" t="s">
        <v>295</v>
      </c>
      <c r="N27" s="53">
        <v>7</v>
      </c>
      <c r="O27" s="53">
        <v>0</v>
      </c>
      <c r="P27" s="53">
        <f t="shared" si="2"/>
        <v>7</v>
      </c>
    </row>
    <row r="28" spans="1:20" s="9" customFormat="1" ht="21" customHeight="1" x14ac:dyDescent="0.25">
      <c r="A28" s="8"/>
      <c r="B28" s="54" t="s">
        <v>31</v>
      </c>
      <c r="C28" s="54">
        <v>2</v>
      </c>
      <c r="D28" s="54">
        <v>0</v>
      </c>
      <c r="E28" s="54">
        <v>0</v>
      </c>
      <c r="F28" s="26">
        <f t="shared" si="0"/>
        <v>2</v>
      </c>
      <c r="G28" s="54">
        <v>10</v>
      </c>
      <c r="H28" s="54">
        <v>0</v>
      </c>
      <c r="I28" s="54">
        <f t="shared" si="3"/>
        <v>10</v>
      </c>
      <c r="J28" s="928">
        <f t="shared" si="1"/>
        <v>10</v>
      </c>
      <c r="K28" s="929"/>
      <c r="L28" s="50"/>
      <c r="M28" s="53" t="s">
        <v>309</v>
      </c>
      <c r="N28" s="53">
        <v>14</v>
      </c>
      <c r="O28" s="53">
        <v>0</v>
      </c>
      <c r="P28" s="53">
        <f t="shared" si="2"/>
        <v>14</v>
      </c>
    </row>
    <row r="29" spans="1:20" s="9" customFormat="1" ht="21" customHeight="1" x14ac:dyDescent="0.25">
      <c r="A29" s="8"/>
      <c r="B29" s="54" t="s">
        <v>32</v>
      </c>
      <c r="C29" s="54">
        <v>2</v>
      </c>
      <c r="D29" s="54">
        <v>0</v>
      </c>
      <c r="E29" s="54">
        <v>0</v>
      </c>
      <c r="F29" s="26">
        <f t="shared" si="0"/>
        <v>2</v>
      </c>
      <c r="G29" s="54">
        <v>0</v>
      </c>
      <c r="H29" s="54">
        <v>0</v>
      </c>
      <c r="I29" s="54">
        <f t="shared" si="3"/>
        <v>0</v>
      </c>
      <c r="J29" s="928">
        <f t="shared" si="1"/>
        <v>20</v>
      </c>
      <c r="K29" s="929"/>
      <c r="L29" s="50"/>
      <c r="M29" s="53" t="s">
        <v>298</v>
      </c>
      <c r="N29" s="53">
        <v>5</v>
      </c>
      <c r="O29" s="53">
        <v>0</v>
      </c>
      <c r="P29" s="53">
        <f t="shared" si="2"/>
        <v>5</v>
      </c>
    </row>
    <row r="30" spans="1:20" s="9" customFormat="1" ht="21" customHeight="1" x14ac:dyDescent="0.25">
      <c r="A30" s="8"/>
      <c r="B30" s="54" t="s">
        <v>63</v>
      </c>
      <c r="C30" s="54">
        <v>0</v>
      </c>
      <c r="D30" s="54">
        <v>2</v>
      </c>
      <c r="E30" s="54">
        <v>0</v>
      </c>
      <c r="F30" s="26">
        <f t="shared" si="0"/>
        <v>2</v>
      </c>
      <c r="G30" s="54">
        <v>20</v>
      </c>
      <c r="H30" s="54">
        <v>0</v>
      </c>
      <c r="I30" s="54">
        <f t="shared" si="3"/>
        <v>20</v>
      </c>
      <c r="J30" s="928">
        <v>0</v>
      </c>
      <c r="K30" s="929"/>
      <c r="L30" s="50"/>
      <c r="M30" s="53" t="s">
        <v>299</v>
      </c>
      <c r="N30" s="53">
        <v>5</v>
      </c>
      <c r="O30" s="53">
        <v>0</v>
      </c>
      <c r="P30" s="53">
        <f t="shared" si="2"/>
        <v>5</v>
      </c>
    </row>
    <row r="31" spans="1:20" s="9" customFormat="1" ht="21" customHeight="1" x14ac:dyDescent="0.25">
      <c r="A31" s="8"/>
      <c r="B31" s="54" t="s">
        <v>33</v>
      </c>
      <c r="C31" s="54">
        <v>1</v>
      </c>
      <c r="D31" s="54">
        <v>0</v>
      </c>
      <c r="E31" s="54" t="s">
        <v>72</v>
      </c>
      <c r="F31" s="26">
        <f>SUM(C31:E31)</f>
        <v>1</v>
      </c>
      <c r="G31" s="54">
        <v>0</v>
      </c>
      <c r="H31" s="54">
        <v>0</v>
      </c>
      <c r="I31" s="54">
        <f>SUM(G31:H31)</f>
        <v>0</v>
      </c>
      <c r="J31" s="928">
        <v>0</v>
      </c>
      <c r="K31" s="929"/>
      <c r="L31" s="50"/>
      <c r="M31" s="53" t="s">
        <v>307</v>
      </c>
      <c r="N31" s="53">
        <v>21</v>
      </c>
      <c r="O31" s="53">
        <v>0</v>
      </c>
      <c r="P31" s="53">
        <f t="shared" si="2"/>
        <v>21</v>
      </c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54">
        <v>50</v>
      </c>
      <c r="H32" s="54">
        <v>0</v>
      </c>
      <c r="I32" s="54">
        <f>SUM(G32:H32)</f>
        <v>50</v>
      </c>
      <c r="J32" s="928">
        <v>0</v>
      </c>
      <c r="K32" s="929"/>
      <c r="L32" s="50"/>
      <c r="M32" s="53" t="s">
        <v>306</v>
      </c>
      <c r="N32" s="53">
        <f t="shared" ref="N32:O32" si="4">SUM(N23:N31)</f>
        <v>71</v>
      </c>
      <c r="O32" s="53">
        <f t="shared" si="4"/>
        <v>2</v>
      </c>
      <c r="P32" s="53">
        <f>SUM(P23:P31)</f>
        <v>73</v>
      </c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87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65" t="s">
        <v>35</v>
      </c>
      <c r="C35" s="65" t="s">
        <v>36</v>
      </c>
      <c r="D35" s="65" t="s">
        <v>1</v>
      </c>
      <c r="E35" s="59" t="s">
        <v>45</v>
      </c>
      <c r="F35" s="65" t="s">
        <v>71</v>
      </c>
      <c r="G35" s="65" t="s">
        <v>37</v>
      </c>
      <c r="H35" s="901" t="s">
        <v>7</v>
      </c>
      <c r="I35" s="936"/>
      <c r="J35" s="936"/>
      <c r="K35" s="902"/>
      <c r="L35" s="43"/>
      <c r="M35" s="65" t="s">
        <v>50</v>
      </c>
      <c r="N35" s="65" t="s">
        <v>49</v>
      </c>
      <c r="O35" s="65" t="s">
        <v>48</v>
      </c>
      <c r="P35" s="65" t="s">
        <v>47</v>
      </c>
      <c r="Q35" s="9" t="s">
        <v>243</v>
      </c>
    </row>
    <row r="36" spans="1:22" s="9" customFormat="1" ht="30.95" customHeight="1" x14ac:dyDescent="0.55000000000000004">
      <c r="A36" s="8"/>
      <c r="B36" s="54" t="s">
        <v>61</v>
      </c>
      <c r="C36" s="22">
        <v>0</v>
      </c>
      <c r="D36" s="54" t="s">
        <v>62</v>
      </c>
      <c r="E36" s="22">
        <f>'1403-02-25'!E36</f>
        <v>81300</v>
      </c>
      <c r="F36" s="22">
        <v>0</v>
      </c>
      <c r="G36" s="22">
        <f>'1403-03-02'!G36-F36+C36</f>
        <v>27908</v>
      </c>
      <c r="H36" s="937" t="s">
        <v>42</v>
      </c>
      <c r="I36" s="938"/>
      <c r="J36" s="938"/>
      <c r="K36" s="939"/>
      <c r="L36" s="41"/>
      <c r="M36" s="54" t="s">
        <v>66</v>
      </c>
      <c r="N36" s="22">
        <f>'1403-03-02'!O36</f>
        <v>596.25</v>
      </c>
      <c r="O36" s="22">
        <f>SUM(J15:J16)</f>
        <v>822.7</v>
      </c>
      <c r="P36" s="22">
        <f>'1403-03-02'!P36+'1403-03-03'!O36+Q36</f>
        <v>48995.299999999996</v>
      </c>
      <c r="Q36" s="19">
        <v>0</v>
      </c>
      <c r="V36" s="18"/>
    </row>
    <row r="37" spans="1:22" s="9" customFormat="1" ht="30.95" customHeight="1" x14ac:dyDescent="0.25">
      <c r="A37" s="8"/>
      <c r="B37" s="54" t="s">
        <v>301</v>
      </c>
      <c r="C37" s="54">
        <v>0</v>
      </c>
      <c r="D37" s="54" t="s">
        <v>302</v>
      </c>
      <c r="E37" s="54">
        <v>165</v>
      </c>
      <c r="F37" s="54">
        <v>0</v>
      </c>
      <c r="G37" s="22" t="s">
        <v>42</v>
      </c>
      <c r="H37" s="930" t="s">
        <v>303</v>
      </c>
      <c r="I37" s="931"/>
      <c r="J37" s="931"/>
      <c r="K37" s="932"/>
      <c r="L37" s="42"/>
      <c r="M37" s="67" t="s">
        <v>67</v>
      </c>
      <c r="N37" s="22">
        <f>'1403-03-02'!O37</f>
        <v>596.25</v>
      </c>
      <c r="O37" s="22">
        <f>J17</f>
        <v>822.7</v>
      </c>
      <c r="P37" s="22">
        <f>'1403-03-02'!P37+'1403-03-03'!O37+Q37</f>
        <v>49560.931999999986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54"/>
      <c r="E38" s="54"/>
      <c r="F38" s="54"/>
      <c r="G38" s="22"/>
      <c r="H38" s="56"/>
      <c r="I38" s="57"/>
      <c r="J38" s="57"/>
      <c r="K38" s="58"/>
      <c r="L38" s="42"/>
      <c r="M38" s="67" t="s">
        <v>164</v>
      </c>
      <c r="N38" s="22">
        <f>'1403-03-02'!O38</f>
        <v>1060</v>
      </c>
      <c r="O38" s="22">
        <f>J18</f>
        <v>1100</v>
      </c>
      <c r="P38" s="22">
        <f>'1403-03-02'!P38+'1403-03-03'!O38+Q38</f>
        <v>5835.86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54"/>
      <c r="E39" s="54"/>
      <c r="F39" s="54"/>
      <c r="G39" s="54"/>
      <c r="H39" s="56"/>
      <c r="I39" s="57"/>
      <c r="J39" s="57"/>
      <c r="K39" s="58"/>
      <c r="L39" s="42"/>
      <c r="M39" s="67" t="s">
        <v>190</v>
      </c>
      <c r="N39" s="22">
        <f>'1403-03-02'!O39</f>
        <v>0</v>
      </c>
      <c r="O39" s="22">
        <f t="shared" ref="O39" si="5">J19</f>
        <v>0</v>
      </c>
      <c r="P39" s="22">
        <f>'1403-03-02'!P39+'1403-03-03'!O39+Q39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54"/>
      <c r="E40" s="54"/>
      <c r="F40" s="54"/>
      <c r="G40" s="54"/>
      <c r="H40" s="930"/>
      <c r="I40" s="931"/>
      <c r="J40" s="931"/>
      <c r="K40" s="932"/>
      <c r="L40" s="42"/>
      <c r="M40" s="54" t="s">
        <v>191</v>
      </c>
      <c r="N40" s="22">
        <f>'1403-03-02'!O40</f>
        <v>0</v>
      </c>
      <c r="O40" s="22">
        <v>0</v>
      </c>
      <c r="P40" s="22">
        <f>'1403-03-02'!P40+'1403-03-03'!O40+Q40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  <c r="B42" s="986"/>
      <c r="C42" s="986"/>
      <c r="D42" s="986"/>
      <c r="E42" s="986"/>
      <c r="F42" s="986"/>
      <c r="G42" s="986"/>
      <c r="H42" s="986"/>
      <c r="I42" s="986"/>
      <c r="J42" s="986"/>
      <c r="K42" s="986"/>
      <c r="L42" s="986"/>
      <c r="M42" s="986"/>
      <c r="N42" s="986"/>
      <c r="O42" s="986"/>
      <c r="P42" s="986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72">
    <mergeCell ref="B43:P43"/>
    <mergeCell ref="J32:K32"/>
    <mergeCell ref="B33:P33"/>
    <mergeCell ref="B34:K34"/>
    <mergeCell ref="M34:P34"/>
    <mergeCell ref="H35:K35"/>
    <mergeCell ref="H36:K36"/>
    <mergeCell ref="H37:K37"/>
    <mergeCell ref="H40:K40"/>
    <mergeCell ref="B41:G41"/>
    <mergeCell ref="H41:P41"/>
    <mergeCell ref="B42:P42"/>
    <mergeCell ref="J31:K31"/>
    <mergeCell ref="B21:K21"/>
    <mergeCell ref="M21:P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K19:L19"/>
    <mergeCell ref="M19:P19"/>
    <mergeCell ref="M13:P14"/>
    <mergeCell ref="S14:T14"/>
    <mergeCell ref="K15:L15"/>
    <mergeCell ref="M15:P15"/>
    <mergeCell ref="S15:T15"/>
    <mergeCell ref="K16:L16"/>
    <mergeCell ref="M16:P16"/>
    <mergeCell ref="Q16:T16"/>
    <mergeCell ref="K17:L17"/>
    <mergeCell ref="M17:P17"/>
    <mergeCell ref="S17:T17"/>
    <mergeCell ref="K18:L18"/>
    <mergeCell ref="M18:P18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1" fitToHeight="0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D31-9EAD-410B-BE88-DB82854FD1EA}">
  <sheetPr>
    <pageSetUpPr fitToPage="1"/>
  </sheetPr>
  <dimension ref="A2:V43"/>
  <sheetViews>
    <sheetView rightToLeft="1" view="pageBreakPreview" topLeftCell="E28" zoomScale="130" zoomScaleNormal="100" zoomScaleSheetLayoutView="130" workbookViewId="0">
      <selection activeCell="G36" sqref="G3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77"/>
      <c r="G4" s="978" t="s">
        <v>16</v>
      </c>
      <c r="H4" s="978"/>
      <c r="I4" s="979" t="s">
        <v>328</v>
      </c>
      <c r="J4" s="979"/>
      <c r="N4" s="978" t="s">
        <v>3</v>
      </c>
      <c r="O4" s="978"/>
      <c r="P4" s="81">
        <v>36</v>
      </c>
    </row>
    <row r="5" spans="1:20" s="7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79" customFormat="1" ht="22.5" customHeight="1" x14ac:dyDescent="0.25">
      <c r="A7" s="8"/>
      <c r="B7" s="892" t="s">
        <v>60</v>
      </c>
      <c r="C7" s="892"/>
      <c r="D7" s="892"/>
      <c r="E7" s="78" t="s">
        <v>18</v>
      </c>
      <c r="F7" s="892" t="s">
        <v>60</v>
      </c>
      <c r="G7" s="892"/>
      <c r="H7" s="78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79" customFormat="1" ht="36" customHeight="1" x14ac:dyDescent="0.25">
      <c r="A8" s="8"/>
      <c r="B8" s="888" t="s">
        <v>324</v>
      </c>
      <c r="C8" s="889"/>
      <c r="D8" s="890"/>
      <c r="E8" s="82" t="s">
        <v>42</v>
      </c>
      <c r="F8" s="888" t="s">
        <v>316</v>
      </c>
      <c r="G8" s="890"/>
      <c r="H8" s="69">
        <v>425</v>
      </c>
      <c r="I8" s="980" t="s">
        <v>329</v>
      </c>
      <c r="J8" s="981"/>
      <c r="K8" s="981"/>
      <c r="L8" s="982"/>
      <c r="M8" s="896" t="s">
        <v>337</v>
      </c>
      <c r="N8" s="896"/>
      <c r="O8" s="896"/>
      <c r="P8" s="896"/>
    </row>
    <row r="9" spans="1:20" s="79" customFormat="1" ht="36" customHeight="1" x14ac:dyDescent="0.25">
      <c r="A9" s="8"/>
      <c r="B9" s="888" t="s">
        <v>42</v>
      </c>
      <c r="C9" s="889"/>
      <c r="D9" s="890"/>
      <c r="E9" s="82" t="s">
        <v>42</v>
      </c>
      <c r="F9" s="928" t="s">
        <v>318</v>
      </c>
      <c r="G9" s="929"/>
      <c r="H9" s="69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79" customFormat="1" ht="36" customHeight="1" x14ac:dyDescent="0.25">
      <c r="A10" s="8"/>
      <c r="B10" s="888" t="s">
        <v>42</v>
      </c>
      <c r="C10" s="889"/>
      <c r="D10" s="890"/>
      <c r="E10" s="82" t="s">
        <v>42</v>
      </c>
      <c r="F10" s="928" t="s">
        <v>42</v>
      </c>
      <c r="G10" s="929"/>
      <c r="H10" s="83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7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81" customFormat="1" ht="18.75" customHeight="1" x14ac:dyDescent="0.25">
      <c r="A14" s="8"/>
      <c r="B14" s="894"/>
      <c r="C14" s="894"/>
      <c r="D14" s="894"/>
      <c r="E14" s="894"/>
      <c r="F14" s="927"/>
      <c r="G14" s="893"/>
      <c r="H14" s="78" t="s">
        <v>57</v>
      </c>
      <c r="I14" s="78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330</v>
      </c>
      <c r="D15" s="7" t="s">
        <v>331</v>
      </c>
      <c r="E15" s="7">
        <v>300</v>
      </c>
      <c r="F15" s="6" t="s">
        <v>333</v>
      </c>
      <c r="G15" s="69" t="s">
        <v>334</v>
      </c>
      <c r="H15" s="69">
        <v>88</v>
      </c>
      <c r="I15" s="30">
        <v>0</v>
      </c>
      <c r="J15" s="29">
        <f>H15*6.65+I15*4.16</f>
        <v>585.20000000000005</v>
      </c>
      <c r="K15" s="960" t="s">
        <v>69</v>
      </c>
      <c r="L15" s="961"/>
      <c r="M15" s="928" t="s">
        <v>56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330</v>
      </c>
      <c r="D16" s="7" t="s">
        <v>331</v>
      </c>
      <c r="E16" s="7">
        <v>300</v>
      </c>
      <c r="F16" s="6" t="s">
        <v>333</v>
      </c>
      <c r="G16" s="83" t="s">
        <v>334</v>
      </c>
      <c r="H16" s="7">
        <v>0</v>
      </c>
      <c r="I16" s="7">
        <v>43</v>
      </c>
      <c r="J16" s="29">
        <f>H16*6+I16*4</f>
        <v>172</v>
      </c>
      <c r="K16" s="960" t="s">
        <v>70</v>
      </c>
      <c r="L16" s="961"/>
      <c r="M16" s="910" t="s">
        <v>320</v>
      </c>
      <c r="N16" s="910"/>
      <c r="O16" s="910"/>
      <c r="P16" s="910"/>
      <c r="Q16" s="884"/>
      <c r="R16" s="884"/>
      <c r="S16" s="884"/>
      <c r="T16" s="884"/>
    </row>
    <row r="17" spans="1:20" s="9" customFormat="1" ht="30" customHeight="1" x14ac:dyDescent="0.25">
      <c r="A17" s="8"/>
      <c r="B17" s="6" t="s">
        <v>40</v>
      </c>
      <c r="C17" s="7" t="s">
        <v>39</v>
      </c>
      <c r="D17" s="6" t="s">
        <v>93</v>
      </c>
      <c r="E17" s="7">
        <v>75</v>
      </c>
      <c r="F17" s="24" t="s">
        <v>42</v>
      </c>
      <c r="G17" s="69" t="s">
        <v>84</v>
      </c>
      <c r="H17" s="70" t="s">
        <v>42</v>
      </c>
      <c r="I17" s="70" t="s">
        <v>42</v>
      </c>
      <c r="J17" s="22">
        <v>0</v>
      </c>
      <c r="K17" s="960" t="s">
        <v>70</v>
      </c>
      <c r="L17" s="961"/>
      <c r="M17" s="900" t="s">
        <v>42</v>
      </c>
      <c r="N17" s="900"/>
      <c r="O17" s="900"/>
      <c r="P17" s="900"/>
      <c r="S17" s="899"/>
      <c r="T17" s="899"/>
    </row>
    <row r="18" spans="1:20" s="9" customFormat="1" ht="30" customHeight="1" x14ac:dyDescent="0.25">
      <c r="A18" s="8"/>
      <c r="B18" s="6" t="s">
        <v>163</v>
      </c>
      <c r="C18" s="69" t="s">
        <v>311</v>
      </c>
      <c r="D18" s="69" t="s">
        <v>335</v>
      </c>
      <c r="E18" s="69" t="s">
        <v>42</v>
      </c>
      <c r="F18" s="69" t="s">
        <v>42</v>
      </c>
      <c r="G18" s="69" t="s">
        <v>42</v>
      </c>
      <c r="H18" s="69" t="s">
        <v>42</v>
      </c>
      <c r="I18" s="69" t="s">
        <v>42</v>
      </c>
      <c r="J18" s="22">
        <v>1015</v>
      </c>
      <c r="K18" s="960" t="s">
        <v>70</v>
      </c>
      <c r="L18" s="961"/>
      <c r="M18" s="900" t="s">
        <v>322</v>
      </c>
      <c r="N18" s="900"/>
      <c r="O18" s="900"/>
      <c r="P18" s="900"/>
      <c r="S18" s="76"/>
      <c r="T18" s="7" t="s">
        <v>92</v>
      </c>
    </row>
    <row r="19" spans="1:20" s="9" customFormat="1" ht="30" customHeight="1" x14ac:dyDescent="0.25">
      <c r="A19" s="8"/>
      <c r="B19" s="69" t="s">
        <v>97</v>
      </c>
      <c r="C19" s="69" t="s">
        <v>42</v>
      </c>
      <c r="D19" s="69" t="s">
        <v>42</v>
      </c>
      <c r="E19" s="69" t="s">
        <v>42</v>
      </c>
      <c r="F19" s="69" t="s">
        <v>42</v>
      </c>
      <c r="G19" s="69" t="s">
        <v>42</v>
      </c>
      <c r="H19" s="69" t="s">
        <v>42</v>
      </c>
      <c r="I19" s="69" t="s">
        <v>42</v>
      </c>
      <c r="J19" s="69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76"/>
      <c r="T19" s="76"/>
    </row>
    <row r="20" spans="1:20" s="75" customFormat="1" ht="6" customHeight="1" x14ac:dyDescent="0.25">
      <c r="B20" s="16"/>
      <c r="C20" s="16"/>
      <c r="D20" s="17"/>
      <c r="E20" s="16"/>
      <c r="F20" s="17"/>
      <c r="H20" s="16"/>
      <c r="I20" s="16"/>
      <c r="J20" s="16"/>
    </row>
    <row r="21" spans="1:20" s="9" customFormat="1" ht="19.5" customHeight="1" x14ac:dyDescent="0.25">
      <c r="A21" s="8"/>
      <c r="B21" s="933" t="s">
        <v>27</v>
      </c>
      <c r="C21" s="934"/>
      <c r="D21" s="934"/>
      <c r="E21" s="934"/>
      <c r="F21" s="934"/>
      <c r="G21" s="934"/>
      <c r="H21" s="934"/>
      <c r="I21" s="934"/>
      <c r="J21" s="934"/>
      <c r="K21" s="935"/>
      <c r="L21" s="52"/>
      <c r="M21" s="933" t="s">
        <v>291</v>
      </c>
      <c r="N21" s="934"/>
      <c r="O21" s="934"/>
      <c r="P21" s="935"/>
    </row>
    <row r="22" spans="1:20" s="81" customFormat="1" ht="47.1" customHeight="1" x14ac:dyDescent="0.25">
      <c r="A22" s="8"/>
      <c r="B22" s="78" t="s">
        <v>26</v>
      </c>
      <c r="C22" s="78" t="s">
        <v>28</v>
      </c>
      <c r="D22" s="78" t="s">
        <v>29</v>
      </c>
      <c r="E22" s="78" t="s">
        <v>64</v>
      </c>
      <c r="F22" s="78" t="s">
        <v>30</v>
      </c>
      <c r="G22" s="80" t="s">
        <v>51</v>
      </c>
      <c r="H22" s="80" t="s">
        <v>52</v>
      </c>
      <c r="I22" s="80" t="s">
        <v>53</v>
      </c>
      <c r="J22" s="901" t="s">
        <v>54</v>
      </c>
      <c r="K22" s="902"/>
      <c r="L22" s="51"/>
      <c r="M22" s="78" t="s">
        <v>292</v>
      </c>
      <c r="N22" s="78" t="s">
        <v>293</v>
      </c>
      <c r="O22" s="78" t="s">
        <v>294</v>
      </c>
      <c r="P22" s="78" t="s">
        <v>304</v>
      </c>
    </row>
    <row r="23" spans="1:20" s="9" customFormat="1" ht="21" customHeight="1" x14ac:dyDescent="0.25">
      <c r="A23" s="8"/>
      <c r="B23" s="7" t="s">
        <v>43</v>
      </c>
      <c r="C23" s="26">
        <v>1</v>
      </c>
      <c r="D23" s="26">
        <v>3</v>
      </c>
      <c r="E23" s="69">
        <v>0</v>
      </c>
      <c r="F23" s="26">
        <f>SUM(C23:E23)</f>
        <v>4</v>
      </c>
      <c r="G23" s="69">
        <v>30</v>
      </c>
      <c r="H23" s="69">
        <v>0</v>
      </c>
      <c r="I23" s="69">
        <f>SUM(G23:H23)</f>
        <v>30</v>
      </c>
      <c r="J23" s="928">
        <f>F23*10-G23</f>
        <v>10</v>
      </c>
      <c r="K23" s="929"/>
      <c r="L23" s="50"/>
      <c r="M23" s="68" t="s">
        <v>308</v>
      </c>
      <c r="N23" s="68">
        <v>4</v>
      </c>
      <c r="O23" s="68">
        <v>1</v>
      </c>
      <c r="P23" s="68">
        <f>O23+N23</f>
        <v>5</v>
      </c>
    </row>
    <row r="24" spans="1:20" s="9" customFormat="1" ht="21" customHeight="1" x14ac:dyDescent="0.25">
      <c r="A24" s="8"/>
      <c r="B24" s="69" t="s">
        <v>12</v>
      </c>
      <c r="C24" s="26">
        <v>0</v>
      </c>
      <c r="D24" s="26">
        <v>1</v>
      </c>
      <c r="E24" s="69">
        <v>1</v>
      </c>
      <c r="F24" s="26">
        <f t="shared" ref="F24:F30" si="0">SUM(C24:E24)</f>
        <v>2</v>
      </c>
      <c r="G24" s="69">
        <v>10</v>
      </c>
      <c r="H24" s="69">
        <v>0</v>
      </c>
      <c r="I24" s="69">
        <f>SUM(G24:H24)</f>
        <v>10</v>
      </c>
      <c r="J24" s="928">
        <f t="shared" ref="J24:J29" si="1">F24*10-G24</f>
        <v>10</v>
      </c>
      <c r="K24" s="929"/>
      <c r="L24" s="50"/>
      <c r="M24" s="68" t="s">
        <v>300</v>
      </c>
      <c r="N24" s="68">
        <v>4</v>
      </c>
      <c r="O24" s="68">
        <v>1</v>
      </c>
      <c r="P24" s="68">
        <f t="shared" ref="P24:P31" si="2">O24+N24</f>
        <v>5</v>
      </c>
    </row>
    <row r="25" spans="1:20" s="9" customFormat="1" ht="21" customHeight="1" x14ac:dyDescent="0.25">
      <c r="A25" s="8"/>
      <c r="B25" s="69" t="s">
        <v>13</v>
      </c>
      <c r="C25" s="69">
        <v>3</v>
      </c>
      <c r="D25" s="69">
        <v>1</v>
      </c>
      <c r="E25" s="69">
        <v>6</v>
      </c>
      <c r="F25" s="26">
        <f t="shared" si="0"/>
        <v>10</v>
      </c>
      <c r="G25" s="69">
        <v>40</v>
      </c>
      <c r="H25" s="69">
        <v>0</v>
      </c>
      <c r="I25" s="69">
        <f>SUM(G25:H25)</f>
        <v>40</v>
      </c>
      <c r="J25" s="928">
        <f t="shared" si="1"/>
        <v>60</v>
      </c>
      <c r="K25" s="929"/>
      <c r="L25" s="50"/>
      <c r="M25" s="68" t="s">
        <v>296</v>
      </c>
      <c r="N25" s="68">
        <v>6</v>
      </c>
      <c r="O25" s="68">
        <v>0</v>
      </c>
      <c r="P25" s="68">
        <f t="shared" si="2"/>
        <v>6</v>
      </c>
    </row>
    <row r="26" spans="1:20" s="9" customFormat="1" ht="21" customHeight="1" x14ac:dyDescent="0.25">
      <c r="A26" s="8"/>
      <c r="B26" s="69" t="s">
        <v>10</v>
      </c>
      <c r="C26" s="69">
        <v>1</v>
      </c>
      <c r="D26" s="69">
        <v>0</v>
      </c>
      <c r="E26" s="69">
        <v>0</v>
      </c>
      <c r="F26" s="26">
        <f t="shared" si="0"/>
        <v>1</v>
      </c>
      <c r="G26" s="69">
        <v>10</v>
      </c>
      <c r="H26" s="69">
        <v>0</v>
      </c>
      <c r="I26" s="69">
        <f t="shared" ref="I26:I30" si="3">SUM(G26:H26)</f>
        <v>10</v>
      </c>
      <c r="J26" s="928">
        <f t="shared" si="1"/>
        <v>0</v>
      </c>
      <c r="K26" s="929"/>
      <c r="L26" s="50"/>
      <c r="M26" s="68" t="s">
        <v>297</v>
      </c>
      <c r="N26" s="68">
        <v>5</v>
      </c>
      <c r="O26" s="68">
        <v>0</v>
      </c>
      <c r="P26" s="68">
        <f t="shared" si="2"/>
        <v>5</v>
      </c>
    </row>
    <row r="27" spans="1:20" s="9" customFormat="1" ht="21" customHeight="1" x14ac:dyDescent="0.25">
      <c r="A27" s="8"/>
      <c r="B27" s="69" t="s">
        <v>11</v>
      </c>
      <c r="C27" s="69">
        <v>3</v>
      </c>
      <c r="D27" s="69">
        <v>0</v>
      </c>
      <c r="E27" s="69">
        <v>0</v>
      </c>
      <c r="F27" s="26">
        <f t="shared" si="0"/>
        <v>3</v>
      </c>
      <c r="G27" s="69">
        <v>20</v>
      </c>
      <c r="H27" s="69">
        <v>0</v>
      </c>
      <c r="I27" s="69">
        <f t="shared" si="3"/>
        <v>20</v>
      </c>
      <c r="J27" s="928">
        <f t="shared" si="1"/>
        <v>10</v>
      </c>
      <c r="K27" s="929"/>
      <c r="L27" s="50"/>
      <c r="M27" s="68" t="s">
        <v>295</v>
      </c>
      <c r="N27" s="68">
        <v>7</v>
      </c>
      <c r="O27" s="68">
        <v>0</v>
      </c>
      <c r="P27" s="68">
        <f t="shared" si="2"/>
        <v>7</v>
      </c>
    </row>
    <row r="28" spans="1:20" s="9" customFormat="1" ht="21" customHeight="1" x14ac:dyDescent="0.25">
      <c r="A28" s="8"/>
      <c r="B28" s="69" t="s">
        <v>31</v>
      </c>
      <c r="C28" s="69">
        <v>2</v>
      </c>
      <c r="D28" s="69">
        <v>0</v>
      </c>
      <c r="E28" s="69">
        <v>0</v>
      </c>
      <c r="F28" s="26">
        <f t="shared" si="0"/>
        <v>2</v>
      </c>
      <c r="G28" s="69">
        <v>10</v>
      </c>
      <c r="H28" s="69">
        <v>0</v>
      </c>
      <c r="I28" s="69">
        <f t="shared" si="3"/>
        <v>10</v>
      </c>
      <c r="J28" s="928">
        <f t="shared" si="1"/>
        <v>10</v>
      </c>
      <c r="K28" s="929"/>
      <c r="L28" s="50"/>
      <c r="M28" s="68" t="s">
        <v>309</v>
      </c>
      <c r="N28" s="68">
        <v>14</v>
      </c>
      <c r="O28" s="68">
        <v>0</v>
      </c>
      <c r="P28" s="68">
        <f t="shared" si="2"/>
        <v>14</v>
      </c>
    </row>
    <row r="29" spans="1:20" s="9" customFormat="1" ht="21" customHeight="1" x14ac:dyDescent="0.25">
      <c r="A29" s="8"/>
      <c r="B29" s="69" t="s">
        <v>32</v>
      </c>
      <c r="C29" s="69">
        <v>2</v>
      </c>
      <c r="D29" s="69">
        <v>0</v>
      </c>
      <c r="E29" s="69">
        <v>0</v>
      </c>
      <c r="F29" s="26">
        <f t="shared" si="0"/>
        <v>2</v>
      </c>
      <c r="G29" s="69">
        <v>0</v>
      </c>
      <c r="H29" s="69">
        <v>0</v>
      </c>
      <c r="I29" s="69">
        <f t="shared" si="3"/>
        <v>0</v>
      </c>
      <c r="J29" s="928">
        <f t="shared" si="1"/>
        <v>20</v>
      </c>
      <c r="K29" s="929"/>
      <c r="L29" s="50"/>
      <c r="M29" s="68" t="s">
        <v>298</v>
      </c>
      <c r="N29" s="68">
        <v>5</v>
      </c>
      <c r="O29" s="68">
        <v>0</v>
      </c>
      <c r="P29" s="68">
        <f t="shared" si="2"/>
        <v>5</v>
      </c>
    </row>
    <row r="30" spans="1:20" s="9" customFormat="1" ht="21" customHeight="1" x14ac:dyDescent="0.25">
      <c r="A30" s="8"/>
      <c r="B30" s="69" t="s">
        <v>63</v>
      </c>
      <c r="C30" s="69">
        <v>0</v>
      </c>
      <c r="D30" s="69">
        <v>2</v>
      </c>
      <c r="E30" s="69">
        <v>1</v>
      </c>
      <c r="F30" s="26">
        <f t="shared" si="0"/>
        <v>3</v>
      </c>
      <c r="G30" s="69">
        <v>30</v>
      </c>
      <c r="H30" s="69">
        <v>0</v>
      </c>
      <c r="I30" s="69">
        <f t="shared" si="3"/>
        <v>30</v>
      </c>
      <c r="J30" s="928">
        <v>0</v>
      </c>
      <c r="K30" s="929"/>
      <c r="L30" s="50"/>
      <c r="M30" s="68" t="s">
        <v>299</v>
      </c>
      <c r="N30" s="68">
        <v>5</v>
      </c>
      <c r="O30" s="68">
        <v>0</v>
      </c>
      <c r="P30" s="68">
        <f t="shared" si="2"/>
        <v>5</v>
      </c>
    </row>
    <row r="31" spans="1:20" s="9" customFormat="1" ht="21" customHeight="1" x14ac:dyDescent="0.25">
      <c r="A31" s="8"/>
      <c r="B31" s="69" t="s">
        <v>33</v>
      </c>
      <c r="C31" s="69">
        <v>1</v>
      </c>
      <c r="D31" s="69">
        <v>0</v>
      </c>
      <c r="E31" s="69" t="s">
        <v>72</v>
      </c>
      <c r="F31" s="26">
        <f>SUM(C31:E31)</f>
        <v>1</v>
      </c>
      <c r="G31" s="69">
        <v>8</v>
      </c>
      <c r="H31" s="69">
        <v>0</v>
      </c>
      <c r="I31" s="69">
        <f>SUM(G31:H31)</f>
        <v>8</v>
      </c>
      <c r="J31" s="928">
        <v>0</v>
      </c>
      <c r="K31" s="929"/>
      <c r="L31" s="50"/>
      <c r="M31" s="68" t="s">
        <v>307</v>
      </c>
      <c r="N31" s="68">
        <v>23</v>
      </c>
      <c r="O31" s="68">
        <v>0</v>
      </c>
      <c r="P31" s="68">
        <f t="shared" si="2"/>
        <v>23</v>
      </c>
    </row>
    <row r="32" spans="1:20" s="9" customFormat="1" ht="21" customHeight="1" x14ac:dyDescent="0.25">
      <c r="A32" s="8"/>
      <c r="B32" s="40" t="s">
        <v>138</v>
      </c>
      <c r="C32" s="40">
        <v>0</v>
      </c>
      <c r="D32" s="40">
        <v>5</v>
      </c>
      <c r="E32" s="40">
        <v>0</v>
      </c>
      <c r="F32" s="40">
        <f>SUM(C32:E32)</f>
        <v>5</v>
      </c>
      <c r="G32" s="69">
        <v>50</v>
      </c>
      <c r="H32" s="69">
        <v>0</v>
      </c>
      <c r="I32" s="69">
        <f>SUM(G32:H32)</f>
        <v>50</v>
      </c>
      <c r="J32" s="928">
        <v>0</v>
      </c>
      <c r="K32" s="929"/>
      <c r="L32" s="50"/>
      <c r="M32" s="68" t="s">
        <v>306</v>
      </c>
      <c r="N32" s="68">
        <f t="shared" ref="N32:O32" si="4">SUM(N23:N31)</f>
        <v>73</v>
      </c>
      <c r="O32" s="68">
        <f t="shared" si="4"/>
        <v>2</v>
      </c>
      <c r="P32" s="68">
        <f>SUM(P23:P31)</f>
        <v>75</v>
      </c>
    </row>
    <row r="33" spans="1:22" s="9" customFormat="1" ht="6" customHeight="1" x14ac:dyDescent="0.25">
      <c r="A33" s="8"/>
      <c r="B33" s="891"/>
      <c r="C33" s="891"/>
      <c r="D33" s="891"/>
      <c r="E33" s="891"/>
      <c r="F33" s="891"/>
      <c r="G33" s="891"/>
      <c r="H33" s="891"/>
      <c r="I33" s="891"/>
      <c r="J33" s="891"/>
      <c r="K33" s="891"/>
      <c r="L33" s="987"/>
      <c r="M33" s="891"/>
      <c r="N33" s="891"/>
      <c r="O33" s="891"/>
      <c r="P33" s="891"/>
    </row>
    <row r="34" spans="1:22" s="9" customFormat="1" ht="21" customHeight="1" x14ac:dyDescent="0.25">
      <c r="A34" s="8"/>
      <c r="B34" s="933" t="s">
        <v>34</v>
      </c>
      <c r="C34" s="934"/>
      <c r="D34" s="934"/>
      <c r="E34" s="934"/>
      <c r="F34" s="934"/>
      <c r="G34" s="934"/>
      <c r="H34" s="934"/>
      <c r="I34" s="934"/>
      <c r="J34" s="934"/>
      <c r="K34" s="935"/>
      <c r="L34" s="44"/>
      <c r="M34" s="948" t="s">
        <v>46</v>
      </c>
      <c r="N34" s="949"/>
      <c r="O34" s="949"/>
      <c r="P34" s="950"/>
    </row>
    <row r="35" spans="1:22" s="9" customFormat="1" ht="30.6" customHeight="1" x14ac:dyDescent="0.25">
      <c r="A35" s="8"/>
      <c r="B35" s="80" t="s">
        <v>35</v>
      </c>
      <c r="C35" s="80" t="s">
        <v>36</v>
      </c>
      <c r="D35" s="80" t="s">
        <v>1</v>
      </c>
      <c r="E35" s="74" t="s">
        <v>45</v>
      </c>
      <c r="F35" s="80" t="s">
        <v>71</v>
      </c>
      <c r="G35" s="80" t="s">
        <v>37</v>
      </c>
      <c r="H35" s="901" t="s">
        <v>7</v>
      </c>
      <c r="I35" s="936"/>
      <c r="J35" s="936"/>
      <c r="K35" s="902"/>
      <c r="L35" s="43"/>
      <c r="M35" s="80" t="s">
        <v>50</v>
      </c>
      <c r="N35" s="80" t="s">
        <v>49</v>
      </c>
      <c r="O35" s="80" t="s">
        <v>48</v>
      </c>
      <c r="P35" s="80" t="s">
        <v>47</v>
      </c>
      <c r="Q35" s="9" t="s">
        <v>243</v>
      </c>
    </row>
    <row r="36" spans="1:22" s="9" customFormat="1" ht="30.95" customHeight="1" x14ac:dyDescent="0.55000000000000004">
      <c r="A36" s="8"/>
      <c r="B36" s="69" t="s">
        <v>61</v>
      </c>
      <c r="C36" s="22">
        <v>0</v>
      </c>
      <c r="D36" s="69" t="s">
        <v>62</v>
      </c>
      <c r="E36" s="22">
        <f>'1403-02-25'!E36</f>
        <v>81300</v>
      </c>
      <c r="F36" s="22">
        <v>2753</v>
      </c>
      <c r="G36" s="22">
        <f>'1403-03-03'!G36-F36+C36</f>
        <v>25155</v>
      </c>
      <c r="H36" s="937" t="s">
        <v>42</v>
      </c>
      <c r="I36" s="938"/>
      <c r="J36" s="938"/>
      <c r="K36" s="939"/>
      <c r="L36" s="41"/>
      <c r="M36" s="69" t="s">
        <v>66</v>
      </c>
      <c r="N36" s="22">
        <f>'1403-03-03'!O36</f>
        <v>822.7</v>
      </c>
      <c r="O36" s="22">
        <f>SUM(J15:J16)</f>
        <v>757.2</v>
      </c>
      <c r="P36" s="22">
        <f>'1403-03-03'!P36+'1403-03-04'!O36+Q36</f>
        <v>49752.499999999993</v>
      </c>
      <c r="Q36" s="19">
        <v>0</v>
      </c>
      <c r="V36" s="18"/>
    </row>
    <row r="37" spans="1:22" s="9" customFormat="1" ht="30.95" customHeight="1" x14ac:dyDescent="0.25">
      <c r="A37" s="8"/>
      <c r="B37" s="69" t="s">
        <v>301</v>
      </c>
      <c r="C37" s="69">
        <v>0</v>
      </c>
      <c r="D37" s="69" t="s">
        <v>302</v>
      </c>
      <c r="E37" s="69">
        <v>165</v>
      </c>
      <c r="F37" s="69">
        <v>0</v>
      </c>
      <c r="G37" s="22" t="s">
        <v>42</v>
      </c>
      <c r="H37" s="930" t="s">
        <v>303</v>
      </c>
      <c r="I37" s="931"/>
      <c r="J37" s="931"/>
      <c r="K37" s="932"/>
      <c r="L37" s="42"/>
      <c r="M37" s="82" t="s">
        <v>67</v>
      </c>
      <c r="N37" s="22">
        <f>'1403-03-03'!O37</f>
        <v>822.7</v>
      </c>
      <c r="O37" s="22">
        <f>J17</f>
        <v>0</v>
      </c>
      <c r="P37" s="22">
        <f>'1403-03-03'!P37+'1403-03-04'!O37+Q37</f>
        <v>49560.931999999986</v>
      </c>
      <c r="Q37" s="19">
        <f>Q36*0.6</f>
        <v>0</v>
      </c>
      <c r="R37" s="19"/>
      <c r="U37" s="19"/>
    </row>
    <row r="38" spans="1:22" s="9" customFormat="1" ht="30.95" customHeight="1" x14ac:dyDescent="0.25">
      <c r="A38" s="8"/>
      <c r="B38" s="31"/>
      <c r="C38" s="31"/>
      <c r="D38" s="69"/>
      <c r="E38" s="69"/>
      <c r="F38" s="69"/>
      <c r="G38" s="22"/>
      <c r="H38" s="71"/>
      <c r="I38" s="72"/>
      <c r="J38" s="72"/>
      <c r="K38" s="73"/>
      <c r="L38" s="42"/>
      <c r="M38" s="82" t="s">
        <v>164</v>
      </c>
      <c r="N38" s="22">
        <f>'1403-03-03'!O38</f>
        <v>1100</v>
      </c>
      <c r="O38" s="22">
        <f>J18</f>
        <v>1015</v>
      </c>
      <c r="P38" s="22">
        <f>'1403-03-03'!P38+'1403-03-04'!O38+Q38</f>
        <v>6850.86</v>
      </c>
      <c r="Q38" s="9"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69"/>
      <c r="E39" s="69"/>
      <c r="F39" s="69"/>
      <c r="G39" s="69"/>
      <c r="H39" s="71"/>
      <c r="I39" s="72"/>
      <c r="J39" s="72"/>
      <c r="K39" s="73"/>
      <c r="L39" s="42"/>
      <c r="M39" s="82" t="s">
        <v>190</v>
      </c>
      <c r="N39" s="22">
        <f>'1403-03-03'!O39</f>
        <v>0</v>
      </c>
      <c r="O39" s="22">
        <f t="shared" ref="O39" si="5">J19</f>
        <v>0</v>
      </c>
      <c r="P39" s="22">
        <f>'1403-03-03'!P39+'1403-03-04'!O39+Q39</f>
        <v>469</v>
      </c>
      <c r="Q39" s="19">
        <v>0</v>
      </c>
      <c r="R39" s="19"/>
    </row>
    <row r="40" spans="1:22" s="9" customFormat="1" ht="30.95" customHeight="1" x14ac:dyDescent="0.25">
      <c r="A40" s="8"/>
      <c r="B40" s="31"/>
      <c r="C40" s="31"/>
      <c r="D40" s="69"/>
      <c r="E40" s="69"/>
      <c r="F40" s="69"/>
      <c r="G40" s="69"/>
      <c r="H40" s="930"/>
      <c r="I40" s="931"/>
      <c r="J40" s="931"/>
      <c r="K40" s="932"/>
      <c r="L40" s="42"/>
      <c r="M40" s="69" t="s">
        <v>191</v>
      </c>
      <c r="N40" s="22">
        <f>'1403-03-03'!O40</f>
        <v>0</v>
      </c>
      <c r="O40" s="22">
        <v>0</v>
      </c>
      <c r="P40" s="22">
        <f>'1403-03-03'!P40+'1403-03-04'!O40+Q40</f>
        <v>50</v>
      </c>
      <c r="Q40" s="9">
        <v>0</v>
      </c>
    </row>
    <row r="41" spans="1:22" s="9" customFormat="1" ht="30.95" customHeight="1" x14ac:dyDescent="0.25">
      <c r="A41" s="8"/>
      <c r="B41" s="924" t="s">
        <v>5</v>
      </c>
      <c r="C41" s="924"/>
      <c r="D41" s="924"/>
      <c r="E41" s="924"/>
      <c r="F41" s="924"/>
      <c r="G41" s="924"/>
      <c r="H41" s="925" t="s">
        <v>193</v>
      </c>
      <c r="I41" s="925"/>
      <c r="J41" s="925"/>
      <c r="K41" s="925"/>
      <c r="L41" s="925"/>
      <c r="M41" s="925"/>
      <c r="N41" s="925"/>
      <c r="O41" s="925"/>
      <c r="P41" s="925"/>
    </row>
    <row r="42" spans="1:22" s="9" customFormat="1" ht="26.1" customHeight="1" x14ac:dyDescent="0.25">
      <c r="A42" s="8"/>
      <c r="B42" s="986"/>
      <c r="C42" s="986"/>
      <c r="D42" s="986"/>
      <c r="E42" s="986"/>
      <c r="F42" s="986"/>
      <c r="G42" s="986"/>
      <c r="H42" s="986"/>
      <c r="I42" s="986"/>
      <c r="J42" s="986"/>
      <c r="K42" s="986"/>
      <c r="L42" s="986"/>
      <c r="M42" s="986"/>
      <c r="N42" s="986"/>
      <c r="O42" s="986"/>
      <c r="P42" s="986"/>
    </row>
    <row r="43" spans="1:22" s="9" customFormat="1" ht="26.45" customHeight="1" x14ac:dyDescent="0.25">
      <c r="A43" s="20"/>
      <c r="B43" s="985"/>
      <c r="C43" s="985"/>
      <c r="D43" s="985"/>
      <c r="E43" s="985"/>
      <c r="F43" s="985"/>
      <c r="G43" s="985"/>
      <c r="H43" s="985"/>
      <c r="I43" s="985"/>
      <c r="J43" s="985"/>
      <c r="K43" s="985"/>
      <c r="L43" s="985"/>
      <c r="M43" s="985"/>
      <c r="N43" s="985"/>
      <c r="O43" s="985"/>
      <c r="P43" s="985"/>
    </row>
  </sheetData>
  <mergeCells count="72">
    <mergeCell ref="B43:P43"/>
    <mergeCell ref="J32:K32"/>
    <mergeCell ref="B33:P33"/>
    <mergeCell ref="B34:K34"/>
    <mergeCell ref="M34:P34"/>
    <mergeCell ref="H35:K35"/>
    <mergeCell ref="H36:K36"/>
    <mergeCell ref="H37:K37"/>
    <mergeCell ref="H40:K40"/>
    <mergeCell ref="B41:G41"/>
    <mergeCell ref="H41:P41"/>
    <mergeCell ref="B42:P42"/>
    <mergeCell ref="J31:K31"/>
    <mergeCell ref="B21:K21"/>
    <mergeCell ref="M21:P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K19:L19"/>
    <mergeCell ref="M19:P19"/>
    <mergeCell ref="M13:P14"/>
    <mergeCell ref="S14:T14"/>
    <mergeCell ref="K15:L15"/>
    <mergeCell ref="M15:P15"/>
    <mergeCell ref="S15:T15"/>
    <mergeCell ref="K16:L16"/>
    <mergeCell ref="M16:P16"/>
    <mergeCell ref="Q16:T16"/>
    <mergeCell ref="K17:L17"/>
    <mergeCell ref="M17:P17"/>
    <mergeCell ref="S17:T17"/>
    <mergeCell ref="K18:L18"/>
    <mergeCell ref="M18:P18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B8:D8"/>
    <mergeCell ref="F8:G8"/>
    <mergeCell ref="I8:L8"/>
    <mergeCell ref="M8:P10"/>
    <mergeCell ref="B9:D9"/>
    <mergeCell ref="B10:D10"/>
    <mergeCell ref="F9:G9"/>
    <mergeCell ref="I9:L9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honeticPr fontId="2" type="noConversion"/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0248-AB36-4137-9EF3-E569484E2D09}">
  <sheetPr>
    <pageSetUpPr fitToPage="1"/>
  </sheetPr>
  <dimension ref="A2:V44"/>
  <sheetViews>
    <sheetView rightToLeft="1" view="pageBreakPreview" topLeftCell="A28" zoomScale="130" zoomScaleNormal="100" zoomScaleSheetLayoutView="130" workbookViewId="0">
      <selection activeCell="U37" sqref="U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94"/>
      <c r="G4" s="978" t="s">
        <v>16</v>
      </c>
      <c r="H4" s="978"/>
      <c r="I4" s="979" t="s">
        <v>347</v>
      </c>
      <c r="J4" s="979"/>
      <c r="N4" s="978" t="s">
        <v>3</v>
      </c>
      <c r="O4" s="978"/>
      <c r="P4" s="100">
        <v>37</v>
      </c>
    </row>
    <row r="5" spans="1:20" s="92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96" customFormat="1" ht="22.5" customHeight="1" x14ac:dyDescent="0.25">
      <c r="A7" s="8"/>
      <c r="B7" s="892" t="s">
        <v>60</v>
      </c>
      <c r="C7" s="892"/>
      <c r="D7" s="892"/>
      <c r="E7" s="95" t="s">
        <v>18</v>
      </c>
      <c r="F7" s="892" t="s">
        <v>60</v>
      </c>
      <c r="G7" s="892"/>
      <c r="H7" s="9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96" customFormat="1" ht="30" customHeight="1" x14ac:dyDescent="0.25">
      <c r="A8" s="8"/>
      <c r="B8" s="888" t="s">
        <v>324</v>
      </c>
      <c r="C8" s="889"/>
      <c r="D8" s="890"/>
      <c r="E8" s="101" t="s">
        <v>42</v>
      </c>
      <c r="F8" s="888" t="s">
        <v>346</v>
      </c>
      <c r="G8" s="890"/>
      <c r="H8" s="85">
        <v>1450</v>
      </c>
      <c r="I8" s="980" t="s">
        <v>349</v>
      </c>
      <c r="J8" s="981"/>
      <c r="K8" s="981"/>
      <c r="L8" s="982"/>
      <c r="M8" s="896" t="s">
        <v>360</v>
      </c>
      <c r="N8" s="896"/>
      <c r="O8" s="896"/>
      <c r="P8" s="896"/>
    </row>
    <row r="9" spans="1:20" s="96" customFormat="1" ht="30" customHeight="1" x14ac:dyDescent="0.25">
      <c r="A9" s="8"/>
      <c r="B9" s="888" t="s">
        <v>348</v>
      </c>
      <c r="C9" s="889"/>
      <c r="D9" s="890"/>
      <c r="E9" s="101" t="s">
        <v>42</v>
      </c>
      <c r="F9" s="928" t="s">
        <v>318</v>
      </c>
      <c r="G9" s="929"/>
      <c r="H9" s="85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96" customFormat="1" ht="30" customHeight="1" x14ac:dyDescent="0.25">
      <c r="A10" s="8"/>
      <c r="B10" s="888" t="s">
        <v>42</v>
      </c>
      <c r="C10" s="889"/>
      <c r="D10" s="890"/>
      <c r="E10" s="101" t="s">
        <v>42</v>
      </c>
      <c r="F10" s="928" t="s">
        <v>42</v>
      </c>
      <c r="G10" s="929"/>
      <c r="H10" s="85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9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00" customFormat="1" ht="18.75" customHeight="1" x14ac:dyDescent="0.25">
      <c r="A14" s="8"/>
      <c r="B14" s="894"/>
      <c r="C14" s="894"/>
      <c r="D14" s="894"/>
      <c r="E14" s="894"/>
      <c r="F14" s="927"/>
      <c r="G14" s="893"/>
      <c r="H14" s="95" t="s">
        <v>57</v>
      </c>
      <c r="I14" s="95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351</v>
      </c>
      <c r="D15" s="7" t="s">
        <v>331</v>
      </c>
      <c r="E15" s="7">
        <v>300</v>
      </c>
      <c r="F15" s="6" t="s">
        <v>333</v>
      </c>
      <c r="G15" s="85" t="s">
        <v>354</v>
      </c>
      <c r="H15" s="85">
        <f>66</f>
        <v>66</v>
      </c>
      <c r="I15" s="30">
        <v>33</v>
      </c>
      <c r="J15" s="29">
        <f>H15*6.65+I15*4.16</f>
        <v>576.18000000000006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350</v>
      </c>
      <c r="D16" s="7" t="s">
        <v>286</v>
      </c>
      <c r="E16" s="7">
        <v>650</v>
      </c>
      <c r="F16" s="6" t="s">
        <v>356</v>
      </c>
      <c r="G16" s="85" t="s">
        <v>84</v>
      </c>
      <c r="H16" s="7">
        <v>112</v>
      </c>
      <c r="I16" s="7">
        <v>0</v>
      </c>
      <c r="J16" s="29">
        <f>H16*6+I16*4</f>
        <v>672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93"/>
      <c r="T16" s="93"/>
    </row>
    <row r="17" spans="1:20" s="9" customFormat="1" ht="30" customHeight="1" x14ac:dyDescent="0.25">
      <c r="A17" s="8"/>
      <c r="B17" s="7" t="s">
        <v>8</v>
      </c>
      <c r="C17" s="7" t="s">
        <v>286</v>
      </c>
      <c r="D17" s="7" t="s">
        <v>355</v>
      </c>
      <c r="E17" s="7">
        <v>650</v>
      </c>
      <c r="F17" s="6" t="s">
        <v>356</v>
      </c>
      <c r="G17" s="85" t="s">
        <v>84</v>
      </c>
      <c r="H17" s="7">
        <v>35</v>
      </c>
      <c r="I17" s="7">
        <v>70</v>
      </c>
      <c r="J17" s="29">
        <f>H17*6+I17*4</f>
        <v>490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30" customHeight="1" x14ac:dyDescent="0.25">
      <c r="A18" s="8"/>
      <c r="B18" s="6" t="s">
        <v>40</v>
      </c>
      <c r="C18" s="7" t="s">
        <v>39</v>
      </c>
      <c r="D18" s="6" t="s">
        <v>93</v>
      </c>
      <c r="E18" s="7">
        <v>75</v>
      </c>
      <c r="F18" s="24" t="s">
        <v>42</v>
      </c>
      <c r="G18" s="85" t="s">
        <v>84</v>
      </c>
      <c r="H18" s="86" t="s">
        <v>42</v>
      </c>
      <c r="I18" s="86" t="s">
        <v>42</v>
      </c>
      <c r="J18" s="22">
        <f>J16+J17</f>
        <v>1162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30" customHeight="1" x14ac:dyDescent="0.25">
      <c r="A19" s="8"/>
      <c r="B19" s="6" t="s">
        <v>163</v>
      </c>
      <c r="C19" s="85" t="s">
        <v>311</v>
      </c>
      <c r="D19" s="85" t="s">
        <v>357</v>
      </c>
      <c r="E19" s="85" t="s">
        <v>42</v>
      </c>
      <c r="F19" s="85" t="s">
        <v>42</v>
      </c>
      <c r="G19" s="85" t="s">
        <v>311</v>
      </c>
      <c r="H19" s="85" t="s">
        <v>42</v>
      </c>
      <c r="I19" s="85" t="s">
        <v>42</v>
      </c>
      <c r="J19" s="22">
        <v>340</v>
      </c>
      <c r="K19" s="960" t="s">
        <v>70</v>
      </c>
      <c r="L19" s="961"/>
      <c r="M19" s="900" t="s">
        <v>42</v>
      </c>
      <c r="N19" s="900"/>
      <c r="O19" s="900"/>
      <c r="P19" s="900"/>
      <c r="S19" s="93"/>
      <c r="T19" s="7" t="s">
        <v>92</v>
      </c>
    </row>
    <row r="20" spans="1:20" s="9" customFormat="1" ht="30" customHeight="1" x14ac:dyDescent="0.25">
      <c r="A20" s="8"/>
      <c r="B20" s="85" t="s">
        <v>97</v>
      </c>
      <c r="C20" s="85" t="s">
        <v>42</v>
      </c>
      <c r="D20" s="85" t="s">
        <v>42</v>
      </c>
      <c r="E20" s="85" t="s">
        <v>42</v>
      </c>
      <c r="F20" s="85" t="s">
        <v>42</v>
      </c>
      <c r="G20" s="85" t="s">
        <v>42</v>
      </c>
      <c r="H20" s="85" t="s">
        <v>42</v>
      </c>
      <c r="I20" s="85" t="s">
        <v>42</v>
      </c>
      <c r="J20" s="85">
        <v>0</v>
      </c>
      <c r="K20" s="960" t="s">
        <v>70</v>
      </c>
      <c r="L20" s="961"/>
      <c r="M20" s="900" t="s">
        <v>42</v>
      </c>
      <c r="N20" s="900"/>
      <c r="O20" s="900"/>
      <c r="P20" s="900"/>
      <c r="S20" s="93"/>
      <c r="T20" s="93"/>
    </row>
    <row r="21" spans="1:20" s="92" customFormat="1" ht="6" customHeight="1" x14ac:dyDescent="0.25">
      <c r="B21" s="16"/>
      <c r="C21" s="16"/>
      <c r="D21" s="17"/>
      <c r="E21" s="16"/>
      <c r="F21" s="17"/>
      <c r="H21" s="16"/>
      <c r="I21" s="16"/>
      <c r="J21" s="16"/>
    </row>
    <row r="22" spans="1:20" s="9" customFormat="1" ht="19.5" customHeight="1" x14ac:dyDescent="0.25">
      <c r="A22" s="8"/>
      <c r="B22" s="933" t="s">
        <v>27</v>
      </c>
      <c r="C22" s="934"/>
      <c r="D22" s="934"/>
      <c r="E22" s="934"/>
      <c r="F22" s="934"/>
      <c r="G22" s="934"/>
      <c r="H22" s="934"/>
      <c r="I22" s="934"/>
      <c r="J22" s="934"/>
      <c r="K22" s="935"/>
      <c r="L22" s="52"/>
      <c r="M22" s="933" t="s">
        <v>291</v>
      </c>
      <c r="N22" s="934"/>
      <c r="O22" s="934"/>
      <c r="P22" s="935"/>
    </row>
    <row r="23" spans="1:20" s="100" customFormat="1" ht="47.1" customHeight="1" x14ac:dyDescent="0.25">
      <c r="A23" s="8"/>
      <c r="B23" s="95" t="s">
        <v>26</v>
      </c>
      <c r="C23" s="95" t="s">
        <v>28</v>
      </c>
      <c r="D23" s="95" t="s">
        <v>29</v>
      </c>
      <c r="E23" s="95" t="s">
        <v>64</v>
      </c>
      <c r="F23" s="95" t="s">
        <v>30</v>
      </c>
      <c r="G23" s="97" t="s">
        <v>51</v>
      </c>
      <c r="H23" s="97" t="s">
        <v>52</v>
      </c>
      <c r="I23" s="97" t="s">
        <v>53</v>
      </c>
      <c r="J23" s="901" t="s">
        <v>54</v>
      </c>
      <c r="K23" s="902"/>
      <c r="L23" s="51"/>
      <c r="M23" s="95" t="s">
        <v>292</v>
      </c>
      <c r="N23" s="95" t="s">
        <v>293</v>
      </c>
      <c r="O23" s="95" t="s">
        <v>294</v>
      </c>
      <c r="P23" s="95" t="s">
        <v>304</v>
      </c>
    </row>
    <row r="24" spans="1:20" s="9" customFormat="1" ht="21" customHeight="1" x14ac:dyDescent="0.25">
      <c r="A24" s="8"/>
      <c r="B24" s="7" t="s">
        <v>43</v>
      </c>
      <c r="C24" s="26">
        <v>1</v>
      </c>
      <c r="D24" s="26">
        <v>3</v>
      </c>
      <c r="E24" s="85">
        <v>0</v>
      </c>
      <c r="F24" s="26">
        <f>SUM(C24:E24)</f>
        <v>4</v>
      </c>
      <c r="G24" s="85">
        <v>30</v>
      </c>
      <c r="H24" s="85">
        <v>0</v>
      </c>
      <c r="I24" s="85">
        <f>SUM(G24:H24)</f>
        <v>30</v>
      </c>
      <c r="J24" s="928">
        <f>F24*10-G24</f>
        <v>10</v>
      </c>
      <c r="K24" s="929"/>
      <c r="L24" s="50"/>
      <c r="M24" s="84" t="s">
        <v>308</v>
      </c>
      <c r="N24" s="84">
        <v>4</v>
      </c>
      <c r="O24" s="84">
        <v>1</v>
      </c>
      <c r="P24" s="84">
        <f>O24+N24</f>
        <v>5</v>
      </c>
    </row>
    <row r="25" spans="1:20" s="9" customFormat="1" ht="21" customHeight="1" x14ac:dyDescent="0.25">
      <c r="A25" s="8"/>
      <c r="B25" s="85" t="s">
        <v>12</v>
      </c>
      <c r="C25" s="26">
        <v>0</v>
      </c>
      <c r="D25" s="26">
        <v>1</v>
      </c>
      <c r="E25" s="85">
        <v>1</v>
      </c>
      <c r="F25" s="26">
        <f t="shared" ref="F25:F31" si="0">SUM(C25:E25)</f>
        <v>2</v>
      </c>
      <c r="G25" s="85">
        <v>20</v>
      </c>
      <c r="H25" s="85">
        <v>0</v>
      </c>
      <c r="I25" s="85">
        <f>SUM(G25:H25)</f>
        <v>20</v>
      </c>
      <c r="J25" s="928">
        <f t="shared" ref="J25:J30" si="1">F25*10-G25</f>
        <v>0</v>
      </c>
      <c r="K25" s="929"/>
      <c r="L25" s="50"/>
      <c r="M25" s="84" t="s">
        <v>300</v>
      </c>
      <c r="N25" s="84">
        <v>4</v>
      </c>
      <c r="O25" s="84">
        <v>0</v>
      </c>
      <c r="P25" s="84">
        <f t="shared" ref="P25:P32" si="2">O25+N25</f>
        <v>4</v>
      </c>
    </row>
    <row r="26" spans="1:20" s="9" customFormat="1" ht="21" customHeight="1" x14ac:dyDescent="0.25">
      <c r="A26" s="8"/>
      <c r="B26" s="85" t="s">
        <v>13</v>
      </c>
      <c r="C26" s="85">
        <v>3</v>
      </c>
      <c r="D26" s="85">
        <v>1</v>
      </c>
      <c r="E26" s="85">
        <v>6</v>
      </c>
      <c r="F26" s="26">
        <f t="shared" si="0"/>
        <v>10</v>
      </c>
      <c r="G26" s="85">
        <v>100</v>
      </c>
      <c r="H26" s="85">
        <v>0</v>
      </c>
      <c r="I26" s="85">
        <f>SUM(G26:H26)</f>
        <v>100</v>
      </c>
      <c r="J26" s="928">
        <f t="shared" si="1"/>
        <v>0</v>
      </c>
      <c r="K26" s="929"/>
      <c r="L26" s="50"/>
      <c r="M26" s="84" t="s">
        <v>296</v>
      </c>
      <c r="N26" s="84">
        <v>6</v>
      </c>
      <c r="O26" s="84">
        <v>0</v>
      </c>
      <c r="P26" s="84">
        <f t="shared" si="2"/>
        <v>6</v>
      </c>
    </row>
    <row r="27" spans="1:20" s="9" customFormat="1" ht="21" customHeight="1" x14ac:dyDescent="0.25">
      <c r="A27" s="8"/>
      <c r="B27" s="85" t="s">
        <v>10</v>
      </c>
      <c r="C27" s="85">
        <v>1</v>
      </c>
      <c r="D27" s="85">
        <v>0</v>
      </c>
      <c r="E27" s="85">
        <v>0</v>
      </c>
      <c r="F27" s="26">
        <f t="shared" si="0"/>
        <v>1</v>
      </c>
      <c r="G27" s="85">
        <v>10</v>
      </c>
      <c r="H27" s="85">
        <v>0</v>
      </c>
      <c r="I27" s="85">
        <f t="shared" ref="I27:I31" si="3">SUM(G27:H27)</f>
        <v>10</v>
      </c>
      <c r="J27" s="928">
        <f t="shared" si="1"/>
        <v>0</v>
      </c>
      <c r="K27" s="929"/>
      <c r="L27" s="50"/>
      <c r="M27" s="84" t="s">
        <v>297</v>
      </c>
      <c r="N27" s="84">
        <v>13</v>
      </c>
      <c r="O27" s="84">
        <v>0</v>
      </c>
      <c r="P27" s="84">
        <f t="shared" si="2"/>
        <v>13</v>
      </c>
    </row>
    <row r="28" spans="1:20" s="9" customFormat="1" ht="21" customHeight="1" x14ac:dyDescent="0.25">
      <c r="A28" s="8"/>
      <c r="B28" s="85" t="s">
        <v>11</v>
      </c>
      <c r="C28" s="85">
        <v>3</v>
      </c>
      <c r="D28" s="85">
        <v>0</v>
      </c>
      <c r="E28" s="85">
        <v>0</v>
      </c>
      <c r="F28" s="26">
        <f t="shared" si="0"/>
        <v>3</v>
      </c>
      <c r="G28" s="85">
        <v>20</v>
      </c>
      <c r="H28" s="85">
        <v>0</v>
      </c>
      <c r="I28" s="85">
        <f t="shared" si="3"/>
        <v>20</v>
      </c>
      <c r="J28" s="928">
        <f t="shared" si="1"/>
        <v>10</v>
      </c>
      <c r="K28" s="929"/>
      <c r="L28" s="50"/>
      <c r="M28" s="84" t="s">
        <v>295</v>
      </c>
      <c r="N28" s="84">
        <v>8</v>
      </c>
      <c r="O28" s="84">
        <v>0</v>
      </c>
      <c r="P28" s="84">
        <f t="shared" si="2"/>
        <v>8</v>
      </c>
    </row>
    <row r="29" spans="1:20" s="9" customFormat="1" ht="21" customHeight="1" x14ac:dyDescent="0.25">
      <c r="A29" s="8"/>
      <c r="B29" s="85" t="s">
        <v>31</v>
      </c>
      <c r="C29" s="85">
        <v>2</v>
      </c>
      <c r="D29" s="85">
        <v>0</v>
      </c>
      <c r="E29" s="85">
        <v>0</v>
      </c>
      <c r="F29" s="26">
        <f t="shared" si="0"/>
        <v>2</v>
      </c>
      <c r="G29" s="85">
        <v>20</v>
      </c>
      <c r="H29" s="85">
        <v>0</v>
      </c>
      <c r="I29" s="85">
        <f t="shared" si="3"/>
        <v>20</v>
      </c>
      <c r="J29" s="928">
        <f t="shared" si="1"/>
        <v>0</v>
      </c>
      <c r="K29" s="929"/>
      <c r="L29" s="50"/>
      <c r="M29" s="84" t="s">
        <v>309</v>
      </c>
      <c r="N29" s="84">
        <v>14</v>
      </c>
      <c r="O29" s="84">
        <v>2</v>
      </c>
      <c r="P29" s="84">
        <f t="shared" si="2"/>
        <v>16</v>
      </c>
    </row>
    <row r="30" spans="1:20" s="9" customFormat="1" ht="21" customHeight="1" x14ac:dyDescent="0.25">
      <c r="A30" s="8"/>
      <c r="B30" s="85" t="s">
        <v>32</v>
      </c>
      <c r="C30" s="85">
        <v>2</v>
      </c>
      <c r="D30" s="85">
        <v>0</v>
      </c>
      <c r="E30" s="85">
        <v>0</v>
      </c>
      <c r="F30" s="26">
        <f t="shared" si="0"/>
        <v>2</v>
      </c>
      <c r="G30" s="85">
        <v>10</v>
      </c>
      <c r="H30" s="85">
        <v>0</v>
      </c>
      <c r="I30" s="85">
        <f t="shared" si="3"/>
        <v>10</v>
      </c>
      <c r="J30" s="928">
        <f t="shared" si="1"/>
        <v>10</v>
      </c>
      <c r="K30" s="929"/>
      <c r="L30" s="50"/>
      <c r="M30" s="84" t="s">
        <v>358</v>
      </c>
      <c r="N30" s="84">
        <v>6</v>
      </c>
      <c r="O30" s="84">
        <v>0</v>
      </c>
      <c r="P30" s="84">
        <f t="shared" si="2"/>
        <v>6</v>
      </c>
    </row>
    <row r="31" spans="1:20" s="9" customFormat="1" ht="21" customHeight="1" x14ac:dyDescent="0.25">
      <c r="A31" s="8"/>
      <c r="B31" s="85" t="s">
        <v>63</v>
      </c>
      <c r="C31" s="85">
        <v>0</v>
      </c>
      <c r="D31" s="85">
        <v>2</v>
      </c>
      <c r="E31" s="85">
        <v>1</v>
      </c>
      <c r="F31" s="26">
        <f t="shared" si="0"/>
        <v>3</v>
      </c>
      <c r="G31" s="85">
        <v>30</v>
      </c>
      <c r="H31" s="85">
        <v>0</v>
      </c>
      <c r="I31" s="85">
        <f t="shared" si="3"/>
        <v>30</v>
      </c>
      <c r="J31" s="928">
        <v>0</v>
      </c>
      <c r="K31" s="929"/>
      <c r="L31" s="50"/>
      <c r="M31" s="84" t="s">
        <v>299</v>
      </c>
      <c r="N31" s="84">
        <v>5</v>
      </c>
      <c r="O31" s="84">
        <v>0</v>
      </c>
      <c r="P31" s="84">
        <f t="shared" si="2"/>
        <v>5</v>
      </c>
    </row>
    <row r="32" spans="1:20" s="9" customFormat="1" ht="21" customHeight="1" x14ac:dyDescent="0.25">
      <c r="A32" s="8"/>
      <c r="B32" s="85" t="s">
        <v>33</v>
      </c>
      <c r="C32" s="85">
        <v>1</v>
      </c>
      <c r="D32" s="85">
        <v>0</v>
      </c>
      <c r="E32" s="85" t="s">
        <v>72</v>
      </c>
      <c r="F32" s="26">
        <f>SUM(C32:E32)</f>
        <v>1</v>
      </c>
      <c r="G32" s="85">
        <v>8</v>
      </c>
      <c r="H32" s="85">
        <v>0</v>
      </c>
      <c r="I32" s="85">
        <f>SUM(G32:H32)</f>
        <v>8</v>
      </c>
      <c r="J32" s="928">
        <v>0</v>
      </c>
      <c r="K32" s="929"/>
      <c r="L32" s="50"/>
      <c r="M32" s="84" t="s">
        <v>307</v>
      </c>
      <c r="N32" s="84">
        <v>23</v>
      </c>
      <c r="O32" s="84">
        <v>0</v>
      </c>
      <c r="P32" s="84">
        <f t="shared" si="2"/>
        <v>23</v>
      </c>
    </row>
    <row r="33" spans="1:22" s="9" customFormat="1" ht="21" customHeight="1" x14ac:dyDescent="0.25">
      <c r="A33" s="8"/>
      <c r="B33" s="40" t="s">
        <v>138</v>
      </c>
      <c r="C33" s="40">
        <v>0</v>
      </c>
      <c r="D33" s="40">
        <v>5</v>
      </c>
      <c r="E33" s="40">
        <v>0</v>
      </c>
      <c r="F33" s="40">
        <f>SUM(C33:E33)</f>
        <v>5</v>
      </c>
      <c r="G33" s="85">
        <v>50</v>
      </c>
      <c r="H33" s="85">
        <v>0</v>
      </c>
      <c r="I33" s="85">
        <f>SUM(G33:H33)</f>
        <v>50</v>
      </c>
      <c r="J33" s="928">
        <v>0</v>
      </c>
      <c r="K33" s="929"/>
      <c r="L33" s="50"/>
      <c r="M33" s="84" t="s">
        <v>306</v>
      </c>
      <c r="N33" s="84">
        <f t="shared" ref="N33:O33" si="4">SUM(N24:N32)</f>
        <v>83</v>
      </c>
      <c r="O33" s="84">
        <f t="shared" si="4"/>
        <v>3</v>
      </c>
      <c r="P33" s="84">
        <f>SUM(P24:P32)</f>
        <v>86</v>
      </c>
    </row>
    <row r="34" spans="1:22" s="9" customFormat="1" ht="6" customHeight="1" x14ac:dyDescent="0.25">
      <c r="A34" s="8"/>
      <c r="B34" s="891"/>
      <c r="C34" s="891"/>
      <c r="D34" s="891"/>
      <c r="E34" s="891"/>
      <c r="F34" s="891"/>
      <c r="G34" s="891"/>
      <c r="H34" s="891"/>
      <c r="I34" s="891"/>
      <c r="J34" s="891"/>
      <c r="K34" s="891"/>
      <c r="L34" s="987"/>
      <c r="M34" s="891"/>
      <c r="N34" s="891"/>
      <c r="O34" s="891"/>
      <c r="P34" s="891"/>
    </row>
    <row r="35" spans="1:22" s="9" customFormat="1" ht="21" customHeight="1" x14ac:dyDescent="0.25">
      <c r="A35" s="8"/>
      <c r="B35" s="933" t="s">
        <v>34</v>
      </c>
      <c r="C35" s="934"/>
      <c r="D35" s="934"/>
      <c r="E35" s="934"/>
      <c r="F35" s="934"/>
      <c r="G35" s="934"/>
      <c r="H35" s="934"/>
      <c r="I35" s="934"/>
      <c r="J35" s="934"/>
      <c r="K35" s="935"/>
      <c r="L35" s="44"/>
      <c r="M35" s="948" t="s">
        <v>46</v>
      </c>
      <c r="N35" s="949"/>
      <c r="O35" s="949"/>
      <c r="P35" s="950"/>
    </row>
    <row r="36" spans="1:22" s="9" customFormat="1" ht="30.6" customHeight="1" x14ac:dyDescent="0.25">
      <c r="A36" s="8"/>
      <c r="B36" s="97" t="s">
        <v>35</v>
      </c>
      <c r="C36" s="97" t="s">
        <v>36</v>
      </c>
      <c r="D36" s="97" t="s">
        <v>1</v>
      </c>
      <c r="E36" s="90" t="s">
        <v>45</v>
      </c>
      <c r="F36" s="97" t="s">
        <v>71</v>
      </c>
      <c r="G36" s="97" t="s">
        <v>37</v>
      </c>
      <c r="H36" s="901" t="s">
        <v>7</v>
      </c>
      <c r="I36" s="936"/>
      <c r="J36" s="936"/>
      <c r="K36" s="902"/>
      <c r="L36" s="43"/>
      <c r="M36" s="97" t="s">
        <v>50</v>
      </c>
      <c r="N36" s="97" t="s">
        <v>49</v>
      </c>
      <c r="O36" s="97" t="s">
        <v>48</v>
      </c>
      <c r="P36" s="97" t="s">
        <v>47</v>
      </c>
      <c r="Q36" s="9" t="s">
        <v>243</v>
      </c>
    </row>
    <row r="37" spans="1:22" s="9" customFormat="1" ht="30.95" customHeight="1" x14ac:dyDescent="0.55000000000000004">
      <c r="A37" s="8"/>
      <c r="B37" s="85" t="s">
        <v>61</v>
      </c>
      <c r="C37" s="22">
        <v>0</v>
      </c>
      <c r="D37" s="85" t="s">
        <v>62</v>
      </c>
      <c r="E37" s="22">
        <f>'1403-02-25'!E36</f>
        <v>81300</v>
      </c>
      <c r="F37" s="22">
        <v>1286</v>
      </c>
      <c r="G37" s="22">
        <f>'1403-03-04'!G36-F37+C37</f>
        <v>23869</v>
      </c>
      <c r="H37" s="937" t="s">
        <v>42</v>
      </c>
      <c r="I37" s="938"/>
      <c r="J37" s="938"/>
      <c r="K37" s="939"/>
      <c r="L37" s="41"/>
      <c r="M37" s="85" t="s">
        <v>66</v>
      </c>
      <c r="N37" s="22">
        <f>'1403-03-04'!O36</f>
        <v>757.2</v>
      </c>
      <c r="O37" s="22">
        <f>SUM(J15:J17)</f>
        <v>1738.18</v>
      </c>
      <c r="P37" s="22">
        <f>'1403-03-04'!P36+'1403-03-05'!O37+Q37</f>
        <v>51490.679999999993</v>
      </c>
      <c r="Q37" s="19">
        <v>0</v>
      </c>
      <c r="V37" s="18"/>
    </row>
    <row r="38" spans="1:22" s="9" customFormat="1" ht="30.95" customHeight="1" x14ac:dyDescent="0.25">
      <c r="A38" s="8"/>
      <c r="B38" s="85" t="s">
        <v>301</v>
      </c>
      <c r="C38" s="85">
        <v>2</v>
      </c>
      <c r="D38" s="85" t="s">
        <v>302</v>
      </c>
      <c r="E38" s="85">
        <v>167</v>
      </c>
      <c r="F38" s="85">
        <v>2</v>
      </c>
      <c r="G38" s="22" t="s">
        <v>42</v>
      </c>
      <c r="H38" s="930" t="s">
        <v>303</v>
      </c>
      <c r="I38" s="931"/>
      <c r="J38" s="931"/>
      <c r="K38" s="932"/>
      <c r="L38" s="42"/>
      <c r="M38" s="101" t="s">
        <v>67</v>
      </c>
      <c r="N38" s="22">
        <f>'1403-03-04'!O37</f>
        <v>0</v>
      </c>
      <c r="O38" s="22">
        <f>J18</f>
        <v>1162</v>
      </c>
      <c r="P38" s="22">
        <f>'1403-03-04'!P37+'1403-03-05'!O38+Q38</f>
        <v>50722.931999999986</v>
      </c>
      <c r="Q38" s="19">
        <f>Q37*0.6</f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85"/>
      <c r="E39" s="85"/>
      <c r="F39" s="85"/>
      <c r="G39" s="22"/>
      <c r="H39" s="87"/>
      <c r="I39" s="88"/>
      <c r="J39" s="88"/>
      <c r="K39" s="89"/>
      <c r="L39" s="42"/>
      <c r="M39" s="101" t="s">
        <v>164</v>
      </c>
      <c r="N39" s="22">
        <f>'1403-03-04'!O38</f>
        <v>1015</v>
      </c>
      <c r="O39" s="22">
        <f>J19</f>
        <v>340</v>
      </c>
      <c r="P39" s="22">
        <f>'1403-03-04'!P38+'1403-03-05'!O39+Q39</f>
        <v>7190.86</v>
      </c>
      <c r="Q39" s="9"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85"/>
      <c r="E40" s="85"/>
      <c r="F40" s="85"/>
      <c r="G40" s="85"/>
      <c r="H40" s="87"/>
      <c r="I40" s="88"/>
      <c r="J40" s="88"/>
      <c r="K40" s="89"/>
      <c r="L40" s="42"/>
      <c r="M40" s="101" t="s">
        <v>190</v>
      </c>
      <c r="N40" s="22">
        <f>'1403-03-04'!O39</f>
        <v>0</v>
      </c>
      <c r="O40" s="22">
        <f t="shared" ref="O40" si="5">J20</f>
        <v>0</v>
      </c>
      <c r="P40" s="22">
        <f>'1403-03-04'!P39+'1403-03-05'!O40+Q40</f>
        <v>469</v>
      </c>
      <c r="Q40" s="19">
        <v>0</v>
      </c>
      <c r="R40" s="19"/>
    </row>
    <row r="41" spans="1:22" s="9" customFormat="1" ht="30.95" customHeight="1" x14ac:dyDescent="0.25">
      <c r="A41" s="8"/>
      <c r="B41" s="31"/>
      <c r="C41" s="31"/>
      <c r="D41" s="85"/>
      <c r="E41" s="85"/>
      <c r="F41" s="85"/>
      <c r="G41" s="85"/>
      <c r="H41" s="930"/>
      <c r="I41" s="931"/>
      <c r="J41" s="931"/>
      <c r="K41" s="932"/>
      <c r="L41" s="42"/>
      <c r="M41" s="85" t="s">
        <v>191</v>
      </c>
      <c r="N41" s="22">
        <f>'1403-03-04'!O40</f>
        <v>0</v>
      </c>
      <c r="O41" s="22">
        <v>0</v>
      </c>
      <c r="P41" s="22">
        <f>'1403-03-04'!P40+'1403-03-05'!O41+Q41</f>
        <v>50</v>
      </c>
      <c r="Q41" s="9">
        <v>0</v>
      </c>
    </row>
    <row r="42" spans="1:22" s="9" customFormat="1" ht="30.95" customHeight="1" x14ac:dyDescent="0.25">
      <c r="A42" s="8"/>
      <c r="B42" s="924" t="s">
        <v>5</v>
      </c>
      <c r="C42" s="924"/>
      <c r="D42" s="924"/>
      <c r="E42" s="924"/>
      <c r="F42" s="924"/>
      <c r="G42" s="924"/>
      <c r="H42" s="925" t="s">
        <v>193</v>
      </c>
      <c r="I42" s="925"/>
      <c r="J42" s="925"/>
      <c r="K42" s="925"/>
      <c r="L42" s="925"/>
      <c r="M42" s="925"/>
      <c r="N42" s="925"/>
      <c r="O42" s="925"/>
      <c r="P42" s="925"/>
    </row>
    <row r="43" spans="1:22" s="9" customFormat="1" ht="26.1" customHeight="1" x14ac:dyDescent="0.25">
      <c r="A43" s="8"/>
      <c r="B43" s="986"/>
      <c r="C43" s="986"/>
      <c r="D43" s="986"/>
      <c r="E43" s="986"/>
      <c r="F43" s="986"/>
      <c r="G43" s="986"/>
      <c r="H43" s="986"/>
      <c r="I43" s="986"/>
      <c r="J43" s="986"/>
      <c r="K43" s="986"/>
      <c r="L43" s="986"/>
      <c r="M43" s="986"/>
      <c r="N43" s="986"/>
      <c r="O43" s="986"/>
      <c r="P43" s="986"/>
    </row>
    <row r="44" spans="1:22" s="9" customFormat="1" ht="26.45" customHeight="1" x14ac:dyDescent="0.25">
      <c r="A44" s="20"/>
      <c r="B44" s="985"/>
      <c r="C44" s="985"/>
      <c r="D44" s="985"/>
      <c r="E44" s="985"/>
      <c r="F44" s="985"/>
      <c r="G44" s="985"/>
      <c r="H44" s="985"/>
      <c r="I44" s="985"/>
      <c r="J44" s="985"/>
      <c r="K44" s="985"/>
      <c r="L44" s="985"/>
      <c r="M44" s="985"/>
      <c r="N44" s="985"/>
      <c r="O44" s="985"/>
      <c r="P44" s="985"/>
    </row>
  </sheetData>
  <mergeCells count="74">
    <mergeCell ref="B42:G42"/>
    <mergeCell ref="H42:P42"/>
    <mergeCell ref="B43:P43"/>
    <mergeCell ref="B44:P44"/>
    <mergeCell ref="B35:K35"/>
    <mergeCell ref="M35:P35"/>
    <mergeCell ref="H36:K36"/>
    <mergeCell ref="H37:K37"/>
    <mergeCell ref="H38:K38"/>
    <mergeCell ref="H41:K41"/>
    <mergeCell ref="K20:L20"/>
    <mergeCell ref="M20:P20"/>
    <mergeCell ref="B22:K22"/>
    <mergeCell ref="M22:P22"/>
    <mergeCell ref="B34:P3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7F03-F06B-450A-B36C-91023E136C7E}">
  <sheetPr>
    <pageSetUpPr fitToPage="1"/>
  </sheetPr>
  <dimension ref="A1:U54"/>
  <sheetViews>
    <sheetView rightToLeft="1" view="pageBreakPreview" topLeftCell="A14" zoomScale="85" zoomScaleNormal="100" zoomScaleSheetLayoutView="85" workbookViewId="0">
      <selection activeCell="J14" sqref="J14:J15"/>
    </sheetView>
  </sheetViews>
  <sheetFormatPr defaultRowHeight="15" x14ac:dyDescent="0.25"/>
  <cols>
    <col min="2" max="2" width="15.28515625" customWidth="1"/>
    <col min="11" max="11" width="10.28515625" customWidth="1"/>
    <col min="12" max="12" width="0.85546875" customWidth="1"/>
    <col min="13" max="13" width="21.85546875" customWidth="1"/>
    <col min="15" max="15" width="9.85546875" customWidth="1"/>
    <col min="16" max="16" width="7.42578125" customWidth="1"/>
    <col min="17" max="17" width="7.5703125" customWidth="1"/>
    <col min="21" max="21" width="11.5703125" customWidth="1"/>
  </cols>
  <sheetData>
    <row r="1" spans="1:21" s="21" customFormat="1" ht="19.5" x14ac:dyDescent="0.25"/>
    <row r="2" spans="1:21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1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  <c r="R3" s="991"/>
      <c r="S3" s="992"/>
      <c r="T3" s="106"/>
      <c r="U3" s="107">
        <f ca="1">ROUNDDOWN(NOW(),0)</f>
        <v>45496</v>
      </c>
    </row>
    <row r="4" spans="1:21" s="9" customFormat="1" ht="23.1" customHeight="1" x14ac:dyDescent="0.25">
      <c r="A4" s="8"/>
      <c r="B4" s="977" t="s">
        <v>2</v>
      </c>
      <c r="C4" s="977"/>
      <c r="D4" s="977"/>
      <c r="E4" s="977"/>
      <c r="F4" s="94"/>
      <c r="G4" s="978" t="s">
        <v>16</v>
      </c>
      <c r="H4" s="978"/>
      <c r="I4" s="993">
        <f ca="1">U3</f>
        <v>45496</v>
      </c>
      <c r="J4" s="979"/>
      <c r="K4" s="979"/>
      <c r="N4" s="978" t="s">
        <v>3</v>
      </c>
      <c r="O4" s="978"/>
      <c r="P4" s="102">
        <f ca="1">U4</f>
        <v>33</v>
      </c>
      <c r="U4" s="108">
        <f ca="1">DAY(U3)+10</f>
        <v>33</v>
      </c>
    </row>
    <row r="5" spans="1:21" s="92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1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  <c r="Q6" s="895"/>
    </row>
    <row r="7" spans="1:21" s="96" customFormat="1" ht="22.5" customHeight="1" x14ac:dyDescent="0.25">
      <c r="A7" s="8"/>
      <c r="B7" s="892" t="s">
        <v>60</v>
      </c>
      <c r="C7" s="892"/>
      <c r="D7" s="892"/>
      <c r="E7" s="95" t="s">
        <v>18</v>
      </c>
      <c r="F7" s="892" t="s">
        <v>60</v>
      </c>
      <c r="G7" s="892"/>
      <c r="H7" s="9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Q7" s="895"/>
    </row>
    <row r="8" spans="1:21" s="96" customFormat="1" ht="36" customHeight="1" x14ac:dyDescent="0.25">
      <c r="A8" s="8"/>
      <c r="B8" s="888" t="s">
        <v>305</v>
      </c>
      <c r="C8" s="889"/>
      <c r="D8" s="890"/>
      <c r="E8" s="101" t="s">
        <v>42</v>
      </c>
      <c r="F8" s="888" t="s">
        <v>217</v>
      </c>
      <c r="G8" s="890"/>
      <c r="H8" s="85">
        <v>1000</v>
      </c>
      <c r="I8" s="980" t="s">
        <v>314</v>
      </c>
      <c r="J8" s="981"/>
      <c r="K8" s="981"/>
      <c r="L8" s="982"/>
      <c r="M8" s="896" t="s">
        <v>313</v>
      </c>
      <c r="N8" s="896"/>
      <c r="O8" s="896"/>
      <c r="P8" s="896"/>
      <c r="Q8" s="896"/>
    </row>
    <row r="9" spans="1:21" s="96" customFormat="1" ht="36" customHeight="1" x14ac:dyDescent="0.25">
      <c r="A9" s="8"/>
      <c r="B9" s="888" t="s">
        <v>42</v>
      </c>
      <c r="C9" s="889"/>
      <c r="D9" s="890"/>
      <c r="E9" s="101" t="s">
        <v>42</v>
      </c>
      <c r="F9" s="888" t="s">
        <v>219</v>
      </c>
      <c r="G9" s="890"/>
      <c r="H9" s="85">
        <v>0</v>
      </c>
      <c r="I9" s="980" t="s">
        <v>42</v>
      </c>
      <c r="J9" s="981"/>
      <c r="K9" s="981"/>
      <c r="L9" s="982"/>
      <c r="M9" s="896"/>
      <c r="N9" s="896"/>
      <c r="O9" s="896"/>
      <c r="P9" s="896"/>
      <c r="Q9" s="896"/>
    </row>
    <row r="10" spans="1:21" s="96" customFormat="1" ht="36" customHeight="1" x14ac:dyDescent="0.25">
      <c r="A10" s="8"/>
      <c r="B10" s="888" t="s">
        <v>42</v>
      </c>
      <c r="C10" s="889"/>
      <c r="D10" s="890"/>
      <c r="E10" s="101" t="s">
        <v>42</v>
      </c>
      <c r="F10" s="928" t="s">
        <v>203</v>
      </c>
      <c r="G10" s="929"/>
      <c r="H10" s="85">
        <v>0</v>
      </c>
      <c r="I10" s="980" t="s">
        <v>42</v>
      </c>
      <c r="J10" s="981"/>
      <c r="K10" s="981"/>
      <c r="L10" s="982"/>
      <c r="M10" s="896"/>
      <c r="N10" s="896"/>
      <c r="O10" s="896"/>
      <c r="P10" s="896"/>
      <c r="Q10" s="896"/>
    </row>
    <row r="11" spans="1:21" s="96" customFormat="1" ht="36" customHeight="1" x14ac:dyDescent="0.25">
      <c r="A11" s="8"/>
      <c r="B11" s="888" t="s">
        <v>42</v>
      </c>
      <c r="C11" s="889"/>
      <c r="D11" s="890"/>
      <c r="E11" s="101" t="s">
        <v>42</v>
      </c>
      <c r="F11" s="928" t="s">
        <v>203</v>
      </c>
      <c r="G11" s="929"/>
      <c r="H11" s="85">
        <v>0</v>
      </c>
      <c r="I11" s="980" t="s">
        <v>42</v>
      </c>
      <c r="J11" s="981"/>
      <c r="K11" s="981"/>
      <c r="L11" s="982"/>
      <c r="M11" s="896"/>
      <c r="N11" s="896"/>
      <c r="O11" s="896"/>
      <c r="P11" s="896"/>
      <c r="Q11" s="896"/>
    </row>
    <row r="12" spans="1:21" s="92" customFormat="1" ht="6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N12" s="12"/>
      <c r="O12" s="12"/>
      <c r="P12" s="12"/>
    </row>
    <row r="13" spans="1:21" s="9" customFormat="1" ht="24.6" customHeight="1" x14ac:dyDescent="0.25">
      <c r="A13" s="8"/>
      <c r="B13" s="895" t="s">
        <v>6</v>
      </c>
      <c r="C13" s="895"/>
      <c r="D13" s="895"/>
      <c r="E13" s="895"/>
      <c r="F13" s="895"/>
      <c r="G13" s="895"/>
      <c r="H13" s="895"/>
      <c r="I13" s="895"/>
      <c r="J13" s="895"/>
      <c r="K13" s="895"/>
      <c r="L13" s="895"/>
      <c r="M13" s="895"/>
      <c r="N13" s="895"/>
      <c r="O13" s="895"/>
      <c r="P13" s="895"/>
      <c r="Q13" s="895"/>
    </row>
    <row r="14" spans="1:21" s="9" customFormat="1" ht="23.45" customHeight="1" x14ac:dyDescent="0.25">
      <c r="A14" s="8"/>
      <c r="B14" s="894" t="s">
        <v>22</v>
      </c>
      <c r="C14" s="894" t="s">
        <v>20</v>
      </c>
      <c r="D14" s="894" t="s">
        <v>21</v>
      </c>
      <c r="E14" s="894" t="s">
        <v>209</v>
      </c>
      <c r="F14" s="927" t="s">
        <v>23</v>
      </c>
      <c r="G14" s="893" t="s">
        <v>24</v>
      </c>
      <c r="H14" s="897" t="s">
        <v>55</v>
      </c>
      <c r="I14" s="898"/>
      <c r="J14" s="894" t="s">
        <v>59</v>
      </c>
      <c r="K14" s="942" t="s">
        <v>1</v>
      </c>
      <c r="L14" s="944"/>
      <c r="M14" s="892" t="s">
        <v>7</v>
      </c>
      <c r="N14" s="892"/>
      <c r="O14" s="892"/>
      <c r="P14" s="892"/>
      <c r="Q14" s="892"/>
    </row>
    <row r="15" spans="1:21" s="100" customFormat="1" ht="20.100000000000001" customHeight="1" x14ac:dyDescent="0.25">
      <c r="A15" s="8"/>
      <c r="B15" s="894"/>
      <c r="C15" s="894"/>
      <c r="D15" s="894"/>
      <c r="E15" s="894"/>
      <c r="F15" s="927"/>
      <c r="G15" s="893"/>
      <c r="H15" s="95" t="s">
        <v>57</v>
      </c>
      <c r="I15" s="95" t="s">
        <v>58</v>
      </c>
      <c r="J15" s="894"/>
      <c r="K15" s="945"/>
      <c r="L15" s="947"/>
      <c r="M15" s="892"/>
      <c r="N15" s="892"/>
      <c r="O15" s="892"/>
      <c r="P15" s="892"/>
      <c r="Q15" s="892"/>
      <c r="R15" s="899"/>
      <c r="S15" s="899"/>
    </row>
    <row r="16" spans="1:21" s="9" customFormat="1" ht="24.95" customHeight="1" x14ac:dyDescent="0.25">
      <c r="A16" s="8"/>
      <c r="B16" s="7" t="s">
        <v>8</v>
      </c>
      <c r="C16" s="7" t="s">
        <v>315</v>
      </c>
      <c r="D16" s="7" t="s">
        <v>286</v>
      </c>
      <c r="E16" s="7">
        <v>850</v>
      </c>
      <c r="F16" s="6" t="s">
        <v>9</v>
      </c>
      <c r="G16" s="85" t="s">
        <v>84</v>
      </c>
      <c r="H16" s="85">
        <v>65</v>
      </c>
      <c r="I16" s="30">
        <v>32</v>
      </c>
      <c r="J16" s="29">
        <f>H16*6.65+I16*4.16</f>
        <v>565.37</v>
      </c>
      <c r="K16" s="960" t="s">
        <v>69</v>
      </c>
      <c r="L16" s="961"/>
      <c r="M16" s="910" t="s">
        <v>56</v>
      </c>
      <c r="N16" s="910"/>
      <c r="O16" s="910"/>
      <c r="P16" s="910"/>
      <c r="Q16" s="910"/>
      <c r="R16" s="899"/>
      <c r="S16" s="899"/>
    </row>
    <row r="17" spans="1:19" s="9" customFormat="1" ht="24.95" customHeight="1" x14ac:dyDescent="0.25">
      <c r="A17" s="8"/>
      <c r="B17" s="7" t="s">
        <v>8</v>
      </c>
      <c r="C17" s="7" t="s">
        <v>315</v>
      </c>
      <c r="D17" s="7" t="s">
        <v>286</v>
      </c>
      <c r="E17" s="7">
        <v>850</v>
      </c>
      <c r="F17" s="6" t="s">
        <v>9</v>
      </c>
      <c r="G17" s="85" t="s">
        <v>84</v>
      </c>
      <c r="H17" s="7">
        <v>51</v>
      </c>
      <c r="I17" s="7">
        <v>90</v>
      </c>
      <c r="J17" s="29">
        <f>H17*6+I17*4</f>
        <v>666</v>
      </c>
      <c r="K17" s="960" t="s">
        <v>70</v>
      </c>
      <c r="L17" s="961"/>
      <c r="M17" s="910" t="s">
        <v>345</v>
      </c>
      <c r="N17" s="910"/>
      <c r="O17" s="910"/>
      <c r="P17" s="910"/>
      <c r="Q17" s="910"/>
      <c r="R17" s="105"/>
      <c r="S17" s="105"/>
    </row>
    <row r="18" spans="1:19" s="9" customFormat="1" ht="24.95" customHeight="1" x14ac:dyDescent="0.25">
      <c r="A18" s="8"/>
      <c r="B18" s="7" t="s">
        <v>8</v>
      </c>
      <c r="C18" s="7" t="s">
        <v>315</v>
      </c>
      <c r="D18" s="7" t="s">
        <v>286</v>
      </c>
      <c r="E18" s="7">
        <v>850</v>
      </c>
      <c r="F18" s="6" t="s">
        <v>9</v>
      </c>
      <c r="G18" s="85" t="s">
        <v>84</v>
      </c>
      <c r="H18" s="7">
        <v>133</v>
      </c>
      <c r="I18" s="7">
        <v>0</v>
      </c>
      <c r="J18" s="29">
        <f>H18*6+I18*4</f>
        <v>798</v>
      </c>
      <c r="K18" s="960" t="s">
        <v>70</v>
      </c>
      <c r="L18" s="961"/>
      <c r="M18" s="910" t="s">
        <v>361</v>
      </c>
      <c r="N18" s="910"/>
      <c r="O18" s="910"/>
      <c r="P18" s="910"/>
      <c r="Q18" s="910"/>
      <c r="R18" s="899"/>
      <c r="S18" s="899"/>
    </row>
    <row r="19" spans="1:19" s="9" customFormat="1" ht="24.95" customHeight="1" x14ac:dyDescent="0.25">
      <c r="A19" s="8"/>
      <c r="B19" s="7" t="s">
        <v>8</v>
      </c>
      <c r="C19" s="40" t="s">
        <v>151</v>
      </c>
      <c r="D19" s="40" t="s">
        <v>151</v>
      </c>
      <c r="E19" s="40" t="s">
        <v>151</v>
      </c>
      <c r="F19" s="40" t="s">
        <v>151</v>
      </c>
      <c r="G19" s="40" t="s">
        <v>151</v>
      </c>
      <c r="H19" s="40" t="s">
        <v>151</v>
      </c>
      <c r="I19" s="40" t="s">
        <v>151</v>
      </c>
      <c r="J19" s="40" t="s">
        <v>151</v>
      </c>
      <c r="K19" s="988" t="s">
        <v>151</v>
      </c>
      <c r="L19" s="990"/>
      <c r="M19" s="988" t="s">
        <v>151</v>
      </c>
      <c r="N19" s="989"/>
      <c r="O19" s="989"/>
      <c r="P19" s="989"/>
      <c r="Q19" s="990"/>
      <c r="R19" s="93"/>
      <c r="S19" s="7" t="s">
        <v>92</v>
      </c>
    </row>
    <row r="20" spans="1:19" s="9" customFormat="1" ht="24.95" customHeight="1" x14ac:dyDescent="0.25">
      <c r="A20" s="8"/>
      <c r="B20" s="40" t="s">
        <v>151</v>
      </c>
      <c r="C20" s="40" t="s">
        <v>151</v>
      </c>
      <c r="D20" s="40" t="s">
        <v>151</v>
      </c>
      <c r="E20" s="40" t="s">
        <v>151</v>
      </c>
      <c r="F20" s="40" t="s">
        <v>151</v>
      </c>
      <c r="G20" s="40" t="s">
        <v>151</v>
      </c>
      <c r="H20" s="40" t="s">
        <v>151</v>
      </c>
      <c r="I20" s="40" t="s">
        <v>151</v>
      </c>
      <c r="J20" s="40" t="s">
        <v>151</v>
      </c>
      <c r="K20" s="988" t="s">
        <v>151</v>
      </c>
      <c r="L20" s="990"/>
      <c r="M20" s="988" t="s">
        <v>151</v>
      </c>
      <c r="N20" s="989"/>
      <c r="O20" s="989"/>
      <c r="P20" s="989"/>
      <c r="Q20" s="990"/>
      <c r="R20" s="93"/>
      <c r="S20" s="109"/>
    </row>
    <row r="21" spans="1:19" s="9" customFormat="1" ht="24.95" customHeight="1" x14ac:dyDescent="0.25">
      <c r="A21" s="8"/>
      <c r="B21" s="6" t="s">
        <v>40</v>
      </c>
      <c r="C21" s="7" t="s">
        <v>39</v>
      </c>
      <c r="D21" s="6" t="s">
        <v>93</v>
      </c>
      <c r="E21" s="7">
        <v>75</v>
      </c>
      <c r="F21" s="24" t="s">
        <v>42</v>
      </c>
      <c r="G21" s="85" t="s">
        <v>84</v>
      </c>
      <c r="H21" s="86" t="s">
        <v>42</v>
      </c>
      <c r="I21" s="86" t="s">
        <v>42</v>
      </c>
      <c r="J21" s="22">
        <f>SUM(J15:J16)</f>
        <v>565.37</v>
      </c>
      <c r="K21" s="98" t="s">
        <v>70</v>
      </c>
      <c r="L21" s="99"/>
      <c r="M21" s="910" t="s">
        <v>56</v>
      </c>
      <c r="N21" s="910"/>
      <c r="O21" s="910"/>
      <c r="P21" s="910"/>
      <c r="Q21" s="910"/>
      <c r="R21" s="93"/>
      <c r="S21" s="109"/>
    </row>
    <row r="22" spans="1:19" s="9" customFormat="1" ht="24.95" customHeight="1" x14ac:dyDescent="0.25">
      <c r="A22" s="8"/>
      <c r="B22" s="6" t="s">
        <v>163</v>
      </c>
      <c r="C22" s="85" t="s">
        <v>311</v>
      </c>
      <c r="D22" s="85" t="s">
        <v>312</v>
      </c>
      <c r="E22" s="85" t="s">
        <v>42</v>
      </c>
      <c r="F22" s="85" t="s">
        <v>42</v>
      </c>
      <c r="G22" s="85" t="s">
        <v>42</v>
      </c>
      <c r="H22" s="85" t="s">
        <v>42</v>
      </c>
      <c r="I22" s="85" t="s">
        <v>42</v>
      </c>
      <c r="J22" s="22">
        <v>1060</v>
      </c>
      <c r="K22" s="960" t="s">
        <v>70</v>
      </c>
      <c r="L22" s="961"/>
      <c r="M22" s="910" t="s">
        <v>56</v>
      </c>
      <c r="N22" s="910"/>
      <c r="O22" s="910"/>
      <c r="P22" s="910"/>
      <c r="Q22" s="910"/>
      <c r="R22" s="93"/>
      <c r="S22" s="109"/>
    </row>
    <row r="23" spans="1:19" s="9" customFormat="1" ht="24.95" customHeight="1" x14ac:dyDescent="0.25">
      <c r="A23" s="8"/>
      <c r="B23" s="6" t="s">
        <v>163</v>
      </c>
      <c r="C23" s="85" t="s">
        <v>311</v>
      </c>
      <c r="D23" s="85" t="s">
        <v>312</v>
      </c>
      <c r="E23" s="85" t="s">
        <v>42</v>
      </c>
      <c r="F23" s="85" t="s">
        <v>42</v>
      </c>
      <c r="G23" s="85" t="s">
        <v>42</v>
      </c>
      <c r="H23" s="85" t="s">
        <v>42</v>
      </c>
      <c r="I23" s="85" t="s">
        <v>42</v>
      </c>
      <c r="J23" s="22">
        <v>1060</v>
      </c>
      <c r="K23" s="960" t="s">
        <v>70</v>
      </c>
      <c r="L23" s="961"/>
      <c r="M23" s="910" t="s">
        <v>56</v>
      </c>
      <c r="N23" s="910"/>
      <c r="O23" s="910"/>
      <c r="P23" s="910"/>
      <c r="Q23" s="910"/>
      <c r="R23" s="93"/>
      <c r="S23" s="109"/>
    </row>
    <row r="24" spans="1:19" s="9" customFormat="1" ht="24.95" customHeight="1" x14ac:dyDescent="0.25">
      <c r="A24" s="8"/>
      <c r="B24" s="85" t="s">
        <v>97</v>
      </c>
      <c r="C24" s="85" t="s">
        <v>42</v>
      </c>
      <c r="D24" s="85" t="s">
        <v>42</v>
      </c>
      <c r="E24" s="85" t="s">
        <v>42</v>
      </c>
      <c r="F24" s="85" t="s">
        <v>42</v>
      </c>
      <c r="G24" s="85" t="s">
        <v>42</v>
      </c>
      <c r="H24" s="85" t="s">
        <v>42</v>
      </c>
      <c r="I24" s="85" t="s">
        <v>42</v>
      </c>
      <c r="J24" s="85">
        <v>0</v>
      </c>
      <c r="K24" s="960" t="s">
        <v>70</v>
      </c>
      <c r="L24" s="961"/>
      <c r="M24" s="910" t="s">
        <v>56</v>
      </c>
      <c r="N24" s="910"/>
      <c r="O24" s="910"/>
      <c r="P24" s="910"/>
      <c r="Q24" s="910"/>
      <c r="R24" s="93"/>
      <c r="S24" s="109"/>
    </row>
    <row r="25" spans="1:19" s="9" customFormat="1" ht="24.95" customHeight="1" x14ac:dyDescent="0.25">
      <c r="A25" s="8"/>
      <c r="B25" s="6"/>
      <c r="C25" s="85"/>
      <c r="D25" s="85"/>
      <c r="E25" s="85"/>
      <c r="F25" s="85"/>
      <c r="G25" s="85"/>
      <c r="H25" s="85"/>
      <c r="I25" s="85"/>
      <c r="J25" s="22"/>
      <c r="K25" s="98"/>
      <c r="L25" s="99"/>
      <c r="M25" s="910" t="s">
        <v>56</v>
      </c>
      <c r="N25" s="910"/>
      <c r="O25" s="910"/>
      <c r="P25" s="910"/>
      <c r="Q25" s="910"/>
      <c r="R25" s="93"/>
      <c r="S25" s="109"/>
    </row>
    <row r="26" spans="1:19" s="9" customFormat="1" ht="24.95" customHeight="1" x14ac:dyDescent="0.25">
      <c r="A26" s="8"/>
      <c r="B26" s="6"/>
      <c r="C26" s="85"/>
      <c r="D26" s="85"/>
      <c r="E26" s="85"/>
      <c r="F26" s="85"/>
      <c r="G26" s="85"/>
      <c r="H26" s="85"/>
      <c r="I26" s="85"/>
      <c r="J26" s="22"/>
      <c r="K26" s="960"/>
      <c r="L26" s="961"/>
      <c r="M26" s="910" t="s">
        <v>56</v>
      </c>
      <c r="N26" s="910"/>
      <c r="O26" s="910"/>
      <c r="P26" s="910"/>
      <c r="Q26" s="910"/>
      <c r="R26" s="93"/>
      <c r="S26" s="109"/>
    </row>
    <row r="27" spans="1:19" s="9" customFormat="1" ht="24.95" customHeight="1" x14ac:dyDescent="0.25">
      <c r="A27" s="8"/>
      <c r="B27" s="40"/>
      <c r="C27" s="40"/>
      <c r="D27" s="40"/>
      <c r="E27" s="40"/>
      <c r="F27" s="40"/>
      <c r="G27" s="40"/>
      <c r="H27" s="40"/>
      <c r="I27" s="40"/>
      <c r="J27" s="40"/>
      <c r="K27" s="960"/>
      <c r="L27" s="961"/>
      <c r="M27" s="910" t="s">
        <v>56</v>
      </c>
      <c r="N27" s="910"/>
      <c r="O27" s="910"/>
      <c r="P27" s="910"/>
      <c r="Q27" s="910"/>
      <c r="R27" s="93"/>
      <c r="S27" s="93"/>
    </row>
    <row r="28" spans="1:19" s="92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19" s="9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06" t="s">
        <v>291</v>
      </c>
      <c r="N29" s="906"/>
      <c r="O29" s="906"/>
      <c r="P29" s="906"/>
      <c r="Q29" s="906"/>
    </row>
    <row r="30" spans="1:19" s="100" customFormat="1" ht="47.1" customHeight="1" x14ac:dyDescent="0.25">
      <c r="A30" s="8"/>
      <c r="B30" s="95" t="s">
        <v>26</v>
      </c>
      <c r="C30" s="95" t="s">
        <v>28</v>
      </c>
      <c r="D30" s="95" t="s">
        <v>29</v>
      </c>
      <c r="E30" s="95" t="s">
        <v>64</v>
      </c>
      <c r="F30" s="95" t="s">
        <v>30</v>
      </c>
      <c r="G30" s="97" t="s">
        <v>51</v>
      </c>
      <c r="H30" s="97" t="s">
        <v>52</v>
      </c>
      <c r="I30" s="97" t="s">
        <v>53</v>
      </c>
      <c r="J30" s="97" t="s">
        <v>54</v>
      </c>
      <c r="K30" s="91" t="s">
        <v>7</v>
      </c>
      <c r="L30" s="51"/>
      <c r="M30" s="95" t="s">
        <v>292</v>
      </c>
      <c r="N30" s="95" t="s">
        <v>338</v>
      </c>
      <c r="O30" s="95" t="s">
        <v>339</v>
      </c>
      <c r="P30" s="95" t="s">
        <v>294</v>
      </c>
      <c r="Q30" s="95" t="s">
        <v>304</v>
      </c>
    </row>
    <row r="31" spans="1:19" s="9" customFormat="1" ht="21" customHeight="1" x14ac:dyDescent="0.25">
      <c r="A31" s="8"/>
      <c r="B31" s="7" t="s">
        <v>43</v>
      </c>
      <c r="C31" s="26">
        <v>1</v>
      </c>
      <c r="D31" s="26">
        <v>3</v>
      </c>
      <c r="E31" s="85">
        <v>0</v>
      </c>
      <c r="F31" s="26">
        <f>SUM(C31:E31)</f>
        <v>4</v>
      </c>
      <c r="G31" s="85">
        <v>30</v>
      </c>
      <c r="H31" s="85">
        <v>0</v>
      </c>
      <c r="I31" s="85">
        <f>SUM(G31:H31)</f>
        <v>30</v>
      </c>
      <c r="J31" s="85">
        <f>F31*10-G31</f>
        <v>10</v>
      </c>
      <c r="K31" s="84"/>
      <c r="L31" s="50"/>
      <c r="M31" s="84" t="s">
        <v>340</v>
      </c>
      <c r="N31" s="84">
        <v>1</v>
      </c>
      <c r="O31" s="84">
        <v>0</v>
      </c>
      <c r="P31" s="84">
        <v>0</v>
      </c>
      <c r="Q31" s="84" cm="1">
        <f t="array" ref="Q31:R31">O31:P31+N31</f>
        <v>1</v>
      </c>
      <c r="R31" s="9">
        <v>1</v>
      </c>
    </row>
    <row r="32" spans="1:19" s="9" customFormat="1" ht="21" customHeight="1" x14ac:dyDescent="0.25">
      <c r="A32" s="8"/>
      <c r="B32" s="85" t="s">
        <v>12</v>
      </c>
      <c r="C32" s="26">
        <v>0</v>
      </c>
      <c r="D32" s="26">
        <v>1</v>
      </c>
      <c r="E32" s="85">
        <v>1</v>
      </c>
      <c r="F32" s="26">
        <f t="shared" ref="F32:F38" si="0">SUM(C32:E32)</f>
        <v>2</v>
      </c>
      <c r="G32" s="85">
        <v>10</v>
      </c>
      <c r="H32" s="85">
        <v>0</v>
      </c>
      <c r="I32" s="85">
        <f>SUM(G32:H32)</f>
        <v>10</v>
      </c>
      <c r="J32" s="85">
        <f>F32*10-G32</f>
        <v>10</v>
      </c>
      <c r="K32" s="84"/>
      <c r="L32" s="50"/>
      <c r="M32" s="85" t="s">
        <v>341</v>
      </c>
      <c r="N32" s="85">
        <v>2</v>
      </c>
      <c r="O32" s="85">
        <v>0</v>
      </c>
      <c r="P32" s="85">
        <v>0</v>
      </c>
      <c r="Q32" s="84" cm="1">
        <f t="array" ref="Q32:R32">O32:P32+N32</f>
        <v>2</v>
      </c>
      <c r="R32" s="9">
        <v>2</v>
      </c>
    </row>
    <row r="33" spans="1:21" s="9" customFormat="1" ht="21" customHeight="1" x14ac:dyDescent="0.25">
      <c r="A33" s="8"/>
      <c r="B33" s="85" t="s">
        <v>13</v>
      </c>
      <c r="C33" s="85">
        <v>3</v>
      </c>
      <c r="D33" s="85">
        <v>1</v>
      </c>
      <c r="E33" s="85">
        <v>3</v>
      </c>
      <c r="F33" s="26">
        <f t="shared" si="0"/>
        <v>7</v>
      </c>
      <c r="G33" s="85">
        <v>50</v>
      </c>
      <c r="H33" s="85">
        <v>0</v>
      </c>
      <c r="I33" s="85">
        <f>SUM(G33:H33)</f>
        <v>50</v>
      </c>
      <c r="J33" s="85">
        <f t="shared" ref="J33:J40" si="1">F33*10-G33</f>
        <v>20</v>
      </c>
      <c r="K33" s="84"/>
      <c r="L33" s="50"/>
      <c r="M33" s="85" t="s">
        <v>342</v>
      </c>
      <c r="N33" s="85">
        <v>1</v>
      </c>
      <c r="O33" s="85">
        <v>0</v>
      </c>
      <c r="P33" s="85">
        <v>0</v>
      </c>
      <c r="Q33" s="84" cm="1">
        <f t="array" ref="Q33:R33">O33:P33+N33</f>
        <v>1</v>
      </c>
      <c r="R33" s="9">
        <v>1</v>
      </c>
    </row>
    <row r="34" spans="1:21" s="9" customFormat="1" ht="21" customHeight="1" x14ac:dyDescent="0.25">
      <c r="A34" s="8"/>
      <c r="B34" s="85" t="s">
        <v>10</v>
      </c>
      <c r="C34" s="85">
        <v>1</v>
      </c>
      <c r="D34" s="85">
        <v>0</v>
      </c>
      <c r="E34" s="85">
        <v>0</v>
      </c>
      <c r="F34" s="26">
        <f t="shared" si="0"/>
        <v>1</v>
      </c>
      <c r="G34" s="85">
        <v>10</v>
      </c>
      <c r="H34" s="85">
        <v>0</v>
      </c>
      <c r="I34" s="85">
        <f t="shared" ref="I34:I38" si="2">SUM(G34:H34)</f>
        <v>10</v>
      </c>
      <c r="J34" s="85">
        <f t="shared" si="1"/>
        <v>0</v>
      </c>
      <c r="K34" s="84"/>
      <c r="L34" s="50"/>
      <c r="M34" s="84" t="s">
        <v>300</v>
      </c>
      <c r="N34" s="84">
        <v>4</v>
      </c>
      <c r="O34" s="85">
        <v>0</v>
      </c>
      <c r="P34" s="85">
        <v>0</v>
      </c>
      <c r="Q34" s="84" cm="1">
        <f t="array" ref="Q34:R34">O34:P34+N34</f>
        <v>4</v>
      </c>
      <c r="R34" s="9">
        <v>4</v>
      </c>
    </row>
    <row r="35" spans="1:21" s="9" customFormat="1" ht="21" customHeight="1" x14ac:dyDescent="0.25">
      <c r="A35" s="8"/>
      <c r="B35" s="85" t="s">
        <v>11</v>
      </c>
      <c r="C35" s="85">
        <v>3</v>
      </c>
      <c r="D35" s="85">
        <v>0</v>
      </c>
      <c r="E35" s="85">
        <v>0</v>
      </c>
      <c r="F35" s="26">
        <f t="shared" si="0"/>
        <v>3</v>
      </c>
      <c r="G35" s="85">
        <v>20</v>
      </c>
      <c r="H35" s="85">
        <v>0</v>
      </c>
      <c r="I35" s="85">
        <f t="shared" si="2"/>
        <v>20</v>
      </c>
      <c r="J35" s="85">
        <f t="shared" si="1"/>
        <v>10</v>
      </c>
      <c r="K35" s="84"/>
      <c r="L35" s="50"/>
      <c r="M35" s="84" t="s">
        <v>296</v>
      </c>
      <c r="N35" s="84">
        <v>5</v>
      </c>
      <c r="O35" s="85">
        <v>0</v>
      </c>
      <c r="P35" s="85">
        <v>0</v>
      </c>
      <c r="Q35" s="84" cm="1">
        <f t="array" ref="Q35:R35">O35:P35+N35</f>
        <v>5</v>
      </c>
      <c r="R35" s="9">
        <v>5</v>
      </c>
    </row>
    <row r="36" spans="1:21" s="9" customFormat="1" ht="21" customHeight="1" x14ac:dyDescent="0.25">
      <c r="A36" s="8"/>
      <c r="B36" s="85" t="s">
        <v>31</v>
      </c>
      <c r="C36" s="85">
        <v>2</v>
      </c>
      <c r="D36" s="85">
        <v>0</v>
      </c>
      <c r="E36" s="85">
        <v>0</v>
      </c>
      <c r="F36" s="26">
        <f t="shared" si="0"/>
        <v>2</v>
      </c>
      <c r="G36" s="85">
        <v>10</v>
      </c>
      <c r="H36" s="85">
        <v>0</v>
      </c>
      <c r="I36" s="85">
        <f t="shared" si="2"/>
        <v>10</v>
      </c>
      <c r="J36" s="85">
        <f t="shared" si="1"/>
        <v>10</v>
      </c>
      <c r="K36" s="84"/>
      <c r="L36" s="50"/>
      <c r="M36" s="84" t="s">
        <v>297</v>
      </c>
      <c r="N36" s="84">
        <v>11</v>
      </c>
      <c r="O36" s="85">
        <v>0</v>
      </c>
      <c r="P36" s="85">
        <v>0</v>
      </c>
      <c r="Q36" s="84" cm="1">
        <f t="array" ref="Q36:R36">O36:P36+N36</f>
        <v>11</v>
      </c>
      <c r="R36" s="9">
        <v>11</v>
      </c>
    </row>
    <row r="37" spans="1:21" s="9" customFormat="1" ht="21" customHeight="1" x14ac:dyDescent="0.25">
      <c r="A37" s="8"/>
      <c r="B37" s="85" t="s">
        <v>32</v>
      </c>
      <c r="C37" s="85">
        <v>2</v>
      </c>
      <c r="D37" s="85">
        <v>0</v>
      </c>
      <c r="E37" s="85">
        <v>0</v>
      </c>
      <c r="F37" s="26">
        <f t="shared" si="0"/>
        <v>2</v>
      </c>
      <c r="G37" s="85">
        <v>10</v>
      </c>
      <c r="H37" s="85">
        <v>0</v>
      </c>
      <c r="I37" s="85">
        <f t="shared" si="2"/>
        <v>10</v>
      </c>
      <c r="J37" s="85">
        <f t="shared" si="1"/>
        <v>10</v>
      </c>
      <c r="K37" s="84"/>
      <c r="L37" s="50"/>
      <c r="M37" s="84" t="s">
        <v>295</v>
      </c>
      <c r="N37" s="84">
        <v>5</v>
      </c>
      <c r="O37" s="85">
        <v>0</v>
      </c>
      <c r="P37" s="85">
        <v>0</v>
      </c>
      <c r="Q37" s="84" cm="1">
        <f t="array" ref="Q37:R37">O37:P37+N37</f>
        <v>5</v>
      </c>
      <c r="R37" s="9">
        <v>5</v>
      </c>
    </row>
    <row r="38" spans="1:21" s="9" customFormat="1" ht="21" customHeight="1" x14ac:dyDescent="0.25">
      <c r="A38" s="8"/>
      <c r="B38" s="85" t="s">
        <v>63</v>
      </c>
      <c r="C38" s="85">
        <v>0</v>
      </c>
      <c r="D38" s="85">
        <v>2</v>
      </c>
      <c r="E38" s="85">
        <v>0</v>
      </c>
      <c r="F38" s="26">
        <f t="shared" si="0"/>
        <v>2</v>
      </c>
      <c r="G38" s="85">
        <v>20</v>
      </c>
      <c r="H38" s="85">
        <v>0</v>
      </c>
      <c r="I38" s="85">
        <f t="shared" si="2"/>
        <v>20</v>
      </c>
      <c r="J38" s="85">
        <f t="shared" si="1"/>
        <v>0</v>
      </c>
      <c r="K38" s="84"/>
      <c r="L38" s="50"/>
      <c r="M38" s="84" t="s">
        <v>309</v>
      </c>
      <c r="N38" s="84">
        <v>13</v>
      </c>
      <c r="O38" s="85">
        <v>0</v>
      </c>
      <c r="P38" s="85">
        <v>0</v>
      </c>
      <c r="Q38" s="84" cm="1">
        <f t="array" ref="Q38:R38">O38:P38+N38</f>
        <v>13</v>
      </c>
      <c r="R38" s="9">
        <v>13</v>
      </c>
    </row>
    <row r="39" spans="1:21" s="9" customFormat="1" ht="21" customHeight="1" x14ac:dyDescent="0.25">
      <c r="A39" s="8"/>
      <c r="B39" s="85" t="s">
        <v>33</v>
      </c>
      <c r="C39" s="85">
        <v>1</v>
      </c>
      <c r="D39" s="85">
        <v>0</v>
      </c>
      <c r="E39" s="85" t="s">
        <v>72</v>
      </c>
      <c r="F39" s="26">
        <f>SUM(C39:E39)</f>
        <v>1</v>
      </c>
      <c r="G39" s="85">
        <v>8</v>
      </c>
      <c r="H39" s="85">
        <v>0</v>
      </c>
      <c r="I39" s="85">
        <f>SUM(G39:H39)</f>
        <v>8</v>
      </c>
      <c r="J39" s="85">
        <f t="shared" si="1"/>
        <v>2</v>
      </c>
      <c r="K39" s="84"/>
      <c r="L39" s="50"/>
      <c r="M39" s="84" t="s">
        <v>298</v>
      </c>
      <c r="N39" s="84">
        <v>5</v>
      </c>
      <c r="O39" s="85">
        <v>0</v>
      </c>
      <c r="P39" s="85">
        <v>0</v>
      </c>
      <c r="Q39" s="84" cm="1">
        <f t="array" ref="Q39:R39">O39:P39+N39</f>
        <v>5</v>
      </c>
      <c r="R39" s="9">
        <v>5</v>
      </c>
    </row>
    <row r="40" spans="1:21" s="9" customFormat="1" ht="21" customHeight="1" x14ac:dyDescent="0.25">
      <c r="A40" s="8"/>
      <c r="B40" s="85" t="s">
        <v>138</v>
      </c>
      <c r="C40" s="85">
        <v>0</v>
      </c>
      <c r="D40" s="85">
        <v>5</v>
      </c>
      <c r="E40" s="85">
        <v>0</v>
      </c>
      <c r="F40" s="85">
        <f>SUM(C40:E40)</f>
        <v>5</v>
      </c>
      <c r="G40" s="85">
        <v>50</v>
      </c>
      <c r="H40" s="85">
        <v>0</v>
      </c>
      <c r="I40" s="85">
        <f>SUM(G40:H40)</f>
        <v>50</v>
      </c>
      <c r="J40" s="85">
        <f t="shared" si="1"/>
        <v>0</v>
      </c>
      <c r="K40" s="84"/>
      <c r="L40" s="50"/>
      <c r="M40" s="84" t="s">
        <v>299</v>
      </c>
      <c r="N40" s="84">
        <v>4</v>
      </c>
      <c r="O40" s="85">
        <v>0</v>
      </c>
      <c r="P40" s="85">
        <v>0</v>
      </c>
      <c r="Q40" s="84" cm="1">
        <f t="array" ref="Q40:R40">O40:P40+N40</f>
        <v>4</v>
      </c>
      <c r="R40" s="9">
        <v>4</v>
      </c>
    </row>
    <row r="41" spans="1:21" s="9" customFormat="1" ht="21" customHeight="1" x14ac:dyDescent="0.25">
      <c r="A41" s="8"/>
      <c r="B41" s="85"/>
      <c r="C41" s="85"/>
      <c r="D41" s="85"/>
      <c r="E41" s="85"/>
      <c r="F41" s="26"/>
      <c r="G41" s="85"/>
      <c r="H41" s="85"/>
      <c r="I41" s="85"/>
      <c r="J41" s="85"/>
      <c r="K41" s="84"/>
      <c r="L41" s="50"/>
      <c r="M41" s="84" t="s">
        <v>343</v>
      </c>
      <c r="N41" s="84">
        <v>27</v>
      </c>
      <c r="O41" s="85">
        <v>0</v>
      </c>
      <c r="P41" s="85">
        <v>0</v>
      </c>
      <c r="Q41" s="84" cm="1">
        <f t="array" ref="Q41:R41">O41:P41+N41</f>
        <v>27</v>
      </c>
      <c r="R41" s="9">
        <v>27</v>
      </c>
    </row>
    <row r="42" spans="1:21" s="9" customFormat="1" ht="21" customHeight="1" x14ac:dyDescent="0.25">
      <c r="A42" s="8"/>
      <c r="B42" s="85"/>
      <c r="C42" s="85"/>
      <c r="D42" s="85"/>
      <c r="E42" s="85"/>
      <c r="F42" s="26"/>
      <c r="G42" s="85"/>
      <c r="H42" s="85"/>
      <c r="I42" s="85"/>
      <c r="J42" s="85"/>
      <c r="K42" s="84"/>
      <c r="L42" s="50"/>
      <c r="M42" s="84" t="s">
        <v>344</v>
      </c>
      <c r="N42" s="84"/>
      <c r="O42" s="85">
        <v>0</v>
      </c>
      <c r="P42" s="85">
        <v>0</v>
      </c>
      <c r="Q42" s="84" cm="1">
        <f t="array" ref="Q42:R42">O42:P42+N42</f>
        <v>0</v>
      </c>
      <c r="R42" s="9">
        <v>0</v>
      </c>
    </row>
    <row r="43" spans="1:21" s="9" customFormat="1" ht="21" customHeight="1" x14ac:dyDescent="0.25">
      <c r="A43" s="8"/>
      <c r="B43" s="85"/>
      <c r="C43" s="85"/>
      <c r="D43" s="85"/>
      <c r="E43" s="85"/>
      <c r="F43" s="26"/>
      <c r="G43" s="85"/>
      <c r="H43" s="85"/>
      <c r="I43" s="85"/>
      <c r="J43" s="85"/>
      <c r="K43" s="84"/>
      <c r="L43" s="50"/>
      <c r="M43" s="84"/>
      <c r="N43" s="84"/>
      <c r="O43" s="85">
        <v>0</v>
      </c>
      <c r="P43" s="85">
        <v>0</v>
      </c>
      <c r="Q43" s="84" cm="1">
        <f t="array" ref="Q43:R43">O43:P43+N43</f>
        <v>0</v>
      </c>
      <c r="R43" s="9">
        <v>0</v>
      </c>
    </row>
    <row r="44" spans="1:21" s="9" customFormat="1" ht="21" customHeight="1" x14ac:dyDescent="0.25">
      <c r="A44" s="8"/>
      <c r="B44" s="40" t="s">
        <v>306</v>
      </c>
      <c r="C44" s="103">
        <f>SUM(C31:C43)</f>
        <v>13</v>
      </c>
      <c r="D44" s="103">
        <f t="shared" ref="D44:J44" si="3">SUM(D31:D43)</f>
        <v>12</v>
      </c>
      <c r="E44" s="103">
        <f t="shared" si="3"/>
        <v>4</v>
      </c>
      <c r="F44" s="103">
        <f t="shared" si="3"/>
        <v>29</v>
      </c>
      <c r="G44" s="103">
        <f t="shared" si="3"/>
        <v>218</v>
      </c>
      <c r="H44" s="103">
        <f t="shared" si="3"/>
        <v>0</v>
      </c>
      <c r="I44" s="103">
        <f t="shared" si="3"/>
        <v>218</v>
      </c>
      <c r="J44" s="103">
        <f t="shared" si="3"/>
        <v>72</v>
      </c>
      <c r="K44" s="84"/>
      <c r="L44" s="50"/>
      <c r="M44" s="85" t="s">
        <v>306</v>
      </c>
      <c r="N44" s="85">
        <f>SUM(N31:N43)</f>
        <v>78</v>
      </c>
      <c r="O44" s="85">
        <f>SUM(O31:O43)</f>
        <v>0</v>
      </c>
      <c r="P44" s="40"/>
      <c r="Q44" s="85">
        <f>SUM(Q31:Q43)</f>
        <v>78</v>
      </c>
    </row>
    <row r="45" spans="1:21" s="9" customFormat="1" ht="6" customHeight="1" x14ac:dyDescent="0.25">
      <c r="A45" s="8"/>
      <c r="B45" s="891"/>
      <c r="C45" s="891"/>
      <c r="D45" s="891"/>
      <c r="E45" s="891"/>
      <c r="F45" s="891"/>
      <c r="G45" s="891"/>
      <c r="H45" s="891"/>
      <c r="I45" s="891"/>
      <c r="J45" s="891"/>
      <c r="K45" s="891"/>
      <c r="L45" s="884"/>
      <c r="M45" s="974"/>
      <c r="N45" s="974"/>
      <c r="O45" s="974"/>
      <c r="P45" s="974"/>
    </row>
    <row r="46" spans="1:21" s="9" customFormat="1" ht="21" customHeight="1" x14ac:dyDescent="0.25">
      <c r="A46" s="8"/>
      <c r="B46" s="933" t="s">
        <v>34</v>
      </c>
      <c r="C46" s="934"/>
      <c r="D46" s="934"/>
      <c r="E46" s="934"/>
      <c r="F46" s="934"/>
      <c r="G46" s="934"/>
      <c r="H46" s="934"/>
      <c r="I46" s="934"/>
      <c r="J46" s="934"/>
      <c r="K46" s="935"/>
      <c r="L46" s="44"/>
      <c r="M46" s="906" t="s">
        <v>46</v>
      </c>
      <c r="N46" s="906"/>
      <c r="O46" s="906"/>
      <c r="P46" s="906"/>
      <c r="Q46" s="906"/>
    </row>
    <row r="47" spans="1:21" s="9" customFormat="1" ht="30.6" customHeight="1" x14ac:dyDescent="0.25">
      <c r="A47" s="8"/>
      <c r="B47" s="97" t="s">
        <v>35</v>
      </c>
      <c r="C47" s="97" t="s">
        <v>36</v>
      </c>
      <c r="D47" s="97" t="s">
        <v>1</v>
      </c>
      <c r="E47" s="90" t="s">
        <v>45</v>
      </c>
      <c r="F47" s="97" t="s">
        <v>71</v>
      </c>
      <c r="G47" s="97" t="s">
        <v>37</v>
      </c>
      <c r="H47" s="901" t="s">
        <v>7</v>
      </c>
      <c r="I47" s="936"/>
      <c r="J47" s="936"/>
      <c r="K47" s="902"/>
      <c r="L47" s="43"/>
      <c r="M47" s="97" t="s">
        <v>50</v>
      </c>
      <c r="N47" s="97" t="s">
        <v>49</v>
      </c>
      <c r="O47" s="97" t="s">
        <v>48</v>
      </c>
      <c r="P47" s="893" t="s">
        <v>47</v>
      </c>
      <c r="Q47" s="893"/>
      <c r="R47" s="9" t="s">
        <v>243</v>
      </c>
    </row>
    <row r="48" spans="1:21" s="9" customFormat="1" ht="30.95" customHeight="1" x14ac:dyDescent="0.55000000000000004">
      <c r="A48" s="8"/>
      <c r="B48" s="85" t="s">
        <v>61</v>
      </c>
      <c r="C48" s="22">
        <v>0</v>
      </c>
      <c r="D48" s="85" t="s">
        <v>62</v>
      </c>
      <c r="E48" s="22">
        <f>'1403-02-25'!E36</f>
        <v>81300</v>
      </c>
      <c r="F48" s="22">
        <v>1553</v>
      </c>
      <c r="G48" s="22">
        <f>'1403-03-01'!G36-F48+C48</f>
        <v>27908</v>
      </c>
      <c r="H48" s="937" t="s">
        <v>42</v>
      </c>
      <c r="I48" s="938"/>
      <c r="J48" s="938"/>
      <c r="K48" s="939"/>
      <c r="L48" s="41"/>
      <c r="M48" s="85" t="s">
        <v>66</v>
      </c>
      <c r="N48" s="22">
        <f>'1403-03-01'!O36</f>
        <v>511.45000000000005</v>
      </c>
      <c r="O48" s="22">
        <f>SUM(J16:J17)+O50</f>
        <v>2291.37</v>
      </c>
      <c r="P48" s="994">
        <f>'1403-03-01'!P36+'1403-03-02'!O36+R48</f>
        <v>48172.6</v>
      </c>
      <c r="Q48" s="994"/>
      <c r="R48" s="19">
        <v>0</v>
      </c>
      <c r="U48" s="18"/>
    </row>
    <row r="49" spans="1:20" s="9" customFormat="1" ht="30.95" customHeight="1" x14ac:dyDescent="0.25">
      <c r="A49" s="8"/>
      <c r="B49" s="85" t="s">
        <v>301</v>
      </c>
      <c r="C49" s="85">
        <v>0</v>
      </c>
      <c r="D49" s="85" t="s">
        <v>302</v>
      </c>
      <c r="E49" s="85">
        <v>165</v>
      </c>
      <c r="F49" s="85">
        <v>0</v>
      </c>
      <c r="G49" s="22" t="s">
        <v>42</v>
      </c>
      <c r="H49" s="930" t="s">
        <v>303</v>
      </c>
      <c r="I49" s="931"/>
      <c r="J49" s="931"/>
      <c r="K49" s="932"/>
      <c r="L49" s="42"/>
      <c r="M49" s="101" t="s">
        <v>67</v>
      </c>
      <c r="N49" s="22">
        <f>'1403-03-01'!O37</f>
        <v>511.45000000000005</v>
      </c>
      <c r="O49" s="22">
        <f>J22</f>
        <v>1060</v>
      </c>
      <c r="P49" s="994">
        <f>'1403-03-01'!P37+'1403-03-02'!O37+R49</f>
        <v>48738.231999999989</v>
      </c>
      <c r="Q49" s="994"/>
      <c r="R49" s="19">
        <f>R48*0.6</f>
        <v>0</v>
      </c>
      <c r="T49" s="19"/>
    </row>
    <row r="50" spans="1:20" s="9" customFormat="1" ht="30.95" customHeight="1" x14ac:dyDescent="0.25">
      <c r="A50" s="8"/>
      <c r="B50" s="31"/>
      <c r="C50" s="31"/>
      <c r="D50" s="85"/>
      <c r="E50" s="85"/>
      <c r="F50" s="85"/>
      <c r="G50" s="22"/>
      <c r="H50" s="87"/>
      <c r="I50" s="88"/>
      <c r="J50" s="88"/>
      <c r="K50" s="89"/>
      <c r="L50" s="42"/>
      <c r="M50" s="101" t="s">
        <v>164</v>
      </c>
      <c r="N50" s="22">
        <f>'1403-03-01'!O38</f>
        <v>0</v>
      </c>
      <c r="O50" s="22">
        <f>J23</f>
        <v>1060</v>
      </c>
      <c r="P50" s="994">
        <f>'1403-03-01'!P38+'1403-03-02'!O38+R50</f>
        <v>4735.8599999999997</v>
      </c>
      <c r="Q50" s="994"/>
      <c r="R50" s="9">
        <v>0</v>
      </c>
      <c r="T50" s="19"/>
    </row>
    <row r="51" spans="1:20" s="9" customFormat="1" ht="30.95" customHeight="1" x14ac:dyDescent="0.25">
      <c r="A51" s="8"/>
      <c r="B51" s="31"/>
      <c r="C51" s="31"/>
      <c r="D51" s="85"/>
      <c r="E51" s="85"/>
      <c r="F51" s="85"/>
      <c r="G51" s="85"/>
      <c r="H51" s="87"/>
      <c r="I51" s="88"/>
      <c r="J51" s="88"/>
      <c r="K51" s="89"/>
      <c r="L51" s="42"/>
      <c r="M51" s="101" t="s">
        <v>190</v>
      </c>
      <c r="N51" s="22">
        <f>'1403-03-01'!O39</f>
        <v>0</v>
      </c>
      <c r="O51" s="22">
        <f>J24</f>
        <v>0</v>
      </c>
      <c r="P51" s="994">
        <f>'1403-03-01'!P39+'1403-03-02'!O39+R51</f>
        <v>469</v>
      </c>
      <c r="Q51" s="994"/>
      <c r="R51" s="19">
        <v>0</v>
      </c>
    </row>
    <row r="52" spans="1:20" s="9" customFormat="1" ht="30.95" customHeight="1" x14ac:dyDescent="0.25">
      <c r="A52" s="8"/>
      <c r="B52" s="31"/>
      <c r="C52" s="31"/>
      <c r="D52" s="85"/>
      <c r="E52" s="85"/>
      <c r="F52" s="85"/>
      <c r="G52" s="85"/>
      <c r="H52" s="930"/>
      <c r="I52" s="931"/>
      <c r="J52" s="931"/>
      <c r="K52" s="932"/>
      <c r="L52" s="42"/>
      <c r="M52" s="85" t="s">
        <v>191</v>
      </c>
      <c r="N52" s="22">
        <f>'1403-03-01'!O40</f>
        <v>0</v>
      </c>
      <c r="O52" s="22">
        <v>0</v>
      </c>
      <c r="P52" s="994">
        <f>'1403-03-01'!P40+'1403-03-02'!O40+R52</f>
        <v>50</v>
      </c>
      <c r="Q52" s="994"/>
      <c r="R52" s="9">
        <v>0</v>
      </c>
    </row>
    <row r="53" spans="1:20" s="9" customFormat="1" ht="30.95" customHeight="1" x14ac:dyDescent="0.25">
      <c r="A53" s="8"/>
      <c r="B53" s="995" t="s">
        <v>5</v>
      </c>
      <c r="C53" s="995"/>
      <c r="D53" s="995"/>
      <c r="E53" s="995"/>
      <c r="F53" s="995"/>
      <c r="G53" s="995"/>
      <c r="H53" s="104"/>
      <c r="I53" s="104"/>
      <c r="J53" s="925" t="s">
        <v>193</v>
      </c>
      <c r="K53" s="925"/>
      <c r="L53" s="925"/>
      <c r="M53" s="925"/>
      <c r="N53" s="925"/>
      <c r="O53" s="925"/>
      <c r="P53" s="925"/>
      <c r="Q53" s="925"/>
    </row>
    <row r="54" spans="1:20" s="9" customFormat="1" ht="26.1" customHeight="1" x14ac:dyDescent="0.25">
      <c r="A54" s="8"/>
      <c r="B54" s="986" t="s">
        <v>313</v>
      </c>
      <c r="C54" s="986"/>
      <c r="D54" s="986"/>
      <c r="E54" s="986"/>
      <c r="F54" s="986"/>
      <c r="G54" s="986"/>
      <c r="H54" s="986"/>
      <c r="I54" s="986"/>
      <c r="J54" s="986"/>
      <c r="K54" s="986"/>
      <c r="L54" s="986"/>
      <c r="M54" s="986"/>
      <c r="N54" s="986"/>
      <c r="O54" s="986"/>
      <c r="P54" s="986"/>
    </row>
  </sheetData>
  <mergeCells count="81">
    <mergeCell ref="B54:P54"/>
    <mergeCell ref="K18:L18"/>
    <mergeCell ref="K19:L19"/>
    <mergeCell ref="K20:L20"/>
    <mergeCell ref="P50:Q50"/>
    <mergeCell ref="P51:Q51"/>
    <mergeCell ref="H52:K52"/>
    <mergeCell ref="P52:Q52"/>
    <mergeCell ref="B53:G53"/>
    <mergeCell ref="J53:Q53"/>
    <mergeCell ref="H47:K47"/>
    <mergeCell ref="P47:Q47"/>
    <mergeCell ref="H48:K48"/>
    <mergeCell ref="P48:Q48"/>
    <mergeCell ref="H49:K49"/>
    <mergeCell ref="P49:Q49"/>
    <mergeCell ref="M27:Q27"/>
    <mergeCell ref="B29:K29"/>
    <mergeCell ref="M29:Q29"/>
    <mergeCell ref="B45:P45"/>
    <mergeCell ref="B46:K46"/>
    <mergeCell ref="M46:Q46"/>
    <mergeCell ref="K27:L27"/>
    <mergeCell ref="M23:Q23"/>
    <mergeCell ref="M24:Q24"/>
    <mergeCell ref="M25:Q25"/>
    <mergeCell ref="K26:L26"/>
    <mergeCell ref="M26:Q26"/>
    <mergeCell ref="K23:L23"/>
    <mergeCell ref="K24:L24"/>
    <mergeCell ref="R16:S16"/>
    <mergeCell ref="M17:Q17"/>
    <mergeCell ref="M18:Q18"/>
    <mergeCell ref="R18:S18"/>
    <mergeCell ref="M22:Q22"/>
    <mergeCell ref="M20:Q20"/>
    <mergeCell ref="M21:Q21"/>
    <mergeCell ref="G14:G15"/>
    <mergeCell ref="H14:I14"/>
    <mergeCell ref="J14:J15"/>
    <mergeCell ref="K14:L15"/>
    <mergeCell ref="M14:Q15"/>
    <mergeCell ref="R3:S3"/>
    <mergeCell ref="I4:K4"/>
    <mergeCell ref="M6:Q7"/>
    <mergeCell ref="M8:Q11"/>
    <mergeCell ref="B11:D11"/>
    <mergeCell ref="F11:G11"/>
    <mergeCell ref="B5:P5"/>
    <mergeCell ref="B6:E6"/>
    <mergeCell ref="F6:L6"/>
    <mergeCell ref="B7:D7"/>
    <mergeCell ref="F7:G7"/>
    <mergeCell ref="I7:L7"/>
    <mergeCell ref="I11:L11"/>
    <mergeCell ref="K22:L22"/>
    <mergeCell ref="K17:L17"/>
    <mergeCell ref="K16:L16"/>
    <mergeCell ref="M19:Q19"/>
    <mergeCell ref="M16:Q16"/>
    <mergeCell ref="R15:S15"/>
    <mergeCell ref="B8:D8"/>
    <mergeCell ref="F8:G8"/>
    <mergeCell ref="I8:L8"/>
    <mergeCell ref="B9:D9"/>
    <mergeCell ref="F9:G9"/>
    <mergeCell ref="I9:L9"/>
    <mergeCell ref="B10:D10"/>
    <mergeCell ref="F10:G10"/>
    <mergeCell ref="I10:L10"/>
    <mergeCell ref="B13:Q13"/>
    <mergeCell ref="B14:B15"/>
    <mergeCell ref="C14:C15"/>
    <mergeCell ref="D14:D15"/>
    <mergeCell ref="E14:E15"/>
    <mergeCell ref="F14:F15"/>
    <mergeCell ref="B2:P2"/>
    <mergeCell ref="B3:P3"/>
    <mergeCell ref="B4:E4"/>
    <mergeCell ref="G4:H4"/>
    <mergeCell ref="N4:O4"/>
  </mergeCells>
  <phoneticPr fontId="2" type="noConversion"/>
  <printOptions horizontalCentered="1"/>
  <pageMargins left="0.25" right="0.25" top="0.25" bottom="0.25" header="0" footer="0"/>
  <pageSetup paperSize="9" scale="63" fitToHeight="0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50AC-11EF-4667-AE7C-26BB7536CDE1}">
  <sheetPr>
    <pageSetUpPr fitToPage="1"/>
  </sheetPr>
  <dimension ref="A2:V44"/>
  <sheetViews>
    <sheetView rightToLeft="1" view="pageBreakPreview" topLeftCell="F31" zoomScale="130" zoomScaleNormal="100" zoomScaleSheetLayoutView="130" workbookViewId="0">
      <selection activeCell="O37" sqref="O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117"/>
      <c r="G4" s="978" t="s">
        <v>16</v>
      </c>
      <c r="H4" s="978"/>
      <c r="I4" s="979" t="s">
        <v>363</v>
      </c>
      <c r="J4" s="979"/>
      <c r="N4" s="978" t="s">
        <v>3</v>
      </c>
      <c r="O4" s="978"/>
      <c r="P4" s="124">
        <v>38</v>
      </c>
    </row>
    <row r="5" spans="1:20" s="11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10" customFormat="1" ht="22.5" customHeight="1" x14ac:dyDescent="0.25">
      <c r="A7" s="8"/>
      <c r="B7" s="892" t="s">
        <v>60</v>
      </c>
      <c r="C7" s="892"/>
      <c r="D7" s="892"/>
      <c r="E7" s="111" t="s">
        <v>18</v>
      </c>
      <c r="F7" s="892" t="s">
        <v>60</v>
      </c>
      <c r="G7" s="892"/>
      <c r="H7" s="11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10" customFormat="1" ht="30" customHeight="1" x14ac:dyDescent="0.25">
      <c r="A8" s="8"/>
      <c r="B8" s="888" t="s">
        <v>324</v>
      </c>
      <c r="C8" s="889"/>
      <c r="D8" s="890"/>
      <c r="E8" s="123" t="s">
        <v>42</v>
      </c>
      <c r="F8" s="888" t="s">
        <v>346</v>
      </c>
      <c r="G8" s="890"/>
      <c r="H8" s="116">
        <v>800</v>
      </c>
      <c r="I8" s="980" t="s">
        <v>364</v>
      </c>
      <c r="J8" s="981"/>
      <c r="K8" s="981"/>
      <c r="L8" s="982"/>
      <c r="M8" s="896"/>
      <c r="N8" s="896"/>
      <c r="O8" s="896"/>
      <c r="P8" s="896"/>
    </row>
    <row r="9" spans="1:20" s="110" customFormat="1" ht="30" customHeight="1" x14ac:dyDescent="0.25">
      <c r="A9" s="8"/>
      <c r="B9" s="888" t="s">
        <v>362</v>
      </c>
      <c r="C9" s="889"/>
      <c r="D9" s="890"/>
      <c r="E9" s="123" t="s">
        <v>42</v>
      </c>
      <c r="F9" s="928" t="s">
        <v>318</v>
      </c>
      <c r="G9" s="929"/>
      <c r="H9" s="116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10" customFormat="1" ht="30" customHeight="1" x14ac:dyDescent="0.25">
      <c r="A10" s="8"/>
      <c r="B10" s="888" t="s">
        <v>42</v>
      </c>
      <c r="C10" s="889"/>
      <c r="D10" s="890"/>
      <c r="E10" s="123" t="s">
        <v>42</v>
      </c>
      <c r="F10" s="928" t="s">
        <v>42</v>
      </c>
      <c r="G10" s="929"/>
      <c r="H10" s="116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1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24" customFormat="1" ht="18.75" customHeight="1" x14ac:dyDescent="0.25">
      <c r="A14" s="8"/>
      <c r="B14" s="894"/>
      <c r="C14" s="894"/>
      <c r="D14" s="894"/>
      <c r="E14" s="894"/>
      <c r="F14" s="927"/>
      <c r="G14" s="893"/>
      <c r="H14" s="111" t="s">
        <v>57</v>
      </c>
      <c r="I14" s="11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365</v>
      </c>
      <c r="D15" s="7" t="s">
        <v>366</v>
      </c>
      <c r="E15" s="7">
        <v>350</v>
      </c>
      <c r="F15" s="6" t="s">
        <v>333</v>
      </c>
      <c r="G15" s="116" t="s">
        <v>354</v>
      </c>
      <c r="H15" s="116">
        <v>65</v>
      </c>
      <c r="I15" s="30">
        <v>32</v>
      </c>
      <c r="J15" s="29">
        <f>H15*6.65+I15*4.16</f>
        <v>565.37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350</v>
      </c>
      <c r="D16" s="7" t="s">
        <v>286</v>
      </c>
      <c r="E16" s="7">
        <v>650</v>
      </c>
      <c r="F16" s="6" t="s">
        <v>356</v>
      </c>
      <c r="G16" s="116" t="s">
        <v>84</v>
      </c>
      <c r="H16" s="7">
        <v>133</v>
      </c>
      <c r="I16" s="7">
        <v>0</v>
      </c>
      <c r="J16" s="29">
        <f>H16*6+I16*4</f>
        <v>798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13"/>
      <c r="T16" s="113"/>
    </row>
    <row r="17" spans="1:20" s="9" customFormat="1" ht="30" customHeight="1" x14ac:dyDescent="0.25">
      <c r="A17" s="8"/>
      <c r="B17" s="7" t="s">
        <v>8</v>
      </c>
      <c r="C17" s="7" t="s">
        <v>286</v>
      </c>
      <c r="D17" s="7" t="s">
        <v>355</v>
      </c>
      <c r="E17" s="7">
        <v>650</v>
      </c>
      <c r="F17" s="6" t="s">
        <v>356</v>
      </c>
      <c r="G17" s="116" t="s">
        <v>84</v>
      </c>
      <c r="H17" s="7">
        <v>45</v>
      </c>
      <c r="I17" s="7">
        <v>96</v>
      </c>
      <c r="J17" s="29">
        <f>H17*6+I17*4</f>
        <v>654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30" customHeight="1" x14ac:dyDescent="0.25">
      <c r="A18" s="8"/>
      <c r="B18" s="6" t="s">
        <v>40</v>
      </c>
      <c r="C18" s="7" t="s">
        <v>39</v>
      </c>
      <c r="D18" s="6" t="s">
        <v>93</v>
      </c>
      <c r="E18" s="7">
        <v>75</v>
      </c>
      <c r="F18" s="24" t="s">
        <v>42</v>
      </c>
      <c r="G18" s="116" t="s">
        <v>84</v>
      </c>
      <c r="H18" s="114" t="s">
        <v>42</v>
      </c>
      <c r="I18" s="114" t="s">
        <v>42</v>
      </c>
      <c r="J18" s="125">
        <f>J16+J17</f>
        <v>1452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30" customHeight="1" x14ac:dyDescent="0.25">
      <c r="A19" s="8"/>
      <c r="B19" s="6" t="s">
        <v>163</v>
      </c>
      <c r="C19" s="116" t="s">
        <v>311</v>
      </c>
      <c r="D19" s="116" t="s">
        <v>357</v>
      </c>
      <c r="E19" s="116" t="s">
        <v>42</v>
      </c>
      <c r="F19" s="116" t="s">
        <v>42</v>
      </c>
      <c r="G19" s="116" t="s">
        <v>311</v>
      </c>
      <c r="H19" s="116" t="s">
        <v>42</v>
      </c>
      <c r="I19" s="116" t="s">
        <v>42</v>
      </c>
      <c r="J19" s="125">
        <f>J15</f>
        <v>565.37</v>
      </c>
      <c r="K19" s="960" t="s">
        <v>70</v>
      </c>
      <c r="L19" s="961"/>
      <c r="M19" s="900" t="s">
        <v>42</v>
      </c>
      <c r="N19" s="900"/>
      <c r="O19" s="900"/>
      <c r="P19" s="900"/>
      <c r="S19" s="113"/>
      <c r="T19" s="7" t="s">
        <v>92</v>
      </c>
    </row>
    <row r="20" spans="1:20" s="9" customFormat="1" ht="30" customHeight="1" x14ac:dyDescent="0.25">
      <c r="A20" s="8"/>
      <c r="B20" s="116" t="s">
        <v>367</v>
      </c>
      <c r="C20" s="116" t="s">
        <v>42</v>
      </c>
      <c r="D20" s="116" t="s">
        <v>42</v>
      </c>
      <c r="E20" s="116" t="s">
        <v>42</v>
      </c>
      <c r="F20" s="116" t="s">
        <v>42</v>
      </c>
      <c r="G20" s="116" t="s">
        <v>42</v>
      </c>
      <c r="H20" s="116" t="s">
        <v>42</v>
      </c>
      <c r="I20" s="116" t="s">
        <v>42</v>
      </c>
      <c r="J20" s="116">
        <v>40</v>
      </c>
      <c r="K20" s="960" t="s">
        <v>70</v>
      </c>
      <c r="L20" s="961"/>
      <c r="M20" s="900" t="s">
        <v>42</v>
      </c>
      <c r="N20" s="900"/>
      <c r="O20" s="900"/>
      <c r="P20" s="900"/>
      <c r="S20" s="113"/>
      <c r="T20" s="113"/>
    </row>
    <row r="21" spans="1:20" s="118" customFormat="1" ht="6" customHeight="1" x14ac:dyDescent="0.25">
      <c r="B21" s="16"/>
      <c r="C21" s="16"/>
      <c r="D21" s="17"/>
      <c r="E21" s="16"/>
      <c r="F21" s="17"/>
      <c r="H21" s="16"/>
      <c r="I21" s="16"/>
      <c r="J21" s="16"/>
    </row>
    <row r="22" spans="1:20" s="9" customFormat="1" ht="19.5" customHeight="1" x14ac:dyDescent="0.25">
      <c r="A22" s="8"/>
      <c r="B22" s="933" t="s">
        <v>27</v>
      </c>
      <c r="C22" s="934"/>
      <c r="D22" s="934"/>
      <c r="E22" s="934"/>
      <c r="F22" s="934"/>
      <c r="G22" s="934"/>
      <c r="H22" s="934"/>
      <c r="I22" s="934"/>
      <c r="J22" s="934"/>
      <c r="K22" s="935"/>
      <c r="L22" s="52"/>
      <c r="M22" s="933" t="s">
        <v>291</v>
      </c>
      <c r="N22" s="934"/>
      <c r="O22" s="934"/>
      <c r="P22" s="935"/>
    </row>
    <row r="23" spans="1:20" s="124" customFormat="1" ht="47.1" customHeight="1" x14ac:dyDescent="0.25">
      <c r="A23" s="8"/>
      <c r="B23" s="111" t="s">
        <v>26</v>
      </c>
      <c r="C23" s="111" t="s">
        <v>28</v>
      </c>
      <c r="D23" s="111" t="s">
        <v>29</v>
      </c>
      <c r="E23" s="111" t="s">
        <v>64</v>
      </c>
      <c r="F23" s="111" t="s">
        <v>30</v>
      </c>
      <c r="G23" s="112" t="s">
        <v>51</v>
      </c>
      <c r="H23" s="112" t="s">
        <v>52</v>
      </c>
      <c r="I23" s="112" t="s">
        <v>53</v>
      </c>
      <c r="J23" s="901" t="s">
        <v>54</v>
      </c>
      <c r="K23" s="902"/>
      <c r="L23" s="51"/>
      <c r="M23" s="111" t="s">
        <v>292</v>
      </c>
      <c r="N23" s="111" t="s">
        <v>293</v>
      </c>
      <c r="O23" s="111" t="s">
        <v>294</v>
      </c>
      <c r="P23" s="111" t="s">
        <v>304</v>
      </c>
    </row>
    <row r="24" spans="1:20" s="9" customFormat="1" ht="21" customHeight="1" x14ac:dyDescent="0.25">
      <c r="A24" s="8"/>
      <c r="B24" s="7" t="s">
        <v>43</v>
      </c>
      <c r="C24" s="26">
        <v>1</v>
      </c>
      <c r="D24" s="26">
        <v>3</v>
      </c>
      <c r="E24" s="116">
        <v>0</v>
      </c>
      <c r="F24" s="26">
        <f>SUM(C24:E24)</f>
        <v>4</v>
      </c>
      <c r="G24" s="116">
        <v>30</v>
      </c>
      <c r="H24" s="116">
        <v>0</v>
      </c>
      <c r="I24" s="116">
        <f>SUM(G24:H24)</f>
        <v>30</v>
      </c>
      <c r="J24" s="928">
        <f>F24*10-G24</f>
        <v>10</v>
      </c>
      <c r="K24" s="929"/>
      <c r="L24" s="50"/>
      <c r="M24" s="119" t="s">
        <v>308</v>
      </c>
      <c r="N24" s="119">
        <v>5</v>
      </c>
      <c r="O24" s="119">
        <v>1</v>
      </c>
      <c r="P24" s="119">
        <f>O24+N24</f>
        <v>6</v>
      </c>
    </row>
    <row r="25" spans="1:20" s="9" customFormat="1" ht="21" customHeight="1" x14ac:dyDescent="0.25">
      <c r="A25" s="8"/>
      <c r="B25" s="116" t="s">
        <v>12</v>
      </c>
      <c r="C25" s="26">
        <v>0</v>
      </c>
      <c r="D25" s="26">
        <v>1</v>
      </c>
      <c r="E25" s="116">
        <v>1</v>
      </c>
      <c r="F25" s="26">
        <f t="shared" ref="F25:F31" si="0">SUM(C25:E25)</f>
        <v>2</v>
      </c>
      <c r="G25" s="116">
        <v>20</v>
      </c>
      <c r="H25" s="116">
        <v>0</v>
      </c>
      <c r="I25" s="116">
        <f>SUM(G25:H25)</f>
        <v>20</v>
      </c>
      <c r="J25" s="928">
        <f t="shared" ref="J25:J30" si="1">F25*10-G25</f>
        <v>0</v>
      </c>
      <c r="K25" s="929"/>
      <c r="L25" s="50"/>
      <c r="M25" s="119" t="s">
        <v>300</v>
      </c>
      <c r="N25" s="119">
        <v>4</v>
      </c>
      <c r="O25" s="119">
        <v>0</v>
      </c>
      <c r="P25" s="119">
        <f t="shared" ref="P25:P32" si="2">O25+N25</f>
        <v>4</v>
      </c>
    </row>
    <row r="26" spans="1:20" s="9" customFormat="1" ht="21" customHeight="1" x14ac:dyDescent="0.25">
      <c r="A26" s="8"/>
      <c r="B26" s="116" t="s">
        <v>13</v>
      </c>
      <c r="C26" s="116">
        <v>3</v>
      </c>
      <c r="D26" s="116">
        <v>1</v>
      </c>
      <c r="E26" s="116">
        <v>6</v>
      </c>
      <c r="F26" s="26">
        <f t="shared" si="0"/>
        <v>10</v>
      </c>
      <c r="G26" s="116">
        <v>100</v>
      </c>
      <c r="H26" s="116">
        <v>0</v>
      </c>
      <c r="I26" s="116">
        <f>SUM(G26:H26)</f>
        <v>100</v>
      </c>
      <c r="J26" s="928">
        <f t="shared" si="1"/>
        <v>0</v>
      </c>
      <c r="K26" s="929"/>
      <c r="L26" s="50"/>
      <c r="M26" s="119" t="s">
        <v>296</v>
      </c>
      <c r="N26" s="119">
        <v>6</v>
      </c>
      <c r="O26" s="119">
        <v>0</v>
      </c>
      <c r="P26" s="119">
        <f t="shared" si="2"/>
        <v>6</v>
      </c>
    </row>
    <row r="27" spans="1:20" s="9" customFormat="1" ht="21" customHeight="1" x14ac:dyDescent="0.25">
      <c r="A27" s="8"/>
      <c r="B27" s="116" t="s">
        <v>10</v>
      </c>
      <c r="C27" s="116">
        <v>1</v>
      </c>
      <c r="D27" s="116">
        <v>0</v>
      </c>
      <c r="E27" s="116">
        <v>0</v>
      </c>
      <c r="F27" s="26">
        <f t="shared" si="0"/>
        <v>1</v>
      </c>
      <c r="G27" s="116">
        <v>10</v>
      </c>
      <c r="H27" s="116">
        <v>0</v>
      </c>
      <c r="I27" s="116">
        <f t="shared" ref="I27:I31" si="3">SUM(G27:H27)</f>
        <v>10</v>
      </c>
      <c r="J27" s="928">
        <f t="shared" si="1"/>
        <v>0</v>
      </c>
      <c r="K27" s="929"/>
      <c r="L27" s="50"/>
      <c r="M27" s="119" t="s">
        <v>297</v>
      </c>
      <c r="N27" s="119">
        <v>13</v>
      </c>
      <c r="O27" s="119">
        <v>0</v>
      </c>
      <c r="P27" s="119">
        <f t="shared" si="2"/>
        <v>13</v>
      </c>
    </row>
    <row r="28" spans="1:20" s="9" customFormat="1" ht="21" customHeight="1" x14ac:dyDescent="0.25">
      <c r="A28" s="8"/>
      <c r="B28" s="116" t="s">
        <v>11</v>
      </c>
      <c r="C28" s="116">
        <v>3</v>
      </c>
      <c r="D28" s="116">
        <v>0</v>
      </c>
      <c r="E28" s="116">
        <v>0</v>
      </c>
      <c r="F28" s="26">
        <f t="shared" si="0"/>
        <v>3</v>
      </c>
      <c r="G28" s="116">
        <v>20</v>
      </c>
      <c r="H28" s="116">
        <v>0</v>
      </c>
      <c r="I28" s="116">
        <f t="shared" si="3"/>
        <v>20</v>
      </c>
      <c r="J28" s="928">
        <f t="shared" si="1"/>
        <v>10</v>
      </c>
      <c r="K28" s="929"/>
      <c r="L28" s="50"/>
      <c r="M28" s="119" t="s">
        <v>295</v>
      </c>
      <c r="N28" s="119">
        <v>8</v>
      </c>
      <c r="O28" s="119">
        <v>0</v>
      </c>
      <c r="P28" s="119">
        <f t="shared" si="2"/>
        <v>8</v>
      </c>
    </row>
    <row r="29" spans="1:20" s="9" customFormat="1" ht="21" customHeight="1" x14ac:dyDescent="0.25">
      <c r="A29" s="8"/>
      <c r="B29" s="116" t="s">
        <v>31</v>
      </c>
      <c r="C29" s="116">
        <v>2</v>
      </c>
      <c r="D29" s="116">
        <v>0</v>
      </c>
      <c r="E29" s="116">
        <v>0</v>
      </c>
      <c r="F29" s="26">
        <f t="shared" si="0"/>
        <v>2</v>
      </c>
      <c r="G29" s="116">
        <v>20</v>
      </c>
      <c r="H29" s="116">
        <v>0</v>
      </c>
      <c r="I29" s="116">
        <f t="shared" si="3"/>
        <v>20</v>
      </c>
      <c r="J29" s="928">
        <f t="shared" si="1"/>
        <v>0</v>
      </c>
      <c r="K29" s="929"/>
      <c r="L29" s="50"/>
      <c r="M29" s="119" t="s">
        <v>309</v>
      </c>
      <c r="N29" s="119">
        <v>16</v>
      </c>
      <c r="O29" s="119">
        <v>0</v>
      </c>
      <c r="P29" s="119">
        <f t="shared" si="2"/>
        <v>16</v>
      </c>
    </row>
    <row r="30" spans="1:20" s="9" customFormat="1" ht="21" customHeight="1" x14ac:dyDescent="0.25">
      <c r="A30" s="8"/>
      <c r="B30" s="116" t="s">
        <v>32</v>
      </c>
      <c r="C30" s="116">
        <v>2</v>
      </c>
      <c r="D30" s="116">
        <v>0</v>
      </c>
      <c r="E30" s="116">
        <v>0</v>
      </c>
      <c r="F30" s="26">
        <f t="shared" si="0"/>
        <v>2</v>
      </c>
      <c r="G30" s="116">
        <v>10</v>
      </c>
      <c r="H30" s="116">
        <v>0</v>
      </c>
      <c r="I30" s="116">
        <f t="shared" si="3"/>
        <v>10</v>
      </c>
      <c r="J30" s="928">
        <f t="shared" si="1"/>
        <v>10</v>
      </c>
      <c r="K30" s="929"/>
      <c r="L30" s="50"/>
      <c r="M30" s="119" t="s">
        <v>358</v>
      </c>
      <c r="N30" s="119">
        <v>6</v>
      </c>
      <c r="O30" s="119">
        <v>0</v>
      </c>
      <c r="P30" s="119">
        <f t="shared" si="2"/>
        <v>6</v>
      </c>
    </row>
    <row r="31" spans="1:20" s="9" customFormat="1" ht="21" customHeight="1" x14ac:dyDescent="0.25">
      <c r="A31" s="8"/>
      <c r="B31" s="116" t="s">
        <v>63</v>
      </c>
      <c r="C31" s="116">
        <v>0</v>
      </c>
      <c r="D31" s="116">
        <v>2</v>
      </c>
      <c r="E31" s="116">
        <v>1</v>
      </c>
      <c r="F31" s="26">
        <f t="shared" si="0"/>
        <v>3</v>
      </c>
      <c r="G31" s="116">
        <v>30</v>
      </c>
      <c r="H31" s="116">
        <v>0</v>
      </c>
      <c r="I31" s="116">
        <f t="shared" si="3"/>
        <v>30</v>
      </c>
      <c r="J31" s="928">
        <v>0</v>
      </c>
      <c r="K31" s="929"/>
      <c r="L31" s="50"/>
      <c r="M31" s="119" t="s">
        <v>299</v>
      </c>
      <c r="N31" s="119">
        <v>5</v>
      </c>
      <c r="O31" s="119">
        <v>0</v>
      </c>
      <c r="P31" s="119">
        <f t="shared" si="2"/>
        <v>5</v>
      </c>
    </row>
    <row r="32" spans="1:20" s="9" customFormat="1" ht="21" customHeight="1" x14ac:dyDescent="0.25">
      <c r="A32" s="8"/>
      <c r="B32" s="116" t="s">
        <v>33</v>
      </c>
      <c r="C32" s="116">
        <v>1</v>
      </c>
      <c r="D32" s="116">
        <v>0</v>
      </c>
      <c r="E32" s="116" t="s">
        <v>72</v>
      </c>
      <c r="F32" s="26">
        <f>SUM(C32:E32)</f>
        <v>1</v>
      </c>
      <c r="G32" s="116">
        <v>8</v>
      </c>
      <c r="H32" s="116">
        <v>0</v>
      </c>
      <c r="I32" s="116">
        <f>SUM(G32:H32)</f>
        <v>8</v>
      </c>
      <c r="J32" s="928">
        <v>0</v>
      </c>
      <c r="K32" s="929"/>
      <c r="L32" s="50"/>
      <c r="M32" s="119" t="s">
        <v>307</v>
      </c>
      <c r="N32" s="119">
        <v>34</v>
      </c>
      <c r="O32" s="119">
        <v>0</v>
      </c>
      <c r="P32" s="119">
        <f t="shared" si="2"/>
        <v>34</v>
      </c>
    </row>
    <row r="33" spans="1:22" s="9" customFormat="1" ht="21" customHeight="1" x14ac:dyDescent="0.25">
      <c r="A33" s="8"/>
      <c r="B33" s="40" t="s">
        <v>138</v>
      </c>
      <c r="C33" s="40">
        <v>0</v>
      </c>
      <c r="D33" s="40">
        <v>5</v>
      </c>
      <c r="E33" s="40">
        <v>0</v>
      </c>
      <c r="F33" s="40">
        <f>SUM(C33:E33)</f>
        <v>5</v>
      </c>
      <c r="G33" s="116">
        <v>50</v>
      </c>
      <c r="H33" s="116">
        <v>0</v>
      </c>
      <c r="I33" s="116">
        <f>SUM(G33:H33)</f>
        <v>50</v>
      </c>
      <c r="J33" s="928">
        <v>0</v>
      </c>
      <c r="K33" s="929"/>
      <c r="L33" s="50"/>
      <c r="M33" s="119" t="s">
        <v>306</v>
      </c>
      <c r="N33" s="119">
        <f t="shared" ref="N33:O33" si="4">SUM(N24:N32)</f>
        <v>97</v>
      </c>
      <c r="O33" s="119">
        <f t="shared" si="4"/>
        <v>1</v>
      </c>
      <c r="P33" s="119">
        <f>SUM(P24:P32)</f>
        <v>98</v>
      </c>
    </row>
    <row r="34" spans="1:22" s="9" customFormat="1" ht="6" customHeight="1" x14ac:dyDescent="0.25">
      <c r="A34" s="8"/>
      <c r="B34" s="891"/>
      <c r="C34" s="891"/>
      <c r="D34" s="891"/>
      <c r="E34" s="891"/>
      <c r="F34" s="891"/>
      <c r="G34" s="891"/>
      <c r="H34" s="891"/>
      <c r="I34" s="891"/>
      <c r="J34" s="891"/>
      <c r="K34" s="891"/>
      <c r="L34" s="987"/>
      <c r="M34" s="891"/>
      <c r="N34" s="891"/>
      <c r="O34" s="891"/>
      <c r="P34" s="891"/>
    </row>
    <row r="35" spans="1:22" s="9" customFormat="1" ht="21" customHeight="1" x14ac:dyDescent="0.25">
      <c r="A35" s="8"/>
      <c r="B35" s="933" t="s">
        <v>34</v>
      </c>
      <c r="C35" s="934"/>
      <c r="D35" s="934"/>
      <c r="E35" s="934"/>
      <c r="F35" s="934"/>
      <c r="G35" s="934"/>
      <c r="H35" s="934"/>
      <c r="I35" s="934"/>
      <c r="J35" s="934"/>
      <c r="K35" s="935"/>
      <c r="L35" s="44"/>
      <c r="M35" s="948" t="s">
        <v>46</v>
      </c>
      <c r="N35" s="949"/>
      <c r="O35" s="949"/>
      <c r="P35" s="950"/>
    </row>
    <row r="36" spans="1:22" s="9" customFormat="1" ht="30.6" customHeight="1" x14ac:dyDescent="0.25">
      <c r="A36" s="8"/>
      <c r="B36" s="112" t="s">
        <v>35</v>
      </c>
      <c r="C36" s="112" t="s">
        <v>36</v>
      </c>
      <c r="D36" s="112" t="s">
        <v>1</v>
      </c>
      <c r="E36" s="115" t="s">
        <v>45</v>
      </c>
      <c r="F36" s="112" t="s">
        <v>71</v>
      </c>
      <c r="G36" s="112" t="s">
        <v>37</v>
      </c>
      <c r="H36" s="901" t="s">
        <v>7</v>
      </c>
      <c r="I36" s="936"/>
      <c r="J36" s="936"/>
      <c r="K36" s="902"/>
      <c r="L36" s="43"/>
      <c r="M36" s="112" t="s">
        <v>50</v>
      </c>
      <c r="N36" s="112" t="s">
        <v>49</v>
      </c>
      <c r="O36" s="112" t="s">
        <v>48</v>
      </c>
      <c r="P36" s="112" t="s">
        <v>47</v>
      </c>
      <c r="Q36" s="9" t="s">
        <v>243</v>
      </c>
    </row>
    <row r="37" spans="1:22" s="9" customFormat="1" ht="30.95" customHeight="1" x14ac:dyDescent="0.55000000000000004">
      <c r="A37" s="8"/>
      <c r="B37" s="116" t="s">
        <v>61</v>
      </c>
      <c r="C37" s="125">
        <v>0</v>
      </c>
      <c r="D37" s="116" t="s">
        <v>62</v>
      </c>
      <c r="E37" s="125">
        <f>'1403-02-25'!E36</f>
        <v>81300</v>
      </c>
      <c r="F37" s="125">
        <v>1351</v>
      </c>
      <c r="G37" s="125">
        <f>'1403-03-05'!G37-F37+C37</f>
        <v>22518</v>
      </c>
      <c r="H37" s="937" t="s">
        <v>42</v>
      </c>
      <c r="I37" s="938"/>
      <c r="J37" s="938"/>
      <c r="K37" s="939"/>
      <c r="L37" s="41"/>
      <c r="M37" s="116" t="s">
        <v>66</v>
      </c>
      <c r="N37" s="125">
        <f>'1403-03-05'!O37</f>
        <v>1738.18</v>
      </c>
      <c r="O37" s="125">
        <f>SUM(J15:J17)</f>
        <v>2017.37</v>
      </c>
      <c r="P37" s="125">
        <f>'1403-03-05'!P37+'1403-03-06'!O37+Q37</f>
        <v>53508.049999999996</v>
      </c>
      <c r="Q37" s="19">
        <v>0</v>
      </c>
      <c r="V37" s="18"/>
    </row>
    <row r="38" spans="1:22" s="9" customFormat="1" ht="30.95" customHeight="1" x14ac:dyDescent="0.25">
      <c r="A38" s="8"/>
      <c r="B38" s="116" t="s">
        <v>301</v>
      </c>
      <c r="C38" s="116">
        <v>40</v>
      </c>
      <c r="D38" s="116" t="s">
        <v>302</v>
      </c>
      <c r="E38" s="116">
        <v>207</v>
      </c>
      <c r="F38" s="116">
        <v>40</v>
      </c>
      <c r="G38" s="125" t="s">
        <v>42</v>
      </c>
      <c r="H38" s="937" t="s">
        <v>42</v>
      </c>
      <c r="I38" s="938"/>
      <c r="J38" s="938"/>
      <c r="K38" s="939"/>
      <c r="L38" s="42"/>
      <c r="M38" s="123" t="s">
        <v>67</v>
      </c>
      <c r="N38" s="125">
        <f>'1403-03-05'!O38</f>
        <v>1162</v>
      </c>
      <c r="O38" s="125">
        <f>J18</f>
        <v>1452</v>
      </c>
      <c r="P38" s="125">
        <f>'1403-03-05'!P38+'1403-03-06'!O38+Q38</f>
        <v>52174.931999999986</v>
      </c>
      <c r="Q38" s="19">
        <f>Q37*0.6</f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116"/>
      <c r="E39" s="116"/>
      <c r="F39" s="116"/>
      <c r="G39" s="125"/>
      <c r="H39" s="120"/>
      <c r="I39" s="121"/>
      <c r="J39" s="121"/>
      <c r="K39" s="122"/>
      <c r="L39" s="42"/>
      <c r="M39" s="123" t="s">
        <v>164</v>
      </c>
      <c r="N39" s="125">
        <f>'1403-03-05'!O39</f>
        <v>340</v>
      </c>
      <c r="O39" s="125">
        <f>J19</f>
        <v>565.37</v>
      </c>
      <c r="P39" s="125">
        <f>'1403-03-05'!P39+'1403-03-06'!O39+Q39</f>
        <v>7756.23</v>
      </c>
      <c r="Q39" s="9"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16"/>
      <c r="E40" s="116"/>
      <c r="F40" s="116"/>
      <c r="G40" s="116"/>
      <c r="H40" s="120"/>
      <c r="I40" s="121"/>
      <c r="J40" s="121"/>
      <c r="K40" s="122"/>
      <c r="L40" s="42"/>
      <c r="M40" s="123" t="s">
        <v>190</v>
      </c>
      <c r="N40" s="125">
        <f>'1403-03-05'!O40</f>
        <v>0</v>
      </c>
      <c r="O40" s="125">
        <v>0</v>
      </c>
      <c r="P40" s="125">
        <f>'1403-03-05'!P40+'1403-03-06'!O40+Q40</f>
        <v>469</v>
      </c>
      <c r="Q40" s="19">
        <v>0</v>
      </c>
      <c r="R40" s="19"/>
    </row>
    <row r="41" spans="1:22" s="9" customFormat="1" ht="30.95" customHeight="1" x14ac:dyDescent="0.25">
      <c r="A41" s="8"/>
      <c r="B41" s="31"/>
      <c r="C41" s="31"/>
      <c r="D41" s="116"/>
      <c r="E41" s="116"/>
      <c r="F41" s="116"/>
      <c r="G41" s="116"/>
      <c r="H41" s="930"/>
      <c r="I41" s="931"/>
      <c r="J41" s="931"/>
      <c r="K41" s="932"/>
      <c r="L41" s="42"/>
      <c r="M41" s="116" t="s">
        <v>191</v>
      </c>
      <c r="N41" s="125">
        <f>'1403-03-05'!O41</f>
        <v>0</v>
      </c>
      <c r="O41" s="125">
        <f>J20</f>
        <v>40</v>
      </c>
      <c r="P41" s="125">
        <f>'1403-03-05'!P41+'1403-03-06'!O41+Q41</f>
        <v>90</v>
      </c>
      <c r="Q41" s="9">
        <v>0</v>
      </c>
    </row>
    <row r="42" spans="1:22" s="9" customFormat="1" ht="30.95" customHeight="1" x14ac:dyDescent="0.25">
      <c r="A42" s="8"/>
      <c r="B42" s="924" t="s">
        <v>5</v>
      </c>
      <c r="C42" s="924"/>
      <c r="D42" s="924"/>
      <c r="E42" s="924"/>
      <c r="F42" s="924"/>
      <c r="G42" s="924"/>
      <c r="H42" s="925" t="s">
        <v>193</v>
      </c>
      <c r="I42" s="925"/>
      <c r="J42" s="925"/>
      <c r="K42" s="925"/>
      <c r="L42" s="925"/>
      <c r="M42" s="925"/>
      <c r="N42" s="925"/>
      <c r="O42" s="925"/>
      <c r="P42" s="925"/>
    </row>
    <row r="43" spans="1:22" s="9" customFormat="1" ht="26.1" customHeight="1" x14ac:dyDescent="0.25">
      <c r="A43" s="8"/>
      <c r="B43" s="986"/>
      <c r="C43" s="986"/>
      <c r="D43" s="986"/>
      <c r="E43" s="986"/>
      <c r="F43" s="986"/>
      <c r="G43" s="986"/>
      <c r="H43" s="986"/>
      <c r="I43" s="986"/>
      <c r="J43" s="986"/>
      <c r="K43" s="986"/>
      <c r="L43" s="986"/>
      <c r="M43" s="986"/>
      <c r="N43" s="986"/>
      <c r="O43" s="986"/>
      <c r="P43" s="986"/>
    </row>
    <row r="44" spans="1:22" s="9" customFormat="1" ht="26.45" customHeight="1" x14ac:dyDescent="0.25">
      <c r="A44" s="20"/>
      <c r="B44" s="985"/>
      <c r="C44" s="985"/>
      <c r="D44" s="985"/>
      <c r="E44" s="985"/>
      <c r="F44" s="985"/>
      <c r="G44" s="985"/>
      <c r="H44" s="985"/>
      <c r="I44" s="985"/>
      <c r="J44" s="985"/>
      <c r="K44" s="985"/>
      <c r="L44" s="985"/>
      <c r="M44" s="985"/>
      <c r="N44" s="985"/>
      <c r="O44" s="985"/>
      <c r="P44" s="985"/>
    </row>
  </sheetData>
  <mergeCells count="74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B22:K22"/>
    <mergeCell ref="M22:P22"/>
    <mergeCell ref="B34:P3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B42:G42"/>
    <mergeCell ref="H42:P42"/>
    <mergeCell ref="B43:P43"/>
    <mergeCell ref="B44:P44"/>
    <mergeCell ref="B35:K35"/>
    <mergeCell ref="M35:P35"/>
    <mergeCell ref="H36:K36"/>
    <mergeCell ref="H37:K37"/>
    <mergeCell ref="H38:K38"/>
    <mergeCell ref="H41:K41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A803-5112-43E3-BBFA-5D87C38445E3}">
  <sheetPr>
    <pageSetUpPr fitToPage="1"/>
  </sheetPr>
  <dimension ref="A2:V44"/>
  <sheetViews>
    <sheetView rightToLeft="1" view="pageBreakPreview" topLeftCell="E31" zoomScale="130" zoomScaleNormal="100" zoomScaleSheetLayoutView="130" workbookViewId="0">
      <selection activeCell="F37" sqref="F37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135"/>
      <c r="G4" s="978" t="s">
        <v>16</v>
      </c>
      <c r="H4" s="978"/>
      <c r="I4" s="979" t="s">
        <v>377</v>
      </c>
      <c r="J4" s="979"/>
      <c r="N4" s="978" t="s">
        <v>3</v>
      </c>
      <c r="O4" s="978"/>
      <c r="P4" s="139">
        <v>39</v>
      </c>
    </row>
    <row r="5" spans="1:20" s="13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37" customFormat="1" ht="22.5" customHeight="1" x14ac:dyDescent="0.25">
      <c r="A7" s="8"/>
      <c r="B7" s="892" t="s">
        <v>60</v>
      </c>
      <c r="C7" s="892"/>
      <c r="D7" s="892"/>
      <c r="E7" s="136" t="s">
        <v>18</v>
      </c>
      <c r="F7" s="892" t="s">
        <v>60</v>
      </c>
      <c r="G7" s="892"/>
      <c r="H7" s="136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37" customFormat="1" ht="30" customHeight="1" x14ac:dyDescent="0.25">
      <c r="A8" s="8"/>
      <c r="B8" s="888" t="s">
        <v>324</v>
      </c>
      <c r="C8" s="889"/>
      <c r="D8" s="890"/>
      <c r="E8" s="140" t="s">
        <v>42</v>
      </c>
      <c r="F8" s="888" t="s">
        <v>346</v>
      </c>
      <c r="G8" s="890"/>
      <c r="H8" s="127">
        <v>268</v>
      </c>
      <c r="I8" s="980" t="s">
        <v>368</v>
      </c>
      <c r="J8" s="981"/>
      <c r="K8" s="981"/>
      <c r="L8" s="982"/>
      <c r="M8" s="896" t="s">
        <v>376</v>
      </c>
      <c r="N8" s="896"/>
      <c r="O8" s="896"/>
      <c r="P8" s="896"/>
    </row>
    <row r="9" spans="1:20" s="137" customFormat="1" ht="30" customHeight="1" x14ac:dyDescent="0.25">
      <c r="A9" s="8"/>
      <c r="B9" s="888"/>
      <c r="C9" s="889"/>
      <c r="D9" s="890"/>
      <c r="E9" s="140" t="s">
        <v>42</v>
      </c>
      <c r="F9" s="928" t="s">
        <v>318</v>
      </c>
      <c r="G9" s="929"/>
      <c r="H9" s="127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37" customFormat="1" ht="30" customHeight="1" x14ac:dyDescent="0.25">
      <c r="A10" s="8"/>
      <c r="B10" s="888" t="s">
        <v>42</v>
      </c>
      <c r="C10" s="889"/>
      <c r="D10" s="890"/>
      <c r="E10" s="140" t="s">
        <v>42</v>
      </c>
      <c r="F10" s="928" t="s">
        <v>42</v>
      </c>
      <c r="G10" s="929"/>
      <c r="H10" s="127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3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39" customFormat="1" ht="18.75" customHeight="1" x14ac:dyDescent="0.25">
      <c r="A14" s="8"/>
      <c r="B14" s="894"/>
      <c r="C14" s="894"/>
      <c r="D14" s="894"/>
      <c r="E14" s="894"/>
      <c r="F14" s="927"/>
      <c r="G14" s="893"/>
      <c r="H14" s="136" t="s">
        <v>57</v>
      </c>
      <c r="I14" s="136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30" customHeight="1" x14ac:dyDescent="0.25">
      <c r="A15" s="8"/>
      <c r="B15" s="7" t="s">
        <v>8</v>
      </c>
      <c r="C15" s="7" t="s">
        <v>369</v>
      </c>
      <c r="D15" s="7" t="s">
        <v>370</v>
      </c>
      <c r="E15" s="7">
        <v>350</v>
      </c>
      <c r="F15" s="6" t="s">
        <v>333</v>
      </c>
      <c r="G15" s="127" t="s">
        <v>371</v>
      </c>
      <c r="H15" s="127">
        <v>80</v>
      </c>
      <c r="I15" s="30">
        <v>71</v>
      </c>
      <c r="J15" s="29">
        <f>H15*6.65+I15*4.16</f>
        <v>827.36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30" customHeight="1" x14ac:dyDescent="0.25">
      <c r="A16" s="8"/>
      <c r="B16" s="7" t="s">
        <v>8</v>
      </c>
      <c r="C16" s="7" t="s">
        <v>372</v>
      </c>
      <c r="D16" s="7" t="s">
        <v>373</v>
      </c>
      <c r="E16" s="7">
        <v>800</v>
      </c>
      <c r="F16" s="6" t="s">
        <v>356</v>
      </c>
      <c r="G16" s="127" t="s">
        <v>84</v>
      </c>
      <c r="H16" s="7">
        <v>113</v>
      </c>
      <c r="I16" s="7">
        <v>0</v>
      </c>
      <c r="J16" s="29">
        <f>H16*6+I16*4</f>
        <v>678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34"/>
      <c r="T16" s="134"/>
    </row>
    <row r="17" spans="1:20" s="9" customFormat="1" ht="30" customHeight="1" x14ac:dyDescent="0.25">
      <c r="A17" s="8"/>
      <c r="B17" s="7" t="s">
        <v>8</v>
      </c>
      <c r="C17" s="7" t="s">
        <v>374</v>
      </c>
      <c r="D17" s="7" t="s">
        <v>375</v>
      </c>
      <c r="E17" s="7">
        <v>300</v>
      </c>
      <c r="F17" s="6" t="s">
        <v>356</v>
      </c>
      <c r="G17" s="127" t="s">
        <v>84</v>
      </c>
      <c r="H17" s="7">
        <v>35</v>
      </c>
      <c r="I17" s="7">
        <v>70</v>
      </c>
      <c r="J17" s="29">
        <f>H17*6+I17*4</f>
        <v>490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30" customHeight="1" x14ac:dyDescent="0.25">
      <c r="A18" s="8"/>
      <c r="B18" s="6" t="s">
        <v>40</v>
      </c>
      <c r="C18" s="7" t="s">
        <v>39</v>
      </c>
      <c r="D18" s="6" t="s">
        <v>93</v>
      </c>
      <c r="E18" s="7">
        <v>75</v>
      </c>
      <c r="F18" s="24" t="s">
        <v>42</v>
      </c>
      <c r="G18" s="127" t="s">
        <v>84</v>
      </c>
      <c r="H18" s="128" t="s">
        <v>42</v>
      </c>
      <c r="I18" s="128" t="s">
        <v>42</v>
      </c>
      <c r="J18" s="141">
        <f>J16+J17</f>
        <v>1168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30" customHeight="1" x14ac:dyDescent="0.25">
      <c r="A19" s="8"/>
      <c r="B19" s="6" t="s">
        <v>163</v>
      </c>
      <c r="C19" s="142" t="s">
        <v>42</v>
      </c>
      <c r="D19" s="142" t="s">
        <v>42</v>
      </c>
      <c r="E19" s="127" t="s">
        <v>42</v>
      </c>
      <c r="F19" s="127" t="s">
        <v>42</v>
      </c>
      <c r="G19" s="142" t="s">
        <v>42</v>
      </c>
      <c r="H19" s="127" t="s">
        <v>42</v>
      </c>
      <c r="I19" s="127" t="s">
        <v>42</v>
      </c>
      <c r="J19" s="141"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34"/>
      <c r="T19" s="7" t="s">
        <v>92</v>
      </c>
    </row>
    <row r="20" spans="1:20" s="9" customFormat="1" ht="30" customHeight="1" x14ac:dyDescent="0.25">
      <c r="A20" s="8"/>
      <c r="B20" s="127" t="s">
        <v>367</v>
      </c>
      <c r="C20" s="127" t="s">
        <v>240</v>
      </c>
      <c r="D20" s="127" t="s">
        <v>42</v>
      </c>
      <c r="E20" s="127" t="s">
        <v>42</v>
      </c>
      <c r="F20" s="127" t="s">
        <v>42</v>
      </c>
      <c r="G20" s="127" t="s">
        <v>42</v>
      </c>
      <c r="H20" s="127" t="s">
        <v>42</v>
      </c>
      <c r="I20" s="127" t="s">
        <v>42</v>
      </c>
      <c r="J20" s="127">
        <v>44</v>
      </c>
      <c r="K20" s="960" t="s">
        <v>70</v>
      </c>
      <c r="L20" s="961"/>
      <c r="M20" s="900" t="s">
        <v>42</v>
      </c>
      <c r="N20" s="900"/>
      <c r="O20" s="900"/>
      <c r="P20" s="900"/>
      <c r="S20" s="134"/>
      <c r="T20" s="134"/>
    </row>
    <row r="21" spans="1:20" s="133" customFormat="1" ht="6" customHeight="1" x14ac:dyDescent="0.25">
      <c r="B21" s="16"/>
      <c r="C21" s="16"/>
      <c r="D21" s="17"/>
      <c r="E21" s="16"/>
      <c r="F21" s="17"/>
      <c r="H21" s="16"/>
      <c r="I21" s="16"/>
      <c r="J21" s="16"/>
    </row>
    <row r="22" spans="1:20" s="9" customFormat="1" ht="19.5" customHeight="1" x14ac:dyDescent="0.25">
      <c r="A22" s="8"/>
      <c r="B22" s="933" t="s">
        <v>27</v>
      </c>
      <c r="C22" s="934"/>
      <c r="D22" s="934"/>
      <c r="E22" s="934"/>
      <c r="F22" s="934"/>
      <c r="G22" s="934"/>
      <c r="H22" s="934"/>
      <c r="I22" s="934"/>
      <c r="J22" s="934"/>
      <c r="K22" s="935"/>
      <c r="L22" s="52"/>
      <c r="M22" s="933" t="s">
        <v>291</v>
      </c>
      <c r="N22" s="934"/>
      <c r="O22" s="934"/>
      <c r="P22" s="935"/>
    </row>
    <row r="23" spans="1:20" s="139" customFormat="1" ht="47.1" customHeight="1" x14ac:dyDescent="0.25">
      <c r="A23" s="8"/>
      <c r="B23" s="136" t="s">
        <v>26</v>
      </c>
      <c r="C23" s="136" t="s">
        <v>28</v>
      </c>
      <c r="D23" s="136" t="s">
        <v>29</v>
      </c>
      <c r="E23" s="136" t="s">
        <v>64</v>
      </c>
      <c r="F23" s="136" t="s">
        <v>30</v>
      </c>
      <c r="G23" s="138" t="s">
        <v>51</v>
      </c>
      <c r="H23" s="138" t="s">
        <v>52</v>
      </c>
      <c r="I23" s="138" t="s">
        <v>53</v>
      </c>
      <c r="J23" s="901" t="s">
        <v>54</v>
      </c>
      <c r="K23" s="902"/>
      <c r="L23" s="51"/>
      <c r="M23" s="136" t="s">
        <v>292</v>
      </c>
      <c r="N23" s="136" t="s">
        <v>293</v>
      </c>
      <c r="O23" s="136" t="s">
        <v>294</v>
      </c>
      <c r="P23" s="136" t="s">
        <v>304</v>
      </c>
    </row>
    <row r="24" spans="1:20" s="9" customFormat="1" ht="21" customHeight="1" x14ac:dyDescent="0.25">
      <c r="A24" s="8"/>
      <c r="B24" s="7" t="s">
        <v>43</v>
      </c>
      <c r="C24" s="26">
        <v>1</v>
      </c>
      <c r="D24" s="26">
        <v>3</v>
      </c>
      <c r="E24" s="127">
        <v>0</v>
      </c>
      <c r="F24" s="26">
        <f>SUM(C24:E24)</f>
        <v>4</v>
      </c>
      <c r="G24" s="127">
        <v>30</v>
      </c>
      <c r="H24" s="127">
        <v>0</v>
      </c>
      <c r="I24" s="127">
        <f>SUM(G24:H24)</f>
        <v>30</v>
      </c>
      <c r="J24" s="928">
        <f>F24*10-G24</f>
        <v>10</v>
      </c>
      <c r="K24" s="929"/>
      <c r="L24" s="50"/>
      <c r="M24" s="126" t="s">
        <v>308</v>
      </c>
      <c r="N24" s="126">
        <v>4</v>
      </c>
      <c r="O24" s="126">
        <v>1</v>
      </c>
      <c r="P24" s="126">
        <f>O24+N24</f>
        <v>5</v>
      </c>
    </row>
    <row r="25" spans="1:20" s="9" customFormat="1" ht="21" customHeight="1" x14ac:dyDescent="0.25">
      <c r="A25" s="8"/>
      <c r="B25" s="127" t="s">
        <v>12</v>
      </c>
      <c r="C25" s="26">
        <v>0</v>
      </c>
      <c r="D25" s="26">
        <v>1</v>
      </c>
      <c r="E25" s="127">
        <v>1</v>
      </c>
      <c r="F25" s="26">
        <f t="shared" ref="F25:F31" si="0">SUM(C25:E25)</f>
        <v>2</v>
      </c>
      <c r="G25" s="127">
        <v>20</v>
      </c>
      <c r="H25" s="127">
        <v>0</v>
      </c>
      <c r="I25" s="127">
        <f>SUM(G25:H25)</f>
        <v>20</v>
      </c>
      <c r="J25" s="928">
        <f t="shared" ref="J25:J30" si="1">F25*10-G25</f>
        <v>0</v>
      </c>
      <c r="K25" s="929"/>
      <c r="L25" s="50"/>
      <c r="M25" s="126" t="s">
        <v>300</v>
      </c>
      <c r="N25" s="126">
        <v>4</v>
      </c>
      <c r="O25" s="126">
        <v>0</v>
      </c>
      <c r="P25" s="126">
        <f t="shared" ref="P25:P32" si="2">O25+N25</f>
        <v>4</v>
      </c>
    </row>
    <row r="26" spans="1:20" s="9" customFormat="1" ht="21" customHeight="1" x14ac:dyDescent="0.25">
      <c r="A26" s="8"/>
      <c r="B26" s="127" t="s">
        <v>13</v>
      </c>
      <c r="C26" s="127">
        <v>3</v>
      </c>
      <c r="D26" s="127">
        <v>1</v>
      </c>
      <c r="E26" s="127">
        <v>6</v>
      </c>
      <c r="F26" s="26">
        <f t="shared" si="0"/>
        <v>10</v>
      </c>
      <c r="G26" s="127">
        <v>100</v>
      </c>
      <c r="H26" s="127">
        <v>0</v>
      </c>
      <c r="I26" s="127">
        <f>SUM(G26:H26)</f>
        <v>100</v>
      </c>
      <c r="J26" s="928">
        <f t="shared" si="1"/>
        <v>0</v>
      </c>
      <c r="K26" s="929"/>
      <c r="L26" s="50"/>
      <c r="M26" s="126" t="s">
        <v>296</v>
      </c>
      <c r="N26" s="126">
        <v>6</v>
      </c>
      <c r="O26" s="126">
        <v>0</v>
      </c>
      <c r="P26" s="126">
        <f t="shared" si="2"/>
        <v>6</v>
      </c>
    </row>
    <row r="27" spans="1:20" s="9" customFormat="1" ht="21" customHeight="1" x14ac:dyDescent="0.25">
      <c r="A27" s="8"/>
      <c r="B27" s="127" t="s">
        <v>10</v>
      </c>
      <c r="C27" s="127">
        <v>1</v>
      </c>
      <c r="D27" s="127">
        <v>0</v>
      </c>
      <c r="E27" s="127">
        <v>0</v>
      </c>
      <c r="F27" s="26">
        <f t="shared" si="0"/>
        <v>1</v>
      </c>
      <c r="G27" s="127">
        <v>10</v>
      </c>
      <c r="H27" s="127">
        <v>0</v>
      </c>
      <c r="I27" s="127">
        <f t="shared" ref="I27:I31" si="3">SUM(G27:H27)</f>
        <v>10</v>
      </c>
      <c r="J27" s="928">
        <f t="shared" si="1"/>
        <v>0</v>
      </c>
      <c r="K27" s="929"/>
      <c r="L27" s="50"/>
      <c r="M27" s="126" t="s">
        <v>297</v>
      </c>
      <c r="N27" s="126">
        <v>13</v>
      </c>
      <c r="O27" s="126">
        <v>0</v>
      </c>
      <c r="P27" s="126">
        <f t="shared" si="2"/>
        <v>13</v>
      </c>
    </row>
    <row r="28" spans="1:20" s="9" customFormat="1" ht="21" customHeight="1" x14ac:dyDescent="0.25">
      <c r="A28" s="8"/>
      <c r="B28" s="127" t="s">
        <v>11</v>
      </c>
      <c r="C28" s="127">
        <v>3</v>
      </c>
      <c r="D28" s="127">
        <v>0</v>
      </c>
      <c r="E28" s="127">
        <v>0</v>
      </c>
      <c r="F28" s="26">
        <f t="shared" si="0"/>
        <v>3</v>
      </c>
      <c r="G28" s="127">
        <v>20</v>
      </c>
      <c r="H28" s="127">
        <v>0</v>
      </c>
      <c r="I28" s="127">
        <f t="shared" si="3"/>
        <v>20</v>
      </c>
      <c r="J28" s="928">
        <f t="shared" si="1"/>
        <v>10</v>
      </c>
      <c r="K28" s="929"/>
      <c r="L28" s="50"/>
      <c r="M28" s="126" t="s">
        <v>295</v>
      </c>
      <c r="N28" s="126">
        <v>8</v>
      </c>
      <c r="O28" s="126">
        <v>0</v>
      </c>
      <c r="P28" s="126">
        <f t="shared" si="2"/>
        <v>8</v>
      </c>
    </row>
    <row r="29" spans="1:20" s="9" customFormat="1" ht="21" customHeight="1" x14ac:dyDescent="0.25">
      <c r="A29" s="8"/>
      <c r="B29" s="127" t="s">
        <v>31</v>
      </c>
      <c r="C29" s="127">
        <v>2</v>
      </c>
      <c r="D29" s="127">
        <v>0</v>
      </c>
      <c r="E29" s="127">
        <v>0</v>
      </c>
      <c r="F29" s="26">
        <f t="shared" si="0"/>
        <v>2</v>
      </c>
      <c r="G29" s="127">
        <v>20</v>
      </c>
      <c r="H29" s="127">
        <v>0</v>
      </c>
      <c r="I29" s="127">
        <f t="shared" si="3"/>
        <v>20</v>
      </c>
      <c r="J29" s="928">
        <f t="shared" si="1"/>
        <v>0</v>
      </c>
      <c r="K29" s="929"/>
      <c r="L29" s="50"/>
      <c r="M29" s="126" t="s">
        <v>309</v>
      </c>
      <c r="N29" s="126">
        <v>16</v>
      </c>
      <c r="O29" s="126">
        <v>0</v>
      </c>
      <c r="P29" s="126">
        <f t="shared" si="2"/>
        <v>16</v>
      </c>
    </row>
    <row r="30" spans="1:20" s="9" customFormat="1" ht="21" customHeight="1" x14ac:dyDescent="0.25">
      <c r="A30" s="8"/>
      <c r="B30" s="127" t="s">
        <v>32</v>
      </c>
      <c r="C30" s="127">
        <v>2</v>
      </c>
      <c r="D30" s="127">
        <v>0</v>
      </c>
      <c r="E30" s="127">
        <v>0</v>
      </c>
      <c r="F30" s="26">
        <f t="shared" si="0"/>
        <v>2</v>
      </c>
      <c r="G30" s="127">
        <v>10</v>
      </c>
      <c r="H30" s="127">
        <v>0</v>
      </c>
      <c r="I30" s="127">
        <f t="shared" si="3"/>
        <v>10</v>
      </c>
      <c r="J30" s="928">
        <f t="shared" si="1"/>
        <v>10</v>
      </c>
      <c r="K30" s="929"/>
      <c r="L30" s="50"/>
      <c r="M30" s="126" t="s">
        <v>358</v>
      </c>
      <c r="N30" s="126">
        <v>6</v>
      </c>
      <c r="O30" s="126">
        <v>0</v>
      </c>
      <c r="P30" s="126">
        <f t="shared" si="2"/>
        <v>6</v>
      </c>
    </row>
    <row r="31" spans="1:20" s="9" customFormat="1" ht="21" customHeight="1" x14ac:dyDescent="0.25">
      <c r="A31" s="8"/>
      <c r="B31" s="127" t="s">
        <v>63</v>
      </c>
      <c r="C31" s="127">
        <v>0</v>
      </c>
      <c r="D31" s="127">
        <v>2</v>
      </c>
      <c r="E31" s="127">
        <v>1</v>
      </c>
      <c r="F31" s="26">
        <f t="shared" si="0"/>
        <v>3</v>
      </c>
      <c r="G31" s="127">
        <v>30</v>
      </c>
      <c r="H31" s="127">
        <v>0</v>
      </c>
      <c r="I31" s="127">
        <f t="shared" si="3"/>
        <v>30</v>
      </c>
      <c r="J31" s="928">
        <v>0</v>
      </c>
      <c r="K31" s="929"/>
      <c r="L31" s="50"/>
      <c r="M31" s="126" t="s">
        <v>299</v>
      </c>
      <c r="N31" s="126">
        <v>5</v>
      </c>
      <c r="O31" s="126">
        <v>0</v>
      </c>
      <c r="P31" s="126">
        <f t="shared" si="2"/>
        <v>5</v>
      </c>
    </row>
    <row r="32" spans="1:20" s="9" customFormat="1" ht="21" customHeight="1" x14ac:dyDescent="0.25">
      <c r="A32" s="8"/>
      <c r="B32" s="127" t="s">
        <v>33</v>
      </c>
      <c r="C32" s="127">
        <v>1</v>
      </c>
      <c r="D32" s="127">
        <v>0</v>
      </c>
      <c r="E32" s="127" t="s">
        <v>72</v>
      </c>
      <c r="F32" s="26">
        <f>SUM(C32:E32)</f>
        <v>1</v>
      </c>
      <c r="G32" s="127">
        <v>8</v>
      </c>
      <c r="H32" s="127">
        <v>0</v>
      </c>
      <c r="I32" s="127">
        <f>SUM(G32:H32)</f>
        <v>8</v>
      </c>
      <c r="J32" s="928">
        <v>0</v>
      </c>
      <c r="K32" s="929"/>
      <c r="L32" s="50"/>
      <c r="M32" s="126" t="s">
        <v>307</v>
      </c>
      <c r="N32" s="126">
        <v>38</v>
      </c>
      <c r="O32" s="126">
        <v>0</v>
      </c>
      <c r="P32" s="126">
        <f t="shared" si="2"/>
        <v>38</v>
      </c>
    </row>
    <row r="33" spans="1:22" s="9" customFormat="1" ht="21" customHeight="1" x14ac:dyDescent="0.25">
      <c r="A33" s="8"/>
      <c r="B33" s="40" t="s">
        <v>138</v>
      </c>
      <c r="C33" s="40">
        <v>0</v>
      </c>
      <c r="D33" s="40">
        <v>5</v>
      </c>
      <c r="E33" s="40">
        <v>0</v>
      </c>
      <c r="F33" s="40">
        <f>SUM(C33:E33)</f>
        <v>5</v>
      </c>
      <c r="G33" s="127">
        <v>50</v>
      </c>
      <c r="H33" s="127">
        <v>0</v>
      </c>
      <c r="I33" s="127">
        <f>SUM(G33:H33)</f>
        <v>50</v>
      </c>
      <c r="J33" s="928">
        <v>0</v>
      </c>
      <c r="K33" s="929"/>
      <c r="L33" s="50"/>
      <c r="M33" s="126" t="s">
        <v>306</v>
      </c>
      <c r="N33" s="126">
        <f t="shared" ref="N33:O33" si="4">SUM(N24:N32)</f>
        <v>100</v>
      </c>
      <c r="O33" s="126">
        <f t="shared" si="4"/>
        <v>1</v>
      </c>
      <c r="P33" s="126">
        <f>SUM(P24:P32)</f>
        <v>101</v>
      </c>
    </row>
    <row r="34" spans="1:22" s="9" customFormat="1" ht="6" customHeight="1" x14ac:dyDescent="0.25">
      <c r="A34" s="8"/>
      <c r="B34" s="891"/>
      <c r="C34" s="891"/>
      <c r="D34" s="891"/>
      <c r="E34" s="891"/>
      <c r="F34" s="891"/>
      <c r="G34" s="891"/>
      <c r="H34" s="891"/>
      <c r="I34" s="891"/>
      <c r="J34" s="891"/>
      <c r="K34" s="891"/>
      <c r="L34" s="987"/>
      <c r="M34" s="891"/>
      <c r="N34" s="891"/>
      <c r="O34" s="891"/>
      <c r="P34" s="891"/>
    </row>
    <row r="35" spans="1:22" s="9" customFormat="1" ht="21" customHeight="1" x14ac:dyDescent="0.25">
      <c r="A35" s="8"/>
      <c r="B35" s="933" t="s">
        <v>34</v>
      </c>
      <c r="C35" s="934"/>
      <c r="D35" s="934"/>
      <c r="E35" s="934"/>
      <c r="F35" s="934"/>
      <c r="G35" s="934"/>
      <c r="H35" s="934"/>
      <c r="I35" s="934"/>
      <c r="J35" s="934"/>
      <c r="K35" s="935"/>
      <c r="L35" s="44"/>
      <c r="M35" s="948" t="s">
        <v>46</v>
      </c>
      <c r="N35" s="949"/>
      <c r="O35" s="949"/>
      <c r="P35" s="950"/>
    </row>
    <row r="36" spans="1:22" s="9" customFormat="1" ht="30.6" customHeight="1" x14ac:dyDescent="0.25">
      <c r="A36" s="8"/>
      <c r="B36" s="138" t="s">
        <v>35</v>
      </c>
      <c r="C36" s="138" t="s">
        <v>36</v>
      </c>
      <c r="D36" s="138" t="s">
        <v>1</v>
      </c>
      <c r="E36" s="132" t="s">
        <v>45</v>
      </c>
      <c r="F36" s="138" t="s">
        <v>71</v>
      </c>
      <c r="G36" s="138" t="s">
        <v>37</v>
      </c>
      <c r="H36" s="901" t="s">
        <v>7</v>
      </c>
      <c r="I36" s="936"/>
      <c r="J36" s="936"/>
      <c r="K36" s="902"/>
      <c r="L36" s="43"/>
      <c r="M36" s="138" t="s">
        <v>50</v>
      </c>
      <c r="N36" s="138" t="s">
        <v>49</v>
      </c>
      <c r="O36" s="138" t="s">
        <v>48</v>
      </c>
      <c r="P36" s="138" t="s">
        <v>47</v>
      </c>
      <c r="Q36" s="9" t="s">
        <v>243</v>
      </c>
    </row>
    <row r="37" spans="1:22" s="9" customFormat="1" ht="30.95" customHeight="1" x14ac:dyDescent="0.55000000000000004">
      <c r="A37" s="8"/>
      <c r="B37" s="127" t="s">
        <v>61</v>
      </c>
      <c r="C37" s="141">
        <v>0</v>
      </c>
      <c r="D37" s="127" t="s">
        <v>62</v>
      </c>
      <c r="E37" s="141">
        <f>'1403-02-25'!E36</f>
        <v>81300</v>
      </c>
      <c r="F37" s="141">
        <v>1786</v>
      </c>
      <c r="G37" s="141">
        <f>'1403-03-06'!G37-F37+C37</f>
        <v>20732</v>
      </c>
      <c r="H37" s="937" t="s">
        <v>42</v>
      </c>
      <c r="I37" s="938"/>
      <c r="J37" s="938"/>
      <c r="K37" s="939"/>
      <c r="L37" s="41"/>
      <c r="M37" s="127" t="s">
        <v>66</v>
      </c>
      <c r="N37" s="141">
        <f>'1403-03-06'!O37</f>
        <v>2017.37</v>
      </c>
      <c r="O37" s="141">
        <f>SUM(J15:J17)</f>
        <v>1995.3600000000001</v>
      </c>
      <c r="P37" s="141">
        <f>'1403-03-06'!P37+'1403-03-07'!O37+Q37</f>
        <v>55503.409999999996</v>
      </c>
      <c r="Q37" s="19">
        <v>0</v>
      </c>
      <c r="V37" s="18"/>
    </row>
    <row r="38" spans="1:22" s="9" customFormat="1" ht="30.95" customHeight="1" x14ac:dyDescent="0.25">
      <c r="A38" s="8"/>
      <c r="B38" s="127" t="s">
        <v>301</v>
      </c>
      <c r="C38" s="127">
        <v>44</v>
      </c>
      <c r="D38" s="127" t="s">
        <v>302</v>
      </c>
      <c r="E38" s="127">
        <v>251</v>
      </c>
      <c r="F38" s="127">
        <v>44</v>
      </c>
      <c r="G38" s="141" t="s">
        <v>42</v>
      </c>
      <c r="H38" s="937" t="s">
        <v>42</v>
      </c>
      <c r="I38" s="938"/>
      <c r="J38" s="938"/>
      <c r="K38" s="939"/>
      <c r="L38" s="42"/>
      <c r="M38" s="140" t="s">
        <v>67</v>
      </c>
      <c r="N38" s="143">
        <f>'1403-03-06'!O38</f>
        <v>1452</v>
      </c>
      <c r="O38" s="141">
        <f>J18</f>
        <v>1168</v>
      </c>
      <c r="P38" s="143">
        <f>'1403-03-06'!P38+'1403-03-07'!O38+Q38</f>
        <v>53342.931999999986</v>
      </c>
      <c r="Q38" s="19">
        <f>Q37*0.6</f>
        <v>0</v>
      </c>
      <c r="R38" s="19"/>
      <c r="U38" s="19"/>
    </row>
    <row r="39" spans="1:22" s="9" customFormat="1" ht="30.95" customHeight="1" x14ac:dyDescent="0.25">
      <c r="A39" s="8"/>
      <c r="B39" s="31"/>
      <c r="C39" s="31"/>
      <c r="D39" s="127"/>
      <c r="E39" s="127"/>
      <c r="F39" s="127"/>
      <c r="G39" s="141"/>
      <c r="H39" s="129"/>
      <c r="I39" s="130"/>
      <c r="J39" s="130"/>
      <c r="K39" s="131"/>
      <c r="L39" s="42"/>
      <c r="M39" s="140" t="s">
        <v>164</v>
      </c>
      <c r="N39" s="143">
        <f>'1403-03-06'!O39</f>
        <v>565.37</v>
      </c>
      <c r="O39" s="141">
        <f>J19</f>
        <v>0</v>
      </c>
      <c r="P39" s="143">
        <f>'1403-03-06'!P39+'1403-03-07'!O39+Q39</f>
        <v>7756.23</v>
      </c>
      <c r="Q39" s="9"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27"/>
      <c r="E40" s="127"/>
      <c r="F40" s="127"/>
      <c r="G40" s="127"/>
      <c r="H40" s="129"/>
      <c r="I40" s="130"/>
      <c r="J40" s="130"/>
      <c r="K40" s="131"/>
      <c r="L40" s="42"/>
      <c r="M40" s="140" t="s">
        <v>190</v>
      </c>
      <c r="N40" s="143">
        <f>'1403-03-06'!O40</f>
        <v>0</v>
      </c>
      <c r="O40" s="141">
        <v>0</v>
      </c>
      <c r="P40" s="143">
        <f>'1403-03-06'!P40+'1403-03-07'!O40+Q40</f>
        <v>469</v>
      </c>
      <c r="Q40" s="19">
        <v>0</v>
      </c>
      <c r="R40" s="19"/>
    </row>
    <row r="41" spans="1:22" s="9" customFormat="1" ht="30.95" customHeight="1" x14ac:dyDescent="0.25">
      <c r="A41" s="8"/>
      <c r="B41" s="31"/>
      <c r="C41" s="31"/>
      <c r="D41" s="127"/>
      <c r="E41" s="127"/>
      <c r="F41" s="127"/>
      <c r="G41" s="127"/>
      <c r="H41" s="930"/>
      <c r="I41" s="931"/>
      <c r="J41" s="931"/>
      <c r="K41" s="932"/>
      <c r="L41" s="42"/>
      <c r="M41" s="127" t="s">
        <v>191</v>
      </c>
      <c r="N41" s="143">
        <f>'1403-03-06'!O41</f>
        <v>40</v>
      </c>
      <c r="O41" s="141">
        <f>J20</f>
        <v>44</v>
      </c>
      <c r="P41" s="143">
        <f>'1403-03-06'!P41+'1403-03-07'!O41+Q41</f>
        <v>134</v>
      </c>
      <c r="Q41" s="9">
        <v>0</v>
      </c>
    </row>
    <row r="42" spans="1:22" s="9" customFormat="1" ht="30.95" customHeight="1" x14ac:dyDescent="0.25">
      <c r="A42" s="8"/>
      <c r="B42" s="924" t="s">
        <v>5</v>
      </c>
      <c r="C42" s="924"/>
      <c r="D42" s="924"/>
      <c r="E42" s="924"/>
      <c r="F42" s="924"/>
      <c r="G42" s="924"/>
      <c r="H42" s="925" t="s">
        <v>193</v>
      </c>
      <c r="I42" s="925"/>
      <c r="J42" s="925"/>
      <c r="K42" s="925"/>
      <c r="L42" s="925"/>
      <c r="M42" s="925"/>
      <c r="N42" s="925"/>
      <c r="O42" s="925"/>
      <c r="P42" s="925"/>
    </row>
    <row r="43" spans="1:22" s="9" customFormat="1" ht="26.1" customHeight="1" x14ac:dyDescent="0.25">
      <c r="A43" s="8"/>
      <c r="B43" s="986"/>
      <c r="C43" s="986"/>
      <c r="D43" s="986"/>
      <c r="E43" s="986"/>
      <c r="F43" s="986"/>
      <c r="G43" s="986"/>
      <c r="H43" s="986"/>
      <c r="I43" s="986"/>
      <c r="J43" s="986"/>
      <c r="K43" s="986"/>
      <c r="L43" s="986"/>
      <c r="M43" s="986"/>
      <c r="N43" s="986"/>
      <c r="O43" s="986"/>
      <c r="P43" s="986"/>
    </row>
    <row r="44" spans="1:22" s="9" customFormat="1" ht="26.45" customHeight="1" x14ac:dyDescent="0.25">
      <c r="A44" s="20"/>
      <c r="B44" s="985"/>
      <c r="C44" s="985"/>
      <c r="D44" s="985"/>
      <c r="E44" s="985"/>
      <c r="F44" s="985"/>
      <c r="G44" s="985"/>
      <c r="H44" s="985"/>
      <c r="I44" s="985"/>
      <c r="J44" s="985"/>
      <c r="K44" s="985"/>
      <c r="L44" s="985"/>
      <c r="M44" s="985"/>
      <c r="N44" s="985"/>
      <c r="O44" s="985"/>
      <c r="P44" s="985"/>
    </row>
  </sheetData>
  <mergeCells count="74">
    <mergeCell ref="B42:G42"/>
    <mergeCell ref="H42:P42"/>
    <mergeCell ref="B43:P43"/>
    <mergeCell ref="B44:P44"/>
    <mergeCell ref="B35:K35"/>
    <mergeCell ref="M35:P35"/>
    <mergeCell ref="H36:K36"/>
    <mergeCell ref="H37:K37"/>
    <mergeCell ref="H38:K38"/>
    <mergeCell ref="H41:K41"/>
    <mergeCell ref="K20:L20"/>
    <mergeCell ref="M20:P20"/>
    <mergeCell ref="B22:K22"/>
    <mergeCell ref="M22:P22"/>
    <mergeCell ref="B34:P3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86C1-A3DA-4CF6-9C65-C135C04D340F}">
  <sheetPr>
    <pageSetUpPr fitToPage="1"/>
  </sheetPr>
  <dimension ref="A2:V45"/>
  <sheetViews>
    <sheetView rightToLeft="1" view="pageBreakPreview" topLeftCell="D31" zoomScale="130" zoomScaleNormal="100" zoomScaleSheetLayoutView="130" workbookViewId="0">
      <selection activeCell="F38" sqref="F3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151"/>
      <c r="G4" s="978" t="s">
        <v>16</v>
      </c>
      <c r="H4" s="978"/>
      <c r="I4" s="979" t="s">
        <v>380</v>
      </c>
      <c r="J4" s="979"/>
      <c r="N4" s="978" t="s">
        <v>3</v>
      </c>
      <c r="O4" s="978"/>
      <c r="P4" s="158">
        <v>40</v>
      </c>
    </row>
    <row r="5" spans="1:20" s="152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44" customFormat="1" ht="22.5" customHeight="1" x14ac:dyDescent="0.25">
      <c r="A7" s="8"/>
      <c r="B7" s="892" t="s">
        <v>60</v>
      </c>
      <c r="C7" s="892"/>
      <c r="D7" s="892"/>
      <c r="E7" s="145" t="s">
        <v>18</v>
      </c>
      <c r="F7" s="892" t="s">
        <v>60</v>
      </c>
      <c r="G7" s="892"/>
      <c r="H7" s="14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44" customFormat="1" ht="30" customHeight="1" x14ac:dyDescent="0.25">
      <c r="A8" s="8"/>
      <c r="B8" s="888" t="s">
        <v>324</v>
      </c>
      <c r="C8" s="889"/>
      <c r="D8" s="890"/>
      <c r="E8" s="157" t="s">
        <v>42</v>
      </c>
      <c r="F8" s="888" t="s">
        <v>346</v>
      </c>
      <c r="G8" s="890"/>
      <c r="H8" s="150">
        <v>250</v>
      </c>
      <c r="I8" s="980" t="s">
        <v>378</v>
      </c>
      <c r="J8" s="981"/>
      <c r="K8" s="981"/>
      <c r="L8" s="982"/>
      <c r="M8" s="896"/>
      <c r="N8" s="896"/>
      <c r="O8" s="896"/>
      <c r="P8" s="896"/>
    </row>
    <row r="9" spans="1:20" s="144" customFormat="1" ht="30" customHeight="1" x14ac:dyDescent="0.25">
      <c r="A9" s="8"/>
      <c r="B9" s="888" t="s">
        <v>379</v>
      </c>
      <c r="C9" s="889"/>
      <c r="D9" s="890"/>
      <c r="E9" s="157" t="s">
        <v>42</v>
      </c>
      <c r="F9" s="928" t="s">
        <v>318</v>
      </c>
      <c r="G9" s="929"/>
      <c r="H9" s="150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44" customFormat="1" ht="30" customHeight="1" x14ac:dyDescent="0.25">
      <c r="A10" s="8"/>
      <c r="B10" s="888" t="s">
        <v>42</v>
      </c>
      <c r="C10" s="889"/>
      <c r="D10" s="890"/>
      <c r="E10" s="157" t="s">
        <v>42</v>
      </c>
      <c r="F10" s="928" t="s">
        <v>42</v>
      </c>
      <c r="G10" s="929"/>
      <c r="H10" s="150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5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58" customFormat="1" ht="18.75" customHeight="1" x14ac:dyDescent="0.25">
      <c r="A14" s="8"/>
      <c r="B14" s="894"/>
      <c r="C14" s="894"/>
      <c r="D14" s="894"/>
      <c r="E14" s="894"/>
      <c r="F14" s="927"/>
      <c r="G14" s="893"/>
      <c r="H14" s="145" t="s">
        <v>57</v>
      </c>
      <c r="I14" s="145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24.95" customHeight="1" x14ac:dyDescent="0.25">
      <c r="A15" s="8"/>
      <c r="B15" s="7" t="s">
        <v>8</v>
      </c>
      <c r="C15" s="7" t="s">
        <v>381</v>
      </c>
      <c r="D15" s="7" t="s">
        <v>382</v>
      </c>
      <c r="E15" s="7">
        <v>250</v>
      </c>
      <c r="F15" s="6" t="s">
        <v>333</v>
      </c>
      <c r="G15" s="150" t="s">
        <v>383</v>
      </c>
      <c r="H15" s="150">
        <v>105</v>
      </c>
      <c r="I15" s="30">
        <v>50</v>
      </c>
      <c r="J15" s="29">
        <f>H15*6.65+I15*4.16</f>
        <v>906.25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24.95" customHeight="1" x14ac:dyDescent="0.25">
      <c r="A16" s="8"/>
      <c r="B16" s="7" t="s">
        <v>8</v>
      </c>
      <c r="C16" s="7" t="s">
        <v>350</v>
      </c>
      <c r="D16" s="7" t="s">
        <v>74</v>
      </c>
      <c r="E16" s="7">
        <v>800</v>
      </c>
      <c r="F16" s="6" t="s">
        <v>356</v>
      </c>
      <c r="G16" s="150" t="s">
        <v>84</v>
      </c>
      <c r="H16" s="7">
        <v>115</v>
      </c>
      <c r="I16" s="7">
        <v>0</v>
      </c>
      <c r="J16" s="29">
        <f>H16*6+I16*4</f>
        <v>690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47"/>
      <c r="T16" s="147"/>
    </row>
    <row r="17" spans="1:20" s="9" customFormat="1" ht="24.95" customHeight="1" x14ac:dyDescent="0.25">
      <c r="A17" s="8"/>
      <c r="B17" s="7" t="s">
        <v>8</v>
      </c>
      <c r="C17" s="7" t="s">
        <v>375</v>
      </c>
      <c r="D17" s="7" t="s">
        <v>115</v>
      </c>
      <c r="E17" s="7">
        <v>300</v>
      </c>
      <c r="F17" s="6" t="s">
        <v>356</v>
      </c>
      <c r="G17" s="150" t="s">
        <v>98</v>
      </c>
      <c r="H17" s="7">
        <v>45</v>
      </c>
      <c r="I17" s="7">
        <v>75</v>
      </c>
      <c r="J17" s="29">
        <f>H17*6+I17*4</f>
        <v>570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24.95" customHeight="1" x14ac:dyDescent="0.25">
      <c r="A18" s="8"/>
      <c r="B18" s="6" t="s">
        <v>40</v>
      </c>
      <c r="C18" s="7" t="s">
        <v>39</v>
      </c>
      <c r="D18" s="6" t="s">
        <v>93</v>
      </c>
      <c r="E18" s="24" t="s">
        <v>42</v>
      </c>
      <c r="F18" s="24" t="s">
        <v>42</v>
      </c>
      <c r="G18" s="150" t="s">
        <v>98</v>
      </c>
      <c r="H18" s="148" t="s">
        <v>42</v>
      </c>
      <c r="I18" s="148" t="s">
        <v>42</v>
      </c>
      <c r="J18" s="159">
        <f>J17</f>
        <v>570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24.95" customHeight="1" x14ac:dyDescent="0.25">
      <c r="A19" s="8"/>
      <c r="B19" s="6" t="s">
        <v>40</v>
      </c>
      <c r="C19" s="7" t="s">
        <v>39</v>
      </c>
      <c r="D19" s="6" t="s">
        <v>93</v>
      </c>
      <c r="E19" s="24" t="s">
        <v>42</v>
      </c>
      <c r="F19" s="24" t="s">
        <v>42</v>
      </c>
      <c r="G19" s="150" t="s">
        <v>84</v>
      </c>
      <c r="H19" s="148" t="s">
        <v>42</v>
      </c>
      <c r="I19" s="148" t="s">
        <v>42</v>
      </c>
      <c r="J19" s="159">
        <f>J16</f>
        <v>690</v>
      </c>
      <c r="K19" s="960" t="s">
        <v>70</v>
      </c>
      <c r="L19" s="961"/>
      <c r="M19" s="900" t="s">
        <v>42</v>
      </c>
      <c r="N19" s="900"/>
      <c r="O19" s="900"/>
      <c r="P19" s="900"/>
      <c r="S19" s="147"/>
      <c r="T19" s="147"/>
    </row>
    <row r="20" spans="1:20" s="9" customFormat="1" ht="24.95" customHeight="1" x14ac:dyDescent="0.25">
      <c r="A20" s="8"/>
      <c r="B20" s="6" t="s">
        <v>163</v>
      </c>
      <c r="C20" s="150" t="s">
        <v>42</v>
      </c>
      <c r="D20" s="150" t="s">
        <v>42</v>
      </c>
      <c r="E20" s="150" t="s">
        <v>42</v>
      </c>
      <c r="F20" s="150" t="s">
        <v>42</v>
      </c>
      <c r="G20" s="150" t="s">
        <v>383</v>
      </c>
      <c r="H20" s="150" t="s">
        <v>42</v>
      </c>
      <c r="I20" s="150" t="s">
        <v>42</v>
      </c>
      <c r="J20" s="159">
        <f>J15</f>
        <v>906.25</v>
      </c>
      <c r="K20" s="960" t="s">
        <v>70</v>
      </c>
      <c r="L20" s="961"/>
      <c r="M20" s="900" t="s">
        <v>42</v>
      </c>
      <c r="N20" s="900"/>
      <c r="O20" s="900"/>
      <c r="P20" s="900"/>
      <c r="S20" s="147"/>
      <c r="T20" s="7" t="s">
        <v>92</v>
      </c>
    </row>
    <row r="21" spans="1:20" s="9" customFormat="1" ht="24.95" customHeight="1" x14ac:dyDescent="0.25">
      <c r="A21" s="8"/>
      <c r="B21" s="150" t="s">
        <v>367</v>
      </c>
      <c r="C21" s="150" t="s">
        <v>240</v>
      </c>
      <c r="D21" s="150" t="s">
        <v>42</v>
      </c>
      <c r="E21" s="150" t="s">
        <v>42</v>
      </c>
      <c r="F21" s="150" t="s">
        <v>42</v>
      </c>
      <c r="G21" s="150" t="s">
        <v>42</v>
      </c>
      <c r="H21" s="150" t="s">
        <v>42</v>
      </c>
      <c r="I21" s="150" t="s">
        <v>42</v>
      </c>
      <c r="J21" s="150">
        <v>0</v>
      </c>
      <c r="K21" s="960" t="s">
        <v>70</v>
      </c>
      <c r="L21" s="961"/>
      <c r="M21" s="900" t="s">
        <v>42</v>
      </c>
      <c r="N21" s="900"/>
      <c r="O21" s="900"/>
      <c r="P21" s="900"/>
      <c r="S21" s="147"/>
      <c r="T21" s="147"/>
    </row>
    <row r="22" spans="1:20" s="152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933" t="s">
        <v>27</v>
      </c>
      <c r="C23" s="934"/>
      <c r="D23" s="934"/>
      <c r="E23" s="934"/>
      <c r="F23" s="934"/>
      <c r="G23" s="934"/>
      <c r="H23" s="934"/>
      <c r="I23" s="934"/>
      <c r="J23" s="934"/>
      <c r="K23" s="935"/>
      <c r="L23" s="52"/>
      <c r="M23" s="933" t="s">
        <v>291</v>
      </c>
      <c r="N23" s="934"/>
      <c r="O23" s="934"/>
      <c r="P23" s="935"/>
    </row>
    <row r="24" spans="1:20" s="158" customFormat="1" ht="47.1" customHeight="1" x14ac:dyDescent="0.25">
      <c r="A24" s="8"/>
      <c r="B24" s="145" t="s">
        <v>26</v>
      </c>
      <c r="C24" s="145" t="s">
        <v>28</v>
      </c>
      <c r="D24" s="145" t="s">
        <v>29</v>
      </c>
      <c r="E24" s="145" t="s">
        <v>64</v>
      </c>
      <c r="F24" s="145" t="s">
        <v>30</v>
      </c>
      <c r="G24" s="146" t="s">
        <v>51</v>
      </c>
      <c r="H24" s="146" t="s">
        <v>52</v>
      </c>
      <c r="I24" s="146" t="s">
        <v>53</v>
      </c>
      <c r="J24" s="901" t="s">
        <v>54</v>
      </c>
      <c r="K24" s="902"/>
      <c r="L24" s="51"/>
      <c r="M24" s="145" t="s">
        <v>292</v>
      </c>
      <c r="N24" s="145" t="s">
        <v>293</v>
      </c>
      <c r="O24" s="145" t="s">
        <v>294</v>
      </c>
      <c r="P24" s="145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50">
        <v>0</v>
      </c>
      <c r="F25" s="26">
        <f>SUM(C25:E25)</f>
        <v>4</v>
      </c>
      <c r="G25" s="150">
        <v>30</v>
      </c>
      <c r="H25" s="150">
        <v>0</v>
      </c>
      <c r="I25" s="150">
        <f>SUM(G25:H25)</f>
        <v>30</v>
      </c>
      <c r="J25" s="928">
        <f>F25*10-G25</f>
        <v>10</v>
      </c>
      <c r="K25" s="929"/>
      <c r="L25" s="50"/>
      <c r="M25" s="153" t="s">
        <v>308</v>
      </c>
      <c r="N25" s="153">
        <v>5</v>
      </c>
      <c r="O25" s="153">
        <v>0</v>
      </c>
      <c r="P25" s="153">
        <f>O25+N25</f>
        <v>5</v>
      </c>
    </row>
    <row r="26" spans="1:20" s="9" customFormat="1" ht="21" customHeight="1" x14ac:dyDescent="0.25">
      <c r="A26" s="8"/>
      <c r="B26" s="150" t="s">
        <v>12</v>
      </c>
      <c r="C26" s="26">
        <v>0</v>
      </c>
      <c r="D26" s="26">
        <v>1</v>
      </c>
      <c r="E26" s="150">
        <v>1</v>
      </c>
      <c r="F26" s="26">
        <f t="shared" ref="F26:F32" si="0">SUM(C26:E26)</f>
        <v>2</v>
      </c>
      <c r="G26" s="150">
        <v>20</v>
      </c>
      <c r="H26" s="150">
        <v>0</v>
      </c>
      <c r="I26" s="150">
        <f>SUM(G26:H26)</f>
        <v>20</v>
      </c>
      <c r="J26" s="928">
        <f t="shared" ref="J26:J31" si="1">F26*10-G26</f>
        <v>0</v>
      </c>
      <c r="K26" s="929"/>
      <c r="L26" s="50"/>
      <c r="M26" s="153" t="s">
        <v>300</v>
      </c>
      <c r="N26" s="153">
        <v>4</v>
      </c>
      <c r="O26" s="153">
        <v>0</v>
      </c>
      <c r="P26" s="153">
        <f t="shared" ref="P26:P33" si="2">O26+N26</f>
        <v>4</v>
      </c>
    </row>
    <row r="27" spans="1:20" s="9" customFormat="1" ht="21" customHeight="1" x14ac:dyDescent="0.25">
      <c r="A27" s="8"/>
      <c r="B27" s="150" t="s">
        <v>13</v>
      </c>
      <c r="C27" s="150">
        <v>3</v>
      </c>
      <c r="D27" s="150">
        <v>1</v>
      </c>
      <c r="E27" s="150">
        <v>6</v>
      </c>
      <c r="F27" s="26">
        <f t="shared" si="0"/>
        <v>10</v>
      </c>
      <c r="G27" s="150">
        <v>100</v>
      </c>
      <c r="H27" s="150">
        <v>0</v>
      </c>
      <c r="I27" s="150">
        <f>SUM(G27:H27)</f>
        <v>100</v>
      </c>
      <c r="J27" s="928">
        <f t="shared" si="1"/>
        <v>0</v>
      </c>
      <c r="K27" s="929"/>
      <c r="L27" s="50"/>
      <c r="M27" s="153" t="s">
        <v>296</v>
      </c>
      <c r="N27" s="153">
        <v>6</v>
      </c>
      <c r="O27" s="153">
        <v>0</v>
      </c>
      <c r="P27" s="153">
        <f t="shared" si="2"/>
        <v>6</v>
      </c>
    </row>
    <row r="28" spans="1:20" s="9" customFormat="1" ht="21" customHeight="1" x14ac:dyDescent="0.25">
      <c r="A28" s="8"/>
      <c r="B28" s="150" t="s">
        <v>10</v>
      </c>
      <c r="C28" s="150">
        <v>1</v>
      </c>
      <c r="D28" s="150">
        <v>0</v>
      </c>
      <c r="E28" s="150">
        <v>0</v>
      </c>
      <c r="F28" s="26">
        <f t="shared" si="0"/>
        <v>1</v>
      </c>
      <c r="G28" s="150">
        <v>10</v>
      </c>
      <c r="H28" s="150">
        <v>0</v>
      </c>
      <c r="I28" s="150">
        <f t="shared" ref="I28:I32" si="3">SUM(G28:H28)</f>
        <v>10</v>
      </c>
      <c r="J28" s="928">
        <f t="shared" si="1"/>
        <v>0</v>
      </c>
      <c r="K28" s="929"/>
      <c r="L28" s="50"/>
      <c r="M28" s="153" t="s">
        <v>297</v>
      </c>
      <c r="N28" s="153">
        <v>13</v>
      </c>
      <c r="O28" s="153">
        <v>0</v>
      </c>
      <c r="P28" s="153">
        <f t="shared" si="2"/>
        <v>13</v>
      </c>
    </row>
    <row r="29" spans="1:20" s="9" customFormat="1" ht="21" customHeight="1" x14ac:dyDescent="0.25">
      <c r="A29" s="8"/>
      <c r="B29" s="150" t="s">
        <v>11</v>
      </c>
      <c r="C29" s="150">
        <v>3</v>
      </c>
      <c r="D29" s="150">
        <v>0</v>
      </c>
      <c r="E29" s="150">
        <v>0</v>
      </c>
      <c r="F29" s="26">
        <f t="shared" si="0"/>
        <v>3</v>
      </c>
      <c r="G29" s="150">
        <v>20</v>
      </c>
      <c r="H29" s="150">
        <v>0</v>
      </c>
      <c r="I29" s="150">
        <f t="shared" si="3"/>
        <v>20</v>
      </c>
      <c r="J29" s="928">
        <f t="shared" si="1"/>
        <v>10</v>
      </c>
      <c r="K29" s="929"/>
      <c r="L29" s="50"/>
      <c r="M29" s="153" t="s">
        <v>295</v>
      </c>
      <c r="N29" s="153">
        <v>8</v>
      </c>
      <c r="O29" s="153">
        <v>0</v>
      </c>
      <c r="P29" s="153">
        <f t="shared" si="2"/>
        <v>8</v>
      </c>
    </row>
    <row r="30" spans="1:20" s="9" customFormat="1" ht="21" customHeight="1" x14ac:dyDescent="0.25">
      <c r="A30" s="8"/>
      <c r="B30" s="150" t="s">
        <v>31</v>
      </c>
      <c r="C30" s="150">
        <v>2</v>
      </c>
      <c r="D30" s="150">
        <v>0</v>
      </c>
      <c r="E30" s="150">
        <v>0</v>
      </c>
      <c r="F30" s="26">
        <f t="shared" si="0"/>
        <v>2</v>
      </c>
      <c r="G30" s="150">
        <v>20</v>
      </c>
      <c r="H30" s="150">
        <v>0</v>
      </c>
      <c r="I30" s="150">
        <f t="shared" si="3"/>
        <v>20</v>
      </c>
      <c r="J30" s="928">
        <f t="shared" si="1"/>
        <v>0</v>
      </c>
      <c r="K30" s="929"/>
      <c r="L30" s="50"/>
      <c r="M30" s="153" t="s">
        <v>309</v>
      </c>
      <c r="N30" s="153">
        <v>16</v>
      </c>
      <c r="O30" s="153">
        <v>0</v>
      </c>
      <c r="P30" s="153">
        <f t="shared" si="2"/>
        <v>16</v>
      </c>
    </row>
    <row r="31" spans="1:20" s="9" customFormat="1" ht="21" customHeight="1" x14ac:dyDescent="0.25">
      <c r="A31" s="8"/>
      <c r="B31" s="150" t="s">
        <v>32</v>
      </c>
      <c r="C31" s="150">
        <v>2</v>
      </c>
      <c r="D31" s="150">
        <v>0</v>
      </c>
      <c r="E31" s="150">
        <v>0</v>
      </c>
      <c r="F31" s="26">
        <f t="shared" si="0"/>
        <v>2</v>
      </c>
      <c r="G31" s="150">
        <v>10</v>
      </c>
      <c r="H31" s="150">
        <v>0</v>
      </c>
      <c r="I31" s="150">
        <f t="shared" si="3"/>
        <v>10</v>
      </c>
      <c r="J31" s="928">
        <f t="shared" si="1"/>
        <v>10</v>
      </c>
      <c r="K31" s="929"/>
      <c r="L31" s="50"/>
      <c r="M31" s="153" t="s">
        <v>358</v>
      </c>
      <c r="N31" s="153">
        <v>6</v>
      </c>
      <c r="O31" s="153">
        <v>0</v>
      </c>
      <c r="P31" s="153">
        <f t="shared" si="2"/>
        <v>6</v>
      </c>
    </row>
    <row r="32" spans="1:20" s="9" customFormat="1" ht="21" customHeight="1" x14ac:dyDescent="0.25">
      <c r="A32" s="8"/>
      <c r="B32" s="150" t="s">
        <v>63</v>
      </c>
      <c r="C32" s="150">
        <v>0</v>
      </c>
      <c r="D32" s="150">
        <v>2</v>
      </c>
      <c r="E32" s="150">
        <v>2</v>
      </c>
      <c r="F32" s="26">
        <f t="shared" si="0"/>
        <v>4</v>
      </c>
      <c r="G32" s="150">
        <v>40</v>
      </c>
      <c r="H32" s="150">
        <v>0</v>
      </c>
      <c r="I32" s="150">
        <f t="shared" si="3"/>
        <v>40</v>
      </c>
      <c r="J32" s="928">
        <v>0</v>
      </c>
      <c r="K32" s="929"/>
      <c r="L32" s="50"/>
      <c r="M32" s="153" t="s">
        <v>299</v>
      </c>
      <c r="N32" s="153">
        <v>5</v>
      </c>
      <c r="O32" s="153">
        <v>0</v>
      </c>
      <c r="P32" s="153">
        <f t="shared" si="2"/>
        <v>5</v>
      </c>
    </row>
    <row r="33" spans="1:22" s="9" customFormat="1" ht="21" customHeight="1" x14ac:dyDescent="0.25">
      <c r="A33" s="8"/>
      <c r="B33" s="150" t="s">
        <v>33</v>
      </c>
      <c r="C33" s="150">
        <v>1</v>
      </c>
      <c r="D33" s="150">
        <v>0</v>
      </c>
      <c r="E33" s="150" t="s">
        <v>72</v>
      </c>
      <c r="F33" s="26">
        <f>SUM(C33:E33)</f>
        <v>1</v>
      </c>
      <c r="G33" s="150">
        <v>8</v>
      </c>
      <c r="H33" s="150">
        <v>0</v>
      </c>
      <c r="I33" s="150">
        <f>SUM(G33:H33)</f>
        <v>8</v>
      </c>
      <c r="J33" s="928">
        <v>0</v>
      </c>
      <c r="K33" s="929"/>
      <c r="L33" s="50"/>
      <c r="M33" s="153" t="s">
        <v>307</v>
      </c>
      <c r="N33" s="153">
        <v>29</v>
      </c>
      <c r="O33" s="153">
        <v>0</v>
      </c>
      <c r="P33" s="153">
        <f t="shared" si="2"/>
        <v>29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50">
        <v>50</v>
      </c>
      <c r="H34" s="150">
        <v>0</v>
      </c>
      <c r="I34" s="150">
        <f>SUM(G34:H34)</f>
        <v>50</v>
      </c>
      <c r="J34" s="928">
        <v>0</v>
      </c>
      <c r="K34" s="929"/>
      <c r="L34" s="50"/>
      <c r="M34" s="153" t="s">
        <v>306</v>
      </c>
      <c r="N34" s="153">
        <f t="shared" ref="N34:O34" si="4">SUM(N25:N33)</f>
        <v>92</v>
      </c>
      <c r="O34" s="153">
        <f t="shared" si="4"/>
        <v>0</v>
      </c>
      <c r="P34" s="153">
        <f>SUM(P25:P33)</f>
        <v>92</v>
      </c>
    </row>
    <row r="35" spans="1:22" s="9" customFormat="1" ht="6" customHeight="1" x14ac:dyDescent="0.25">
      <c r="A35" s="8"/>
      <c r="B35" s="891"/>
      <c r="C35" s="891"/>
      <c r="D35" s="891"/>
      <c r="E35" s="891"/>
      <c r="F35" s="891"/>
      <c r="G35" s="891"/>
      <c r="H35" s="891"/>
      <c r="I35" s="891"/>
      <c r="J35" s="891"/>
      <c r="K35" s="891"/>
      <c r="L35" s="987"/>
      <c r="M35" s="891"/>
      <c r="N35" s="891"/>
      <c r="O35" s="891"/>
      <c r="P35" s="891"/>
    </row>
    <row r="36" spans="1:22" s="9" customFormat="1" ht="21" customHeight="1" x14ac:dyDescent="0.25">
      <c r="A36" s="8"/>
      <c r="B36" s="933" t="s">
        <v>34</v>
      </c>
      <c r="C36" s="934"/>
      <c r="D36" s="934"/>
      <c r="E36" s="934"/>
      <c r="F36" s="934"/>
      <c r="G36" s="934"/>
      <c r="H36" s="934"/>
      <c r="I36" s="934"/>
      <c r="J36" s="934"/>
      <c r="K36" s="935"/>
      <c r="L36" s="44"/>
      <c r="M36" s="948" t="s">
        <v>46</v>
      </c>
      <c r="N36" s="949"/>
      <c r="O36" s="949"/>
      <c r="P36" s="950"/>
    </row>
    <row r="37" spans="1:22" s="9" customFormat="1" ht="30.6" customHeight="1" x14ac:dyDescent="0.25">
      <c r="A37" s="8"/>
      <c r="B37" s="146" t="s">
        <v>35</v>
      </c>
      <c r="C37" s="146" t="s">
        <v>36</v>
      </c>
      <c r="D37" s="146" t="s">
        <v>1</v>
      </c>
      <c r="E37" s="149" t="s">
        <v>45</v>
      </c>
      <c r="F37" s="146" t="s">
        <v>71</v>
      </c>
      <c r="G37" s="146" t="s">
        <v>37</v>
      </c>
      <c r="H37" s="901" t="s">
        <v>7</v>
      </c>
      <c r="I37" s="936"/>
      <c r="J37" s="936"/>
      <c r="K37" s="902"/>
      <c r="L37" s="43"/>
      <c r="M37" s="146" t="s">
        <v>50</v>
      </c>
      <c r="N37" s="146" t="s">
        <v>49</v>
      </c>
      <c r="O37" s="146" t="s">
        <v>48</v>
      </c>
      <c r="P37" s="146" t="s">
        <v>47</v>
      </c>
      <c r="Q37" s="9" t="s">
        <v>243</v>
      </c>
    </row>
    <row r="38" spans="1:22" s="9" customFormat="1" ht="30.95" customHeight="1" x14ac:dyDescent="0.55000000000000004">
      <c r="A38" s="8"/>
      <c r="B38" s="150" t="s">
        <v>61</v>
      </c>
      <c r="C38" s="159">
        <v>0</v>
      </c>
      <c r="D38" s="150" t="s">
        <v>62</v>
      </c>
      <c r="E38" s="159">
        <f>'1403-02-25'!E36</f>
        <v>81300</v>
      </c>
      <c r="F38" s="159">
        <v>1786</v>
      </c>
      <c r="G38" s="159">
        <f>'1403-03-07'!G37-F38+C38</f>
        <v>18946</v>
      </c>
      <c r="H38" s="937" t="s">
        <v>42</v>
      </c>
      <c r="I38" s="938"/>
      <c r="J38" s="938"/>
      <c r="K38" s="939"/>
      <c r="L38" s="41"/>
      <c r="M38" s="150" t="s">
        <v>66</v>
      </c>
      <c r="N38" s="159">
        <f>'1403-03-07'!O37</f>
        <v>1995.3600000000001</v>
      </c>
      <c r="O38" s="159">
        <f>SUM(J15:J17)</f>
        <v>2166.25</v>
      </c>
      <c r="P38" s="159">
        <f>'1403-03-06'!P37+'1403-03-08'!O38+Q38</f>
        <v>55674.299999999996</v>
      </c>
      <c r="Q38" s="19">
        <v>0</v>
      </c>
      <c r="V38" s="18"/>
    </row>
    <row r="39" spans="1:22" s="9" customFormat="1" ht="30.95" customHeight="1" x14ac:dyDescent="0.25">
      <c r="A39" s="8"/>
      <c r="B39" s="150" t="s">
        <v>301</v>
      </c>
      <c r="C39" s="150">
        <v>0</v>
      </c>
      <c r="D39" s="150" t="s">
        <v>302</v>
      </c>
      <c r="E39" s="150">
        <v>251</v>
      </c>
      <c r="F39" s="150">
        <v>0</v>
      </c>
      <c r="G39" s="159" t="s">
        <v>42</v>
      </c>
      <c r="H39" s="937" t="s">
        <v>42</v>
      </c>
      <c r="I39" s="938"/>
      <c r="J39" s="938"/>
      <c r="K39" s="939"/>
      <c r="L39" s="42"/>
      <c r="M39" s="157" t="s">
        <v>67</v>
      </c>
      <c r="N39" s="159">
        <f>'1403-03-07'!O38</f>
        <v>1168</v>
      </c>
      <c r="O39" s="159">
        <f>J18+J19</f>
        <v>1260</v>
      </c>
      <c r="P39" s="159">
        <f>'1403-03-06'!P38+'1403-03-08'!O39+Q39</f>
        <v>53434.931999999986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50"/>
      <c r="E40" s="150"/>
      <c r="F40" s="150"/>
      <c r="G40" s="159"/>
      <c r="H40" s="154"/>
      <c r="I40" s="155"/>
      <c r="J40" s="155"/>
      <c r="K40" s="156"/>
      <c r="L40" s="42"/>
      <c r="M40" s="157" t="s">
        <v>164</v>
      </c>
      <c r="N40" s="159">
        <f>'1403-03-07'!O39</f>
        <v>0</v>
      </c>
      <c r="O40" s="159">
        <f>J20</f>
        <v>906.25</v>
      </c>
      <c r="P40" s="159">
        <f>'1403-03-06'!P39+'1403-03-08'!O40+Q40</f>
        <v>8662.48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50"/>
      <c r="E41" s="150"/>
      <c r="F41" s="150"/>
      <c r="G41" s="150"/>
      <c r="H41" s="154"/>
      <c r="I41" s="155"/>
      <c r="J41" s="155"/>
      <c r="K41" s="156"/>
      <c r="L41" s="42"/>
      <c r="M41" s="157" t="s">
        <v>190</v>
      </c>
      <c r="N41" s="159">
        <f>'1403-03-07'!O40</f>
        <v>0</v>
      </c>
      <c r="O41" s="159">
        <v>0</v>
      </c>
      <c r="P41" s="159">
        <f>'1403-03-06'!P40+'1403-03-08'!O41+Q41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50"/>
      <c r="E42" s="150"/>
      <c r="F42" s="150"/>
      <c r="G42" s="150"/>
      <c r="H42" s="930"/>
      <c r="I42" s="931"/>
      <c r="J42" s="931"/>
      <c r="K42" s="932"/>
      <c r="L42" s="42"/>
      <c r="M42" s="150" t="s">
        <v>191</v>
      </c>
      <c r="N42" s="159">
        <f>'1403-03-07'!O41</f>
        <v>44</v>
      </c>
      <c r="O42" s="159">
        <f>J21</f>
        <v>0</v>
      </c>
      <c r="P42" s="159">
        <f>'1403-03-06'!P41+'1403-03-08'!O42+Q42</f>
        <v>90</v>
      </c>
      <c r="Q42" s="9">
        <v>0</v>
      </c>
    </row>
    <row r="43" spans="1:22" s="9" customFormat="1" ht="30.95" customHeight="1" x14ac:dyDescent="0.25">
      <c r="A43" s="8"/>
      <c r="B43" s="924" t="s">
        <v>5</v>
      </c>
      <c r="C43" s="924"/>
      <c r="D43" s="924"/>
      <c r="E43" s="924"/>
      <c r="F43" s="924"/>
      <c r="G43" s="924"/>
      <c r="H43" s="925" t="s">
        <v>193</v>
      </c>
      <c r="I43" s="925"/>
      <c r="J43" s="925"/>
      <c r="K43" s="925"/>
      <c r="L43" s="925"/>
      <c r="M43" s="925"/>
      <c r="N43" s="925"/>
      <c r="O43" s="925"/>
      <c r="P43" s="925"/>
    </row>
    <row r="44" spans="1:22" s="9" customFormat="1" ht="26.1" customHeight="1" x14ac:dyDescent="0.25">
      <c r="A44" s="8"/>
      <c r="B44" s="986"/>
      <c r="C44" s="986"/>
      <c r="D44" s="986"/>
      <c r="E44" s="986"/>
      <c r="F44" s="986"/>
      <c r="G44" s="986"/>
      <c r="H44" s="986"/>
      <c r="I44" s="986"/>
      <c r="J44" s="986"/>
      <c r="K44" s="986"/>
      <c r="L44" s="986"/>
      <c r="M44" s="986"/>
      <c r="N44" s="986"/>
      <c r="O44" s="986"/>
      <c r="P44" s="986"/>
    </row>
    <row r="45" spans="1:22" s="9" customFormat="1" ht="26.45" customHeight="1" x14ac:dyDescent="0.25">
      <c r="A45" s="20"/>
      <c r="B45" s="985"/>
      <c r="C45" s="985"/>
      <c r="D45" s="985"/>
      <c r="E45" s="985"/>
      <c r="F45" s="985"/>
      <c r="G45" s="985"/>
      <c r="H45" s="985"/>
      <c r="I45" s="985"/>
      <c r="J45" s="985"/>
      <c r="K45" s="985"/>
      <c r="L45" s="985"/>
      <c r="M45" s="985"/>
      <c r="N45" s="985"/>
      <c r="O45" s="985"/>
      <c r="P45" s="985"/>
    </row>
  </sheetData>
  <mergeCells count="76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20:L20"/>
    <mergeCell ref="M20:P20"/>
    <mergeCell ref="K21:L21"/>
    <mergeCell ref="M21:P21"/>
    <mergeCell ref="B23:K23"/>
    <mergeCell ref="M23:P23"/>
    <mergeCell ref="J34:K34"/>
    <mergeCell ref="B35:P35"/>
    <mergeCell ref="J24:K24"/>
    <mergeCell ref="J25:K25"/>
    <mergeCell ref="J26:K26"/>
    <mergeCell ref="J27:K27"/>
    <mergeCell ref="J28:K28"/>
    <mergeCell ref="J29:K29"/>
    <mergeCell ref="B43:G43"/>
    <mergeCell ref="H43:P43"/>
    <mergeCell ref="B44:P44"/>
    <mergeCell ref="B45:P45"/>
    <mergeCell ref="K19:L19"/>
    <mergeCell ref="M19:P19"/>
    <mergeCell ref="B36:K36"/>
    <mergeCell ref="M36:P36"/>
    <mergeCell ref="H37:K37"/>
    <mergeCell ref="H38:K38"/>
    <mergeCell ref="H39:K39"/>
    <mergeCell ref="H42:K42"/>
    <mergeCell ref="J30:K30"/>
    <mergeCell ref="J31:K31"/>
    <mergeCell ref="J32:K32"/>
    <mergeCell ref="J33:K33"/>
  </mergeCells>
  <phoneticPr fontId="2" type="noConversion"/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6314-FCCA-4740-9302-23374886F99A}">
  <sheetPr>
    <pageSetUpPr fitToPage="1"/>
  </sheetPr>
  <dimension ref="A2:V45"/>
  <sheetViews>
    <sheetView rightToLeft="1" view="pageBreakPreview" topLeftCell="B19" zoomScale="130" zoomScaleNormal="100" zoomScaleSheetLayoutView="130" workbookViewId="0">
      <selection activeCell="B16" sqref="B16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167"/>
      <c r="G4" s="978" t="s">
        <v>16</v>
      </c>
      <c r="H4" s="978"/>
      <c r="I4" s="979" t="s">
        <v>386</v>
      </c>
      <c r="J4" s="979"/>
      <c r="N4" s="978" t="s">
        <v>3</v>
      </c>
      <c r="O4" s="978"/>
      <c r="P4" s="174">
        <v>41</v>
      </c>
    </row>
    <row r="5" spans="1:20" s="16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60" customFormat="1" ht="22.5" customHeight="1" x14ac:dyDescent="0.25">
      <c r="A7" s="8"/>
      <c r="B7" s="892" t="s">
        <v>60</v>
      </c>
      <c r="C7" s="892"/>
      <c r="D7" s="892"/>
      <c r="E7" s="161" t="s">
        <v>18</v>
      </c>
      <c r="F7" s="892" t="s">
        <v>60</v>
      </c>
      <c r="G7" s="892"/>
      <c r="H7" s="16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60" customFormat="1" ht="30" customHeight="1" x14ac:dyDescent="0.25">
      <c r="A8" s="8"/>
      <c r="B8" s="888" t="s">
        <v>324</v>
      </c>
      <c r="C8" s="889"/>
      <c r="D8" s="890"/>
      <c r="E8" s="173" t="s">
        <v>42</v>
      </c>
      <c r="F8" s="888" t="s">
        <v>346</v>
      </c>
      <c r="G8" s="890"/>
      <c r="H8" s="166">
        <v>1300</v>
      </c>
      <c r="I8" s="980" t="s">
        <v>387</v>
      </c>
      <c r="J8" s="981"/>
      <c r="K8" s="981"/>
      <c r="L8" s="982"/>
      <c r="M8" s="896"/>
      <c r="N8" s="896"/>
      <c r="O8" s="896"/>
      <c r="P8" s="896"/>
    </row>
    <row r="9" spans="1:20" s="160" customFormat="1" ht="30" customHeight="1" x14ac:dyDescent="0.25">
      <c r="A9" s="8"/>
      <c r="B9" s="888" t="s">
        <v>42</v>
      </c>
      <c r="C9" s="889"/>
      <c r="D9" s="890"/>
      <c r="E9" s="173" t="s">
        <v>42</v>
      </c>
      <c r="F9" s="928" t="s">
        <v>318</v>
      </c>
      <c r="G9" s="929"/>
      <c r="H9" s="166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60" customFormat="1" ht="30" customHeight="1" x14ac:dyDescent="0.25">
      <c r="A10" s="8"/>
      <c r="B10" s="888" t="s">
        <v>42</v>
      </c>
      <c r="C10" s="889"/>
      <c r="D10" s="890"/>
      <c r="E10" s="173" t="s">
        <v>42</v>
      </c>
      <c r="F10" s="928" t="s">
        <v>42</v>
      </c>
      <c r="G10" s="929"/>
      <c r="H10" s="166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6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74" customFormat="1" ht="18.75" customHeight="1" x14ac:dyDescent="0.25">
      <c r="A14" s="8"/>
      <c r="B14" s="894"/>
      <c r="C14" s="894"/>
      <c r="D14" s="894"/>
      <c r="E14" s="894"/>
      <c r="F14" s="927"/>
      <c r="G14" s="893"/>
      <c r="H14" s="161" t="s">
        <v>57</v>
      </c>
      <c r="I14" s="16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24.95" customHeight="1" x14ac:dyDescent="0.25">
      <c r="A15" s="8"/>
      <c r="B15" s="7" t="s">
        <v>8</v>
      </c>
      <c r="C15" s="7" t="s">
        <v>369</v>
      </c>
      <c r="D15" s="7" t="s">
        <v>384</v>
      </c>
      <c r="E15" s="7">
        <v>250</v>
      </c>
      <c r="F15" s="6" t="s">
        <v>333</v>
      </c>
      <c r="G15" s="166" t="s">
        <v>383</v>
      </c>
      <c r="H15" s="166">
        <v>124</v>
      </c>
      <c r="I15" s="30">
        <v>58</v>
      </c>
      <c r="J15" s="29">
        <f>H15*6.65+I15*4.16</f>
        <v>1065.8800000000001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24.95" customHeight="1" x14ac:dyDescent="0.25">
      <c r="A16" s="8"/>
      <c r="B16" s="7" t="s">
        <v>8</v>
      </c>
      <c r="C16" s="7" t="s">
        <v>237</v>
      </c>
      <c r="D16" s="7" t="s">
        <v>373</v>
      </c>
      <c r="E16" s="7">
        <v>800</v>
      </c>
      <c r="F16" s="6" t="s">
        <v>356</v>
      </c>
      <c r="G16" s="166" t="s">
        <v>84</v>
      </c>
      <c r="H16" s="7">
        <v>115</v>
      </c>
      <c r="I16" s="7">
        <v>0</v>
      </c>
      <c r="J16" s="29">
        <f>H16*6+I16*4</f>
        <v>690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63"/>
      <c r="T16" s="163"/>
    </row>
    <row r="17" spans="1:20" s="9" customFormat="1" ht="24.95" customHeight="1" x14ac:dyDescent="0.25">
      <c r="A17" s="8"/>
      <c r="B17" s="7" t="s">
        <v>8</v>
      </c>
      <c r="C17" s="7" t="s">
        <v>385</v>
      </c>
      <c r="D17" s="7" t="s">
        <v>86</v>
      </c>
      <c r="E17" s="7">
        <v>300</v>
      </c>
      <c r="F17" s="6" t="s">
        <v>356</v>
      </c>
      <c r="G17" s="166" t="s">
        <v>98</v>
      </c>
      <c r="H17" s="7">
        <v>44</v>
      </c>
      <c r="I17" s="7">
        <v>70</v>
      </c>
      <c r="J17" s="29">
        <f>H17*6+I17*4</f>
        <v>544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24.95" customHeight="1" x14ac:dyDescent="0.25">
      <c r="A18" s="8"/>
      <c r="B18" s="6" t="s">
        <v>40</v>
      </c>
      <c r="C18" s="7" t="s">
        <v>39</v>
      </c>
      <c r="D18" s="6" t="s">
        <v>93</v>
      </c>
      <c r="E18" s="24" t="s">
        <v>42</v>
      </c>
      <c r="F18" s="24" t="s">
        <v>42</v>
      </c>
      <c r="G18" s="166" t="s">
        <v>98</v>
      </c>
      <c r="H18" s="164" t="s">
        <v>42</v>
      </c>
      <c r="I18" s="164" t="s">
        <v>42</v>
      </c>
      <c r="J18" s="175">
        <f>J17</f>
        <v>544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24.95" customHeight="1" x14ac:dyDescent="0.25">
      <c r="A19" s="8"/>
      <c r="B19" s="6" t="s">
        <v>40</v>
      </c>
      <c r="C19" s="7" t="s">
        <v>39</v>
      </c>
      <c r="D19" s="6" t="s">
        <v>93</v>
      </c>
      <c r="E19" s="24" t="s">
        <v>42</v>
      </c>
      <c r="F19" s="24" t="s">
        <v>42</v>
      </c>
      <c r="G19" s="166" t="s">
        <v>84</v>
      </c>
      <c r="H19" s="164" t="s">
        <v>42</v>
      </c>
      <c r="I19" s="164" t="s">
        <v>42</v>
      </c>
      <c r="J19" s="175">
        <f>J16</f>
        <v>690</v>
      </c>
      <c r="K19" s="960" t="s">
        <v>70</v>
      </c>
      <c r="L19" s="961"/>
      <c r="M19" s="900" t="s">
        <v>42</v>
      </c>
      <c r="N19" s="900"/>
      <c r="O19" s="900"/>
      <c r="P19" s="900"/>
      <c r="S19" s="163"/>
      <c r="T19" s="163"/>
    </row>
    <row r="20" spans="1:20" s="9" customFormat="1" ht="24.95" customHeight="1" x14ac:dyDescent="0.25">
      <c r="A20" s="8"/>
      <c r="B20" s="6" t="s">
        <v>163</v>
      </c>
      <c r="C20" s="166" t="s">
        <v>42</v>
      </c>
      <c r="D20" s="166" t="s">
        <v>42</v>
      </c>
      <c r="E20" s="166" t="s">
        <v>42</v>
      </c>
      <c r="F20" s="166" t="s">
        <v>42</v>
      </c>
      <c r="G20" s="166" t="s">
        <v>383</v>
      </c>
      <c r="H20" s="166" t="s">
        <v>42</v>
      </c>
      <c r="I20" s="166" t="s">
        <v>42</v>
      </c>
      <c r="J20" s="175">
        <f>J15</f>
        <v>1065.8800000000001</v>
      </c>
      <c r="K20" s="960" t="s">
        <v>70</v>
      </c>
      <c r="L20" s="961"/>
      <c r="M20" s="900" t="s">
        <v>42</v>
      </c>
      <c r="N20" s="900"/>
      <c r="O20" s="900"/>
      <c r="P20" s="900"/>
      <c r="S20" s="163"/>
      <c r="T20" s="7" t="s">
        <v>92</v>
      </c>
    </row>
    <row r="21" spans="1:20" s="9" customFormat="1" ht="24.95" customHeight="1" x14ac:dyDescent="0.25">
      <c r="A21" s="8"/>
      <c r="B21" s="166" t="s">
        <v>367</v>
      </c>
      <c r="C21" s="166" t="s">
        <v>240</v>
      </c>
      <c r="D21" s="166" t="s">
        <v>42</v>
      </c>
      <c r="E21" s="166" t="s">
        <v>42</v>
      </c>
      <c r="F21" s="166" t="s">
        <v>42</v>
      </c>
      <c r="G21" s="166" t="s">
        <v>42</v>
      </c>
      <c r="H21" s="166" t="s">
        <v>42</v>
      </c>
      <c r="I21" s="166" t="s">
        <v>42</v>
      </c>
      <c r="J21" s="166">
        <v>0</v>
      </c>
      <c r="K21" s="960" t="s">
        <v>70</v>
      </c>
      <c r="L21" s="961"/>
      <c r="M21" s="900" t="s">
        <v>42</v>
      </c>
      <c r="N21" s="900"/>
      <c r="O21" s="900"/>
      <c r="P21" s="900"/>
      <c r="S21" s="163"/>
      <c r="T21" s="163"/>
    </row>
    <row r="22" spans="1:20" s="168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933" t="s">
        <v>27</v>
      </c>
      <c r="C23" s="934"/>
      <c r="D23" s="934"/>
      <c r="E23" s="934"/>
      <c r="F23" s="934"/>
      <c r="G23" s="934"/>
      <c r="H23" s="934"/>
      <c r="I23" s="934"/>
      <c r="J23" s="934"/>
      <c r="K23" s="935"/>
      <c r="L23" s="52"/>
      <c r="M23" s="933" t="s">
        <v>291</v>
      </c>
      <c r="N23" s="934"/>
      <c r="O23" s="934"/>
      <c r="P23" s="935"/>
    </row>
    <row r="24" spans="1:20" s="174" customFormat="1" ht="47.1" customHeight="1" x14ac:dyDescent="0.25">
      <c r="A24" s="8"/>
      <c r="B24" s="161" t="s">
        <v>26</v>
      </c>
      <c r="C24" s="161" t="s">
        <v>28</v>
      </c>
      <c r="D24" s="161" t="s">
        <v>29</v>
      </c>
      <c r="E24" s="161" t="s">
        <v>64</v>
      </c>
      <c r="F24" s="161" t="s">
        <v>30</v>
      </c>
      <c r="G24" s="162" t="s">
        <v>51</v>
      </c>
      <c r="H24" s="162" t="s">
        <v>52</v>
      </c>
      <c r="I24" s="162" t="s">
        <v>53</v>
      </c>
      <c r="J24" s="901" t="s">
        <v>54</v>
      </c>
      <c r="K24" s="902"/>
      <c r="L24" s="51"/>
      <c r="M24" s="161" t="s">
        <v>292</v>
      </c>
      <c r="N24" s="161" t="s">
        <v>293</v>
      </c>
      <c r="O24" s="161" t="s">
        <v>294</v>
      </c>
      <c r="P24" s="161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66">
        <v>0</v>
      </c>
      <c r="F25" s="26">
        <f>SUM(C25:E25)</f>
        <v>4</v>
      </c>
      <c r="G25" s="166">
        <v>30</v>
      </c>
      <c r="H25" s="166">
        <v>0</v>
      </c>
      <c r="I25" s="166">
        <f>SUM(G25:H25)</f>
        <v>30</v>
      </c>
      <c r="J25" s="928">
        <f>F25*10-G25</f>
        <v>10</v>
      </c>
      <c r="K25" s="929"/>
      <c r="L25" s="50"/>
      <c r="M25" s="169" t="s">
        <v>308</v>
      </c>
      <c r="N25" s="169">
        <v>5</v>
      </c>
      <c r="O25" s="169">
        <v>0</v>
      </c>
      <c r="P25" s="169">
        <f>O25+N25</f>
        <v>5</v>
      </c>
    </row>
    <row r="26" spans="1:20" s="9" customFormat="1" ht="21" customHeight="1" x14ac:dyDescent="0.25">
      <c r="A26" s="8"/>
      <c r="B26" s="166" t="s">
        <v>12</v>
      </c>
      <c r="C26" s="26">
        <v>0</v>
      </c>
      <c r="D26" s="26">
        <v>1</v>
      </c>
      <c r="E26" s="166">
        <v>1</v>
      </c>
      <c r="F26" s="26">
        <f t="shared" ref="F26:F32" si="0">SUM(C26:E26)</f>
        <v>2</v>
      </c>
      <c r="G26" s="166">
        <v>20</v>
      </c>
      <c r="H26" s="166">
        <v>0</v>
      </c>
      <c r="I26" s="166">
        <f>SUM(G26:H26)</f>
        <v>20</v>
      </c>
      <c r="J26" s="928">
        <f t="shared" ref="J26:J31" si="1">F26*10-G26</f>
        <v>0</v>
      </c>
      <c r="K26" s="929"/>
      <c r="L26" s="50"/>
      <c r="M26" s="169" t="s">
        <v>300</v>
      </c>
      <c r="N26" s="169">
        <v>4</v>
      </c>
      <c r="O26" s="169">
        <v>0</v>
      </c>
      <c r="P26" s="169">
        <f t="shared" ref="P26:P33" si="2">O26+N26</f>
        <v>4</v>
      </c>
    </row>
    <row r="27" spans="1:20" s="9" customFormat="1" ht="21" customHeight="1" x14ac:dyDescent="0.25">
      <c r="A27" s="8"/>
      <c r="B27" s="166" t="s">
        <v>13</v>
      </c>
      <c r="C27" s="166">
        <v>3</v>
      </c>
      <c r="D27" s="166">
        <v>1</v>
      </c>
      <c r="E27" s="166">
        <v>6</v>
      </c>
      <c r="F27" s="26">
        <f t="shared" si="0"/>
        <v>10</v>
      </c>
      <c r="G27" s="166">
        <v>100</v>
      </c>
      <c r="H27" s="166">
        <v>0</v>
      </c>
      <c r="I27" s="166">
        <f>SUM(G27:H27)</f>
        <v>100</v>
      </c>
      <c r="J27" s="928">
        <f t="shared" si="1"/>
        <v>0</v>
      </c>
      <c r="K27" s="929"/>
      <c r="L27" s="50"/>
      <c r="M27" s="169" t="s">
        <v>296</v>
      </c>
      <c r="N27" s="169">
        <v>6</v>
      </c>
      <c r="O27" s="169">
        <v>0</v>
      </c>
      <c r="P27" s="169">
        <f t="shared" si="2"/>
        <v>6</v>
      </c>
    </row>
    <row r="28" spans="1:20" s="9" customFormat="1" ht="21" customHeight="1" x14ac:dyDescent="0.25">
      <c r="A28" s="8"/>
      <c r="B28" s="166" t="s">
        <v>10</v>
      </c>
      <c r="C28" s="166">
        <v>1</v>
      </c>
      <c r="D28" s="166">
        <v>0</v>
      </c>
      <c r="E28" s="166">
        <v>0</v>
      </c>
      <c r="F28" s="26">
        <f t="shared" si="0"/>
        <v>1</v>
      </c>
      <c r="G28" s="166">
        <v>10</v>
      </c>
      <c r="H28" s="166">
        <v>0</v>
      </c>
      <c r="I28" s="166">
        <f t="shared" ref="I28:I32" si="3">SUM(G28:H28)</f>
        <v>10</v>
      </c>
      <c r="J28" s="928">
        <f t="shared" si="1"/>
        <v>0</v>
      </c>
      <c r="K28" s="929"/>
      <c r="L28" s="50"/>
      <c r="M28" s="169" t="s">
        <v>297</v>
      </c>
      <c r="N28" s="169">
        <v>13</v>
      </c>
      <c r="O28" s="169">
        <v>0</v>
      </c>
      <c r="P28" s="169">
        <f t="shared" si="2"/>
        <v>13</v>
      </c>
    </row>
    <row r="29" spans="1:20" s="9" customFormat="1" ht="21" customHeight="1" x14ac:dyDescent="0.25">
      <c r="A29" s="8"/>
      <c r="B29" s="166" t="s">
        <v>11</v>
      </c>
      <c r="C29" s="166">
        <v>3</v>
      </c>
      <c r="D29" s="166">
        <v>0</v>
      </c>
      <c r="E29" s="166">
        <v>0</v>
      </c>
      <c r="F29" s="26">
        <f t="shared" si="0"/>
        <v>3</v>
      </c>
      <c r="G29" s="166">
        <v>20</v>
      </c>
      <c r="H29" s="166">
        <v>0</v>
      </c>
      <c r="I29" s="166">
        <f t="shared" si="3"/>
        <v>20</v>
      </c>
      <c r="J29" s="928">
        <f t="shared" si="1"/>
        <v>10</v>
      </c>
      <c r="K29" s="929"/>
      <c r="L29" s="50"/>
      <c r="M29" s="169" t="s">
        <v>295</v>
      </c>
      <c r="N29" s="169">
        <v>8</v>
      </c>
      <c r="O29" s="169">
        <v>0</v>
      </c>
      <c r="P29" s="169">
        <f t="shared" si="2"/>
        <v>8</v>
      </c>
    </row>
    <row r="30" spans="1:20" s="9" customFormat="1" ht="21" customHeight="1" x14ac:dyDescent="0.25">
      <c r="A30" s="8"/>
      <c r="B30" s="166" t="s">
        <v>31</v>
      </c>
      <c r="C30" s="166">
        <v>2</v>
      </c>
      <c r="D30" s="166">
        <v>1</v>
      </c>
      <c r="E30" s="166">
        <v>0</v>
      </c>
      <c r="F30" s="26">
        <f t="shared" si="0"/>
        <v>3</v>
      </c>
      <c r="G30" s="166">
        <v>30</v>
      </c>
      <c r="H30" s="166">
        <v>0</v>
      </c>
      <c r="I30" s="166">
        <f t="shared" si="3"/>
        <v>30</v>
      </c>
      <c r="J30" s="928">
        <f t="shared" si="1"/>
        <v>0</v>
      </c>
      <c r="K30" s="929"/>
      <c r="L30" s="50"/>
      <c r="M30" s="169" t="s">
        <v>309</v>
      </c>
      <c r="N30" s="169">
        <v>16</v>
      </c>
      <c r="O30" s="169">
        <v>0</v>
      </c>
      <c r="P30" s="169">
        <f t="shared" si="2"/>
        <v>16</v>
      </c>
    </row>
    <row r="31" spans="1:20" s="9" customFormat="1" ht="21" customHeight="1" x14ac:dyDescent="0.25">
      <c r="A31" s="8"/>
      <c r="B31" s="166" t="s">
        <v>32</v>
      </c>
      <c r="C31" s="166">
        <v>2</v>
      </c>
      <c r="D31" s="166">
        <v>0</v>
      </c>
      <c r="E31" s="166">
        <v>0</v>
      </c>
      <c r="F31" s="26">
        <f t="shared" si="0"/>
        <v>2</v>
      </c>
      <c r="G31" s="166">
        <v>10</v>
      </c>
      <c r="H31" s="166">
        <v>0</v>
      </c>
      <c r="I31" s="166">
        <f t="shared" si="3"/>
        <v>10</v>
      </c>
      <c r="J31" s="928">
        <f t="shared" si="1"/>
        <v>10</v>
      </c>
      <c r="K31" s="929"/>
      <c r="L31" s="50"/>
      <c r="M31" s="169" t="s">
        <v>358</v>
      </c>
      <c r="N31" s="169">
        <v>6</v>
      </c>
      <c r="O31" s="169">
        <v>0</v>
      </c>
      <c r="P31" s="169">
        <f t="shared" si="2"/>
        <v>6</v>
      </c>
    </row>
    <row r="32" spans="1:20" s="9" customFormat="1" ht="21" customHeight="1" x14ac:dyDescent="0.25">
      <c r="A32" s="8"/>
      <c r="B32" s="166" t="s">
        <v>63</v>
      </c>
      <c r="C32" s="166">
        <v>0</v>
      </c>
      <c r="D32" s="166">
        <v>2</v>
      </c>
      <c r="E32" s="166">
        <v>2</v>
      </c>
      <c r="F32" s="26">
        <f t="shared" si="0"/>
        <v>4</v>
      </c>
      <c r="G32" s="166">
        <v>40</v>
      </c>
      <c r="H32" s="166">
        <v>0</v>
      </c>
      <c r="I32" s="166">
        <f t="shared" si="3"/>
        <v>40</v>
      </c>
      <c r="J32" s="928">
        <v>0</v>
      </c>
      <c r="K32" s="929"/>
      <c r="L32" s="50"/>
      <c r="M32" s="169" t="s">
        <v>299</v>
      </c>
      <c r="N32" s="169">
        <v>5</v>
      </c>
      <c r="O32" s="169">
        <v>0</v>
      </c>
      <c r="P32" s="169">
        <f t="shared" si="2"/>
        <v>5</v>
      </c>
    </row>
    <row r="33" spans="1:22" s="9" customFormat="1" ht="21" customHeight="1" x14ac:dyDescent="0.25">
      <c r="A33" s="8"/>
      <c r="B33" s="166" t="s">
        <v>33</v>
      </c>
      <c r="C33" s="166">
        <v>1</v>
      </c>
      <c r="D33" s="166">
        <v>0</v>
      </c>
      <c r="E33" s="166" t="s">
        <v>72</v>
      </c>
      <c r="F33" s="26">
        <f>SUM(C33:E33)</f>
        <v>1</v>
      </c>
      <c r="G33" s="166">
        <v>8</v>
      </c>
      <c r="H33" s="166">
        <v>0</v>
      </c>
      <c r="I33" s="166">
        <f>SUM(G33:H33)</f>
        <v>8</v>
      </c>
      <c r="J33" s="928">
        <v>0</v>
      </c>
      <c r="K33" s="929"/>
      <c r="L33" s="50"/>
      <c r="M33" s="169" t="s">
        <v>307</v>
      </c>
      <c r="N33" s="169">
        <v>33</v>
      </c>
      <c r="O33" s="169">
        <v>0</v>
      </c>
      <c r="P33" s="169">
        <f t="shared" si="2"/>
        <v>33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66">
        <v>50</v>
      </c>
      <c r="H34" s="166">
        <v>0</v>
      </c>
      <c r="I34" s="166">
        <f>SUM(G34:H34)</f>
        <v>50</v>
      </c>
      <c r="J34" s="928">
        <v>0</v>
      </c>
      <c r="K34" s="929"/>
      <c r="L34" s="50"/>
      <c r="M34" s="169" t="s">
        <v>306</v>
      </c>
      <c r="N34" s="169">
        <f t="shared" ref="N34:O34" si="4">SUM(N25:N33)</f>
        <v>96</v>
      </c>
      <c r="O34" s="169">
        <f t="shared" si="4"/>
        <v>0</v>
      </c>
      <c r="P34" s="169">
        <f>SUM(P25:P33)</f>
        <v>96</v>
      </c>
    </row>
    <row r="35" spans="1:22" s="9" customFormat="1" ht="6" customHeight="1" x14ac:dyDescent="0.25">
      <c r="A35" s="8"/>
      <c r="B35" s="891"/>
      <c r="C35" s="891"/>
      <c r="D35" s="891"/>
      <c r="E35" s="891"/>
      <c r="F35" s="891"/>
      <c r="G35" s="891"/>
      <c r="H35" s="891"/>
      <c r="I35" s="891"/>
      <c r="J35" s="891"/>
      <c r="K35" s="891"/>
      <c r="L35" s="987"/>
      <c r="M35" s="891"/>
      <c r="N35" s="891"/>
      <c r="O35" s="891"/>
      <c r="P35" s="891"/>
    </row>
    <row r="36" spans="1:22" s="9" customFormat="1" ht="21" customHeight="1" x14ac:dyDescent="0.25">
      <c r="A36" s="8"/>
      <c r="B36" s="933" t="s">
        <v>34</v>
      </c>
      <c r="C36" s="934"/>
      <c r="D36" s="934"/>
      <c r="E36" s="934"/>
      <c r="F36" s="934"/>
      <c r="G36" s="934"/>
      <c r="H36" s="934"/>
      <c r="I36" s="934"/>
      <c r="J36" s="934"/>
      <c r="K36" s="935"/>
      <c r="L36" s="44"/>
      <c r="M36" s="948" t="s">
        <v>46</v>
      </c>
      <c r="N36" s="949"/>
      <c r="O36" s="949"/>
      <c r="P36" s="950"/>
    </row>
    <row r="37" spans="1:22" s="9" customFormat="1" ht="30.6" customHeight="1" x14ac:dyDescent="0.25">
      <c r="A37" s="8"/>
      <c r="B37" s="162" t="s">
        <v>35</v>
      </c>
      <c r="C37" s="162" t="s">
        <v>36</v>
      </c>
      <c r="D37" s="162" t="s">
        <v>1</v>
      </c>
      <c r="E37" s="165" t="s">
        <v>45</v>
      </c>
      <c r="F37" s="162" t="s">
        <v>71</v>
      </c>
      <c r="G37" s="162" t="s">
        <v>37</v>
      </c>
      <c r="H37" s="901" t="s">
        <v>7</v>
      </c>
      <c r="I37" s="936"/>
      <c r="J37" s="936"/>
      <c r="K37" s="902"/>
      <c r="L37" s="43"/>
      <c r="M37" s="162" t="s">
        <v>50</v>
      </c>
      <c r="N37" s="162" t="s">
        <v>49</v>
      </c>
      <c r="O37" s="162" t="s">
        <v>48</v>
      </c>
      <c r="P37" s="162" t="s">
        <v>47</v>
      </c>
      <c r="Q37" s="9" t="s">
        <v>243</v>
      </c>
    </row>
    <row r="38" spans="1:22" s="9" customFormat="1" ht="30.95" customHeight="1" x14ac:dyDescent="0.55000000000000004">
      <c r="A38" s="8"/>
      <c r="B38" s="166" t="s">
        <v>61</v>
      </c>
      <c r="C38" s="175">
        <v>0</v>
      </c>
      <c r="D38" s="166" t="s">
        <v>62</v>
      </c>
      <c r="E38" s="175">
        <f>'1403-02-25'!E36</f>
        <v>81300</v>
      </c>
      <c r="F38" s="175">
        <v>1112</v>
      </c>
      <c r="G38" s="175">
        <f>'1403-03-08'!G38-F38+C38</f>
        <v>17834</v>
      </c>
      <c r="H38" s="937" t="s">
        <v>42</v>
      </c>
      <c r="I38" s="938"/>
      <c r="J38" s="938"/>
      <c r="K38" s="939"/>
      <c r="L38" s="41"/>
      <c r="M38" s="166" t="s">
        <v>66</v>
      </c>
      <c r="N38" s="175">
        <f>'1403-03-08'!O38</f>
        <v>2166.25</v>
      </c>
      <c r="O38" s="175">
        <f>SUM(J15:J17)</f>
        <v>2299.88</v>
      </c>
      <c r="P38" s="175">
        <f>'1403-03-08'!P38+'1403-03-09'!O38+Q38</f>
        <v>57974.179999999993</v>
      </c>
      <c r="Q38" s="19">
        <v>0</v>
      </c>
      <c r="V38" s="18"/>
    </row>
    <row r="39" spans="1:22" s="9" customFormat="1" ht="30.95" customHeight="1" x14ac:dyDescent="0.25">
      <c r="A39" s="8"/>
      <c r="B39" s="166" t="s">
        <v>301</v>
      </c>
      <c r="C39" s="166">
        <v>0</v>
      </c>
      <c r="D39" s="166" t="s">
        <v>302</v>
      </c>
      <c r="E39" s="166">
        <v>251</v>
      </c>
      <c r="F39" s="166">
        <v>0</v>
      </c>
      <c r="G39" s="175" t="s">
        <v>42</v>
      </c>
      <c r="H39" s="937" t="s">
        <v>42</v>
      </c>
      <c r="I39" s="938"/>
      <c r="J39" s="938"/>
      <c r="K39" s="939"/>
      <c r="L39" s="42"/>
      <c r="M39" s="173" t="s">
        <v>67</v>
      </c>
      <c r="N39" s="175">
        <f>'1403-03-08'!O39</f>
        <v>1260</v>
      </c>
      <c r="O39" s="175">
        <f>J18+J19</f>
        <v>1234</v>
      </c>
      <c r="P39" s="175">
        <f>'1403-03-08'!P39+'1403-03-09'!O39+Q39</f>
        <v>54668.931999999986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66"/>
      <c r="E40" s="166"/>
      <c r="F40" s="166"/>
      <c r="G40" s="175"/>
      <c r="H40" s="170"/>
      <c r="I40" s="171"/>
      <c r="J40" s="171"/>
      <c r="K40" s="172"/>
      <c r="L40" s="42"/>
      <c r="M40" s="173" t="s">
        <v>164</v>
      </c>
      <c r="N40" s="175">
        <f>'1403-03-08'!O40</f>
        <v>906.25</v>
      </c>
      <c r="O40" s="175">
        <f>J20</f>
        <v>1065.8800000000001</v>
      </c>
      <c r="P40" s="175">
        <f>'1403-03-08'!P40+'1403-03-09'!O40+Q40</f>
        <v>9728.36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66"/>
      <c r="E41" s="166"/>
      <c r="F41" s="166"/>
      <c r="G41" s="166"/>
      <c r="H41" s="170"/>
      <c r="I41" s="171"/>
      <c r="J41" s="171"/>
      <c r="K41" s="172"/>
      <c r="L41" s="42"/>
      <c r="M41" s="173" t="s">
        <v>190</v>
      </c>
      <c r="N41" s="175">
        <f>'1403-03-08'!O41</f>
        <v>0</v>
      </c>
      <c r="O41" s="175">
        <v>0</v>
      </c>
      <c r="P41" s="175">
        <f>'1403-03-08'!P41+'1403-03-09'!O41+Q41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66"/>
      <c r="E42" s="166"/>
      <c r="F42" s="166"/>
      <c r="G42" s="166"/>
      <c r="H42" s="930"/>
      <c r="I42" s="931"/>
      <c r="J42" s="931"/>
      <c r="K42" s="932"/>
      <c r="L42" s="42"/>
      <c r="M42" s="166" t="s">
        <v>191</v>
      </c>
      <c r="N42" s="175">
        <f>'1403-03-08'!O42</f>
        <v>0</v>
      </c>
      <c r="O42" s="175">
        <f>J21</f>
        <v>0</v>
      </c>
      <c r="P42" s="175">
        <f>'1403-03-08'!P42+'1403-03-09'!O42+Q42</f>
        <v>90</v>
      </c>
      <c r="Q42" s="9">
        <v>0</v>
      </c>
    </row>
    <row r="43" spans="1:22" s="9" customFormat="1" ht="30.95" customHeight="1" x14ac:dyDescent="0.25">
      <c r="A43" s="8"/>
      <c r="B43" s="924" t="s">
        <v>5</v>
      </c>
      <c r="C43" s="924"/>
      <c r="D43" s="924"/>
      <c r="E43" s="924"/>
      <c r="F43" s="924"/>
      <c r="G43" s="924"/>
      <c r="H43" s="925" t="s">
        <v>193</v>
      </c>
      <c r="I43" s="925"/>
      <c r="J43" s="925"/>
      <c r="K43" s="925"/>
      <c r="L43" s="925"/>
      <c r="M43" s="925"/>
      <c r="N43" s="925"/>
      <c r="O43" s="925"/>
      <c r="P43" s="925"/>
    </row>
    <row r="44" spans="1:22" s="9" customFormat="1" ht="26.1" customHeight="1" x14ac:dyDescent="0.25">
      <c r="A44" s="8"/>
      <c r="B44" s="986"/>
      <c r="C44" s="986"/>
      <c r="D44" s="986"/>
      <c r="E44" s="986"/>
      <c r="F44" s="986"/>
      <c r="G44" s="986"/>
      <c r="H44" s="986"/>
      <c r="I44" s="986"/>
      <c r="J44" s="986"/>
      <c r="K44" s="986"/>
      <c r="L44" s="986"/>
      <c r="M44" s="986"/>
      <c r="N44" s="986"/>
      <c r="O44" s="986"/>
      <c r="P44" s="986"/>
    </row>
    <row r="45" spans="1:22" s="9" customFormat="1" ht="26.45" customHeight="1" x14ac:dyDescent="0.25">
      <c r="A45" s="20"/>
      <c r="B45" s="985"/>
      <c r="C45" s="985"/>
      <c r="D45" s="985"/>
      <c r="E45" s="985"/>
      <c r="F45" s="985"/>
      <c r="G45" s="985"/>
      <c r="H45" s="985"/>
      <c r="I45" s="985"/>
      <c r="J45" s="985"/>
      <c r="K45" s="985"/>
      <c r="L45" s="985"/>
      <c r="M45" s="985"/>
      <c r="N45" s="985"/>
      <c r="O45" s="985"/>
      <c r="P45" s="985"/>
    </row>
  </sheetData>
  <mergeCells count="76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J33:K33"/>
    <mergeCell ref="B23:K23"/>
    <mergeCell ref="M23:P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B45:P45"/>
    <mergeCell ref="J34:K34"/>
    <mergeCell ref="B35:P35"/>
    <mergeCell ref="B36:K36"/>
    <mergeCell ref="M36:P36"/>
    <mergeCell ref="H37:K37"/>
    <mergeCell ref="H38:K38"/>
    <mergeCell ref="H39:K39"/>
    <mergeCell ref="H42:K42"/>
    <mergeCell ref="B43:G43"/>
    <mergeCell ref="H43:P43"/>
    <mergeCell ref="B44:P4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0523-8D43-48F8-AF5A-FDA983A634F1}">
  <sheetPr>
    <pageSetUpPr fitToPage="1"/>
  </sheetPr>
  <dimension ref="A2:V45"/>
  <sheetViews>
    <sheetView rightToLeft="1" view="pageBreakPreview" topLeftCell="A22" zoomScaleNormal="100" zoomScaleSheetLayoutView="100" workbookViewId="0">
      <selection activeCell="D18" sqref="D18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185"/>
      <c r="G4" s="978" t="s">
        <v>16</v>
      </c>
      <c r="H4" s="978"/>
      <c r="I4" s="997" t="s">
        <v>400</v>
      </c>
      <c r="J4" s="997"/>
      <c r="K4" s="996" t="s">
        <v>392</v>
      </c>
      <c r="L4" s="996"/>
      <c r="M4" s="996"/>
      <c r="N4" s="978" t="s">
        <v>3</v>
      </c>
      <c r="O4" s="978"/>
      <c r="P4" s="189">
        <v>42</v>
      </c>
    </row>
    <row r="5" spans="1:20" s="18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87" customFormat="1" ht="22.5" customHeight="1" x14ac:dyDescent="0.25">
      <c r="A7" s="8"/>
      <c r="B7" s="892" t="s">
        <v>60</v>
      </c>
      <c r="C7" s="892"/>
      <c r="D7" s="892"/>
      <c r="E7" s="186" t="s">
        <v>18</v>
      </c>
      <c r="F7" s="892" t="s">
        <v>60</v>
      </c>
      <c r="G7" s="892"/>
      <c r="H7" s="186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87" customFormat="1" ht="30" customHeight="1" x14ac:dyDescent="0.25">
      <c r="A8" s="8"/>
      <c r="B8" s="888" t="s">
        <v>388</v>
      </c>
      <c r="C8" s="889"/>
      <c r="D8" s="890"/>
      <c r="E8" s="190" t="s">
        <v>42</v>
      </c>
      <c r="F8" s="888" t="s">
        <v>346</v>
      </c>
      <c r="G8" s="890"/>
      <c r="H8" s="177">
        <v>100</v>
      </c>
      <c r="I8" s="980" t="s">
        <v>389</v>
      </c>
      <c r="J8" s="981"/>
      <c r="K8" s="981"/>
      <c r="L8" s="982"/>
      <c r="M8" s="896" t="s">
        <v>390</v>
      </c>
      <c r="N8" s="896"/>
      <c r="O8" s="896"/>
      <c r="P8" s="896"/>
    </row>
    <row r="9" spans="1:20" s="187" customFormat="1" ht="30" customHeight="1" x14ac:dyDescent="0.25">
      <c r="A9" s="8"/>
      <c r="B9" s="888" t="s">
        <v>42</v>
      </c>
      <c r="C9" s="889"/>
      <c r="D9" s="890"/>
      <c r="E9" s="190" t="s">
        <v>42</v>
      </c>
      <c r="F9" s="928" t="s">
        <v>318</v>
      </c>
      <c r="G9" s="929"/>
      <c r="H9" s="177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87" customFormat="1" ht="30" customHeight="1" x14ac:dyDescent="0.25">
      <c r="A10" s="8"/>
      <c r="B10" s="888" t="s">
        <v>42</v>
      </c>
      <c r="C10" s="889"/>
      <c r="D10" s="890"/>
      <c r="E10" s="190" t="s">
        <v>42</v>
      </c>
      <c r="F10" s="928" t="s">
        <v>42</v>
      </c>
      <c r="G10" s="929"/>
      <c r="H10" s="177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18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189" customFormat="1" ht="18.75" customHeight="1" x14ac:dyDescent="0.25">
      <c r="A14" s="8"/>
      <c r="B14" s="894"/>
      <c r="C14" s="894"/>
      <c r="D14" s="894"/>
      <c r="E14" s="894"/>
      <c r="F14" s="927"/>
      <c r="G14" s="893"/>
      <c r="H14" s="186" t="s">
        <v>57</v>
      </c>
      <c r="I14" s="186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24.95" customHeight="1" x14ac:dyDescent="0.25">
      <c r="A15" s="8"/>
      <c r="B15" s="7" t="s">
        <v>8</v>
      </c>
      <c r="C15" s="7" t="s">
        <v>403</v>
      </c>
      <c r="D15" s="7" t="s">
        <v>396</v>
      </c>
      <c r="E15" s="7">
        <v>250</v>
      </c>
      <c r="F15" s="6" t="s">
        <v>333</v>
      </c>
      <c r="G15" s="177" t="s">
        <v>383</v>
      </c>
      <c r="H15" s="177">
        <v>64</v>
      </c>
      <c r="I15" s="30">
        <v>57</v>
      </c>
      <c r="J15" s="29">
        <f>H15*6.65+I15*4.16</f>
        <v>662.72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24.9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177" t="s">
        <v>84</v>
      </c>
      <c r="H16" s="7">
        <v>111</v>
      </c>
      <c r="I16" s="7">
        <v>0</v>
      </c>
      <c r="J16" s="29">
        <f>H16*6+I16*4</f>
        <v>666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84"/>
      <c r="T16" s="184"/>
    </row>
    <row r="17" spans="1:20" s="9" customFormat="1" ht="24.95" customHeight="1" x14ac:dyDescent="0.25">
      <c r="A17" s="8"/>
      <c r="B17" s="7" t="s">
        <v>8</v>
      </c>
      <c r="C17" s="7" t="s">
        <v>41</v>
      </c>
      <c r="D17" s="7" t="s">
        <v>120</v>
      </c>
      <c r="E17" s="7">
        <v>300</v>
      </c>
      <c r="F17" s="6" t="s">
        <v>356</v>
      </c>
      <c r="G17" s="177" t="s">
        <v>98</v>
      </c>
      <c r="H17" s="7">
        <v>40</v>
      </c>
      <c r="I17" s="7">
        <v>62</v>
      </c>
      <c r="J17" s="29">
        <f>H17*6+I17*4</f>
        <v>488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24.95" customHeight="1" x14ac:dyDescent="0.25">
      <c r="A18" s="8"/>
      <c r="B18" s="6" t="s">
        <v>40</v>
      </c>
      <c r="C18" s="7" t="s">
        <v>39</v>
      </c>
      <c r="D18" s="6" t="s">
        <v>93</v>
      </c>
      <c r="E18" s="24" t="s">
        <v>42</v>
      </c>
      <c r="F18" s="24" t="s">
        <v>42</v>
      </c>
      <c r="G18" s="177" t="s">
        <v>98</v>
      </c>
      <c r="H18" s="178" t="s">
        <v>42</v>
      </c>
      <c r="I18" s="178" t="s">
        <v>42</v>
      </c>
      <c r="J18" s="191">
        <f>J17</f>
        <v>488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24.95" customHeight="1" x14ac:dyDescent="0.25">
      <c r="A19" s="8"/>
      <c r="B19" s="6" t="s">
        <v>40</v>
      </c>
      <c r="C19" s="7" t="s">
        <v>39</v>
      </c>
      <c r="D19" s="6" t="s">
        <v>93</v>
      </c>
      <c r="E19" s="24" t="s">
        <v>42</v>
      </c>
      <c r="F19" s="24" t="s">
        <v>42</v>
      </c>
      <c r="G19" s="177" t="s">
        <v>84</v>
      </c>
      <c r="H19" s="178" t="s">
        <v>42</v>
      </c>
      <c r="I19" s="178" t="s">
        <v>42</v>
      </c>
      <c r="J19" s="191">
        <f>J16</f>
        <v>666</v>
      </c>
      <c r="K19" s="960" t="s">
        <v>70</v>
      </c>
      <c r="L19" s="961"/>
      <c r="M19" s="900" t="s">
        <v>42</v>
      </c>
      <c r="N19" s="900"/>
      <c r="O19" s="900"/>
      <c r="P19" s="900"/>
      <c r="S19" s="184"/>
      <c r="T19" s="184"/>
    </row>
    <row r="20" spans="1:20" s="9" customFormat="1" ht="24.95" customHeight="1" x14ac:dyDescent="0.25">
      <c r="A20" s="8"/>
      <c r="B20" s="6" t="s">
        <v>163</v>
      </c>
      <c r="C20" s="177" t="s">
        <v>42</v>
      </c>
      <c r="D20" s="177" t="s">
        <v>42</v>
      </c>
      <c r="E20" s="177" t="s">
        <v>42</v>
      </c>
      <c r="F20" s="177" t="s">
        <v>42</v>
      </c>
      <c r="G20" s="177" t="s">
        <v>383</v>
      </c>
      <c r="H20" s="177" t="s">
        <v>42</v>
      </c>
      <c r="I20" s="177" t="s">
        <v>42</v>
      </c>
      <c r="J20" s="191">
        <f>J15</f>
        <v>662.72</v>
      </c>
      <c r="K20" s="960" t="s">
        <v>70</v>
      </c>
      <c r="L20" s="961"/>
      <c r="M20" s="900" t="s">
        <v>42</v>
      </c>
      <c r="N20" s="900"/>
      <c r="O20" s="900"/>
      <c r="P20" s="900"/>
      <c r="S20" s="184"/>
      <c r="T20" s="7" t="s">
        <v>92</v>
      </c>
    </row>
    <row r="21" spans="1:20" s="9" customFormat="1" ht="24.95" customHeight="1" x14ac:dyDescent="0.25">
      <c r="A21" s="8"/>
      <c r="B21" s="177" t="s">
        <v>367</v>
      </c>
      <c r="C21" s="177" t="s">
        <v>240</v>
      </c>
      <c r="D21" s="177" t="s">
        <v>42</v>
      </c>
      <c r="E21" s="177" t="s">
        <v>42</v>
      </c>
      <c r="F21" s="177" t="s">
        <v>42</v>
      </c>
      <c r="G21" s="177" t="s">
        <v>42</v>
      </c>
      <c r="H21" s="177" t="s">
        <v>42</v>
      </c>
      <c r="I21" s="177" t="s">
        <v>42</v>
      </c>
      <c r="J21" s="177">
        <v>0</v>
      </c>
      <c r="K21" s="960" t="s">
        <v>70</v>
      </c>
      <c r="L21" s="961"/>
      <c r="M21" s="900" t="s">
        <v>42</v>
      </c>
      <c r="N21" s="900"/>
      <c r="O21" s="900"/>
      <c r="P21" s="900"/>
      <c r="S21" s="184"/>
      <c r="T21" s="184"/>
    </row>
    <row r="22" spans="1:20" s="183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933" t="s">
        <v>27</v>
      </c>
      <c r="C23" s="934"/>
      <c r="D23" s="934"/>
      <c r="E23" s="934"/>
      <c r="F23" s="934"/>
      <c r="G23" s="934"/>
      <c r="H23" s="934"/>
      <c r="I23" s="934"/>
      <c r="J23" s="934"/>
      <c r="K23" s="935"/>
      <c r="L23" s="52"/>
      <c r="M23" s="933" t="s">
        <v>291</v>
      </c>
      <c r="N23" s="934"/>
      <c r="O23" s="934"/>
      <c r="P23" s="935"/>
    </row>
    <row r="24" spans="1:20" s="189" customFormat="1" ht="47.1" customHeight="1" x14ac:dyDescent="0.25">
      <c r="A24" s="8"/>
      <c r="B24" s="186" t="s">
        <v>26</v>
      </c>
      <c r="C24" s="186" t="s">
        <v>28</v>
      </c>
      <c r="D24" s="186" t="s">
        <v>29</v>
      </c>
      <c r="E24" s="186" t="s">
        <v>64</v>
      </c>
      <c r="F24" s="186" t="s">
        <v>30</v>
      </c>
      <c r="G24" s="188" t="s">
        <v>51</v>
      </c>
      <c r="H24" s="188" t="s">
        <v>52</v>
      </c>
      <c r="I24" s="188" t="s">
        <v>53</v>
      </c>
      <c r="J24" s="901" t="s">
        <v>54</v>
      </c>
      <c r="K24" s="902"/>
      <c r="L24" s="51"/>
      <c r="M24" s="186" t="s">
        <v>292</v>
      </c>
      <c r="N24" s="186" t="s">
        <v>293</v>
      </c>
      <c r="O24" s="186" t="s">
        <v>294</v>
      </c>
      <c r="P24" s="186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77">
        <v>0</v>
      </c>
      <c r="F25" s="26">
        <f>SUM(C25:E25)</f>
        <v>4</v>
      </c>
      <c r="G25" s="177">
        <v>30</v>
      </c>
      <c r="H25" s="177">
        <v>0</v>
      </c>
      <c r="I25" s="177">
        <f>SUM(G25:H25)</f>
        <v>30</v>
      </c>
      <c r="J25" s="928">
        <f>F25*10-G25</f>
        <v>10</v>
      </c>
      <c r="K25" s="929"/>
      <c r="L25" s="50"/>
      <c r="M25" s="176" t="s">
        <v>308</v>
      </c>
      <c r="N25" s="176">
        <v>3</v>
      </c>
      <c r="O25" s="176">
        <v>2</v>
      </c>
      <c r="P25" s="176">
        <f>O25+N25</f>
        <v>5</v>
      </c>
    </row>
    <row r="26" spans="1:20" s="9" customFormat="1" ht="21" customHeight="1" x14ac:dyDescent="0.25">
      <c r="A26" s="8"/>
      <c r="B26" s="177" t="s">
        <v>12</v>
      </c>
      <c r="C26" s="26">
        <v>0</v>
      </c>
      <c r="D26" s="26">
        <v>1</v>
      </c>
      <c r="E26" s="177">
        <v>1</v>
      </c>
      <c r="F26" s="26">
        <f t="shared" ref="F26:F32" si="0">SUM(C26:E26)</f>
        <v>2</v>
      </c>
      <c r="G26" s="177">
        <v>20</v>
      </c>
      <c r="H26" s="177">
        <v>0</v>
      </c>
      <c r="I26" s="177">
        <f>SUM(G26:H26)</f>
        <v>20</v>
      </c>
      <c r="J26" s="928">
        <f t="shared" ref="J26:J30" si="1">F26*10-G26</f>
        <v>0</v>
      </c>
      <c r="K26" s="929"/>
      <c r="L26" s="50"/>
      <c r="M26" s="176" t="s">
        <v>300</v>
      </c>
      <c r="N26" s="176">
        <v>4</v>
      </c>
      <c r="O26" s="176">
        <v>0</v>
      </c>
      <c r="P26" s="176">
        <f t="shared" ref="P26:P33" si="2">O26+N26</f>
        <v>4</v>
      </c>
    </row>
    <row r="27" spans="1:20" s="9" customFormat="1" ht="21" customHeight="1" x14ac:dyDescent="0.25">
      <c r="A27" s="8"/>
      <c r="B27" s="177" t="s">
        <v>13</v>
      </c>
      <c r="C27" s="177">
        <v>3</v>
      </c>
      <c r="D27" s="177">
        <v>1</v>
      </c>
      <c r="E27" s="177">
        <v>6</v>
      </c>
      <c r="F27" s="26">
        <f t="shared" si="0"/>
        <v>10</v>
      </c>
      <c r="G27" s="177">
        <v>100</v>
      </c>
      <c r="H27" s="177">
        <v>0</v>
      </c>
      <c r="I27" s="177">
        <f>SUM(G27:H27)</f>
        <v>100</v>
      </c>
      <c r="J27" s="928">
        <f t="shared" si="1"/>
        <v>0</v>
      </c>
      <c r="K27" s="929"/>
      <c r="L27" s="50"/>
      <c r="M27" s="176" t="s">
        <v>296</v>
      </c>
      <c r="N27" s="176">
        <v>6</v>
      </c>
      <c r="O27" s="176">
        <v>0</v>
      </c>
      <c r="P27" s="176">
        <f t="shared" si="2"/>
        <v>6</v>
      </c>
    </row>
    <row r="28" spans="1:20" s="9" customFormat="1" ht="21" customHeight="1" x14ac:dyDescent="0.25">
      <c r="A28" s="8"/>
      <c r="B28" s="177" t="s">
        <v>10</v>
      </c>
      <c r="C28" s="177">
        <v>1</v>
      </c>
      <c r="D28" s="177">
        <v>1</v>
      </c>
      <c r="E28" s="177">
        <v>0</v>
      </c>
      <c r="F28" s="26">
        <f t="shared" si="0"/>
        <v>2</v>
      </c>
      <c r="G28" s="177">
        <v>20</v>
      </c>
      <c r="H28" s="177">
        <v>0</v>
      </c>
      <c r="I28" s="177">
        <f t="shared" ref="I28:I32" si="3">SUM(G28:H28)</f>
        <v>20</v>
      </c>
      <c r="J28" s="928">
        <f t="shared" si="1"/>
        <v>0</v>
      </c>
      <c r="K28" s="929"/>
      <c r="L28" s="50"/>
      <c r="M28" s="176" t="s">
        <v>297</v>
      </c>
      <c r="N28" s="176">
        <v>12</v>
      </c>
      <c r="O28" s="176">
        <v>1</v>
      </c>
      <c r="P28" s="176">
        <f t="shared" si="2"/>
        <v>13</v>
      </c>
    </row>
    <row r="29" spans="1:20" s="9" customFormat="1" ht="21" customHeight="1" x14ac:dyDescent="0.25">
      <c r="A29" s="8"/>
      <c r="B29" s="177" t="s">
        <v>11</v>
      </c>
      <c r="C29" s="177">
        <v>3</v>
      </c>
      <c r="D29" s="177">
        <v>0</v>
      </c>
      <c r="E29" s="177">
        <v>0</v>
      </c>
      <c r="F29" s="26">
        <f t="shared" si="0"/>
        <v>3</v>
      </c>
      <c r="G29" s="177">
        <v>20</v>
      </c>
      <c r="H29" s="177">
        <v>0</v>
      </c>
      <c r="I29" s="177">
        <f t="shared" si="3"/>
        <v>20</v>
      </c>
      <c r="J29" s="928">
        <f t="shared" si="1"/>
        <v>10</v>
      </c>
      <c r="K29" s="929"/>
      <c r="L29" s="50"/>
      <c r="M29" s="176" t="s">
        <v>295</v>
      </c>
      <c r="N29" s="176">
        <v>8</v>
      </c>
      <c r="O29" s="176">
        <v>0</v>
      </c>
      <c r="P29" s="176">
        <f t="shared" si="2"/>
        <v>8</v>
      </c>
    </row>
    <row r="30" spans="1:20" s="9" customFormat="1" ht="21" customHeight="1" x14ac:dyDescent="0.25">
      <c r="A30" s="8"/>
      <c r="B30" s="177" t="s">
        <v>31</v>
      </c>
      <c r="C30" s="177">
        <v>2</v>
      </c>
      <c r="D30" s="177">
        <v>1</v>
      </c>
      <c r="E30" s="177">
        <v>0</v>
      </c>
      <c r="F30" s="26">
        <f t="shared" si="0"/>
        <v>3</v>
      </c>
      <c r="G30" s="177">
        <v>30</v>
      </c>
      <c r="H30" s="177">
        <v>0</v>
      </c>
      <c r="I30" s="177">
        <f t="shared" si="3"/>
        <v>30</v>
      </c>
      <c r="J30" s="928">
        <f t="shared" si="1"/>
        <v>0</v>
      </c>
      <c r="K30" s="929"/>
      <c r="L30" s="50"/>
      <c r="M30" s="176" t="s">
        <v>309</v>
      </c>
      <c r="N30" s="176">
        <v>15</v>
      </c>
      <c r="O30" s="176">
        <v>1</v>
      </c>
      <c r="P30" s="176">
        <f t="shared" si="2"/>
        <v>16</v>
      </c>
    </row>
    <row r="31" spans="1:20" s="9" customFormat="1" ht="21" customHeight="1" x14ac:dyDescent="0.25">
      <c r="A31" s="8"/>
      <c r="B31" s="177" t="s">
        <v>32</v>
      </c>
      <c r="C31" s="177">
        <v>2</v>
      </c>
      <c r="D31" s="177">
        <v>0</v>
      </c>
      <c r="E31" s="177">
        <v>0</v>
      </c>
      <c r="F31" s="26">
        <f t="shared" si="0"/>
        <v>2</v>
      </c>
      <c r="G31" s="177">
        <v>0</v>
      </c>
      <c r="H31" s="177">
        <v>0</v>
      </c>
      <c r="I31" s="177">
        <f t="shared" si="3"/>
        <v>0</v>
      </c>
      <c r="J31" s="928">
        <v>0</v>
      </c>
      <c r="K31" s="929"/>
      <c r="L31" s="50"/>
      <c r="M31" s="176" t="s">
        <v>358</v>
      </c>
      <c r="N31" s="176">
        <v>5</v>
      </c>
      <c r="O31" s="176">
        <v>1</v>
      </c>
      <c r="P31" s="176">
        <f t="shared" si="2"/>
        <v>6</v>
      </c>
    </row>
    <row r="32" spans="1:20" s="9" customFormat="1" ht="21" customHeight="1" x14ac:dyDescent="0.25">
      <c r="A32" s="8"/>
      <c r="B32" s="177" t="s">
        <v>63</v>
      </c>
      <c r="C32" s="177">
        <v>0</v>
      </c>
      <c r="D32" s="177">
        <v>2</v>
      </c>
      <c r="E32" s="177">
        <v>1</v>
      </c>
      <c r="F32" s="26">
        <f t="shared" si="0"/>
        <v>3</v>
      </c>
      <c r="G32" s="177">
        <v>20</v>
      </c>
      <c r="H32" s="177">
        <v>0</v>
      </c>
      <c r="I32" s="177">
        <f t="shared" si="3"/>
        <v>20</v>
      </c>
      <c r="J32" s="928">
        <v>0</v>
      </c>
      <c r="K32" s="929"/>
      <c r="L32" s="50"/>
      <c r="M32" s="176" t="s">
        <v>299</v>
      </c>
      <c r="N32" s="176">
        <v>4</v>
      </c>
      <c r="O32" s="176">
        <v>1</v>
      </c>
      <c r="P32" s="176">
        <f t="shared" si="2"/>
        <v>5</v>
      </c>
    </row>
    <row r="33" spans="1:22" s="9" customFormat="1" ht="21" customHeight="1" x14ac:dyDescent="0.25">
      <c r="A33" s="8"/>
      <c r="B33" s="177" t="s">
        <v>33</v>
      </c>
      <c r="C33" s="177">
        <v>1</v>
      </c>
      <c r="D33" s="177">
        <v>0</v>
      </c>
      <c r="E33" s="177" t="s">
        <v>72</v>
      </c>
      <c r="F33" s="26">
        <f>SUM(C33:E33)</f>
        <v>1</v>
      </c>
      <c r="G33" s="177">
        <v>8</v>
      </c>
      <c r="H33" s="177">
        <v>0</v>
      </c>
      <c r="I33" s="177">
        <f>SUM(G33:H33)</f>
        <v>8</v>
      </c>
      <c r="J33" s="928">
        <v>0</v>
      </c>
      <c r="K33" s="929"/>
      <c r="L33" s="50"/>
      <c r="M33" s="176" t="s">
        <v>307</v>
      </c>
      <c r="N33" s="176">
        <v>25</v>
      </c>
      <c r="O33" s="176">
        <v>0</v>
      </c>
      <c r="P33" s="176">
        <f t="shared" si="2"/>
        <v>25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77">
        <v>50</v>
      </c>
      <c r="H34" s="177">
        <v>0</v>
      </c>
      <c r="I34" s="177">
        <f>SUM(G34:H34)</f>
        <v>50</v>
      </c>
      <c r="J34" s="928">
        <v>0</v>
      </c>
      <c r="K34" s="929"/>
      <c r="L34" s="50"/>
      <c r="M34" s="176" t="s">
        <v>306</v>
      </c>
      <c r="N34" s="176">
        <f t="shared" ref="N34:O34" si="4">SUM(N25:N33)</f>
        <v>82</v>
      </c>
      <c r="O34" s="176">
        <f t="shared" si="4"/>
        <v>6</v>
      </c>
      <c r="P34" s="176">
        <f>SUM(P25:P33)</f>
        <v>88</v>
      </c>
    </row>
    <row r="35" spans="1:22" s="9" customFormat="1" ht="6" customHeight="1" x14ac:dyDescent="0.25">
      <c r="A35" s="8"/>
      <c r="B35" s="891"/>
      <c r="C35" s="891"/>
      <c r="D35" s="891"/>
      <c r="E35" s="891"/>
      <c r="F35" s="891"/>
      <c r="G35" s="891"/>
      <c r="H35" s="891"/>
      <c r="I35" s="891"/>
      <c r="J35" s="891"/>
      <c r="K35" s="891"/>
      <c r="L35" s="987"/>
      <c r="M35" s="891"/>
      <c r="N35" s="891"/>
      <c r="O35" s="891"/>
      <c r="P35" s="891"/>
    </row>
    <row r="36" spans="1:22" s="9" customFormat="1" ht="21" customHeight="1" x14ac:dyDescent="0.25">
      <c r="A36" s="8"/>
      <c r="B36" s="933" t="s">
        <v>34</v>
      </c>
      <c r="C36" s="934"/>
      <c r="D36" s="934"/>
      <c r="E36" s="934"/>
      <c r="F36" s="934"/>
      <c r="G36" s="934"/>
      <c r="H36" s="934"/>
      <c r="I36" s="934"/>
      <c r="J36" s="934"/>
      <c r="K36" s="935"/>
      <c r="L36" s="44"/>
      <c r="M36" s="948" t="s">
        <v>46</v>
      </c>
      <c r="N36" s="949"/>
      <c r="O36" s="949"/>
      <c r="P36" s="950"/>
    </row>
    <row r="37" spans="1:22" s="9" customFormat="1" ht="30.6" customHeight="1" x14ac:dyDescent="0.25">
      <c r="A37" s="8"/>
      <c r="B37" s="188" t="s">
        <v>35</v>
      </c>
      <c r="C37" s="188" t="s">
        <v>36</v>
      </c>
      <c r="D37" s="188" t="s">
        <v>1</v>
      </c>
      <c r="E37" s="182" t="s">
        <v>45</v>
      </c>
      <c r="F37" s="188" t="s">
        <v>71</v>
      </c>
      <c r="G37" s="188" t="s">
        <v>37</v>
      </c>
      <c r="H37" s="901" t="s">
        <v>7</v>
      </c>
      <c r="I37" s="936"/>
      <c r="J37" s="936"/>
      <c r="K37" s="902"/>
      <c r="L37" s="43"/>
      <c r="M37" s="188" t="s">
        <v>50</v>
      </c>
      <c r="N37" s="188" t="s">
        <v>49</v>
      </c>
      <c r="O37" s="188" t="s">
        <v>48</v>
      </c>
      <c r="P37" s="188" t="s">
        <v>47</v>
      </c>
      <c r="Q37" s="9" t="s">
        <v>243</v>
      </c>
    </row>
    <row r="38" spans="1:22" s="9" customFormat="1" ht="30.95" customHeight="1" x14ac:dyDescent="0.55000000000000004">
      <c r="A38" s="8"/>
      <c r="B38" s="177" t="s">
        <v>61</v>
      </c>
      <c r="C38" s="191">
        <v>0</v>
      </c>
      <c r="D38" s="177" t="s">
        <v>62</v>
      </c>
      <c r="E38" s="191">
        <f>'1403-02-25'!E36</f>
        <v>81300</v>
      </c>
      <c r="F38" s="191">
        <v>2420</v>
      </c>
      <c r="G38" s="191">
        <f>'1403-03-09'!G38-F38+C38</f>
        <v>15414</v>
      </c>
      <c r="H38" s="937" t="s">
        <v>42</v>
      </c>
      <c r="I38" s="938"/>
      <c r="J38" s="938"/>
      <c r="K38" s="939"/>
      <c r="L38" s="41"/>
      <c r="M38" s="177" t="s">
        <v>66</v>
      </c>
      <c r="N38" s="191">
        <f>'1403-03-09'!O38</f>
        <v>2299.88</v>
      </c>
      <c r="O38" s="191">
        <f>SUM(J15:J17)</f>
        <v>1816.72</v>
      </c>
      <c r="P38" s="191">
        <f>'1403-03-09'!P38+'1403-03-10'!O38+Q38</f>
        <v>59790.899999999994</v>
      </c>
      <c r="Q38" s="19">
        <v>0</v>
      </c>
      <c r="V38" s="18"/>
    </row>
    <row r="39" spans="1:22" s="9" customFormat="1" ht="30.95" customHeight="1" x14ac:dyDescent="0.25">
      <c r="A39" s="8"/>
      <c r="B39" s="177" t="s">
        <v>301</v>
      </c>
      <c r="C39" s="177">
        <v>0</v>
      </c>
      <c r="D39" s="177" t="s">
        <v>302</v>
      </c>
      <c r="E39" s="177">
        <v>251</v>
      </c>
      <c r="F39" s="177">
        <v>0</v>
      </c>
      <c r="G39" s="191" t="s">
        <v>42</v>
      </c>
      <c r="H39" s="937" t="s">
        <v>42</v>
      </c>
      <c r="I39" s="938"/>
      <c r="J39" s="938"/>
      <c r="K39" s="939"/>
      <c r="L39" s="42"/>
      <c r="M39" s="190" t="s">
        <v>67</v>
      </c>
      <c r="N39" s="208">
        <f>'1403-03-09'!O39</f>
        <v>1234</v>
      </c>
      <c r="O39" s="191">
        <f>J18+J19</f>
        <v>1154</v>
      </c>
      <c r="P39" s="208">
        <f>'1403-03-09'!P39+'1403-03-10'!O39+Q39</f>
        <v>55822.931999999986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77"/>
      <c r="E40" s="177"/>
      <c r="F40" s="177"/>
      <c r="G40" s="191"/>
      <c r="H40" s="179"/>
      <c r="I40" s="180"/>
      <c r="J40" s="180"/>
      <c r="K40" s="181"/>
      <c r="L40" s="42"/>
      <c r="M40" s="190" t="s">
        <v>164</v>
      </c>
      <c r="N40" s="208">
        <f>'1403-03-09'!O40</f>
        <v>1065.8800000000001</v>
      </c>
      <c r="O40" s="191">
        <f>J20</f>
        <v>662.72</v>
      </c>
      <c r="P40" s="208">
        <f>'1403-03-09'!P40+'1403-03-10'!O40+Q40</f>
        <v>10391.08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77"/>
      <c r="E41" s="177"/>
      <c r="F41" s="177"/>
      <c r="G41" s="177"/>
      <c r="H41" s="179"/>
      <c r="I41" s="180"/>
      <c r="J41" s="180"/>
      <c r="K41" s="181"/>
      <c r="L41" s="42"/>
      <c r="M41" s="190" t="s">
        <v>190</v>
      </c>
      <c r="N41" s="208">
        <f>'1403-03-09'!O41</f>
        <v>0</v>
      </c>
      <c r="O41" s="191">
        <v>0</v>
      </c>
      <c r="P41" s="208">
        <f>'1403-03-09'!P41+'1403-03-10'!O41+Q41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77"/>
      <c r="E42" s="177"/>
      <c r="F42" s="177"/>
      <c r="G42" s="177"/>
      <c r="H42" s="930"/>
      <c r="I42" s="931"/>
      <c r="J42" s="931"/>
      <c r="K42" s="932"/>
      <c r="L42" s="42"/>
      <c r="M42" s="177" t="s">
        <v>191</v>
      </c>
      <c r="N42" s="208">
        <f>'1403-03-09'!O42</f>
        <v>0</v>
      </c>
      <c r="O42" s="191">
        <f>J21</f>
        <v>0</v>
      </c>
      <c r="P42" s="208">
        <f>'1403-03-09'!P42+'1403-03-10'!O42+Q42</f>
        <v>90</v>
      </c>
      <c r="Q42" s="9">
        <v>0</v>
      </c>
    </row>
    <row r="43" spans="1:22" s="9" customFormat="1" ht="30.95" customHeight="1" x14ac:dyDescent="0.25">
      <c r="A43" s="8"/>
      <c r="B43" s="924" t="s">
        <v>5</v>
      </c>
      <c r="C43" s="924"/>
      <c r="D43" s="924"/>
      <c r="E43" s="924"/>
      <c r="F43" s="924"/>
      <c r="G43" s="924"/>
      <c r="H43" s="925" t="s">
        <v>193</v>
      </c>
      <c r="I43" s="925"/>
      <c r="J43" s="925"/>
      <c r="K43" s="925"/>
      <c r="L43" s="925"/>
      <c r="M43" s="925"/>
      <c r="N43" s="925"/>
      <c r="O43" s="925"/>
      <c r="P43" s="925"/>
    </row>
    <row r="44" spans="1:22" s="9" customFormat="1" ht="26.1" customHeight="1" x14ac:dyDescent="0.25">
      <c r="A44" s="8"/>
      <c r="B44" s="986"/>
      <c r="C44" s="986"/>
      <c r="D44" s="986"/>
      <c r="E44" s="986"/>
      <c r="F44" s="986"/>
      <c r="G44" s="986"/>
      <c r="H44" s="986"/>
      <c r="I44" s="986"/>
      <c r="J44" s="986"/>
      <c r="K44" s="986"/>
      <c r="L44" s="986"/>
      <c r="M44" s="986"/>
      <c r="N44" s="986"/>
      <c r="O44" s="986"/>
      <c r="P44" s="986"/>
    </row>
    <row r="45" spans="1:22" s="9" customFormat="1" ht="26.45" customHeight="1" x14ac:dyDescent="0.25">
      <c r="A45" s="20"/>
      <c r="B45" s="985"/>
      <c r="C45" s="985"/>
      <c r="D45" s="985"/>
      <c r="E45" s="985"/>
      <c r="F45" s="985"/>
      <c r="G45" s="985"/>
      <c r="H45" s="985"/>
      <c r="I45" s="985"/>
      <c r="J45" s="985"/>
      <c r="K45" s="985"/>
      <c r="L45" s="985"/>
      <c r="M45" s="985"/>
      <c r="N45" s="985"/>
      <c r="O45" s="985"/>
      <c r="P45" s="985"/>
    </row>
  </sheetData>
  <mergeCells count="77">
    <mergeCell ref="B45:P45"/>
    <mergeCell ref="J34:K34"/>
    <mergeCell ref="B35:P35"/>
    <mergeCell ref="B36:K36"/>
    <mergeCell ref="M36:P36"/>
    <mergeCell ref="H37:K37"/>
    <mergeCell ref="H38:K38"/>
    <mergeCell ref="H39:K39"/>
    <mergeCell ref="H42:K42"/>
    <mergeCell ref="B43:G43"/>
    <mergeCell ref="H43:P43"/>
    <mergeCell ref="B44:P44"/>
    <mergeCell ref="K20:L20"/>
    <mergeCell ref="M20:P20"/>
    <mergeCell ref="K21:L21"/>
    <mergeCell ref="M21:P21"/>
    <mergeCell ref="J33:K33"/>
    <mergeCell ref="B23:K23"/>
    <mergeCell ref="M23:P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N4:O4"/>
    <mergeCell ref="K4:M4"/>
    <mergeCell ref="I4:J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3716-5919-4860-99C5-9176EDE695C6}">
  <sheetPr>
    <pageSetUpPr fitToPage="1"/>
  </sheetPr>
  <dimension ref="A2:V45"/>
  <sheetViews>
    <sheetView rightToLeft="1" view="pageBreakPreview" topLeftCell="A22" zoomScaleNormal="100" zoomScaleSheetLayoutView="100" workbookViewId="0">
      <selection activeCell="B5" sqref="B5:P5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978" t="s">
        <v>16</v>
      </c>
      <c r="G4" s="978"/>
      <c r="H4" s="997" t="s">
        <v>401</v>
      </c>
      <c r="I4" s="997"/>
      <c r="J4" s="996" t="s">
        <v>393</v>
      </c>
      <c r="K4" s="996"/>
      <c r="L4" s="996"/>
      <c r="N4" s="978" t="s">
        <v>3</v>
      </c>
      <c r="O4" s="978"/>
      <c r="P4" s="206">
        <v>43</v>
      </c>
    </row>
    <row r="5" spans="1:20" s="20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92" customFormat="1" ht="22.5" customHeight="1" x14ac:dyDescent="0.25">
      <c r="A7" s="8"/>
      <c r="B7" s="892" t="s">
        <v>60</v>
      </c>
      <c r="C7" s="892"/>
      <c r="D7" s="892"/>
      <c r="E7" s="193" t="s">
        <v>18</v>
      </c>
      <c r="F7" s="892" t="s">
        <v>60</v>
      </c>
      <c r="G7" s="892"/>
      <c r="H7" s="193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92" customFormat="1" ht="30" customHeight="1" x14ac:dyDescent="0.25">
      <c r="A8" s="8"/>
      <c r="B8" s="888" t="s">
        <v>42</v>
      </c>
      <c r="C8" s="889"/>
      <c r="D8" s="890"/>
      <c r="E8" s="205" t="s">
        <v>42</v>
      </c>
      <c r="F8" s="888" t="s">
        <v>346</v>
      </c>
      <c r="G8" s="890"/>
      <c r="H8" s="198" t="s">
        <v>42</v>
      </c>
      <c r="I8" s="980" t="s">
        <v>42</v>
      </c>
      <c r="J8" s="981"/>
      <c r="K8" s="981"/>
      <c r="L8" s="982"/>
      <c r="M8" s="896" t="s">
        <v>391</v>
      </c>
      <c r="N8" s="896"/>
      <c r="O8" s="896"/>
      <c r="P8" s="896"/>
    </row>
    <row r="9" spans="1:20" s="192" customFormat="1" ht="30" customHeight="1" x14ac:dyDescent="0.25">
      <c r="A9" s="8"/>
      <c r="B9" s="888" t="s">
        <v>42</v>
      </c>
      <c r="C9" s="889"/>
      <c r="D9" s="890"/>
      <c r="E9" s="205" t="s">
        <v>42</v>
      </c>
      <c r="F9" s="928" t="s">
        <v>318</v>
      </c>
      <c r="G9" s="929"/>
      <c r="H9" s="198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92" customFormat="1" ht="30" customHeight="1" x14ac:dyDescent="0.25">
      <c r="A10" s="8"/>
      <c r="B10" s="888" t="s">
        <v>42</v>
      </c>
      <c r="C10" s="889"/>
      <c r="D10" s="890"/>
      <c r="E10" s="205" t="s">
        <v>42</v>
      </c>
      <c r="F10" s="928" t="s">
        <v>42</v>
      </c>
      <c r="G10" s="929"/>
      <c r="H10" s="198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20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06" customFormat="1" ht="18.75" customHeight="1" x14ac:dyDescent="0.25">
      <c r="A14" s="8"/>
      <c r="B14" s="894"/>
      <c r="C14" s="894"/>
      <c r="D14" s="894"/>
      <c r="E14" s="894"/>
      <c r="F14" s="927"/>
      <c r="G14" s="893"/>
      <c r="H14" s="193" t="s">
        <v>57</v>
      </c>
      <c r="I14" s="193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24.95" customHeight="1" x14ac:dyDescent="0.25">
      <c r="A15" s="8"/>
      <c r="B15" s="7" t="s">
        <v>8</v>
      </c>
      <c r="C15" s="198" t="s">
        <v>42</v>
      </c>
      <c r="D15" s="198" t="s">
        <v>42</v>
      </c>
      <c r="E15" s="198" t="s">
        <v>42</v>
      </c>
      <c r="F15" s="198" t="s">
        <v>42</v>
      </c>
      <c r="G15" s="198" t="s">
        <v>42</v>
      </c>
      <c r="H15" s="198">
        <v>0</v>
      </c>
      <c r="I15" s="30">
        <v>0</v>
      </c>
      <c r="J15" s="29">
        <f>H15*6.65+I15*4.16</f>
        <v>0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24.95" customHeight="1" x14ac:dyDescent="0.25">
      <c r="A16" s="8"/>
      <c r="B16" s="7" t="s">
        <v>8</v>
      </c>
      <c r="C16" s="198" t="s">
        <v>42</v>
      </c>
      <c r="D16" s="198" t="s">
        <v>42</v>
      </c>
      <c r="E16" s="198" t="s">
        <v>42</v>
      </c>
      <c r="F16" s="198" t="s">
        <v>42</v>
      </c>
      <c r="G16" s="198" t="s">
        <v>42</v>
      </c>
      <c r="H16" s="7">
        <v>0</v>
      </c>
      <c r="I16" s="7">
        <v>0</v>
      </c>
      <c r="J16" s="29">
        <f>H16*6+I16*4</f>
        <v>0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95"/>
      <c r="T16" s="195"/>
    </row>
    <row r="17" spans="1:20" s="9" customFormat="1" ht="24.95" customHeight="1" x14ac:dyDescent="0.25">
      <c r="A17" s="8"/>
      <c r="B17" s="7" t="s">
        <v>8</v>
      </c>
      <c r="C17" s="198" t="s">
        <v>42</v>
      </c>
      <c r="D17" s="198" t="s">
        <v>42</v>
      </c>
      <c r="E17" s="198" t="s">
        <v>42</v>
      </c>
      <c r="F17" s="198" t="s">
        <v>42</v>
      </c>
      <c r="G17" s="198" t="s">
        <v>42</v>
      </c>
      <c r="H17" s="7">
        <v>0</v>
      </c>
      <c r="I17" s="7">
        <v>0</v>
      </c>
      <c r="J17" s="29">
        <f>H17*6+I17*4</f>
        <v>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24.95" customHeight="1" x14ac:dyDescent="0.25">
      <c r="A18" s="8"/>
      <c r="B18" s="6" t="s">
        <v>40</v>
      </c>
      <c r="C18" s="198" t="s">
        <v>42</v>
      </c>
      <c r="D18" s="198" t="s">
        <v>42</v>
      </c>
      <c r="E18" s="198" t="s">
        <v>42</v>
      </c>
      <c r="F18" s="198" t="s">
        <v>42</v>
      </c>
      <c r="G18" s="198" t="s">
        <v>42</v>
      </c>
      <c r="H18" s="196" t="s">
        <v>42</v>
      </c>
      <c r="I18" s="196" t="s">
        <v>42</v>
      </c>
      <c r="J18" s="207">
        <f>J17</f>
        <v>0</v>
      </c>
      <c r="K18" s="960" t="s">
        <v>70</v>
      </c>
      <c r="L18" s="961"/>
      <c r="M18" s="900" t="s">
        <v>42</v>
      </c>
      <c r="N18" s="900"/>
      <c r="O18" s="900"/>
      <c r="P18" s="900"/>
      <c r="S18" s="899"/>
      <c r="T18" s="899"/>
    </row>
    <row r="19" spans="1:20" s="9" customFormat="1" ht="24.95" customHeight="1" x14ac:dyDescent="0.25">
      <c r="A19" s="8"/>
      <c r="B19" s="6" t="s">
        <v>40</v>
      </c>
      <c r="C19" s="198" t="s">
        <v>42</v>
      </c>
      <c r="D19" s="198" t="s">
        <v>42</v>
      </c>
      <c r="E19" s="198" t="s">
        <v>42</v>
      </c>
      <c r="F19" s="198" t="s">
        <v>42</v>
      </c>
      <c r="G19" s="198" t="s">
        <v>42</v>
      </c>
      <c r="H19" s="196" t="s">
        <v>42</v>
      </c>
      <c r="I19" s="196" t="s">
        <v>42</v>
      </c>
      <c r="J19" s="207">
        <f>J16</f>
        <v>0</v>
      </c>
      <c r="K19" s="960" t="s">
        <v>70</v>
      </c>
      <c r="L19" s="961"/>
      <c r="M19" s="900" t="s">
        <v>42</v>
      </c>
      <c r="N19" s="900"/>
      <c r="O19" s="900"/>
      <c r="P19" s="900"/>
      <c r="S19" s="195"/>
      <c r="T19" s="195"/>
    </row>
    <row r="20" spans="1:20" s="9" customFormat="1" ht="24.95" customHeight="1" x14ac:dyDescent="0.25">
      <c r="A20" s="8"/>
      <c r="B20" s="6" t="s">
        <v>163</v>
      </c>
      <c r="C20" s="198" t="s">
        <v>42</v>
      </c>
      <c r="D20" s="198" t="s">
        <v>42</v>
      </c>
      <c r="E20" s="198" t="s">
        <v>42</v>
      </c>
      <c r="F20" s="198" t="s">
        <v>42</v>
      </c>
      <c r="G20" s="198" t="s">
        <v>42</v>
      </c>
      <c r="H20" s="198" t="s">
        <v>42</v>
      </c>
      <c r="I20" s="198" t="s">
        <v>42</v>
      </c>
      <c r="J20" s="207">
        <f>J15</f>
        <v>0</v>
      </c>
      <c r="K20" s="960" t="s">
        <v>70</v>
      </c>
      <c r="L20" s="961"/>
      <c r="M20" s="900" t="s">
        <v>42</v>
      </c>
      <c r="N20" s="900"/>
      <c r="O20" s="900"/>
      <c r="P20" s="900"/>
      <c r="S20" s="195"/>
      <c r="T20" s="7" t="s">
        <v>92</v>
      </c>
    </row>
    <row r="21" spans="1:20" s="9" customFormat="1" ht="24.95" customHeight="1" x14ac:dyDescent="0.25">
      <c r="A21" s="8"/>
      <c r="B21" s="198" t="s">
        <v>367</v>
      </c>
      <c r="C21" s="198" t="s">
        <v>240</v>
      </c>
      <c r="D21" s="198" t="s">
        <v>42</v>
      </c>
      <c r="E21" s="198" t="s">
        <v>42</v>
      </c>
      <c r="F21" s="198" t="s">
        <v>42</v>
      </c>
      <c r="G21" s="198" t="s">
        <v>42</v>
      </c>
      <c r="H21" s="198" t="s">
        <v>42</v>
      </c>
      <c r="I21" s="198" t="s">
        <v>42</v>
      </c>
      <c r="J21" s="198">
        <v>0</v>
      </c>
      <c r="K21" s="960" t="s">
        <v>70</v>
      </c>
      <c r="L21" s="961"/>
      <c r="M21" s="900" t="s">
        <v>42</v>
      </c>
      <c r="N21" s="900"/>
      <c r="O21" s="900"/>
      <c r="P21" s="900"/>
      <c r="S21" s="195"/>
      <c r="T21" s="195"/>
    </row>
    <row r="22" spans="1:20" s="200" customFormat="1" ht="6" customHeight="1" x14ac:dyDescent="0.25">
      <c r="B22" s="16"/>
      <c r="C22" s="16"/>
      <c r="D22" s="17"/>
      <c r="E22" s="16"/>
      <c r="F22" s="17"/>
      <c r="H22" s="16"/>
      <c r="I22" s="16"/>
      <c r="J22" s="16"/>
    </row>
    <row r="23" spans="1:20" s="9" customFormat="1" ht="19.5" customHeight="1" x14ac:dyDescent="0.25">
      <c r="A23" s="8"/>
      <c r="B23" s="933" t="s">
        <v>27</v>
      </c>
      <c r="C23" s="934"/>
      <c r="D23" s="934"/>
      <c r="E23" s="934"/>
      <c r="F23" s="934"/>
      <c r="G23" s="934"/>
      <c r="H23" s="934"/>
      <c r="I23" s="934"/>
      <c r="J23" s="934"/>
      <c r="K23" s="935"/>
      <c r="L23" s="52"/>
      <c r="M23" s="933" t="s">
        <v>291</v>
      </c>
      <c r="N23" s="934"/>
      <c r="O23" s="934"/>
      <c r="P23" s="935"/>
    </row>
    <row r="24" spans="1:20" s="206" customFormat="1" ht="47.1" customHeight="1" x14ac:dyDescent="0.25">
      <c r="A24" s="8"/>
      <c r="B24" s="193" t="s">
        <v>26</v>
      </c>
      <c r="C24" s="193" t="s">
        <v>28</v>
      </c>
      <c r="D24" s="193" t="s">
        <v>29</v>
      </c>
      <c r="E24" s="193" t="s">
        <v>64</v>
      </c>
      <c r="F24" s="193" t="s">
        <v>30</v>
      </c>
      <c r="G24" s="194" t="s">
        <v>51</v>
      </c>
      <c r="H24" s="194" t="s">
        <v>52</v>
      </c>
      <c r="I24" s="194" t="s">
        <v>53</v>
      </c>
      <c r="J24" s="901" t="s">
        <v>54</v>
      </c>
      <c r="K24" s="902"/>
      <c r="L24" s="51"/>
      <c r="M24" s="193" t="s">
        <v>292</v>
      </c>
      <c r="N24" s="193" t="s">
        <v>293</v>
      </c>
      <c r="O24" s="193" t="s">
        <v>294</v>
      </c>
      <c r="P24" s="193" t="s">
        <v>304</v>
      </c>
    </row>
    <row r="25" spans="1:20" s="9" customFormat="1" ht="21" customHeight="1" x14ac:dyDescent="0.25">
      <c r="A25" s="8"/>
      <c r="B25" s="7" t="s">
        <v>43</v>
      </c>
      <c r="C25" s="26">
        <v>1</v>
      </c>
      <c r="D25" s="26">
        <v>3</v>
      </c>
      <c r="E25" s="198">
        <v>0</v>
      </c>
      <c r="F25" s="26">
        <f>SUM(C25:E25)</f>
        <v>4</v>
      </c>
      <c r="G25" s="198">
        <v>0</v>
      </c>
      <c r="H25" s="198">
        <v>0</v>
      </c>
      <c r="I25" s="198">
        <f>SUM(G25:H25)</f>
        <v>0</v>
      </c>
      <c r="J25" s="928">
        <v>0</v>
      </c>
      <c r="K25" s="929"/>
      <c r="L25" s="50"/>
      <c r="M25" s="201" t="s">
        <v>308</v>
      </c>
      <c r="N25" s="201">
        <v>0</v>
      </c>
      <c r="O25" s="201">
        <v>5</v>
      </c>
      <c r="P25" s="201">
        <f>O25+N25</f>
        <v>5</v>
      </c>
    </row>
    <row r="26" spans="1:20" s="9" customFormat="1" ht="21" customHeight="1" x14ac:dyDescent="0.25">
      <c r="A26" s="8"/>
      <c r="B26" s="198" t="s">
        <v>12</v>
      </c>
      <c r="C26" s="26">
        <v>0</v>
      </c>
      <c r="D26" s="26">
        <v>1</v>
      </c>
      <c r="E26" s="198">
        <v>1</v>
      </c>
      <c r="F26" s="26">
        <f t="shared" ref="F26:F32" si="0">SUM(C26:E26)</f>
        <v>2</v>
      </c>
      <c r="G26" s="198">
        <v>0</v>
      </c>
      <c r="H26" s="198">
        <v>0</v>
      </c>
      <c r="I26" s="198">
        <f>SUM(G26:H26)</f>
        <v>0</v>
      </c>
      <c r="J26" s="928">
        <v>0</v>
      </c>
      <c r="K26" s="929"/>
      <c r="L26" s="50"/>
      <c r="M26" s="201" t="s">
        <v>300</v>
      </c>
      <c r="N26" s="201">
        <v>0</v>
      </c>
      <c r="O26" s="201">
        <v>4</v>
      </c>
      <c r="P26" s="201">
        <f t="shared" ref="P26:P33" si="1">O26+N26</f>
        <v>4</v>
      </c>
    </row>
    <row r="27" spans="1:20" s="9" customFormat="1" ht="21" customHeight="1" x14ac:dyDescent="0.25">
      <c r="A27" s="8"/>
      <c r="B27" s="198" t="s">
        <v>13</v>
      </c>
      <c r="C27" s="198">
        <v>3</v>
      </c>
      <c r="D27" s="198">
        <v>1</v>
      </c>
      <c r="E27" s="198">
        <v>6</v>
      </c>
      <c r="F27" s="26">
        <f t="shared" si="0"/>
        <v>10</v>
      </c>
      <c r="G27" s="198">
        <v>0</v>
      </c>
      <c r="H27" s="198">
        <v>0</v>
      </c>
      <c r="I27" s="198">
        <f>SUM(G27:H27)</f>
        <v>0</v>
      </c>
      <c r="J27" s="928">
        <v>0</v>
      </c>
      <c r="K27" s="929"/>
      <c r="L27" s="50"/>
      <c r="M27" s="201" t="s">
        <v>296</v>
      </c>
      <c r="N27" s="201">
        <v>0</v>
      </c>
      <c r="O27" s="201">
        <v>6</v>
      </c>
      <c r="P27" s="201">
        <f t="shared" si="1"/>
        <v>6</v>
      </c>
    </row>
    <row r="28" spans="1:20" s="9" customFormat="1" ht="21" customHeight="1" x14ac:dyDescent="0.25">
      <c r="A28" s="8"/>
      <c r="B28" s="198" t="s">
        <v>10</v>
      </c>
      <c r="C28" s="198">
        <v>1</v>
      </c>
      <c r="D28" s="198">
        <v>1</v>
      </c>
      <c r="E28" s="198">
        <v>0</v>
      </c>
      <c r="F28" s="26">
        <f t="shared" si="0"/>
        <v>2</v>
      </c>
      <c r="G28" s="198">
        <v>0</v>
      </c>
      <c r="H28" s="198">
        <v>0</v>
      </c>
      <c r="I28" s="198">
        <f t="shared" ref="I28:I32" si="2">SUM(G28:H28)</f>
        <v>0</v>
      </c>
      <c r="J28" s="928">
        <v>0</v>
      </c>
      <c r="K28" s="929"/>
      <c r="L28" s="50"/>
      <c r="M28" s="201" t="s">
        <v>297</v>
      </c>
      <c r="N28" s="201">
        <v>0</v>
      </c>
      <c r="O28" s="201">
        <v>13</v>
      </c>
      <c r="P28" s="201">
        <f t="shared" si="1"/>
        <v>13</v>
      </c>
    </row>
    <row r="29" spans="1:20" s="9" customFormat="1" ht="21" customHeight="1" x14ac:dyDescent="0.25">
      <c r="A29" s="8"/>
      <c r="B29" s="198" t="s">
        <v>11</v>
      </c>
      <c r="C29" s="198">
        <v>3</v>
      </c>
      <c r="D29" s="198">
        <v>0</v>
      </c>
      <c r="E29" s="198">
        <v>0</v>
      </c>
      <c r="F29" s="26">
        <f t="shared" si="0"/>
        <v>3</v>
      </c>
      <c r="G29" s="198">
        <v>10</v>
      </c>
      <c r="H29" s="198">
        <v>0</v>
      </c>
      <c r="I29" s="198">
        <f t="shared" si="2"/>
        <v>10</v>
      </c>
      <c r="J29" s="928">
        <v>10</v>
      </c>
      <c r="K29" s="929"/>
      <c r="L29" s="50"/>
      <c r="M29" s="201" t="s">
        <v>295</v>
      </c>
      <c r="N29" s="201">
        <v>0</v>
      </c>
      <c r="O29" s="201">
        <v>8</v>
      </c>
      <c r="P29" s="201">
        <f t="shared" si="1"/>
        <v>8</v>
      </c>
    </row>
    <row r="30" spans="1:20" s="9" customFormat="1" ht="21" customHeight="1" x14ac:dyDescent="0.25">
      <c r="A30" s="8"/>
      <c r="B30" s="198" t="s">
        <v>31</v>
      </c>
      <c r="C30" s="198">
        <v>2</v>
      </c>
      <c r="D30" s="198">
        <v>1</v>
      </c>
      <c r="E30" s="198">
        <v>0</v>
      </c>
      <c r="F30" s="26">
        <f t="shared" si="0"/>
        <v>3</v>
      </c>
      <c r="G30" s="198">
        <v>10</v>
      </c>
      <c r="H30" s="198">
        <v>0</v>
      </c>
      <c r="I30" s="198">
        <f t="shared" si="2"/>
        <v>10</v>
      </c>
      <c r="J30" s="928">
        <v>0</v>
      </c>
      <c r="K30" s="929"/>
      <c r="L30" s="50"/>
      <c r="M30" s="201" t="s">
        <v>309</v>
      </c>
      <c r="N30" s="201">
        <v>0</v>
      </c>
      <c r="O30" s="201">
        <v>16</v>
      </c>
      <c r="P30" s="201">
        <f t="shared" si="1"/>
        <v>16</v>
      </c>
    </row>
    <row r="31" spans="1:20" s="9" customFormat="1" ht="21" customHeight="1" x14ac:dyDescent="0.25">
      <c r="A31" s="8"/>
      <c r="B31" s="198" t="s">
        <v>32</v>
      </c>
      <c r="C31" s="198">
        <v>2</v>
      </c>
      <c r="D31" s="198">
        <v>0</v>
      </c>
      <c r="E31" s="198">
        <v>0</v>
      </c>
      <c r="F31" s="26">
        <f t="shared" si="0"/>
        <v>2</v>
      </c>
      <c r="G31" s="198">
        <v>0</v>
      </c>
      <c r="H31" s="198">
        <v>0</v>
      </c>
      <c r="I31" s="198">
        <f t="shared" si="2"/>
        <v>0</v>
      </c>
      <c r="J31" s="928">
        <v>0</v>
      </c>
      <c r="K31" s="929"/>
      <c r="L31" s="50"/>
      <c r="M31" s="201" t="s">
        <v>358</v>
      </c>
      <c r="N31" s="201">
        <v>0</v>
      </c>
      <c r="O31" s="201">
        <v>6</v>
      </c>
      <c r="P31" s="201">
        <f t="shared" si="1"/>
        <v>6</v>
      </c>
    </row>
    <row r="32" spans="1:20" s="9" customFormat="1" ht="21" customHeight="1" x14ac:dyDescent="0.25">
      <c r="A32" s="8"/>
      <c r="B32" s="198" t="s">
        <v>63</v>
      </c>
      <c r="C32" s="198">
        <v>0</v>
      </c>
      <c r="D32" s="198">
        <v>2</v>
      </c>
      <c r="E32" s="198">
        <v>1</v>
      </c>
      <c r="F32" s="26">
        <f t="shared" si="0"/>
        <v>3</v>
      </c>
      <c r="G32" s="198">
        <v>0</v>
      </c>
      <c r="H32" s="198">
        <v>0</v>
      </c>
      <c r="I32" s="198">
        <f t="shared" si="2"/>
        <v>0</v>
      </c>
      <c r="J32" s="928">
        <v>0</v>
      </c>
      <c r="K32" s="929"/>
      <c r="L32" s="50"/>
      <c r="M32" s="201" t="s">
        <v>299</v>
      </c>
      <c r="N32" s="201">
        <v>0</v>
      </c>
      <c r="O32" s="201">
        <v>5</v>
      </c>
      <c r="P32" s="201">
        <f t="shared" si="1"/>
        <v>5</v>
      </c>
    </row>
    <row r="33" spans="1:22" s="9" customFormat="1" ht="21" customHeight="1" x14ac:dyDescent="0.25">
      <c r="A33" s="8"/>
      <c r="B33" s="198" t="s">
        <v>33</v>
      </c>
      <c r="C33" s="198">
        <v>1</v>
      </c>
      <c r="D33" s="198">
        <v>0</v>
      </c>
      <c r="E33" s="198" t="s">
        <v>72</v>
      </c>
      <c r="F33" s="26">
        <f>SUM(C33:E33)</f>
        <v>1</v>
      </c>
      <c r="G33" s="198">
        <v>0</v>
      </c>
      <c r="H33" s="198">
        <v>0</v>
      </c>
      <c r="I33" s="198">
        <f>SUM(G33:H33)</f>
        <v>0</v>
      </c>
      <c r="J33" s="928">
        <v>0</v>
      </c>
      <c r="K33" s="929"/>
      <c r="L33" s="50"/>
      <c r="M33" s="201" t="s">
        <v>307</v>
      </c>
      <c r="N33" s="201">
        <v>0</v>
      </c>
      <c r="O33" s="201">
        <v>0</v>
      </c>
      <c r="P33" s="201">
        <f t="shared" si="1"/>
        <v>0</v>
      </c>
    </row>
    <row r="34" spans="1:22" s="9" customFormat="1" ht="21" customHeight="1" x14ac:dyDescent="0.25">
      <c r="A34" s="8"/>
      <c r="B34" s="40" t="s">
        <v>138</v>
      </c>
      <c r="C34" s="40">
        <v>0</v>
      </c>
      <c r="D34" s="40">
        <v>5</v>
      </c>
      <c r="E34" s="40">
        <v>0</v>
      </c>
      <c r="F34" s="40">
        <f>SUM(C34:E34)</f>
        <v>5</v>
      </c>
      <c r="G34" s="198">
        <v>0</v>
      </c>
      <c r="H34" s="198">
        <v>0</v>
      </c>
      <c r="I34" s="198">
        <f>SUM(G34:H34)</f>
        <v>0</v>
      </c>
      <c r="J34" s="928">
        <v>0</v>
      </c>
      <c r="K34" s="929"/>
      <c r="L34" s="50"/>
      <c r="M34" s="201" t="s">
        <v>306</v>
      </c>
      <c r="N34" s="201">
        <f t="shared" ref="N34:O34" si="3">SUM(N25:N33)</f>
        <v>0</v>
      </c>
      <c r="O34" s="201">
        <f t="shared" si="3"/>
        <v>63</v>
      </c>
      <c r="P34" s="201">
        <f>SUM(P25:P33)</f>
        <v>63</v>
      </c>
    </row>
    <row r="35" spans="1:22" s="9" customFormat="1" ht="6" customHeight="1" x14ac:dyDescent="0.25">
      <c r="A35" s="8"/>
      <c r="B35" s="891"/>
      <c r="C35" s="891"/>
      <c r="D35" s="891"/>
      <c r="E35" s="891"/>
      <c r="F35" s="891"/>
      <c r="G35" s="891"/>
      <c r="H35" s="891"/>
      <c r="I35" s="891"/>
      <c r="J35" s="891"/>
      <c r="K35" s="891"/>
      <c r="L35" s="987"/>
      <c r="M35" s="891"/>
      <c r="N35" s="891"/>
      <c r="O35" s="891"/>
      <c r="P35" s="891"/>
    </row>
    <row r="36" spans="1:22" s="9" customFormat="1" ht="21" customHeight="1" x14ac:dyDescent="0.25">
      <c r="A36" s="8"/>
      <c r="B36" s="933" t="s">
        <v>34</v>
      </c>
      <c r="C36" s="934"/>
      <c r="D36" s="934"/>
      <c r="E36" s="934"/>
      <c r="F36" s="934"/>
      <c r="G36" s="934"/>
      <c r="H36" s="934"/>
      <c r="I36" s="934"/>
      <c r="J36" s="934"/>
      <c r="K36" s="935"/>
      <c r="L36" s="44"/>
      <c r="M36" s="948" t="s">
        <v>46</v>
      </c>
      <c r="N36" s="949"/>
      <c r="O36" s="949"/>
      <c r="P36" s="950"/>
    </row>
    <row r="37" spans="1:22" s="9" customFormat="1" ht="30.6" customHeight="1" x14ac:dyDescent="0.25">
      <c r="A37" s="8"/>
      <c r="B37" s="194" t="s">
        <v>35</v>
      </c>
      <c r="C37" s="194" t="s">
        <v>36</v>
      </c>
      <c r="D37" s="194" t="s">
        <v>1</v>
      </c>
      <c r="E37" s="197" t="s">
        <v>45</v>
      </c>
      <c r="F37" s="194" t="s">
        <v>71</v>
      </c>
      <c r="G37" s="194" t="s">
        <v>37</v>
      </c>
      <c r="H37" s="901" t="s">
        <v>7</v>
      </c>
      <c r="I37" s="936"/>
      <c r="J37" s="936"/>
      <c r="K37" s="902"/>
      <c r="L37" s="43"/>
      <c r="M37" s="194" t="s">
        <v>50</v>
      </c>
      <c r="N37" s="194" t="s">
        <v>49</v>
      </c>
      <c r="O37" s="194" t="s">
        <v>48</v>
      </c>
      <c r="P37" s="194" t="s">
        <v>47</v>
      </c>
      <c r="Q37" s="9" t="s">
        <v>243</v>
      </c>
    </row>
    <row r="38" spans="1:22" s="9" customFormat="1" ht="30.95" customHeight="1" x14ac:dyDescent="0.55000000000000004">
      <c r="A38" s="8"/>
      <c r="B38" s="198" t="s">
        <v>61</v>
      </c>
      <c r="C38" s="207">
        <v>0</v>
      </c>
      <c r="D38" s="198" t="s">
        <v>62</v>
      </c>
      <c r="E38" s="207">
        <f>'1403-02-25'!E36</f>
        <v>81300</v>
      </c>
      <c r="F38" s="207">
        <v>0</v>
      </c>
      <c r="G38" s="207">
        <f>'1403-03-10'!G38-F38+C38</f>
        <v>15414</v>
      </c>
      <c r="H38" s="937" t="s">
        <v>42</v>
      </c>
      <c r="I38" s="938"/>
      <c r="J38" s="938"/>
      <c r="K38" s="939"/>
      <c r="L38" s="41"/>
      <c r="M38" s="198" t="s">
        <v>66</v>
      </c>
      <c r="N38" s="207">
        <f>'1403-03-10'!O38</f>
        <v>1816.72</v>
      </c>
      <c r="O38" s="207">
        <f>SUM(J15:J17)</f>
        <v>0</v>
      </c>
      <c r="P38" s="207">
        <f>'1403-03-10'!P38+'1403-03-11'!O38+Q38</f>
        <v>59790.899999999994</v>
      </c>
      <c r="Q38" s="19">
        <v>0</v>
      </c>
      <c r="V38" s="18"/>
    </row>
    <row r="39" spans="1:22" s="9" customFormat="1" ht="30.95" customHeight="1" x14ac:dyDescent="0.25">
      <c r="A39" s="8"/>
      <c r="B39" s="198" t="s">
        <v>301</v>
      </c>
      <c r="C39" s="198">
        <v>0</v>
      </c>
      <c r="D39" s="198" t="s">
        <v>302</v>
      </c>
      <c r="E39" s="198">
        <v>251</v>
      </c>
      <c r="F39" s="198">
        <v>0</v>
      </c>
      <c r="G39" s="207" t="s">
        <v>42</v>
      </c>
      <c r="H39" s="937" t="s">
        <v>42</v>
      </c>
      <c r="I39" s="938"/>
      <c r="J39" s="938"/>
      <c r="K39" s="939"/>
      <c r="L39" s="42"/>
      <c r="M39" s="205" t="s">
        <v>67</v>
      </c>
      <c r="N39" s="207">
        <f>'1403-03-10'!O39</f>
        <v>1154</v>
      </c>
      <c r="O39" s="207">
        <f>J18+J19</f>
        <v>0</v>
      </c>
      <c r="P39" s="207">
        <f>'1403-03-10'!P39+'1403-03-11'!O39+Q39</f>
        <v>55822.931999999986</v>
      </c>
      <c r="Q39" s="19">
        <f>Q38*0.6</f>
        <v>0</v>
      </c>
      <c r="R39" s="19"/>
      <c r="U39" s="19"/>
    </row>
    <row r="40" spans="1:22" s="9" customFormat="1" ht="30.95" customHeight="1" x14ac:dyDescent="0.25">
      <c r="A40" s="8"/>
      <c r="B40" s="31"/>
      <c r="C40" s="31"/>
      <c r="D40" s="198"/>
      <c r="E40" s="198"/>
      <c r="F40" s="198"/>
      <c r="G40" s="207"/>
      <c r="H40" s="202"/>
      <c r="I40" s="203"/>
      <c r="J40" s="203"/>
      <c r="K40" s="204"/>
      <c r="L40" s="42"/>
      <c r="M40" s="205" t="s">
        <v>164</v>
      </c>
      <c r="N40" s="207">
        <f>'1403-03-10'!O40</f>
        <v>662.72</v>
      </c>
      <c r="O40" s="207">
        <f>J20</f>
        <v>0</v>
      </c>
      <c r="P40" s="207">
        <f>'1403-03-10'!P40+'1403-03-11'!O40+Q40</f>
        <v>10391.08</v>
      </c>
      <c r="Q40" s="9">
        <v>0</v>
      </c>
      <c r="R40" s="19"/>
      <c r="U40" s="19"/>
    </row>
    <row r="41" spans="1:22" s="9" customFormat="1" ht="30.95" customHeight="1" x14ac:dyDescent="0.25">
      <c r="A41" s="8"/>
      <c r="B41" s="31"/>
      <c r="C41" s="31"/>
      <c r="D41" s="198"/>
      <c r="E41" s="198"/>
      <c r="F41" s="198"/>
      <c r="G41" s="198"/>
      <c r="H41" s="202"/>
      <c r="I41" s="203"/>
      <c r="J41" s="203"/>
      <c r="K41" s="204"/>
      <c r="L41" s="42"/>
      <c r="M41" s="205" t="s">
        <v>190</v>
      </c>
      <c r="N41" s="207">
        <f>'1403-03-10'!O41</f>
        <v>0</v>
      </c>
      <c r="O41" s="207">
        <v>0</v>
      </c>
      <c r="P41" s="207">
        <f>'1403-03-10'!P41+'1403-03-11'!O41+Q41</f>
        <v>469</v>
      </c>
      <c r="Q41" s="19">
        <v>0</v>
      </c>
      <c r="R41" s="19"/>
    </row>
    <row r="42" spans="1:22" s="9" customFormat="1" ht="30.95" customHeight="1" x14ac:dyDescent="0.25">
      <c r="A42" s="8"/>
      <c r="B42" s="31"/>
      <c r="C42" s="31"/>
      <c r="D42" s="198"/>
      <c r="E42" s="198"/>
      <c r="F42" s="198"/>
      <c r="G42" s="198"/>
      <c r="H42" s="930"/>
      <c r="I42" s="931"/>
      <c r="J42" s="931"/>
      <c r="K42" s="932"/>
      <c r="L42" s="42"/>
      <c r="M42" s="198" t="s">
        <v>191</v>
      </c>
      <c r="N42" s="207">
        <f>'1403-03-10'!O42</f>
        <v>0</v>
      </c>
      <c r="O42" s="207">
        <f>J21</f>
        <v>0</v>
      </c>
      <c r="P42" s="207">
        <f>'1403-03-10'!P42+'1403-03-11'!O42+Q42</f>
        <v>90</v>
      </c>
      <c r="Q42" s="9">
        <v>0</v>
      </c>
    </row>
    <row r="43" spans="1:22" s="9" customFormat="1" ht="30.95" customHeight="1" x14ac:dyDescent="0.25">
      <c r="A43" s="8"/>
      <c r="B43" s="924" t="s">
        <v>5</v>
      </c>
      <c r="C43" s="924"/>
      <c r="D43" s="924"/>
      <c r="E43" s="924"/>
      <c r="F43" s="924"/>
      <c r="G43" s="924"/>
      <c r="H43" s="925" t="s">
        <v>193</v>
      </c>
      <c r="I43" s="925"/>
      <c r="J43" s="925"/>
      <c r="K43" s="925"/>
      <c r="L43" s="925"/>
      <c r="M43" s="925"/>
      <c r="N43" s="925"/>
      <c r="O43" s="925"/>
      <c r="P43" s="925"/>
    </row>
    <row r="44" spans="1:22" s="9" customFormat="1" ht="26.1" customHeight="1" x14ac:dyDescent="0.25">
      <c r="A44" s="8"/>
      <c r="B44" s="986"/>
      <c r="C44" s="986"/>
      <c r="D44" s="986"/>
      <c r="E44" s="986"/>
      <c r="F44" s="986"/>
      <c r="G44" s="986"/>
      <c r="H44" s="986"/>
      <c r="I44" s="986"/>
      <c r="J44" s="986"/>
      <c r="K44" s="986"/>
      <c r="L44" s="986"/>
      <c r="M44" s="986"/>
      <c r="N44" s="986"/>
      <c r="O44" s="986"/>
      <c r="P44" s="986"/>
    </row>
    <row r="45" spans="1:22" s="9" customFormat="1" ht="26.45" customHeight="1" x14ac:dyDescent="0.25">
      <c r="A45" s="20"/>
      <c r="B45" s="985"/>
      <c r="C45" s="985"/>
      <c r="D45" s="985"/>
      <c r="E45" s="985"/>
      <c r="F45" s="985"/>
      <c r="G45" s="985"/>
      <c r="H45" s="985"/>
      <c r="I45" s="985"/>
      <c r="J45" s="985"/>
      <c r="K45" s="985"/>
      <c r="L45" s="985"/>
      <c r="M45" s="985"/>
      <c r="N45" s="985"/>
      <c r="O45" s="985"/>
      <c r="P45" s="985"/>
    </row>
  </sheetData>
  <mergeCells count="77">
    <mergeCell ref="B2:P2"/>
    <mergeCell ref="B3:P3"/>
    <mergeCell ref="B4:E4"/>
    <mergeCell ref="N4:O4"/>
    <mergeCell ref="F4:G4"/>
    <mergeCell ref="H4:I4"/>
    <mergeCell ref="J4:L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J33:K33"/>
    <mergeCell ref="B23:K23"/>
    <mergeCell ref="M23:P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B45:P45"/>
    <mergeCell ref="J34:K34"/>
    <mergeCell ref="B35:P35"/>
    <mergeCell ref="B36:K36"/>
    <mergeCell ref="M36:P36"/>
    <mergeCell ref="H37:K37"/>
    <mergeCell ref="H38:K38"/>
    <mergeCell ref="H39:K39"/>
    <mergeCell ref="H42:K42"/>
    <mergeCell ref="B43:G43"/>
    <mergeCell ref="H43:P43"/>
    <mergeCell ref="B44:P4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408-EF3B-4C63-8DEE-CCFFB4E52DF6}">
  <sheetPr>
    <pageSetUpPr fitToPage="1"/>
  </sheetPr>
  <dimension ref="A2:V50"/>
  <sheetViews>
    <sheetView rightToLeft="1" view="pageBreakPreview" topLeftCell="A40" zoomScale="175" zoomScaleNormal="100" zoomScaleSheetLayoutView="175" workbookViewId="0">
      <selection activeCell="E44" sqref="E4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9" customFormat="1" ht="23.1" customHeight="1" x14ac:dyDescent="0.25">
      <c r="A4" s="8"/>
      <c r="B4" s="977" t="s">
        <v>2</v>
      </c>
      <c r="C4" s="977"/>
      <c r="D4" s="977"/>
      <c r="E4" s="977"/>
      <c r="F4" s="199"/>
      <c r="G4" s="978" t="s">
        <v>16</v>
      </c>
      <c r="H4" s="978"/>
      <c r="I4" s="997" t="s">
        <v>402</v>
      </c>
      <c r="J4" s="997"/>
      <c r="K4" s="996" t="s">
        <v>394</v>
      </c>
      <c r="L4" s="996"/>
      <c r="M4" s="996"/>
      <c r="N4" s="978" t="s">
        <v>3</v>
      </c>
      <c r="O4" s="978"/>
      <c r="P4" s="206">
        <v>44</v>
      </c>
    </row>
    <row r="5" spans="1:20" s="20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192" customFormat="1" ht="22.5" customHeight="1" x14ac:dyDescent="0.25">
      <c r="A7" s="8"/>
      <c r="B7" s="892" t="s">
        <v>60</v>
      </c>
      <c r="C7" s="892"/>
      <c r="D7" s="892"/>
      <c r="E7" s="193" t="s">
        <v>18</v>
      </c>
      <c r="F7" s="892" t="s">
        <v>60</v>
      </c>
      <c r="G7" s="892"/>
      <c r="H7" s="193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192" customFormat="1" ht="30" customHeight="1" x14ac:dyDescent="0.25">
      <c r="A8" s="8"/>
      <c r="B8" s="888" t="s">
        <v>388</v>
      </c>
      <c r="C8" s="889"/>
      <c r="D8" s="890"/>
      <c r="E8" s="205" t="s">
        <v>42</v>
      </c>
      <c r="F8" s="888" t="s">
        <v>346</v>
      </c>
      <c r="G8" s="890"/>
      <c r="H8" s="198">
        <v>500</v>
      </c>
      <c r="I8" s="980" t="s">
        <v>395</v>
      </c>
      <c r="J8" s="981"/>
      <c r="K8" s="981"/>
      <c r="L8" s="982"/>
      <c r="M8" s="896" t="s">
        <v>390</v>
      </c>
      <c r="N8" s="896"/>
      <c r="O8" s="896"/>
      <c r="P8" s="896"/>
    </row>
    <row r="9" spans="1:20" s="192" customFormat="1" ht="30" customHeight="1" x14ac:dyDescent="0.25">
      <c r="A9" s="8"/>
      <c r="B9" s="888" t="s">
        <v>42</v>
      </c>
      <c r="C9" s="889"/>
      <c r="D9" s="890"/>
      <c r="E9" s="205" t="s">
        <v>42</v>
      </c>
      <c r="F9" s="928" t="s">
        <v>318</v>
      </c>
      <c r="G9" s="929"/>
      <c r="H9" s="198" t="s">
        <v>42</v>
      </c>
      <c r="I9" s="980" t="s">
        <v>42</v>
      </c>
      <c r="J9" s="981"/>
      <c r="K9" s="981"/>
      <c r="L9" s="982"/>
      <c r="M9" s="896"/>
      <c r="N9" s="896"/>
      <c r="O9" s="896"/>
      <c r="P9" s="896"/>
    </row>
    <row r="10" spans="1:20" s="192" customFormat="1" ht="30" customHeight="1" x14ac:dyDescent="0.25">
      <c r="A10" s="8"/>
      <c r="B10" s="888" t="s">
        <v>42</v>
      </c>
      <c r="C10" s="889"/>
      <c r="D10" s="890"/>
      <c r="E10" s="205" t="s">
        <v>42</v>
      </c>
      <c r="F10" s="928" t="s">
        <v>42</v>
      </c>
      <c r="G10" s="929"/>
      <c r="H10" s="198" t="s">
        <v>42</v>
      </c>
      <c r="I10" s="980" t="s">
        <v>42</v>
      </c>
      <c r="J10" s="981"/>
      <c r="K10" s="981"/>
      <c r="L10" s="982"/>
      <c r="M10" s="896"/>
      <c r="N10" s="896"/>
      <c r="O10" s="896"/>
      <c r="P10" s="896"/>
    </row>
    <row r="11" spans="1:20" s="20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06" customFormat="1" ht="18.75" customHeight="1" x14ac:dyDescent="0.25">
      <c r="A14" s="8"/>
      <c r="B14" s="894"/>
      <c r="C14" s="894"/>
      <c r="D14" s="894"/>
      <c r="E14" s="894"/>
      <c r="F14" s="927"/>
      <c r="G14" s="893"/>
      <c r="H14" s="193" t="s">
        <v>57</v>
      </c>
      <c r="I14" s="193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9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198" t="s">
        <v>396</v>
      </c>
      <c r="H15" s="198">
        <v>44</v>
      </c>
      <c r="I15" s="30">
        <v>41</v>
      </c>
      <c r="J15" s="29">
        <f>H15*6.65+I15*4.16</f>
        <v>463.16</v>
      </c>
      <c r="K15" s="960" t="s">
        <v>69</v>
      </c>
      <c r="L15" s="961"/>
      <c r="M15" s="928" t="s">
        <v>359</v>
      </c>
      <c r="N15" s="891"/>
      <c r="O15" s="891"/>
      <c r="P15" s="929"/>
      <c r="S15" s="899"/>
      <c r="T15" s="899"/>
    </row>
    <row r="16" spans="1:20" s="9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198" t="s">
        <v>84</v>
      </c>
      <c r="H16" s="7">
        <v>100</v>
      </c>
      <c r="I16" s="7">
        <v>0</v>
      </c>
      <c r="J16" s="29">
        <f>H16*6+I16*4</f>
        <v>600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195"/>
      <c r="T16" s="195"/>
    </row>
    <row r="17" spans="1:20" s="9" customFormat="1" ht="15" customHeight="1" x14ac:dyDescent="0.25">
      <c r="A17" s="8"/>
      <c r="B17" s="7" t="s">
        <v>8</v>
      </c>
      <c r="C17" s="7" t="s">
        <v>180</v>
      </c>
      <c r="D17" s="7" t="s">
        <v>199</v>
      </c>
      <c r="E17" s="7">
        <v>300</v>
      </c>
      <c r="F17" s="6" t="s">
        <v>356</v>
      </c>
      <c r="G17" s="198" t="s">
        <v>98</v>
      </c>
      <c r="H17" s="7">
        <v>35</v>
      </c>
      <c r="I17" s="7">
        <v>81</v>
      </c>
      <c r="J17" s="29">
        <f>H17*6+I17*4</f>
        <v>534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9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198" t="s">
        <v>98</v>
      </c>
      <c r="H18" s="198" t="s">
        <v>42</v>
      </c>
      <c r="I18" s="198" t="s">
        <v>42</v>
      </c>
      <c r="J18" s="207">
        <f>J17</f>
        <v>534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9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198" t="s">
        <v>84</v>
      </c>
      <c r="H19" s="198" t="s">
        <v>42</v>
      </c>
      <c r="I19" s="198" t="s">
        <v>42</v>
      </c>
      <c r="J19" s="207">
        <f>J16</f>
        <v>600</v>
      </c>
      <c r="K19" s="960" t="s">
        <v>70</v>
      </c>
      <c r="L19" s="961"/>
      <c r="M19" s="910" t="s">
        <v>42</v>
      </c>
      <c r="N19" s="910"/>
      <c r="O19" s="910"/>
      <c r="P19" s="910"/>
      <c r="S19" s="195"/>
      <c r="T19" s="195"/>
    </row>
    <row r="20" spans="1:20" s="9" customFormat="1" ht="15" customHeight="1" x14ac:dyDescent="0.25">
      <c r="A20" s="8"/>
      <c r="B20" s="6" t="s">
        <v>163</v>
      </c>
      <c r="C20" s="198" t="s">
        <v>42</v>
      </c>
      <c r="D20" s="198" t="s">
        <v>42</v>
      </c>
      <c r="E20" s="198" t="s">
        <v>42</v>
      </c>
      <c r="F20" s="198" t="s">
        <v>42</v>
      </c>
      <c r="G20" s="198" t="s">
        <v>75</v>
      </c>
      <c r="H20" s="198" t="s">
        <v>42</v>
      </c>
      <c r="I20" s="198" t="s">
        <v>42</v>
      </c>
      <c r="J20" s="207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195"/>
      <c r="T20" s="7" t="s">
        <v>92</v>
      </c>
    </row>
    <row r="21" spans="1:20" s="9" customFormat="1" ht="15" customHeight="1" x14ac:dyDescent="0.25">
      <c r="A21" s="8"/>
      <c r="B21" s="6" t="s">
        <v>163</v>
      </c>
      <c r="C21" s="198" t="s">
        <v>42</v>
      </c>
      <c r="D21" s="198" t="s">
        <v>42</v>
      </c>
      <c r="E21" s="198" t="s">
        <v>42</v>
      </c>
      <c r="F21" s="198" t="s">
        <v>42</v>
      </c>
      <c r="G21" s="198" t="s">
        <v>399</v>
      </c>
      <c r="H21" s="198" t="s">
        <v>42</v>
      </c>
      <c r="I21" s="198" t="s">
        <v>42</v>
      </c>
      <c r="J21" s="207">
        <v>360</v>
      </c>
      <c r="K21" s="960" t="s">
        <v>70</v>
      </c>
      <c r="L21" s="961"/>
      <c r="M21" s="910" t="s">
        <v>42</v>
      </c>
      <c r="N21" s="910"/>
      <c r="O21" s="910"/>
      <c r="P21" s="910"/>
      <c r="S21" s="195"/>
      <c r="T21" s="209"/>
    </row>
    <row r="22" spans="1:20" s="9" customFormat="1" ht="15" customHeight="1" x14ac:dyDescent="0.25">
      <c r="A22" s="8"/>
      <c r="B22" s="198" t="s">
        <v>367</v>
      </c>
      <c r="C22" s="198" t="s">
        <v>240</v>
      </c>
      <c r="D22" s="198" t="s">
        <v>42</v>
      </c>
      <c r="E22" s="198" t="s">
        <v>42</v>
      </c>
      <c r="F22" s="198" t="s">
        <v>42</v>
      </c>
      <c r="G22" s="198" t="s">
        <v>42</v>
      </c>
      <c r="H22" s="198" t="s">
        <v>42</v>
      </c>
      <c r="I22" s="198" t="s">
        <v>42</v>
      </c>
      <c r="J22" s="198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195"/>
      <c r="T22" s="209"/>
    </row>
    <row r="23" spans="1:20" s="9" customFormat="1" ht="15" customHeight="1" x14ac:dyDescent="0.25">
      <c r="A23" s="8"/>
      <c r="B23" s="198"/>
      <c r="C23" s="198"/>
      <c r="D23" s="198"/>
      <c r="E23" s="198"/>
      <c r="F23" s="198"/>
      <c r="G23" s="198"/>
      <c r="H23" s="198"/>
      <c r="I23" s="198"/>
      <c r="J23" s="198"/>
      <c r="K23" s="960"/>
      <c r="L23" s="961"/>
      <c r="M23" s="900"/>
      <c r="N23" s="900"/>
      <c r="O23" s="900"/>
      <c r="P23" s="900"/>
      <c r="S23" s="195"/>
      <c r="T23" s="209"/>
    </row>
    <row r="24" spans="1:20" s="9" customFormat="1" ht="15" customHeight="1" x14ac:dyDescent="0.25">
      <c r="A24" s="8"/>
      <c r="C24" s="198"/>
      <c r="D24" s="198"/>
      <c r="E24" s="198"/>
      <c r="F24" s="198"/>
      <c r="G24" s="198"/>
      <c r="H24" s="198"/>
      <c r="I24" s="198"/>
      <c r="J24" s="198"/>
      <c r="K24" s="960"/>
      <c r="L24" s="961"/>
      <c r="M24" s="900"/>
      <c r="N24" s="900"/>
      <c r="O24" s="900"/>
      <c r="P24" s="900"/>
      <c r="S24" s="195"/>
      <c r="T24" s="209"/>
    </row>
    <row r="25" spans="1:20" s="9" customFormat="1" ht="15" customHeight="1" x14ac:dyDescent="0.25">
      <c r="A25" s="8"/>
      <c r="B25" s="198"/>
      <c r="C25" s="198"/>
      <c r="D25" s="198"/>
      <c r="E25" s="198"/>
      <c r="F25" s="198"/>
      <c r="G25" s="198"/>
      <c r="H25" s="198"/>
      <c r="I25" s="198"/>
      <c r="J25" s="198"/>
      <c r="K25" s="960"/>
      <c r="L25" s="961"/>
      <c r="M25" s="900"/>
      <c r="N25" s="900"/>
      <c r="O25" s="900"/>
      <c r="P25" s="900"/>
      <c r="S25" s="195"/>
      <c r="T25" s="209"/>
    </row>
    <row r="26" spans="1:20" s="9" customFormat="1" ht="15" customHeight="1" x14ac:dyDescent="0.25">
      <c r="A26" s="8"/>
      <c r="B26" s="198"/>
      <c r="C26" s="198"/>
      <c r="D26" s="198"/>
      <c r="E26" s="198"/>
      <c r="F26" s="198"/>
      <c r="G26" s="198"/>
      <c r="H26" s="198"/>
      <c r="I26" s="198"/>
      <c r="J26" s="198"/>
      <c r="K26" s="960"/>
      <c r="L26" s="961"/>
      <c r="M26" s="900"/>
      <c r="N26" s="900"/>
      <c r="O26" s="900"/>
      <c r="P26" s="900"/>
      <c r="S26" s="195"/>
      <c r="T26" s="195"/>
    </row>
    <row r="27" spans="1:20" s="200" customFormat="1" ht="6" customHeight="1" x14ac:dyDescent="0.25">
      <c r="B27" s="16"/>
      <c r="C27" s="16"/>
      <c r="D27" s="17"/>
      <c r="E27" s="16"/>
      <c r="F27" s="17"/>
      <c r="H27" s="16"/>
      <c r="I27" s="16"/>
      <c r="J27" s="16"/>
    </row>
    <row r="28" spans="1:20" s="9" customFormat="1" ht="19.5" customHeight="1" x14ac:dyDescent="0.25">
      <c r="A28" s="8"/>
      <c r="B28" s="933" t="s">
        <v>27</v>
      </c>
      <c r="C28" s="934"/>
      <c r="D28" s="934"/>
      <c r="E28" s="934"/>
      <c r="F28" s="934"/>
      <c r="G28" s="934"/>
      <c r="H28" s="934"/>
      <c r="I28" s="934"/>
      <c r="J28" s="934"/>
      <c r="K28" s="935"/>
      <c r="L28" s="52"/>
      <c r="M28" s="933" t="s">
        <v>291</v>
      </c>
      <c r="N28" s="934"/>
      <c r="O28" s="934"/>
      <c r="P28" s="935"/>
    </row>
    <row r="29" spans="1:20" s="206" customFormat="1" ht="47.1" customHeight="1" x14ac:dyDescent="0.25">
      <c r="A29" s="8"/>
      <c r="B29" s="193" t="s">
        <v>26</v>
      </c>
      <c r="C29" s="193" t="s">
        <v>28</v>
      </c>
      <c r="D29" s="193" t="s">
        <v>29</v>
      </c>
      <c r="E29" s="193" t="s">
        <v>64</v>
      </c>
      <c r="F29" s="193" t="s">
        <v>30</v>
      </c>
      <c r="G29" s="194" t="s">
        <v>51</v>
      </c>
      <c r="H29" s="194" t="s">
        <v>52</v>
      </c>
      <c r="I29" s="194" t="s">
        <v>53</v>
      </c>
      <c r="J29" s="901" t="s">
        <v>54</v>
      </c>
      <c r="K29" s="902"/>
      <c r="L29" s="51"/>
      <c r="M29" s="193" t="s">
        <v>292</v>
      </c>
      <c r="N29" s="193" t="s">
        <v>293</v>
      </c>
      <c r="O29" s="193" t="s">
        <v>294</v>
      </c>
      <c r="P29" s="193" t="s">
        <v>304</v>
      </c>
    </row>
    <row r="30" spans="1:20" s="9" customFormat="1" ht="21" customHeight="1" x14ac:dyDescent="0.25">
      <c r="A30" s="8"/>
      <c r="B30" s="7" t="s">
        <v>43</v>
      </c>
      <c r="C30" s="26">
        <v>1</v>
      </c>
      <c r="D30" s="26">
        <v>3</v>
      </c>
      <c r="E30" s="198">
        <v>0</v>
      </c>
      <c r="F30" s="26">
        <f>SUM(C30:E30)</f>
        <v>4</v>
      </c>
      <c r="G30" s="198">
        <v>40</v>
      </c>
      <c r="H30" s="198">
        <v>0</v>
      </c>
      <c r="I30" s="198">
        <f>SUM(G30:H30)</f>
        <v>40</v>
      </c>
      <c r="J30" s="928">
        <f>F30*10-G30</f>
        <v>0</v>
      </c>
      <c r="K30" s="929"/>
      <c r="L30" s="50"/>
      <c r="M30" s="201" t="s">
        <v>308</v>
      </c>
      <c r="N30" s="201">
        <v>4</v>
      </c>
      <c r="O30" s="201">
        <v>1</v>
      </c>
      <c r="P30" s="201">
        <f>O30+N30</f>
        <v>5</v>
      </c>
    </row>
    <row r="31" spans="1:20" s="9" customFormat="1" ht="21" customHeight="1" x14ac:dyDescent="0.25">
      <c r="A31" s="8"/>
      <c r="B31" s="198" t="s">
        <v>12</v>
      </c>
      <c r="C31" s="26">
        <v>0</v>
      </c>
      <c r="D31" s="26">
        <v>1</v>
      </c>
      <c r="E31" s="198">
        <v>1</v>
      </c>
      <c r="F31" s="26">
        <f t="shared" ref="F31:F37" si="0">SUM(C31:E31)</f>
        <v>2</v>
      </c>
      <c r="G31" s="198">
        <v>20</v>
      </c>
      <c r="H31" s="198">
        <v>0</v>
      </c>
      <c r="I31" s="198">
        <f>SUM(G31:H31)</f>
        <v>20</v>
      </c>
      <c r="J31" s="928">
        <f t="shared" ref="J31:J35" si="1">F31*10-G31</f>
        <v>0</v>
      </c>
      <c r="K31" s="929"/>
      <c r="L31" s="50"/>
      <c r="M31" s="201" t="s">
        <v>300</v>
      </c>
      <c r="N31" s="201">
        <v>14</v>
      </c>
      <c r="O31" s="201">
        <v>0</v>
      </c>
      <c r="P31" s="201">
        <f t="shared" ref="P31:P38" si="2">O31+N31</f>
        <v>14</v>
      </c>
    </row>
    <row r="32" spans="1:20" s="9" customFormat="1" ht="21" customHeight="1" x14ac:dyDescent="0.25">
      <c r="A32" s="8"/>
      <c r="B32" s="198" t="s">
        <v>13</v>
      </c>
      <c r="C32" s="198">
        <v>3</v>
      </c>
      <c r="D32" s="198">
        <v>1</v>
      </c>
      <c r="E32" s="198">
        <v>6</v>
      </c>
      <c r="F32" s="26">
        <f t="shared" si="0"/>
        <v>10</v>
      </c>
      <c r="G32" s="198">
        <v>90</v>
      </c>
      <c r="H32" s="198">
        <v>0</v>
      </c>
      <c r="I32" s="198">
        <f>SUM(G32:H32)</f>
        <v>90</v>
      </c>
      <c r="J32" s="928">
        <f t="shared" si="1"/>
        <v>10</v>
      </c>
      <c r="K32" s="929"/>
      <c r="L32" s="50"/>
      <c r="M32" s="201" t="s">
        <v>296</v>
      </c>
      <c r="N32" s="201">
        <v>6</v>
      </c>
      <c r="O32" s="201">
        <v>0</v>
      </c>
      <c r="P32" s="201">
        <f t="shared" si="2"/>
        <v>6</v>
      </c>
    </row>
    <row r="33" spans="1:22" s="9" customFormat="1" ht="21" customHeight="1" x14ac:dyDescent="0.25">
      <c r="A33" s="8"/>
      <c r="B33" s="198" t="s">
        <v>10</v>
      </c>
      <c r="C33" s="198">
        <v>1</v>
      </c>
      <c r="D33" s="198">
        <v>1</v>
      </c>
      <c r="E33" s="198">
        <v>0</v>
      </c>
      <c r="F33" s="26">
        <f t="shared" si="0"/>
        <v>2</v>
      </c>
      <c r="G33" s="198">
        <v>10</v>
      </c>
      <c r="H33" s="198">
        <v>0</v>
      </c>
      <c r="I33" s="198">
        <f t="shared" ref="I33:I37" si="3">SUM(G33:H33)</f>
        <v>10</v>
      </c>
      <c r="J33" s="928">
        <f t="shared" si="1"/>
        <v>10</v>
      </c>
      <c r="K33" s="929"/>
      <c r="L33" s="50"/>
      <c r="M33" s="201" t="s">
        <v>297</v>
      </c>
      <c r="N33" s="201">
        <v>5</v>
      </c>
      <c r="O33" s="201">
        <v>1</v>
      </c>
      <c r="P33" s="201">
        <f t="shared" si="2"/>
        <v>6</v>
      </c>
    </row>
    <row r="34" spans="1:22" s="9" customFormat="1" ht="21" customHeight="1" x14ac:dyDescent="0.25">
      <c r="A34" s="8"/>
      <c r="B34" s="198" t="s">
        <v>11</v>
      </c>
      <c r="C34" s="198">
        <v>3</v>
      </c>
      <c r="D34" s="198">
        <v>2</v>
      </c>
      <c r="E34" s="198">
        <v>0</v>
      </c>
      <c r="F34" s="26">
        <f t="shared" si="0"/>
        <v>5</v>
      </c>
      <c r="G34" s="198">
        <v>50</v>
      </c>
      <c r="H34" s="198">
        <v>0</v>
      </c>
      <c r="I34" s="198">
        <f t="shared" si="3"/>
        <v>50</v>
      </c>
      <c r="J34" s="928">
        <f t="shared" si="1"/>
        <v>0</v>
      </c>
      <c r="K34" s="929"/>
      <c r="L34" s="50"/>
      <c r="M34" s="201" t="s">
        <v>295</v>
      </c>
      <c r="N34" s="201">
        <v>8</v>
      </c>
      <c r="O34" s="201">
        <v>0</v>
      </c>
      <c r="P34" s="201">
        <f t="shared" si="2"/>
        <v>8</v>
      </c>
    </row>
    <row r="35" spans="1:22" s="9" customFormat="1" ht="21" customHeight="1" x14ac:dyDescent="0.25">
      <c r="A35" s="8"/>
      <c r="B35" s="198" t="s">
        <v>31</v>
      </c>
      <c r="C35" s="198">
        <v>2</v>
      </c>
      <c r="D35" s="198">
        <v>2</v>
      </c>
      <c r="E35" s="198">
        <v>0</v>
      </c>
      <c r="F35" s="26">
        <f t="shared" si="0"/>
        <v>4</v>
      </c>
      <c r="G35" s="198">
        <v>30</v>
      </c>
      <c r="H35" s="198">
        <v>0</v>
      </c>
      <c r="I35" s="198">
        <f t="shared" si="3"/>
        <v>30</v>
      </c>
      <c r="J35" s="928">
        <f t="shared" si="1"/>
        <v>10</v>
      </c>
      <c r="K35" s="929"/>
      <c r="L35" s="50"/>
      <c r="M35" s="201" t="s">
        <v>309</v>
      </c>
      <c r="N35" s="201">
        <v>15</v>
      </c>
      <c r="O35" s="201">
        <v>3</v>
      </c>
      <c r="P35" s="201">
        <f t="shared" si="2"/>
        <v>18</v>
      </c>
    </row>
    <row r="36" spans="1:22" s="9" customFormat="1" ht="21" customHeight="1" x14ac:dyDescent="0.25">
      <c r="A36" s="8"/>
      <c r="B36" s="198" t="s">
        <v>32</v>
      </c>
      <c r="C36" s="198">
        <v>2</v>
      </c>
      <c r="D36" s="198">
        <v>0</v>
      </c>
      <c r="E36" s="198">
        <v>0</v>
      </c>
      <c r="F36" s="26">
        <f t="shared" si="0"/>
        <v>2</v>
      </c>
      <c r="G36" s="198">
        <v>0</v>
      </c>
      <c r="H36" s="198">
        <v>0</v>
      </c>
      <c r="I36" s="198">
        <f t="shared" si="3"/>
        <v>0</v>
      </c>
      <c r="J36" s="928">
        <v>0</v>
      </c>
      <c r="K36" s="929"/>
      <c r="L36" s="50"/>
      <c r="M36" s="201" t="s">
        <v>358</v>
      </c>
      <c r="N36" s="201">
        <v>5</v>
      </c>
      <c r="O36" s="201">
        <v>1</v>
      </c>
      <c r="P36" s="201">
        <f t="shared" si="2"/>
        <v>6</v>
      </c>
    </row>
    <row r="37" spans="1:22" s="9" customFormat="1" ht="21" customHeight="1" x14ac:dyDescent="0.25">
      <c r="A37" s="8"/>
      <c r="B37" s="198" t="s">
        <v>63</v>
      </c>
      <c r="C37" s="198">
        <v>0</v>
      </c>
      <c r="D37" s="198">
        <v>2</v>
      </c>
      <c r="E37" s="198">
        <v>1</v>
      </c>
      <c r="F37" s="26">
        <f t="shared" si="0"/>
        <v>3</v>
      </c>
      <c r="G37" s="198">
        <v>20</v>
      </c>
      <c r="H37" s="198">
        <v>0</v>
      </c>
      <c r="I37" s="198">
        <f t="shared" si="3"/>
        <v>20</v>
      </c>
      <c r="J37" s="928">
        <v>0</v>
      </c>
      <c r="K37" s="929"/>
      <c r="L37" s="50"/>
      <c r="M37" s="201" t="s">
        <v>299</v>
      </c>
      <c r="N37" s="201">
        <v>4</v>
      </c>
      <c r="O37" s="201">
        <v>1</v>
      </c>
      <c r="P37" s="201">
        <f t="shared" si="2"/>
        <v>5</v>
      </c>
    </row>
    <row r="38" spans="1:22" s="9" customFormat="1" ht="21" customHeight="1" x14ac:dyDescent="0.25">
      <c r="A38" s="8"/>
      <c r="B38" s="198" t="s">
        <v>33</v>
      </c>
      <c r="C38" s="198">
        <v>1</v>
      </c>
      <c r="D38" s="198">
        <v>0</v>
      </c>
      <c r="E38" s="198" t="s">
        <v>72</v>
      </c>
      <c r="F38" s="26">
        <f>SUM(C38:E38)</f>
        <v>1</v>
      </c>
      <c r="G38" s="198">
        <v>8</v>
      </c>
      <c r="H38" s="198">
        <v>0</v>
      </c>
      <c r="I38" s="198">
        <f>SUM(G38:H38)</f>
        <v>8</v>
      </c>
      <c r="J38" s="928">
        <v>0</v>
      </c>
      <c r="K38" s="929"/>
      <c r="L38" s="50"/>
      <c r="M38" s="201" t="s">
        <v>307</v>
      </c>
      <c r="N38" s="201">
        <v>25</v>
      </c>
      <c r="O38" s="201">
        <v>0</v>
      </c>
      <c r="P38" s="201">
        <f t="shared" si="2"/>
        <v>25</v>
      </c>
    </row>
    <row r="39" spans="1:22" s="9" customFormat="1" ht="21" customHeight="1" x14ac:dyDescent="0.25">
      <c r="A39" s="8"/>
      <c r="B39" s="40" t="s">
        <v>138</v>
      </c>
      <c r="C39" s="40">
        <v>0</v>
      </c>
      <c r="D39" s="40">
        <v>5</v>
      </c>
      <c r="E39" s="40">
        <v>0</v>
      </c>
      <c r="F39" s="40">
        <f>SUM(C39:E39)</f>
        <v>5</v>
      </c>
      <c r="G39" s="198">
        <v>50</v>
      </c>
      <c r="H39" s="198">
        <v>0</v>
      </c>
      <c r="I39" s="198">
        <f>SUM(G39:H39)</f>
        <v>50</v>
      </c>
      <c r="J39" s="928">
        <v>0</v>
      </c>
      <c r="K39" s="929"/>
      <c r="L39" s="50"/>
      <c r="M39" s="201" t="s">
        <v>306</v>
      </c>
      <c r="N39" s="201">
        <f t="shared" ref="N39:O39" si="4">SUM(N30:N38)</f>
        <v>86</v>
      </c>
      <c r="O39" s="201">
        <f t="shared" si="4"/>
        <v>7</v>
      </c>
      <c r="P39" s="201">
        <f>SUM(P30:P38)</f>
        <v>93</v>
      </c>
    </row>
    <row r="40" spans="1:22" s="9" customFormat="1" ht="6" customHeight="1" x14ac:dyDescent="0.25">
      <c r="A40" s="8"/>
      <c r="B40" s="891"/>
      <c r="C40" s="891"/>
      <c r="D40" s="891"/>
      <c r="E40" s="891"/>
      <c r="F40" s="891"/>
      <c r="G40" s="891"/>
      <c r="H40" s="891"/>
      <c r="I40" s="891"/>
      <c r="J40" s="891"/>
      <c r="K40" s="891"/>
      <c r="L40" s="987"/>
      <c r="M40" s="891"/>
      <c r="N40" s="891"/>
      <c r="O40" s="891"/>
      <c r="P40" s="891"/>
    </row>
    <row r="41" spans="1:22" s="9" customFormat="1" ht="21" customHeight="1" x14ac:dyDescent="0.25">
      <c r="A41" s="8"/>
      <c r="B41" s="933" t="s">
        <v>34</v>
      </c>
      <c r="C41" s="934"/>
      <c r="D41" s="934"/>
      <c r="E41" s="934"/>
      <c r="F41" s="934"/>
      <c r="G41" s="934"/>
      <c r="H41" s="934"/>
      <c r="I41" s="934"/>
      <c r="J41" s="934"/>
      <c r="K41" s="935"/>
      <c r="L41" s="44"/>
      <c r="M41" s="948" t="s">
        <v>46</v>
      </c>
      <c r="N41" s="949"/>
      <c r="O41" s="949"/>
      <c r="P41" s="950"/>
    </row>
    <row r="42" spans="1:22" s="9" customFormat="1" ht="30.6" customHeight="1" x14ac:dyDescent="0.25">
      <c r="A42" s="8"/>
      <c r="B42" s="194" t="s">
        <v>35</v>
      </c>
      <c r="C42" s="194" t="s">
        <v>36</v>
      </c>
      <c r="D42" s="194" t="s">
        <v>1</v>
      </c>
      <c r="E42" s="197" t="s">
        <v>45</v>
      </c>
      <c r="F42" s="194" t="s">
        <v>71</v>
      </c>
      <c r="G42" s="194" t="s">
        <v>37</v>
      </c>
      <c r="H42" s="901" t="s">
        <v>7</v>
      </c>
      <c r="I42" s="936"/>
      <c r="J42" s="936"/>
      <c r="K42" s="902"/>
      <c r="L42" s="43"/>
      <c r="M42" s="194" t="s">
        <v>50</v>
      </c>
      <c r="N42" s="194" t="s">
        <v>49</v>
      </c>
      <c r="O42" s="194" t="s">
        <v>48</v>
      </c>
      <c r="P42" s="194" t="s">
        <v>47</v>
      </c>
      <c r="Q42" s="9" t="s">
        <v>243</v>
      </c>
    </row>
    <row r="43" spans="1:22" s="9" customFormat="1" ht="30.95" customHeight="1" x14ac:dyDescent="0.55000000000000004">
      <c r="A43" s="8"/>
      <c r="B43" s="198" t="s">
        <v>61</v>
      </c>
      <c r="C43" s="207">
        <v>0</v>
      </c>
      <c r="D43" s="198" t="s">
        <v>62</v>
      </c>
      <c r="E43" s="207">
        <v>94800</v>
      </c>
      <c r="F43" s="207">
        <v>1779</v>
      </c>
      <c r="G43" s="207">
        <f>'1403-03-10'!G38-F43+C43</f>
        <v>13635</v>
      </c>
      <c r="H43" s="937" t="s">
        <v>42</v>
      </c>
      <c r="I43" s="938"/>
      <c r="J43" s="938"/>
      <c r="K43" s="939"/>
      <c r="L43" s="41"/>
      <c r="M43" s="198" t="s">
        <v>66</v>
      </c>
      <c r="N43" s="207">
        <f>'1403-03-11'!O38</f>
        <v>0</v>
      </c>
      <c r="O43" s="207">
        <f>SUM(J15:J17)</f>
        <v>1597.16</v>
      </c>
      <c r="P43" s="207">
        <f>'1403-03-11'!P38+'1403-03-12'!O43+Q43</f>
        <v>61388.06</v>
      </c>
      <c r="Q43" s="19">
        <v>0</v>
      </c>
      <c r="V43" s="18"/>
    </row>
    <row r="44" spans="1:22" s="9" customFormat="1" ht="30.95" customHeight="1" x14ac:dyDescent="0.25">
      <c r="A44" s="8"/>
      <c r="B44" s="198" t="s">
        <v>301</v>
      </c>
      <c r="C44" s="198">
        <v>0</v>
      </c>
      <c r="D44" s="198" t="s">
        <v>302</v>
      </c>
      <c r="E44" s="198">
        <v>251</v>
      </c>
      <c r="F44" s="198">
        <v>0</v>
      </c>
      <c r="G44" s="207" t="s">
        <v>42</v>
      </c>
      <c r="H44" s="937" t="s">
        <v>42</v>
      </c>
      <c r="I44" s="938"/>
      <c r="J44" s="938"/>
      <c r="K44" s="939"/>
      <c r="L44" s="42"/>
      <c r="M44" s="205" t="s">
        <v>67</v>
      </c>
      <c r="N44" s="207">
        <f>'1403-03-11'!O39</f>
        <v>0</v>
      </c>
      <c r="O44" s="207">
        <f>J18+J19</f>
        <v>1134</v>
      </c>
      <c r="P44" s="207">
        <f>'1403-03-11'!P39+'1403-03-12'!O44+Q44</f>
        <v>56956.931999999986</v>
      </c>
      <c r="Q44" s="19">
        <f>Q43*0.6</f>
        <v>0</v>
      </c>
      <c r="R44" s="19"/>
      <c r="U44" s="19"/>
    </row>
    <row r="45" spans="1:22" s="9" customFormat="1" ht="30.95" customHeight="1" x14ac:dyDescent="0.25">
      <c r="A45" s="8"/>
      <c r="B45" s="31"/>
      <c r="C45" s="31"/>
      <c r="D45" s="198"/>
      <c r="E45" s="198"/>
      <c r="F45" s="198"/>
      <c r="G45" s="207"/>
      <c r="H45" s="202"/>
      <c r="I45" s="203"/>
      <c r="J45" s="203"/>
      <c r="K45" s="204"/>
      <c r="L45" s="42"/>
      <c r="M45" s="205" t="s">
        <v>164</v>
      </c>
      <c r="N45" s="207">
        <f>'1403-03-11'!O40</f>
        <v>0</v>
      </c>
      <c r="O45" s="207">
        <f>J21+J20</f>
        <v>410</v>
      </c>
      <c r="P45" s="207">
        <f>'1403-03-11'!P40+'1403-03-12'!O45+Q45</f>
        <v>10801.08</v>
      </c>
      <c r="Q45" s="9">
        <v>0</v>
      </c>
      <c r="R45" s="19"/>
      <c r="U45" s="19"/>
    </row>
    <row r="46" spans="1:22" s="9" customFormat="1" ht="30.95" customHeight="1" x14ac:dyDescent="0.25">
      <c r="A46" s="8"/>
      <c r="B46" s="31"/>
      <c r="C46" s="31"/>
      <c r="D46" s="198"/>
      <c r="E46" s="198"/>
      <c r="F46" s="198"/>
      <c r="G46" s="198"/>
      <c r="H46" s="202"/>
      <c r="I46" s="203"/>
      <c r="J46" s="203"/>
      <c r="K46" s="204"/>
      <c r="L46" s="42"/>
      <c r="M46" s="205" t="s">
        <v>190</v>
      </c>
      <c r="N46" s="207">
        <f>'1403-03-11'!O41</f>
        <v>0</v>
      </c>
      <c r="O46" s="207">
        <v>0</v>
      </c>
      <c r="P46" s="207">
        <f>'1403-03-11'!P41+'1403-03-12'!O46+Q46</f>
        <v>469</v>
      </c>
      <c r="Q46" s="19">
        <v>0</v>
      </c>
      <c r="R46" s="19"/>
    </row>
    <row r="47" spans="1:22" s="9" customFormat="1" ht="30.95" customHeight="1" x14ac:dyDescent="0.25">
      <c r="A47" s="8"/>
      <c r="B47" s="31"/>
      <c r="C47" s="31"/>
      <c r="D47" s="198"/>
      <c r="E47" s="198"/>
      <c r="F47" s="198"/>
      <c r="G47" s="198"/>
      <c r="H47" s="930"/>
      <c r="I47" s="931"/>
      <c r="J47" s="931"/>
      <c r="K47" s="932"/>
      <c r="L47" s="42"/>
      <c r="M47" s="198" t="s">
        <v>191</v>
      </c>
      <c r="N47" s="207">
        <f>'1403-03-11'!O42</f>
        <v>0</v>
      </c>
      <c r="O47" s="207">
        <f>J22</f>
        <v>0</v>
      </c>
      <c r="P47" s="207">
        <f>'1403-03-11'!P42+'1403-03-12'!O47+Q47</f>
        <v>90</v>
      </c>
      <c r="Q47" s="9">
        <v>0</v>
      </c>
    </row>
    <row r="48" spans="1:22" s="9" customFormat="1" ht="30.95" customHeight="1" x14ac:dyDescent="0.25">
      <c r="A48" s="8"/>
      <c r="B48" s="924" t="s">
        <v>5</v>
      </c>
      <c r="C48" s="924"/>
      <c r="D48" s="924"/>
      <c r="E48" s="924"/>
      <c r="F48" s="924"/>
      <c r="G48" s="924"/>
      <c r="H48" s="925" t="s">
        <v>193</v>
      </c>
      <c r="I48" s="925"/>
      <c r="J48" s="925"/>
      <c r="K48" s="925"/>
      <c r="L48" s="925"/>
      <c r="M48" s="925"/>
      <c r="N48" s="925"/>
      <c r="O48" s="925"/>
      <c r="P48" s="925"/>
    </row>
    <row r="49" spans="1:16" s="9" customFormat="1" ht="26.1" customHeight="1" x14ac:dyDescent="0.25">
      <c r="A49" s="8"/>
      <c r="B49" s="986"/>
      <c r="C49" s="986"/>
      <c r="D49" s="986"/>
      <c r="E49" s="986"/>
      <c r="F49" s="986"/>
      <c r="G49" s="986"/>
      <c r="H49" s="986"/>
      <c r="I49" s="986"/>
      <c r="J49" s="986"/>
      <c r="K49" s="986"/>
      <c r="L49" s="986"/>
      <c r="M49" s="986"/>
      <c r="N49" s="986"/>
      <c r="O49" s="986"/>
      <c r="P49" s="986"/>
    </row>
    <row r="50" spans="1:16" s="9" customFormat="1" ht="26.45" customHeight="1" x14ac:dyDescent="0.25">
      <c r="A50" s="20"/>
      <c r="B50" s="985"/>
      <c r="C50" s="985"/>
      <c r="D50" s="985"/>
      <c r="E50" s="985"/>
      <c r="F50" s="985"/>
      <c r="G50" s="985"/>
      <c r="H50" s="985"/>
      <c r="I50" s="985"/>
      <c r="J50" s="985"/>
      <c r="K50" s="985"/>
      <c r="L50" s="985"/>
      <c r="M50" s="985"/>
      <c r="N50" s="985"/>
      <c r="O50" s="985"/>
      <c r="P50" s="985"/>
    </row>
  </sheetData>
  <mergeCells count="87">
    <mergeCell ref="B2:P2"/>
    <mergeCell ref="B3:P3"/>
    <mergeCell ref="B4:E4"/>
    <mergeCell ref="G4:H4"/>
    <mergeCell ref="I4:J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M21:P21"/>
    <mergeCell ref="K17:L17"/>
    <mergeCell ref="M17:P17"/>
    <mergeCell ref="Q17:T17"/>
    <mergeCell ref="K18:L18"/>
    <mergeCell ref="M18:P18"/>
    <mergeCell ref="S18:T18"/>
    <mergeCell ref="K16:L16"/>
    <mergeCell ref="M16:P16"/>
    <mergeCell ref="J38:K38"/>
    <mergeCell ref="B28:K28"/>
    <mergeCell ref="M28:P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B50:P50"/>
    <mergeCell ref="J39:K39"/>
    <mergeCell ref="B40:P40"/>
    <mergeCell ref="B41:K41"/>
    <mergeCell ref="M41:P41"/>
    <mergeCell ref="H42:K42"/>
    <mergeCell ref="H43:K43"/>
    <mergeCell ref="H44:K44"/>
    <mergeCell ref="H47:K47"/>
    <mergeCell ref="B48:G48"/>
    <mergeCell ref="H48:P48"/>
    <mergeCell ref="B49:P49"/>
    <mergeCell ref="K26:L26"/>
    <mergeCell ref="M26:P26"/>
    <mergeCell ref="K4:M4"/>
    <mergeCell ref="K23:L23"/>
    <mergeCell ref="M23:P23"/>
    <mergeCell ref="K24:L24"/>
    <mergeCell ref="M24:P24"/>
    <mergeCell ref="K25:L25"/>
    <mergeCell ref="M25:P25"/>
    <mergeCell ref="K19:L19"/>
    <mergeCell ref="M19:P19"/>
    <mergeCell ref="K20:L20"/>
    <mergeCell ref="M20:P20"/>
    <mergeCell ref="K22:L22"/>
    <mergeCell ref="M22:P22"/>
    <mergeCell ref="K21:L21"/>
  </mergeCells>
  <phoneticPr fontId="2" type="noConversion"/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7059-07DC-4B51-823F-39E3A05455EC}">
  <sheetPr>
    <pageSetUpPr fitToPage="1"/>
  </sheetPr>
  <dimension ref="A2:V50"/>
  <sheetViews>
    <sheetView rightToLeft="1" view="pageBreakPreview" topLeftCell="A40" zoomScale="175" zoomScaleNormal="100" zoomScaleSheetLayoutView="175" workbookViewId="0">
      <selection activeCell="F44" sqref="F4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225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225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225" customFormat="1" ht="23.1" customHeight="1" x14ac:dyDescent="0.25">
      <c r="A4" s="8"/>
      <c r="B4" s="977" t="s">
        <v>2</v>
      </c>
      <c r="C4" s="977"/>
      <c r="D4" s="977"/>
      <c r="E4" s="977"/>
      <c r="F4" s="218"/>
      <c r="G4" s="978" t="s">
        <v>16</v>
      </c>
      <c r="H4" s="978"/>
      <c r="I4" s="997" t="s">
        <v>408</v>
      </c>
      <c r="J4" s="997"/>
      <c r="K4" s="996" t="s">
        <v>407</v>
      </c>
      <c r="L4" s="996"/>
      <c r="M4" s="996"/>
      <c r="N4" s="978" t="s">
        <v>3</v>
      </c>
      <c r="O4" s="978"/>
      <c r="P4" s="222">
        <v>45</v>
      </c>
    </row>
    <row r="5" spans="1:20" s="216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225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20" customFormat="1" ht="22.5" customHeight="1" x14ac:dyDescent="0.25">
      <c r="A7" s="8"/>
      <c r="B7" s="892" t="s">
        <v>60</v>
      </c>
      <c r="C7" s="892"/>
      <c r="D7" s="892"/>
      <c r="E7" s="219" t="s">
        <v>18</v>
      </c>
      <c r="F7" s="892" t="s">
        <v>60</v>
      </c>
      <c r="G7" s="892"/>
      <c r="H7" s="21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20" customFormat="1" ht="32.25" customHeight="1" x14ac:dyDescent="0.25">
      <c r="A8" s="8"/>
      <c r="B8" s="888" t="s">
        <v>409</v>
      </c>
      <c r="C8" s="889"/>
      <c r="D8" s="890"/>
      <c r="E8" s="223" t="s">
        <v>42</v>
      </c>
      <c r="F8" s="888" t="s">
        <v>410</v>
      </c>
      <c r="G8" s="890"/>
      <c r="H8" s="211">
        <v>575</v>
      </c>
      <c r="I8" s="980" t="s">
        <v>411</v>
      </c>
      <c r="J8" s="981"/>
      <c r="K8" s="981"/>
      <c r="L8" s="982"/>
      <c r="M8" s="998" t="s">
        <v>405</v>
      </c>
      <c r="N8" s="999"/>
      <c r="O8" s="999"/>
      <c r="P8" s="1000"/>
    </row>
    <row r="9" spans="1:20" s="220" customFormat="1" ht="35.25" customHeight="1" x14ac:dyDescent="0.25">
      <c r="A9" s="8"/>
      <c r="B9" s="888" t="s">
        <v>42</v>
      </c>
      <c r="C9" s="889"/>
      <c r="D9" s="890"/>
      <c r="E9" s="223" t="s">
        <v>42</v>
      </c>
      <c r="F9" s="928" t="s">
        <v>318</v>
      </c>
      <c r="G9" s="929"/>
      <c r="H9" s="211" t="s">
        <v>42</v>
      </c>
      <c r="I9" s="980" t="s">
        <v>42</v>
      </c>
      <c r="J9" s="981"/>
      <c r="K9" s="981"/>
      <c r="L9" s="982"/>
      <c r="M9" s="1001" t="s">
        <v>406</v>
      </c>
      <c r="N9" s="1002"/>
      <c r="O9" s="1002"/>
      <c r="P9" s="1003"/>
    </row>
    <row r="10" spans="1:20" s="220" customFormat="1" ht="30" customHeight="1" x14ac:dyDescent="0.25">
      <c r="A10" s="8"/>
      <c r="B10" s="888" t="s">
        <v>42</v>
      </c>
      <c r="C10" s="889"/>
      <c r="D10" s="890"/>
      <c r="E10" s="223" t="s">
        <v>42</v>
      </c>
      <c r="F10" s="928" t="s">
        <v>42</v>
      </c>
      <c r="G10" s="929"/>
      <c r="H10" s="211" t="s">
        <v>42</v>
      </c>
      <c r="I10" s="980" t="s">
        <v>42</v>
      </c>
      <c r="J10" s="981"/>
      <c r="K10" s="981"/>
      <c r="L10" s="982"/>
      <c r="M10" s="1004" t="s">
        <v>412</v>
      </c>
      <c r="N10" s="955"/>
      <c r="O10" s="955"/>
      <c r="P10" s="956"/>
    </row>
    <row r="11" spans="1:20" s="216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25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225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22" customFormat="1" ht="18.75" customHeight="1" x14ac:dyDescent="0.25">
      <c r="A14" s="8"/>
      <c r="B14" s="894"/>
      <c r="C14" s="894"/>
      <c r="D14" s="894"/>
      <c r="E14" s="894"/>
      <c r="F14" s="927"/>
      <c r="G14" s="893"/>
      <c r="H14" s="219" t="s">
        <v>57</v>
      </c>
      <c r="I14" s="21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225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11" t="s">
        <v>396</v>
      </c>
      <c r="H15" s="211">
        <v>33</v>
      </c>
      <c r="I15" s="30">
        <v>41</v>
      </c>
      <c r="J15" s="29">
        <f>H15*6.65+I15*4.16</f>
        <v>390.01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225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211" t="s">
        <v>84</v>
      </c>
      <c r="H16" s="7">
        <v>18</v>
      </c>
      <c r="I16" s="7">
        <v>0</v>
      </c>
      <c r="J16" s="29">
        <f>H16*6+I16*4</f>
        <v>108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17"/>
      <c r="T16" s="217"/>
    </row>
    <row r="17" spans="1:20" s="225" customFormat="1" ht="15" customHeight="1" x14ac:dyDescent="0.25">
      <c r="A17" s="8"/>
      <c r="B17" s="7" t="s">
        <v>8</v>
      </c>
      <c r="C17" s="7" t="s">
        <v>180</v>
      </c>
      <c r="D17" s="7" t="s">
        <v>199</v>
      </c>
      <c r="E17" s="7">
        <v>300</v>
      </c>
      <c r="F17" s="6" t="s">
        <v>356</v>
      </c>
      <c r="G17" s="211" t="s">
        <v>98</v>
      </c>
      <c r="H17" s="7">
        <v>35</v>
      </c>
      <c r="I17" s="7">
        <v>79</v>
      </c>
      <c r="J17" s="29">
        <f>H17*6+I17*4</f>
        <v>526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225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211" t="s">
        <v>98</v>
      </c>
      <c r="H18" s="211" t="s">
        <v>42</v>
      </c>
      <c r="I18" s="211" t="s">
        <v>42</v>
      </c>
      <c r="J18" s="224">
        <f>J17</f>
        <v>526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225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11" t="s">
        <v>84</v>
      </c>
      <c r="H19" s="211" t="s">
        <v>42</v>
      </c>
      <c r="I19" s="211" t="s">
        <v>42</v>
      </c>
      <c r="J19" s="224">
        <f>J16</f>
        <v>108</v>
      </c>
      <c r="K19" s="960" t="s">
        <v>70</v>
      </c>
      <c r="L19" s="961"/>
      <c r="M19" s="910" t="s">
        <v>42</v>
      </c>
      <c r="N19" s="910"/>
      <c r="O19" s="910"/>
      <c r="P19" s="910"/>
      <c r="S19" s="217"/>
      <c r="T19" s="217"/>
    </row>
    <row r="20" spans="1:20" s="225" customFormat="1" ht="15" customHeight="1" x14ac:dyDescent="0.25">
      <c r="A20" s="8"/>
      <c r="B20" s="6" t="s">
        <v>163</v>
      </c>
      <c r="C20" s="211" t="s">
        <v>42</v>
      </c>
      <c r="D20" s="211" t="s">
        <v>42</v>
      </c>
      <c r="E20" s="211" t="s">
        <v>42</v>
      </c>
      <c r="F20" s="211" t="s">
        <v>42</v>
      </c>
      <c r="G20" s="211" t="s">
        <v>75</v>
      </c>
      <c r="H20" s="211" t="s">
        <v>42</v>
      </c>
      <c r="I20" s="211" t="s">
        <v>42</v>
      </c>
      <c r="J20" s="224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17"/>
      <c r="T20" s="7" t="s">
        <v>92</v>
      </c>
    </row>
    <row r="21" spans="1:20" s="225" customFormat="1" ht="15" customHeight="1" x14ac:dyDescent="0.25">
      <c r="A21" s="8"/>
      <c r="B21" s="6" t="s">
        <v>163</v>
      </c>
      <c r="C21" s="211" t="s">
        <v>42</v>
      </c>
      <c r="D21" s="211" t="s">
        <v>42</v>
      </c>
      <c r="E21" s="211" t="s">
        <v>42</v>
      </c>
      <c r="F21" s="211" t="s">
        <v>42</v>
      </c>
      <c r="G21" s="211" t="s">
        <v>399</v>
      </c>
      <c r="H21" s="211" t="s">
        <v>42</v>
      </c>
      <c r="I21" s="211" t="s">
        <v>42</v>
      </c>
      <c r="J21" s="224">
        <v>340</v>
      </c>
      <c r="K21" s="960" t="s">
        <v>70</v>
      </c>
      <c r="L21" s="961"/>
      <c r="M21" s="910" t="s">
        <v>42</v>
      </c>
      <c r="N21" s="910"/>
      <c r="O21" s="910"/>
      <c r="P21" s="910"/>
      <c r="S21" s="217"/>
      <c r="T21" s="209"/>
    </row>
    <row r="22" spans="1:20" s="225" customFormat="1" ht="15" customHeight="1" x14ac:dyDescent="0.25">
      <c r="A22" s="8"/>
      <c r="B22" s="211" t="s">
        <v>367</v>
      </c>
      <c r="C22" s="211" t="s">
        <v>240</v>
      </c>
      <c r="D22" s="211" t="s">
        <v>42</v>
      </c>
      <c r="E22" s="211" t="s">
        <v>42</v>
      </c>
      <c r="F22" s="211" t="s">
        <v>42</v>
      </c>
      <c r="G22" s="211" t="s">
        <v>42</v>
      </c>
      <c r="H22" s="211" t="s">
        <v>42</v>
      </c>
      <c r="I22" s="211" t="s">
        <v>42</v>
      </c>
      <c r="J22" s="211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217"/>
      <c r="T22" s="209"/>
    </row>
    <row r="23" spans="1:20" s="225" customFormat="1" ht="15" customHeight="1" x14ac:dyDescent="0.25">
      <c r="A23" s="8"/>
      <c r="B23" s="211"/>
      <c r="C23" s="211"/>
      <c r="D23" s="211"/>
      <c r="E23" s="211"/>
      <c r="F23" s="211"/>
      <c r="G23" s="211"/>
      <c r="H23" s="211"/>
      <c r="I23" s="211"/>
      <c r="J23" s="211"/>
      <c r="K23" s="960"/>
      <c r="L23" s="961"/>
      <c r="M23" s="900"/>
      <c r="N23" s="900"/>
      <c r="O23" s="900"/>
      <c r="P23" s="900"/>
      <c r="S23" s="217"/>
      <c r="T23" s="209"/>
    </row>
    <row r="24" spans="1:20" s="225" customFormat="1" ht="15" customHeight="1" x14ac:dyDescent="0.25">
      <c r="A24" s="8"/>
      <c r="C24" s="211"/>
      <c r="D24" s="211"/>
      <c r="E24" s="211"/>
      <c r="F24" s="211"/>
      <c r="G24" s="211"/>
      <c r="H24" s="211"/>
      <c r="I24" s="211"/>
      <c r="J24" s="211"/>
      <c r="K24" s="960"/>
      <c r="L24" s="961"/>
      <c r="M24" s="900"/>
      <c r="N24" s="900"/>
      <c r="O24" s="900"/>
      <c r="P24" s="900"/>
      <c r="S24" s="217"/>
      <c r="T24" s="209"/>
    </row>
    <row r="25" spans="1:20" s="225" customFormat="1" ht="15" customHeight="1" x14ac:dyDescent="0.25">
      <c r="A25" s="8"/>
      <c r="B25" s="211"/>
      <c r="C25" s="211"/>
      <c r="D25" s="211"/>
      <c r="E25" s="211"/>
      <c r="F25" s="211"/>
      <c r="G25" s="211"/>
      <c r="H25" s="211"/>
      <c r="I25" s="211"/>
      <c r="J25" s="211"/>
      <c r="K25" s="960"/>
      <c r="L25" s="961"/>
      <c r="M25" s="900"/>
      <c r="N25" s="900"/>
      <c r="O25" s="900"/>
      <c r="P25" s="900"/>
      <c r="S25" s="217"/>
      <c r="T25" s="209"/>
    </row>
    <row r="26" spans="1:20" s="225" customFormat="1" ht="15" customHeight="1" x14ac:dyDescent="0.25">
      <c r="A26" s="8"/>
      <c r="B26" s="211"/>
      <c r="C26" s="211"/>
      <c r="D26" s="211"/>
      <c r="E26" s="211"/>
      <c r="F26" s="211"/>
      <c r="G26" s="211"/>
      <c r="H26" s="211"/>
      <c r="I26" s="211"/>
      <c r="J26" s="211"/>
      <c r="K26" s="960"/>
      <c r="L26" s="961"/>
      <c r="M26" s="900"/>
      <c r="N26" s="900"/>
      <c r="O26" s="900"/>
      <c r="P26" s="900"/>
      <c r="S26" s="217"/>
      <c r="T26" s="217"/>
    </row>
    <row r="27" spans="1:20" s="216" customFormat="1" ht="6" customHeight="1" x14ac:dyDescent="0.25">
      <c r="B27" s="16"/>
      <c r="C27" s="16"/>
      <c r="D27" s="17"/>
      <c r="E27" s="16"/>
      <c r="F27" s="17"/>
      <c r="H27" s="16"/>
      <c r="I27" s="16"/>
      <c r="J27" s="16"/>
    </row>
    <row r="28" spans="1:20" s="225" customFormat="1" ht="19.5" customHeight="1" x14ac:dyDescent="0.25">
      <c r="A28" s="8"/>
      <c r="B28" s="933" t="s">
        <v>27</v>
      </c>
      <c r="C28" s="934"/>
      <c r="D28" s="934"/>
      <c r="E28" s="934"/>
      <c r="F28" s="934"/>
      <c r="G28" s="934"/>
      <c r="H28" s="934"/>
      <c r="I28" s="934"/>
      <c r="J28" s="934"/>
      <c r="K28" s="935"/>
      <c r="L28" s="52"/>
      <c r="M28" s="933" t="s">
        <v>291</v>
      </c>
      <c r="N28" s="934"/>
      <c r="O28" s="934"/>
      <c r="P28" s="935"/>
    </row>
    <row r="29" spans="1:20" s="222" customFormat="1" ht="47.1" customHeight="1" x14ac:dyDescent="0.25">
      <c r="A29" s="8"/>
      <c r="B29" s="219" t="s">
        <v>26</v>
      </c>
      <c r="C29" s="219" t="s">
        <v>28</v>
      </c>
      <c r="D29" s="219" t="s">
        <v>29</v>
      </c>
      <c r="E29" s="219" t="s">
        <v>64</v>
      </c>
      <c r="F29" s="219" t="s">
        <v>30</v>
      </c>
      <c r="G29" s="221" t="s">
        <v>51</v>
      </c>
      <c r="H29" s="221" t="s">
        <v>52</v>
      </c>
      <c r="I29" s="221" t="s">
        <v>53</v>
      </c>
      <c r="J29" s="901" t="s">
        <v>54</v>
      </c>
      <c r="K29" s="902"/>
      <c r="L29" s="51"/>
      <c r="M29" s="219" t="s">
        <v>292</v>
      </c>
      <c r="N29" s="219" t="s">
        <v>293</v>
      </c>
      <c r="O29" s="219" t="s">
        <v>294</v>
      </c>
      <c r="P29" s="219" t="s">
        <v>304</v>
      </c>
    </row>
    <row r="30" spans="1:20" s="225" customFormat="1" ht="21" customHeight="1" x14ac:dyDescent="0.25">
      <c r="A30" s="8"/>
      <c r="B30" s="7" t="s">
        <v>43</v>
      </c>
      <c r="C30" s="26">
        <v>1</v>
      </c>
      <c r="D30" s="26">
        <v>3</v>
      </c>
      <c r="E30" s="211">
        <v>0</v>
      </c>
      <c r="F30" s="26">
        <f>SUM(C30:E30)</f>
        <v>4</v>
      </c>
      <c r="G30" s="211">
        <v>40</v>
      </c>
      <c r="H30" s="211">
        <v>0</v>
      </c>
      <c r="I30" s="211">
        <f>SUM(G30:H30)</f>
        <v>40</v>
      </c>
      <c r="J30" s="928">
        <f>F30*10-G30</f>
        <v>0</v>
      </c>
      <c r="K30" s="929"/>
      <c r="L30" s="50"/>
      <c r="M30" s="210" t="s">
        <v>308</v>
      </c>
      <c r="N30" s="210">
        <v>3</v>
      </c>
      <c r="O30" s="210">
        <v>2</v>
      </c>
      <c r="P30" s="210">
        <f>O30+N30</f>
        <v>5</v>
      </c>
    </row>
    <row r="31" spans="1:20" s="225" customFormat="1" ht="21" customHeight="1" x14ac:dyDescent="0.25">
      <c r="A31" s="8"/>
      <c r="B31" s="211" t="s">
        <v>12</v>
      </c>
      <c r="C31" s="26">
        <v>0</v>
      </c>
      <c r="D31" s="26">
        <v>1</v>
      </c>
      <c r="E31" s="211">
        <v>1</v>
      </c>
      <c r="F31" s="26">
        <f t="shared" ref="F31:F37" si="0">SUM(C31:E31)</f>
        <v>2</v>
      </c>
      <c r="G31" s="211">
        <v>20</v>
      </c>
      <c r="H31" s="211">
        <v>0</v>
      </c>
      <c r="I31" s="211">
        <f>SUM(G31:H31)</f>
        <v>20</v>
      </c>
      <c r="J31" s="928">
        <f t="shared" ref="J31:J35" si="1">F31*10-G31</f>
        <v>0</v>
      </c>
      <c r="K31" s="929"/>
      <c r="L31" s="50"/>
      <c r="M31" s="210" t="s">
        <v>300</v>
      </c>
      <c r="N31" s="210">
        <v>10</v>
      </c>
      <c r="O31" s="210">
        <v>0</v>
      </c>
      <c r="P31" s="210">
        <f t="shared" ref="P31:P38" si="2">O31+N31</f>
        <v>10</v>
      </c>
    </row>
    <row r="32" spans="1:20" s="225" customFormat="1" ht="21" customHeight="1" x14ac:dyDescent="0.25">
      <c r="A32" s="8"/>
      <c r="B32" s="211" t="s">
        <v>13</v>
      </c>
      <c r="C32" s="211">
        <v>3</v>
      </c>
      <c r="D32" s="211">
        <v>1</v>
      </c>
      <c r="E32" s="211">
        <v>6</v>
      </c>
      <c r="F32" s="26">
        <f t="shared" si="0"/>
        <v>10</v>
      </c>
      <c r="G32" s="211">
        <v>90</v>
      </c>
      <c r="H32" s="211">
        <v>0</v>
      </c>
      <c r="I32" s="211">
        <f>SUM(G32:H32)</f>
        <v>90</v>
      </c>
      <c r="J32" s="928">
        <f t="shared" si="1"/>
        <v>10</v>
      </c>
      <c r="K32" s="929"/>
      <c r="L32" s="50"/>
      <c r="M32" s="210" t="s">
        <v>296</v>
      </c>
      <c r="N32" s="210">
        <v>6</v>
      </c>
      <c r="O32" s="210">
        <v>0</v>
      </c>
      <c r="P32" s="210">
        <f t="shared" si="2"/>
        <v>6</v>
      </c>
    </row>
    <row r="33" spans="1:22" s="225" customFormat="1" ht="21" customHeight="1" x14ac:dyDescent="0.25">
      <c r="A33" s="8"/>
      <c r="B33" s="211" t="s">
        <v>10</v>
      </c>
      <c r="C33" s="211">
        <v>1</v>
      </c>
      <c r="D33" s="211">
        <v>1</v>
      </c>
      <c r="E33" s="211">
        <v>0</v>
      </c>
      <c r="F33" s="26">
        <f t="shared" si="0"/>
        <v>2</v>
      </c>
      <c r="G33" s="211">
        <v>20</v>
      </c>
      <c r="H33" s="211">
        <v>0</v>
      </c>
      <c r="I33" s="211">
        <f t="shared" ref="I33:I37" si="3">SUM(G33:H33)</f>
        <v>20</v>
      </c>
      <c r="J33" s="928">
        <f t="shared" si="1"/>
        <v>0</v>
      </c>
      <c r="K33" s="929"/>
      <c r="L33" s="50"/>
      <c r="M33" s="210" t="s">
        <v>297</v>
      </c>
      <c r="N33" s="210">
        <v>5</v>
      </c>
      <c r="O33" s="210">
        <v>1</v>
      </c>
      <c r="P33" s="210">
        <f t="shared" si="2"/>
        <v>6</v>
      </c>
    </row>
    <row r="34" spans="1:22" s="225" customFormat="1" ht="21" customHeight="1" x14ac:dyDescent="0.25">
      <c r="A34" s="8"/>
      <c r="B34" s="211" t="s">
        <v>11</v>
      </c>
      <c r="C34" s="211">
        <v>3</v>
      </c>
      <c r="D34" s="211">
        <v>2</v>
      </c>
      <c r="E34" s="211">
        <v>0</v>
      </c>
      <c r="F34" s="26">
        <f t="shared" si="0"/>
        <v>5</v>
      </c>
      <c r="G34" s="211">
        <v>50</v>
      </c>
      <c r="H34" s="211">
        <v>0</v>
      </c>
      <c r="I34" s="211">
        <f t="shared" si="3"/>
        <v>50</v>
      </c>
      <c r="J34" s="928">
        <f t="shared" si="1"/>
        <v>0</v>
      </c>
      <c r="K34" s="929"/>
      <c r="L34" s="50"/>
      <c r="M34" s="210" t="s">
        <v>295</v>
      </c>
      <c r="N34" s="210">
        <v>8</v>
      </c>
      <c r="O34" s="210">
        <v>0</v>
      </c>
      <c r="P34" s="210">
        <f t="shared" si="2"/>
        <v>8</v>
      </c>
    </row>
    <row r="35" spans="1:22" s="225" customFormat="1" ht="21" customHeight="1" x14ac:dyDescent="0.25">
      <c r="A35" s="8"/>
      <c r="B35" s="211" t="s">
        <v>31</v>
      </c>
      <c r="C35" s="211">
        <v>2</v>
      </c>
      <c r="D35" s="211">
        <v>2</v>
      </c>
      <c r="E35" s="211">
        <v>0</v>
      </c>
      <c r="F35" s="26">
        <f t="shared" si="0"/>
        <v>4</v>
      </c>
      <c r="G35" s="211">
        <v>30</v>
      </c>
      <c r="H35" s="211">
        <v>0</v>
      </c>
      <c r="I35" s="211">
        <f t="shared" si="3"/>
        <v>30</v>
      </c>
      <c r="J35" s="928">
        <f t="shared" si="1"/>
        <v>10</v>
      </c>
      <c r="K35" s="929"/>
      <c r="L35" s="50"/>
      <c r="M35" s="210" t="s">
        <v>309</v>
      </c>
      <c r="N35" s="210">
        <v>14</v>
      </c>
      <c r="O35" s="210">
        <v>4</v>
      </c>
      <c r="P35" s="210">
        <f t="shared" si="2"/>
        <v>18</v>
      </c>
    </row>
    <row r="36" spans="1:22" s="225" customFormat="1" ht="21" customHeight="1" x14ac:dyDescent="0.25">
      <c r="A36" s="8"/>
      <c r="B36" s="211" t="s">
        <v>32</v>
      </c>
      <c r="C36" s="211">
        <v>2</v>
      </c>
      <c r="D36" s="211">
        <v>0</v>
      </c>
      <c r="E36" s="211">
        <v>0</v>
      </c>
      <c r="F36" s="26">
        <f t="shared" si="0"/>
        <v>2</v>
      </c>
      <c r="G36" s="211">
        <v>0</v>
      </c>
      <c r="H36" s="211">
        <v>0</v>
      </c>
      <c r="I36" s="211">
        <f t="shared" si="3"/>
        <v>0</v>
      </c>
      <c r="J36" s="928">
        <v>0</v>
      </c>
      <c r="K36" s="929"/>
      <c r="L36" s="50"/>
      <c r="M36" s="210" t="s">
        <v>358</v>
      </c>
      <c r="N36" s="210">
        <v>5</v>
      </c>
      <c r="O36" s="210">
        <v>1</v>
      </c>
      <c r="P36" s="210">
        <f t="shared" si="2"/>
        <v>6</v>
      </c>
    </row>
    <row r="37" spans="1:22" s="225" customFormat="1" ht="21" customHeight="1" x14ac:dyDescent="0.25">
      <c r="A37" s="8"/>
      <c r="B37" s="211" t="s">
        <v>63</v>
      </c>
      <c r="C37" s="211">
        <v>0</v>
      </c>
      <c r="D37" s="211">
        <v>2</v>
      </c>
      <c r="E37" s="211">
        <v>2</v>
      </c>
      <c r="F37" s="26">
        <f t="shared" si="0"/>
        <v>4</v>
      </c>
      <c r="G37" s="211">
        <v>25</v>
      </c>
      <c r="H37" s="211">
        <v>0</v>
      </c>
      <c r="I37" s="211">
        <f t="shared" si="3"/>
        <v>25</v>
      </c>
      <c r="J37" s="928">
        <v>0</v>
      </c>
      <c r="K37" s="929"/>
      <c r="L37" s="50"/>
      <c r="M37" s="210" t="s">
        <v>299</v>
      </c>
      <c r="N37" s="210">
        <v>4</v>
      </c>
      <c r="O37" s="210">
        <v>1</v>
      </c>
      <c r="P37" s="210">
        <f t="shared" si="2"/>
        <v>5</v>
      </c>
    </row>
    <row r="38" spans="1:22" s="225" customFormat="1" ht="21" customHeight="1" x14ac:dyDescent="0.25">
      <c r="A38" s="8"/>
      <c r="B38" s="211" t="s">
        <v>33</v>
      </c>
      <c r="C38" s="211">
        <v>1</v>
      </c>
      <c r="D38" s="211">
        <v>0</v>
      </c>
      <c r="E38" s="211" t="s">
        <v>72</v>
      </c>
      <c r="F38" s="26">
        <f>SUM(C38:E38)</f>
        <v>1</v>
      </c>
      <c r="G38" s="211">
        <v>8</v>
      </c>
      <c r="H38" s="211">
        <v>0</v>
      </c>
      <c r="I38" s="211">
        <f>SUM(G38:H38)</f>
        <v>8</v>
      </c>
      <c r="J38" s="928">
        <v>0</v>
      </c>
      <c r="K38" s="929"/>
      <c r="L38" s="50"/>
      <c r="M38" s="210" t="s">
        <v>307</v>
      </c>
      <c r="N38" s="210">
        <v>25</v>
      </c>
      <c r="O38" s="210">
        <v>0</v>
      </c>
      <c r="P38" s="210">
        <f t="shared" si="2"/>
        <v>25</v>
      </c>
    </row>
    <row r="39" spans="1:22" s="225" customFormat="1" ht="21" customHeight="1" x14ac:dyDescent="0.25">
      <c r="A39" s="8"/>
      <c r="B39" s="40" t="s">
        <v>138</v>
      </c>
      <c r="C39" s="40">
        <v>0</v>
      </c>
      <c r="D39" s="40">
        <v>5</v>
      </c>
      <c r="E39" s="40">
        <v>0</v>
      </c>
      <c r="F39" s="40">
        <f>SUM(C39:E39)</f>
        <v>5</v>
      </c>
      <c r="G39" s="211">
        <v>50</v>
      </c>
      <c r="H39" s="211">
        <v>0</v>
      </c>
      <c r="I39" s="211">
        <f>SUM(G39:H39)</f>
        <v>50</v>
      </c>
      <c r="J39" s="928">
        <v>0</v>
      </c>
      <c r="K39" s="929"/>
      <c r="L39" s="50"/>
      <c r="M39" s="210" t="s">
        <v>306</v>
      </c>
      <c r="N39" s="210">
        <f t="shared" ref="N39:O39" si="4">SUM(N30:N38)</f>
        <v>80</v>
      </c>
      <c r="O39" s="210">
        <f t="shared" si="4"/>
        <v>9</v>
      </c>
      <c r="P39" s="210">
        <f>SUM(P30:P38)</f>
        <v>89</v>
      </c>
    </row>
    <row r="40" spans="1:22" s="225" customFormat="1" ht="6" customHeight="1" x14ac:dyDescent="0.25">
      <c r="A40" s="8"/>
      <c r="B40" s="891"/>
      <c r="C40" s="891"/>
      <c r="D40" s="891"/>
      <c r="E40" s="891"/>
      <c r="F40" s="891"/>
      <c r="G40" s="891"/>
      <c r="H40" s="891"/>
      <c r="I40" s="891"/>
      <c r="J40" s="891"/>
      <c r="K40" s="891"/>
      <c r="L40" s="987"/>
      <c r="M40" s="891"/>
      <c r="N40" s="891"/>
      <c r="O40" s="891"/>
      <c r="P40" s="891"/>
    </row>
    <row r="41" spans="1:22" s="225" customFormat="1" ht="21" customHeight="1" x14ac:dyDescent="0.25">
      <c r="A41" s="8"/>
      <c r="B41" s="933" t="s">
        <v>34</v>
      </c>
      <c r="C41" s="934"/>
      <c r="D41" s="934"/>
      <c r="E41" s="934"/>
      <c r="F41" s="934"/>
      <c r="G41" s="934"/>
      <c r="H41" s="934"/>
      <c r="I41" s="934"/>
      <c r="J41" s="934"/>
      <c r="K41" s="935"/>
      <c r="L41" s="44"/>
      <c r="M41" s="948" t="s">
        <v>46</v>
      </c>
      <c r="N41" s="949"/>
      <c r="O41" s="949"/>
      <c r="P41" s="950"/>
    </row>
    <row r="42" spans="1:22" s="225" customFormat="1" ht="30.6" customHeight="1" x14ac:dyDescent="0.25">
      <c r="A42" s="8"/>
      <c r="B42" s="221" t="s">
        <v>35</v>
      </c>
      <c r="C42" s="221" t="s">
        <v>36</v>
      </c>
      <c r="D42" s="221" t="s">
        <v>1</v>
      </c>
      <c r="E42" s="215" t="s">
        <v>45</v>
      </c>
      <c r="F42" s="221" t="s">
        <v>71</v>
      </c>
      <c r="G42" s="221" t="s">
        <v>37</v>
      </c>
      <c r="H42" s="901" t="s">
        <v>7</v>
      </c>
      <c r="I42" s="936"/>
      <c r="J42" s="936"/>
      <c r="K42" s="902"/>
      <c r="L42" s="43"/>
      <c r="M42" s="221" t="s">
        <v>50</v>
      </c>
      <c r="N42" s="221" t="s">
        <v>49</v>
      </c>
      <c r="O42" s="221" t="s">
        <v>48</v>
      </c>
      <c r="P42" s="221" t="s">
        <v>47</v>
      </c>
      <c r="Q42" s="225" t="s">
        <v>243</v>
      </c>
    </row>
    <row r="43" spans="1:22" s="225" customFormat="1" ht="30.95" customHeight="1" x14ac:dyDescent="0.55000000000000004">
      <c r="A43" s="8"/>
      <c r="B43" s="211" t="s">
        <v>61</v>
      </c>
      <c r="C43" s="224">
        <v>0</v>
      </c>
      <c r="D43" s="211" t="s">
        <v>62</v>
      </c>
      <c r="E43" s="224">
        <f>94800+C43</f>
        <v>94800</v>
      </c>
      <c r="F43" s="224">
        <v>2127</v>
      </c>
      <c r="G43" s="224">
        <f>'1403-03-12'!G43-F43+C43</f>
        <v>11508</v>
      </c>
      <c r="H43" s="937" t="s">
        <v>42</v>
      </c>
      <c r="I43" s="938"/>
      <c r="J43" s="938"/>
      <c r="K43" s="939"/>
      <c r="L43" s="41"/>
      <c r="M43" s="211" t="s">
        <v>66</v>
      </c>
      <c r="N43" s="224">
        <f>'1403-03-12'!O43</f>
        <v>1597.16</v>
      </c>
      <c r="O43" s="224">
        <f>SUM(J15:J17)</f>
        <v>1024.01</v>
      </c>
      <c r="P43" s="224">
        <f>'1403-03-12'!P43+O43+Q43</f>
        <v>62412.07</v>
      </c>
      <c r="Q43" s="19">
        <v>0</v>
      </c>
      <c r="V43" s="18"/>
    </row>
    <row r="44" spans="1:22" s="225" customFormat="1" ht="30.95" customHeight="1" x14ac:dyDescent="0.25">
      <c r="A44" s="8"/>
      <c r="B44" s="211" t="s">
        <v>301</v>
      </c>
      <c r="C44" s="211">
        <v>0</v>
      </c>
      <c r="D44" s="211" t="s">
        <v>302</v>
      </c>
      <c r="E44" s="211">
        <v>251</v>
      </c>
      <c r="F44" s="211">
        <v>0</v>
      </c>
      <c r="G44" s="224" t="s">
        <v>42</v>
      </c>
      <c r="H44" s="937" t="s">
        <v>42</v>
      </c>
      <c r="I44" s="938"/>
      <c r="J44" s="938"/>
      <c r="K44" s="939"/>
      <c r="L44" s="42"/>
      <c r="M44" s="223" t="s">
        <v>67</v>
      </c>
      <c r="N44" s="226">
        <f>'1403-03-12'!O44</f>
        <v>1134</v>
      </c>
      <c r="O44" s="224">
        <f>J18+J19</f>
        <v>634</v>
      </c>
      <c r="P44" s="226">
        <f>'1403-03-12'!P44+O44+Q44</f>
        <v>57590.931999999986</v>
      </c>
      <c r="Q44" s="19">
        <f>Q43*0.6</f>
        <v>0</v>
      </c>
      <c r="R44" s="19"/>
      <c r="U44" s="19"/>
    </row>
    <row r="45" spans="1:22" s="225" customFormat="1" ht="30.95" customHeight="1" x14ac:dyDescent="0.25">
      <c r="A45" s="8"/>
      <c r="B45" s="31"/>
      <c r="C45" s="31"/>
      <c r="D45" s="211"/>
      <c r="E45" s="211"/>
      <c r="F45" s="211"/>
      <c r="G45" s="224"/>
      <c r="H45" s="212"/>
      <c r="I45" s="213"/>
      <c r="J45" s="213"/>
      <c r="K45" s="214"/>
      <c r="L45" s="42"/>
      <c r="M45" s="223" t="s">
        <v>164</v>
      </c>
      <c r="N45" s="226">
        <f>'1403-03-12'!O45</f>
        <v>410</v>
      </c>
      <c r="O45" s="224">
        <f>J21+J20</f>
        <v>390</v>
      </c>
      <c r="P45" s="226">
        <f>'1403-03-12'!P45+O45+Q45</f>
        <v>11191.08</v>
      </c>
      <c r="Q45" s="225">
        <v>0</v>
      </c>
      <c r="R45" s="19"/>
      <c r="U45" s="19"/>
    </row>
    <row r="46" spans="1:22" s="225" customFormat="1" ht="30.95" customHeight="1" x14ac:dyDescent="0.25">
      <c r="A46" s="8"/>
      <c r="B46" s="31"/>
      <c r="C46" s="31"/>
      <c r="D46" s="211"/>
      <c r="E46" s="211"/>
      <c r="F46" s="211"/>
      <c r="G46" s="211"/>
      <c r="H46" s="212"/>
      <c r="I46" s="213"/>
      <c r="J46" s="213"/>
      <c r="K46" s="214"/>
      <c r="L46" s="42"/>
      <c r="M46" s="223" t="s">
        <v>190</v>
      </c>
      <c r="N46" s="226">
        <f>'1403-03-12'!O46</f>
        <v>0</v>
      </c>
      <c r="O46" s="224">
        <v>0</v>
      </c>
      <c r="P46" s="226">
        <f>'1403-03-12'!P46+O46+Q46</f>
        <v>469</v>
      </c>
      <c r="Q46" s="19">
        <v>0</v>
      </c>
      <c r="R46" s="19"/>
    </row>
    <row r="47" spans="1:22" s="225" customFormat="1" ht="30.95" customHeight="1" x14ac:dyDescent="0.25">
      <c r="A47" s="8"/>
      <c r="B47" s="31"/>
      <c r="C47" s="31"/>
      <c r="D47" s="211"/>
      <c r="E47" s="211"/>
      <c r="F47" s="211"/>
      <c r="G47" s="211"/>
      <c r="H47" s="930"/>
      <c r="I47" s="931"/>
      <c r="J47" s="931"/>
      <c r="K47" s="932"/>
      <c r="L47" s="42"/>
      <c r="M47" s="211" t="s">
        <v>191</v>
      </c>
      <c r="N47" s="226">
        <f>'1403-03-12'!O47</f>
        <v>0</v>
      </c>
      <c r="O47" s="224">
        <f>J22</f>
        <v>0</v>
      </c>
      <c r="P47" s="226">
        <f>'1403-03-12'!P47+O47+Q47</f>
        <v>90</v>
      </c>
      <c r="Q47" s="225">
        <v>0</v>
      </c>
    </row>
    <row r="48" spans="1:22" s="225" customFormat="1" ht="30.95" customHeight="1" x14ac:dyDescent="0.25">
      <c r="A48" s="8"/>
      <c r="B48" s="924" t="s">
        <v>5</v>
      </c>
      <c r="C48" s="924"/>
      <c r="D48" s="924"/>
      <c r="E48" s="924"/>
      <c r="F48" s="924"/>
      <c r="G48" s="924"/>
      <c r="H48" s="925" t="s">
        <v>193</v>
      </c>
      <c r="I48" s="925"/>
      <c r="J48" s="925"/>
      <c r="K48" s="925"/>
      <c r="L48" s="925"/>
      <c r="M48" s="925"/>
      <c r="N48" s="925"/>
      <c r="O48" s="925"/>
      <c r="P48" s="925"/>
    </row>
    <row r="49" spans="1:16" s="225" customFormat="1" ht="26.1" customHeight="1" x14ac:dyDescent="0.25">
      <c r="A49" s="8"/>
      <c r="B49" s="986"/>
      <c r="C49" s="986"/>
      <c r="D49" s="986"/>
      <c r="E49" s="986"/>
      <c r="F49" s="986"/>
      <c r="G49" s="986"/>
      <c r="H49" s="986"/>
      <c r="I49" s="986"/>
      <c r="J49" s="986"/>
      <c r="K49" s="986"/>
      <c r="L49" s="986"/>
      <c r="M49" s="986"/>
      <c r="N49" s="986"/>
      <c r="O49" s="986"/>
      <c r="P49" s="986"/>
    </row>
    <row r="50" spans="1:16" s="225" customFormat="1" ht="26.45" customHeight="1" x14ac:dyDescent="0.25">
      <c r="A50" s="20"/>
      <c r="B50" s="985"/>
      <c r="C50" s="985"/>
      <c r="D50" s="985"/>
      <c r="E50" s="985"/>
      <c r="F50" s="985"/>
      <c r="G50" s="985"/>
      <c r="H50" s="985"/>
      <c r="I50" s="985"/>
      <c r="J50" s="985"/>
      <c r="K50" s="985"/>
      <c r="L50" s="985"/>
      <c r="M50" s="985"/>
      <c r="N50" s="985"/>
      <c r="O50" s="985"/>
      <c r="P50" s="985"/>
    </row>
  </sheetData>
  <mergeCells count="89">
    <mergeCell ref="B48:G48"/>
    <mergeCell ref="H48:P48"/>
    <mergeCell ref="B49:P49"/>
    <mergeCell ref="B50:P50"/>
    <mergeCell ref="B41:K41"/>
    <mergeCell ref="M41:P41"/>
    <mergeCell ref="H42:K42"/>
    <mergeCell ref="H43:K43"/>
    <mergeCell ref="H44:K44"/>
    <mergeCell ref="H47:K47"/>
    <mergeCell ref="K26:L26"/>
    <mergeCell ref="M26:P26"/>
    <mergeCell ref="B28:K28"/>
    <mergeCell ref="M28:P28"/>
    <mergeCell ref="B40:P40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K23:L23"/>
    <mergeCell ref="M23:P23"/>
    <mergeCell ref="K24:L24"/>
    <mergeCell ref="M24:P24"/>
    <mergeCell ref="K25:L25"/>
    <mergeCell ref="M25:P25"/>
    <mergeCell ref="K20:L20"/>
    <mergeCell ref="M20:P20"/>
    <mergeCell ref="K21:L21"/>
    <mergeCell ref="M21:P21"/>
    <mergeCell ref="K22:L22"/>
    <mergeCell ref="M22:P2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10:D10"/>
    <mergeCell ref="F10:G10"/>
    <mergeCell ref="I10:L10"/>
    <mergeCell ref="M8:P8"/>
    <mergeCell ref="M9:P9"/>
    <mergeCell ref="M10:P10"/>
    <mergeCell ref="B8:D8"/>
    <mergeCell ref="F8:G8"/>
    <mergeCell ref="I8:L8"/>
    <mergeCell ref="B9:D9"/>
    <mergeCell ref="F9:G9"/>
    <mergeCell ref="I9:L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8CC-FC3A-44DE-A1D5-80C626695AFD}">
  <sheetPr>
    <pageSetUpPr fitToPage="1"/>
  </sheetPr>
  <dimension ref="A2:V51"/>
  <sheetViews>
    <sheetView rightToLeft="1" view="pageBreakPreview" topLeftCell="A40" zoomScale="175" zoomScaleNormal="100" zoomScaleSheetLayoutView="175" workbookViewId="0">
      <selection activeCell="E44" sqref="E44"/>
    </sheetView>
  </sheetViews>
  <sheetFormatPr defaultColWidth="9.140625" defaultRowHeight="19.5" x14ac:dyDescent="0.25"/>
  <cols>
    <col min="1" max="1" width="7.140625" style="21" customWidth="1"/>
    <col min="2" max="2" width="12.140625" style="2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7.42578125" style="21" customWidth="1"/>
    <col min="17" max="16384" width="9.140625" style="21"/>
  </cols>
  <sheetData>
    <row r="2" spans="1:20" s="242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242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242" customFormat="1" ht="23.1" customHeight="1" x14ac:dyDescent="0.25">
      <c r="A4" s="8"/>
      <c r="B4" s="977" t="s">
        <v>2</v>
      </c>
      <c r="C4" s="977"/>
      <c r="D4" s="977"/>
      <c r="E4" s="977"/>
      <c r="F4" s="235"/>
      <c r="G4" s="978" t="s">
        <v>16</v>
      </c>
      <c r="H4" s="978"/>
      <c r="I4" s="997" t="s">
        <v>419</v>
      </c>
      <c r="J4" s="997"/>
      <c r="K4" s="996" t="s">
        <v>416</v>
      </c>
      <c r="L4" s="996"/>
      <c r="M4" s="996"/>
      <c r="N4" s="978" t="s">
        <v>3</v>
      </c>
      <c r="O4" s="978"/>
      <c r="P4" s="239">
        <v>46</v>
      </c>
    </row>
    <row r="5" spans="1:20" s="23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242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37" customFormat="1" ht="22.5" customHeight="1" x14ac:dyDescent="0.25">
      <c r="A7" s="8"/>
      <c r="B7" s="892" t="s">
        <v>60</v>
      </c>
      <c r="C7" s="892"/>
      <c r="D7" s="892"/>
      <c r="E7" s="236" t="s">
        <v>18</v>
      </c>
      <c r="F7" s="892" t="s">
        <v>60</v>
      </c>
      <c r="G7" s="892"/>
      <c r="H7" s="236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37" customFormat="1" ht="34.5" customHeight="1" x14ac:dyDescent="0.25">
      <c r="A8" s="8"/>
      <c r="B8" s="888" t="s">
        <v>409</v>
      </c>
      <c r="C8" s="889"/>
      <c r="D8" s="890"/>
      <c r="E8" s="240" t="s">
        <v>42</v>
      </c>
      <c r="F8" s="888" t="s">
        <v>410</v>
      </c>
      <c r="G8" s="890"/>
      <c r="H8" s="228">
        <v>150</v>
      </c>
      <c r="I8" s="980" t="s">
        <v>415</v>
      </c>
      <c r="J8" s="981"/>
      <c r="K8" s="981"/>
      <c r="L8" s="982"/>
      <c r="M8" s="1001" t="s">
        <v>406</v>
      </c>
      <c r="N8" s="1002"/>
      <c r="O8" s="1002"/>
      <c r="P8" s="1003"/>
    </row>
    <row r="9" spans="1:20" s="237" customFormat="1" ht="24.95" customHeight="1" x14ac:dyDescent="0.25">
      <c r="A9" s="8"/>
      <c r="B9" s="888" t="s">
        <v>413</v>
      </c>
      <c r="C9" s="889"/>
      <c r="D9" s="890"/>
      <c r="E9" s="240" t="s">
        <v>42</v>
      </c>
      <c r="F9" s="928" t="s">
        <v>102</v>
      </c>
      <c r="G9" s="929"/>
      <c r="H9" s="228">
        <v>2</v>
      </c>
      <c r="I9" s="1006" t="s">
        <v>414</v>
      </c>
      <c r="J9" s="1007"/>
      <c r="K9" s="1007"/>
      <c r="L9" s="1008"/>
      <c r="M9" s="1005" t="s">
        <v>418</v>
      </c>
      <c r="N9" s="1005"/>
      <c r="O9" s="1005"/>
      <c r="P9" s="1005"/>
    </row>
    <row r="10" spans="1:20" s="237" customFormat="1" ht="24.95" customHeight="1" x14ac:dyDescent="0.25">
      <c r="A10" s="8"/>
      <c r="B10" s="888" t="s">
        <v>42</v>
      </c>
      <c r="C10" s="889"/>
      <c r="D10" s="890"/>
      <c r="E10" s="240" t="s">
        <v>42</v>
      </c>
      <c r="F10" s="928" t="s">
        <v>42</v>
      </c>
      <c r="G10" s="929"/>
      <c r="H10" s="228" t="s">
        <v>42</v>
      </c>
      <c r="I10" s="980" t="s">
        <v>42</v>
      </c>
      <c r="J10" s="981"/>
      <c r="K10" s="981"/>
      <c r="L10" s="982"/>
      <c r="M10" s="1005"/>
      <c r="N10" s="1005"/>
      <c r="O10" s="1005"/>
      <c r="P10" s="1005"/>
    </row>
    <row r="11" spans="1:20" s="23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42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242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39" customFormat="1" ht="18.75" customHeight="1" x14ac:dyDescent="0.25">
      <c r="A14" s="8"/>
      <c r="B14" s="894"/>
      <c r="C14" s="894"/>
      <c r="D14" s="894"/>
      <c r="E14" s="894"/>
      <c r="F14" s="927"/>
      <c r="G14" s="893"/>
      <c r="H14" s="236" t="s">
        <v>57</v>
      </c>
      <c r="I14" s="236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242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28" t="s">
        <v>396</v>
      </c>
      <c r="H15" s="228">
        <v>48</v>
      </c>
      <c r="I15" s="30">
        <v>78</v>
      </c>
      <c r="J15" s="29">
        <f>H15*6.65+I15*4.16</f>
        <v>643.68000000000006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242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228" t="s">
        <v>84</v>
      </c>
      <c r="H16" s="7">
        <v>108</v>
      </c>
      <c r="I16" s="7">
        <v>0</v>
      </c>
      <c r="J16" s="29">
        <f>H16*6+I16*4</f>
        <v>648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34"/>
      <c r="T16" s="234"/>
    </row>
    <row r="17" spans="1:20" s="242" customFormat="1" ht="15" customHeight="1" x14ac:dyDescent="0.25">
      <c r="A17" s="8"/>
      <c r="B17" s="7" t="s">
        <v>8</v>
      </c>
      <c r="C17" s="7" t="s">
        <v>180</v>
      </c>
      <c r="D17" s="7" t="s">
        <v>199</v>
      </c>
      <c r="E17" s="7">
        <v>600</v>
      </c>
      <c r="F17" s="6" t="s">
        <v>356</v>
      </c>
      <c r="G17" s="228" t="s">
        <v>98</v>
      </c>
      <c r="H17" s="7">
        <v>32</v>
      </c>
      <c r="I17" s="7">
        <v>46</v>
      </c>
      <c r="J17" s="29">
        <f>H17*6+I17*4</f>
        <v>376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242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228" t="s">
        <v>98</v>
      </c>
      <c r="H18" s="228" t="s">
        <v>42</v>
      </c>
      <c r="I18" s="228" t="s">
        <v>42</v>
      </c>
      <c r="J18" s="241">
        <f>J17</f>
        <v>376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242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28" t="s">
        <v>84</v>
      </c>
      <c r="H19" s="228" t="s">
        <v>42</v>
      </c>
      <c r="I19" s="228" t="s">
        <v>42</v>
      </c>
      <c r="J19" s="241">
        <f>J16</f>
        <v>648</v>
      </c>
      <c r="K19" s="960" t="s">
        <v>70</v>
      </c>
      <c r="L19" s="961"/>
      <c r="M19" s="910" t="s">
        <v>42</v>
      </c>
      <c r="N19" s="910"/>
      <c r="O19" s="910"/>
      <c r="P19" s="910"/>
      <c r="S19" s="234"/>
      <c r="T19" s="234"/>
    </row>
    <row r="20" spans="1:20" s="242" customFormat="1" ht="15" customHeight="1" x14ac:dyDescent="0.25">
      <c r="A20" s="8"/>
      <c r="B20" s="6" t="s">
        <v>163</v>
      </c>
      <c r="C20" s="228" t="s">
        <v>42</v>
      </c>
      <c r="D20" s="228" t="s">
        <v>42</v>
      </c>
      <c r="E20" s="228" t="s">
        <v>42</v>
      </c>
      <c r="F20" s="228" t="s">
        <v>42</v>
      </c>
      <c r="G20" s="228" t="s">
        <v>75</v>
      </c>
      <c r="H20" s="228" t="s">
        <v>42</v>
      </c>
      <c r="I20" s="228" t="s">
        <v>42</v>
      </c>
      <c r="J20" s="241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34"/>
      <c r="T20" s="7" t="s">
        <v>92</v>
      </c>
    </row>
    <row r="21" spans="1:20" s="242" customFormat="1" ht="15" customHeight="1" x14ac:dyDescent="0.25">
      <c r="A21" s="8"/>
      <c r="B21" s="6" t="s">
        <v>163</v>
      </c>
      <c r="C21" s="228" t="s">
        <v>42</v>
      </c>
      <c r="D21" s="228" t="s">
        <v>42</v>
      </c>
      <c r="E21" s="228" t="s">
        <v>42</v>
      </c>
      <c r="F21" s="228" t="s">
        <v>42</v>
      </c>
      <c r="G21" s="228" t="s">
        <v>399</v>
      </c>
      <c r="H21" s="228" t="s">
        <v>42</v>
      </c>
      <c r="I21" s="228" t="s">
        <v>42</v>
      </c>
      <c r="J21" s="241">
        <v>410</v>
      </c>
      <c r="K21" s="960" t="s">
        <v>70</v>
      </c>
      <c r="L21" s="961"/>
      <c r="M21" s="910" t="s">
        <v>42</v>
      </c>
      <c r="N21" s="910"/>
      <c r="O21" s="910"/>
      <c r="P21" s="910"/>
      <c r="S21" s="234"/>
      <c r="T21" s="209"/>
    </row>
    <row r="22" spans="1:20" s="242" customFormat="1" ht="15" customHeight="1" x14ac:dyDescent="0.25">
      <c r="A22" s="8"/>
      <c r="B22" s="6" t="s">
        <v>417</v>
      </c>
      <c r="C22" s="228" t="s">
        <v>42</v>
      </c>
      <c r="D22" s="228" t="s">
        <v>42</v>
      </c>
      <c r="E22" s="228" t="s">
        <v>42</v>
      </c>
      <c r="F22" s="228" t="s">
        <v>42</v>
      </c>
      <c r="G22" s="228" t="s">
        <v>125</v>
      </c>
      <c r="H22" s="228" t="s">
        <v>42</v>
      </c>
      <c r="I22" s="228" t="s">
        <v>42</v>
      </c>
      <c r="J22" s="241">
        <v>50</v>
      </c>
      <c r="K22" s="960" t="s">
        <v>70</v>
      </c>
      <c r="L22" s="961"/>
      <c r="M22" s="910" t="s">
        <v>42</v>
      </c>
      <c r="N22" s="910"/>
      <c r="O22" s="910"/>
      <c r="P22" s="910"/>
      <c r="S22" s="234"/>
      <c r="T22" s="209"/>
    </row>
    <row r="23" spans="1:20" s="242" customFormat="1" ht="15" customHeight="1" x14ac:dyDescent="0.25">
      <c r="A23" s="8"/>
      <c r="B23" s="228" t="s">
        <v>367</v>
      </c>
      <c r="C23" s="228" t="s">
        <v>42</v>
      </c>
      <c r="D23" s="228" t="s">
        <v>42</v>
      </c>
      <c r="E23" s="228" t="s">
        <v>42</v>
      </c>
      <c r="F23" s="228" t="s">
        <v>42</v>
      </c>
      <c r="G23" s="228" t="s">
        <v>42</v>
      </c>
      <c r="H23" s="228" t="s">
        <v>42</v>
      </c>
      <c r="I23" s="228" t="s">
        <v>42</v>
      </c>
      <c r="J23" s="228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234"/>
      <c r="T23" s="209"/>
    </row>
    <row r="24" spans="1:20" s="242" customFormat="1" ht="15" customHeight="1" x14ac:dyDescent="0.25">
      <c r="A24" s="8"/>
      <c r="B24" s="228"/>
      <c r="C24" s="228"/>
      <c r="D24" s="228"/>
      <c r="E24" s="228"/>
      <c r="F24" s="228"/>
      <c r="G24" s="228"/>
      <c r="H24" s="228"/>
      <c r="I24" s="228"/>
      <c r="J24" s="228"/>
      <c r="K24" s="960"/>
      <c r="L24" s="961"/>
      <c r="M24" s="900"/>
      <c r="N24" s="900"/>
      <c r="O24" s="900"/>
      <c r="P24" s="900"/>
      <c r="S24" s="234"/>
      <c r="T24" s="209"/>
    </row>
    <row r="25" spans="1:20" s="242" customFormat="1" ht="15" customHeight="1" x14ac:dyDescent="0.25">
      <c r="A25" s="8"/>
      <c r="C25" s="228"/>
      <c r="D25" s="228"/>
      <c r="E25" s="228"/>
      <c r="F25" s="228"/>
      <c r="G25" s="228"/>
      <c r="H25" s="228"/>
      <c r="I25" s="228"/>
      <c r="J25" s="228"/>
      <c r="K25" s="960"/>
      <c r="L25" s="961"/>
      <c r="M25" s="900"/>
      <c r="N25" s="900"/>
      <c r="O25" s="900"/>
      <c r="P25" s="900"/>
      <c r="S25" s="234"/>
      <c r="T25" s="209"/>
    </row>
    <row r="26" spans="1:20" s="242" customFormat="1" ht="15" customHeight="1" x14ac:dyDescent="0.25">
      <c r="A26" s="8"/>
      <c r="B26" s="228"/>
      <c r="C26" s="228"/>
      <c r="D26" s="228"/>
      <c r="E26" s="228"/>
      <c r="F26" s="228"/>
      <c r="G26" s="228"/>
      <c r="H26" s="228"/>
      <c r="I26" s="228"/>
      <c r="J26" s="228"/>
      <c r="K26" s="960"/>
      <c r="L26" s="961"/>
      <c r="M26" s="900"/>
      <c r="N26" s="900"/>
      <c r="O26" s="900"/>
      <c r="P26" s="900"/>
      <c r="S26" s="234"/>
      <c r="T26" s="209"/>
    </row>
    <row r="27" spans="1:20" s="242" customFormat="1" ht="15" customHeight="1" x14ac:dyDescent="0.25">
      <c r="A27" s="8"/>
      <c r="B27" s="228"/>
      <c r="C27" s="228"/>
      <c r="D27" s="228"/>
      <c r="E27" s="228"/>
      <c r="F27" s="228"/>
      <c r="G27" s="228"/>
      <c r="H27" s="228"/>
      <c r="I27" s="228"/>
      <c r="J27" s="228"/>
      <c r="K27" s="960"/>
      <c r="L27" s="961"/>
      <c r="M27" s="900"/>
      <c r="N27" s="900"/>
      <c r="O27" s="900"/>
      <c r="P27" s="900"/>
      <c r="S27" s="234"/>
      <c r="T27" s="234"/>
    </row>
    <row r="28" spans="1:20" s="233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42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239" customFormat="1" ht="47.1" customHeight="1" x14ac:dyDescent="0.25">
      <c r="A30" s="8"/>
      <c r="B30" s="236" t="s">
        <v>26</v>
      </c>
      <c r="C30" s="236" t="s">
        <v>28</v>
      </c>
      <c r="D30" s="236" t="s">
        <v>29</v>
      </c>
      <c r="E30" s="236" t="s">
        <v>64</v>
      </c>
      <c r="F30" s="236" t="s">
        <v>30</v>
      </c>
      <c r="G30" s="238" t="s">
        <v>51</v>
      </c>
      <c r="H30" s="238" t="s">
        <v>52</v>
      </c>
      <c r="I30" s="238" t="s">
        <v>53</v>
      </c>
      <c r="J30" s="901" t="s">
        <v>54</v>
      </c>
      <c r="K30" s="902"/>
      <c r="L30" s="51"/>
      <c r="M30" s="236" t="s">
        <v>292</v>
      </c>
      <c r="N30" s="236" t="s">
        <v>293</v>
      </c>
      <c r="O30" s="236" t="s">
        <v>294</v>
      </c>
      <c r="P30" s="236" t="s">
        <v>304</v>
      </c>
    </row>
    <row r="31" spans="1:20" s="242" customFormat="1" ht="21" customHeight="1" x14ac:dyDescent="0.25">
      <c r="A31" s="8"/>
      <c r="B31" s="7" t="s">
        <v>43</v>
      </c>
      <c r="C31" s="26">
        <v>1</v>
      </c>
      <c r="D31" s="26">
        <v>3</v>
      </c>
      <c r="E31" s="228">
        <v>0</v>
      </c>
      <c r="F31" s="26">
        <f>SUM(C31:E31)</f>
        <v>4</v>
      </c>
      <c r="G31" s="228">
        <v>40</v>
      </c>
      <c r="H31" s="228">
        <v>0</v>
      </c>
      <c r="I31" s="228">
        <f>SUM(G31:H31)</f>
        <v>40</v>
      </c>
      <c r="J31" s="928">
        <f>F31*10-G31</f>
        <v>0</v>
      </c>
      <c r="K31" s="929"/>
      <c r="L31" s="50"/>
      <c r="M31" s="227" t="s">
        <v>308</v>
      </c>
      <c r="N31" s="227">
        <v>3</v>
      </c>
      <c r="O31" s="227">
        <v>2</v>
      </c>
      <c r="P31" s="227">
        <f>O31+N31</f>
        <v>5</v>
      </c>
    </row>
    <row r="32" spans="1:20" s="242" customFormat="1" ht="21" customHeight="1" x14ac:dyDescent="0.25">
      <c r="A32" s="8"/>
      <c r="B32" s="228" t="s">
        <v>12</v>
      </c>
      <c r="C32" s="26">
        <v>0</v>
      </c>
      <c r="D32" s="26">
        <v>1</v>
      </c>
      <c r="E32" s="228">
        <v>1</v>
      </c>
      <c r="F32" s="26">
        <f t="shared" ref="F32:F38" si="0">SUM(C32:E32)</f>
        <v>2</v>
      </c>
      <c r="G32" s="228">
        <v>20</v>
      </c>
      <c r="H32" s="228">
        <v>0</v>
      </c>
      <c r="I32" s="228">
        <f>SUM(G32:H32)</f>
        <v>20</v>
      </c>
      <c r="J32" s="928">
        <f t="shared" ref="J32:J36" si="1">F32*10-G32</f>
        <v>0</v>
      </c>
      <c r="K32" s="929"/>
      <c r="L32" s="50"/>
      <c r="M32" s="227" t="s">
        <v>300</v>
      </c>
      <c r="N32" s="227">
        <v>11</v>
      </c>
      <c r="O32" s="227">
        <v>0</v>
      </c>
      <c r="P32" s="227">
        <f t="shared" ref="P32:P39" si="2">O32+N32</f>
        <v>11</v>
      </c>
    </row>
    <row r="33" spans="1:22" s="242" customFormat="1" ht="21" customHeight="1" x14ac:dyDescent="0.25">
      <c r="A33" s="8"/>
      <c r="B33" s="228" t="s">
        <v>13</v>
      </c>
      <c r="C33" s="228">
        <v>3</v>
      </c>
      <c r="D33" s="228">
        <v>1</v>
      </c>
      <c r="E33" s="228">
        <v>6</v>
      </c>
      <c r="F33" s="26">
        <f t="shared" si="0"/>
        <v>10</v>
      </c>
      <c r="G33" s="228">
        <v>90</v>
      </c>
      <c r="H33" s="228">
        <v>0</v>
      </c>
      <c r="I33" s="228">
        <f>SUM(G33:H33)</f>
        <v>90</v>
      </c>
      <c r="J33" s="928">
        <f t="shared" si="1"/>
        <v>10</v>
      </c>
      <c r="K33" s="929"/>
      <c r="L33" s="50"/>
      <c r="M33" s="227" t="s">
        <v>296</v>
      </c>
      <c r="N33" s="227">
        <v>6</v>
      </c>
      <c r="O33" s="227">
        <v>0</v>
      </c>
      <c r="P33" s="227">
        <f t="shared" si="2"/>
        <v>6</v>
      </c>
    </row>
    <row r="34" spans="1:22" s="242" customFormat="1" ht="21" customHeight="1" x14ac:dyDescent="0.25">
      <c r="A34" s="8"/>
      <c r="B34" s="228" t="s">
        <v>10</v>
      </c>
      <c r="C34" s="228">
        <v>1</v>
      </c>
      <c r="D34" s="228">
        <v>1</v>
      </c>
      <c r="E34" s="228">
        <v>0</v>
      </c>
      <c r="F34" s="26">
        <f t="shared" si="0"/>
        <v>2</v>
      </c>
      <c r="G34" s="228">
        <v>20</v>
      </c>
      <c r="H34" s="228">
        <v>0</v>
      </c>
      <c r="I34" s="228">
        <f t="shared" ref="I34:I38" si="3">SUM(G34:H34)</f>
        <v>20</v>
      </c>
      <c r="J34" s="928">
        <f t="shared" si="1"/>
        <v>0</v>
      </c>
      <c r="K34" s="929"/>
      <c r="L34" s="50"/>
      <c r="M34" s="227" t="s">
        <v>297</v>
      </c>
      <c r="N34" s="227">
        <v>5</v>
      </c>
      <c r="O34" s="227">
        <v>1</v>
      </c>
      <c r="P34" s="227">
        <f t="shared" si="2"/>
        <v>6</v>
      </c>
    </row>
    <row r="35" spans="1:22" s="242" customFormat="1" ht="21" customHeight="1" x14ac:dyDescent="0.25">
      <c r="A35" s="8"/>
      <c r="B35" s="228" t="s">
        <v>11</v>
      </c>
      <c r="C35" s="228">
        <v>3</v>
      </c>
      <c r="D35" s="228">
        <v>2</v>
      </c>
      <c r="E35" s="228">
        <v>0</v>
      </c>
      <c r="F35" s="26">
        <f t="shared" si="0"/>
        <v>5</v>
      </c>
      <c r="G35" s="228">
        <v>50</v>
      </c>
      <c r="H35" s="228">
        <v>0</v>
      </c>
      <c r="I35" s="228">
        <f t="shared" si="3"/>
        <v>50</v>
      </c>
      <c r="J35" s="928">
        <f t="shared" si="1"/>
        <v>0</v>
      </c>
      <c r="K35" s="929"/>
      <c r="L35" s="50"/>
      <c r="M35" s="227" t="s">
        <v>295</v>
      </c>
      <c r="N35" s="227">
        <v>8</v>
      </c>
      <c r="O35" s="227">
        <v>0</v>
      </c>
      <c r="P35" s="227">
        <f t="shared" si="2"/>
        <v>8</v>
      </c>
    </row>
    <row r="36" spans="1:22" s="242" customFormat="1" ht="21" customHeight="1" x14ac:dyDescent="0.25">
      <c r="A36" s="8"/>
      <c r="B36" s="228" t="s">
        <v>31</v>
      </c>
      <c r="C36" s="228">
        <v>2</v>
      </c>
      <c r="D36" s="228">
        <v>2</v>
      </c>
      <c r="E36" s="228">
        <v>0</v>
      </c>
      <c r="F36" s="26">
        <f t="shared" si="0"/>
        <v>4</v>
      </c>
      <c r="G36" s="228">
        <v>30</v>
      </c>
      <c r="H36" s="228">
        <v>0</v>
      </c>
      <c r="I36" s="228">
        <f t="shared" si="3"/>
        <v>30</v>
      </c>
      <c r="J36" s="928">
        <f t="shared" si="1"/>
        <v>10</v>
      </c>
      <c r="K36" s="929"/>
      <c r="L36" s="50"/>
      <c r="M36" s="227" t="s">
        <v>309</v>
      </c>
      <c r="N36" s="227">
        <v>16</v>
      </c>
      <c r="O36" s="227">
        <v>2</v>
      </c>
      <c r="P36" s="227">
        <f t="shared" si="2"/>
        <v>18</v>
      </c>
    </row>
    <row r="37" spans="1:22" s="242" customFormat="1" ht="21" customHeight="1" x14ac:dyDescent="0.25">
      <c r="A37" s="8"/>
      <c r="B37" s="228" t="s">
        <v>32</v>
      </c>
      <c r="C37" s="228">
        <v>2</v>
      </c>
      <c r="D37" s="228">
        <v>0</v>
      </c>
      <c r="E37" s="228">
        <v>0</v>
      </c>
      <c r="F37" s="26">
        <f t="shared" si="0"/>
        <v>2</v>
      </c>
      <c r="G37" s="228">
        <v>0</v>
      </c>
      <c r="H37" s="228">
        <v>0</v>
      </c>
      <c r="I37" s="228">
        <f t="shared" si="3"/>
        <v>0</v>
      </c>
      <c r="J37" s="928">
        <v>0</v>
      </c>
      <c r="K37" s="929"/>
      <c r="L37" s="50"/>
      <c r="M37" s="227" t="s">
        <v>358</v>
      </c>
      <c r="N37" s="227">
        <v>5</v>
      </c>
      <c r="O37" s="227">
        <v>1</v>
      </c>
      <c r="P37" s="227">
        <f t="shared" si="2"/>
        <v>6</v>
      </c>
    </row>
    <row r="38" spans="1:22" s="242" customFormat="1" ht="21" customHeight="1" x14ac:dyDescent="0.25">
      <c r="A38" s="8"/>
      <c r="B38" s="228" t="s">
        <v>63</v>
      </c>
      <c r="C38" s="228">
        <v>0</v>
      </c>
      <c r="D38" s="228">
        <v>2</v>
      </c>
      <c r="E38" s="228">
        <v>2</v>
      </c>
      <c r="F38" s="26">
        <f t="shared" si="0"/>
        <v>4</v>
      </c>
      <c r="G38" s="228">
        <v>30</v>
      </c>
      <c r="H38" s="228">
        <v>0</v>
      </c>
      <c r="I38" s="228">
        <f t="shared" si="3"/>
        <v>30</v>
      </c>
      <c r="J38" s="928">
        <v>0</v>
      </c>
      <c r="K38" s="929"/>
      <c r="L38" s="50"/>
      <c r="M38" s="227" t="s">
        <v>299</v>
      </c>
      <c r="N38" s="227">
        <v>4</v>
      </c>
      <c r="O38" s="227">
        <v>1</v>
      </c>
      <c r="P38" s="227">
        <f t="shared" si="2"/>
        <v>5</v>
      </c>
    </row>
    <row r="39" spans="1:22" s="242" customFormat="1" ht="21" customHeight="1" x14ac:dyDescent="0.25">
      <c r="A39" s="8"/>
      <c r="B39" s="228" t="s">
        <v>33</v>
      </c>
      <c r="C39" s="228">
        <v>1</v>
      </c>
      <c r="D39" s="228">
        <v>0</v>
      </c>
      <c r="E39" s="228" t="s">
        <v>72</v>
      </c>
      <c r="F39" s="26">
        <f>SUM(C39:E39)</f>
        <v>1</v>
      </c>
      <c r="G39" s="228">
        <v>8</v>
      </c>
      <c r="H39" s="228">
        <v>0</v>
      </c>
      <c r="I39" s="228">
        <f>SUM(G39:H39)</f>
        <v>8</v>
      </c>
      <c r="J39" s="928">
        <v>0</v>
      </c>
      <c r="K39" s="929"/>
      <c r="L39" s="50"/>
      <c r="M39" s="227" t="s">
        <v>307</v>
      </c>
      <c r="N39" s="227">
        <v>26</v>
      </c>
      <c r="O39" s="227">
        <v>0</v>
      </c>
      <c r="P39" s="227">
        <f t="shared" si="2"/>
        <v>26</v>
      </c>
    </row>
    <row r="40" spans="1:22" s="242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28">
        <v>50</v>
      </c>
      <c r="H40" s="228">
        <v>0</v>
      </c>
      <c r="I40" s="228">
        <f>SUM(G40:H40)</f>
        <v>50</v>
      </c>
      <c r="J40" s="928">
        <v>0</v>
      </c>
      <c r="K40" s="929"/>
      <c r="L40" s="50"/>
      <c r="M40" s="227" t="s">
        <v>306</v>
      </c>
      <c r="N40" s="227">
        <f t="shared" ref="N40:O40" si="4">SUM(N31:N39)</f>
        <v>84</v>
      </c>
      <c r="O40" s="227">
        <f t="shared" si="4"/>
        <v>7</v>
      </c>
      <c r="P40" s="227">
        <f>SUM(P31:P39)</f>
        <v>91</v>
      </c>
      <c r="Q40" s="242">
        <f>N40-N39</f>
        <v>58</v>
      </c>
    </row>
    <row r="41" spans="1:22" s="242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242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242" customFormat="1" ht="30.6" customHeight="1" x14ac:dyDescent="0.25">
      <c r="A43" s="8"/>
      <c r="B43" s="238" t="s">
        <v>35</v>
      </c>
      <c r="C43" s="238" t="s">
        <v>36</v>
      </c>
      <c r="D43" s="238" t="s">
        <v>1</v>
      </c>
      <c r="E43" s="232" t="s">
        <v>45</v>
      </c>
      <c r="F43" s="238" t="s">
        <v>71</v>
      </c>
      <c r="G43" s="238" t="s">
        <v>37</v>
      </c>
      <c r="H43" s="901" t="s">
        <v>7</v>
      </c>
      <c r="I43" s="936"/>
      <c r="J43" s="936"/>
      <c r="K43" s="902"/>
      <c r="L43" s="43"/>
      <c r="M43" s="238" t="s">
        <v>50</v>
      </c>
      <c r="N43" s="238" t="s">
        <v>49</v>
      </c>
      <c r="O43" s="238" t="s">
        <v>48</v>
      </c>
      <c r="P43" s="238" t="s">
        <v>47</v>
      </c>
      <c r="Q43" s="242" t="s">
        <v>243</v>
      </c>
    </row>
    <row r="44" spans="1:22" s="242" customFormat="1" ht="30.95" customHeight="1" x14ac:dyDescent="0.55000000000000004">
      <c r="A44" s="8"/>
      <c r="B44" s="228" t="s">
        <v>61</v>
      </c>
      <c r="C44" s="241">
        <v>19000</v>
      </c>
      <c r="D44" s="228" t="s">
        <v>62</v>
      </c>
      <c r="E44" s="241">
        <f>'1403-03-13'!E43+'1403-03-14'!C44</f>
        <v>113800</v>
      </c>
      <c r="F44" s="241">
        <v>1687</v>
      </c>
      <c r="G44" s="241">
        <f>'1403-03-13'!G43-F44+C44</f>
        <v>28821</v>
      </c>
      <c r="H44" s="937" t="s">
        <v>42</v>
      </c>
      <c r="I44" s="938"/>
      <c r="J44" s="938"/>
      <c r="K44" s="939"/>
      <c r="L44" s="41"/>
      <c r="M44" s="228" t="s">
        <v>66</v>
      </c>
      <c r="N44" s="241">
        <f>'1403-03-13'!O43</f>
        <v>1024.01</v>
      </c>
      <c r="O44" s="241">
        <f>SUM(J15:J17)</f>
        <v>1667.68</v>
      </c>
      <c r="P44" s="241">
        <f>'1403-03-13'!P43+O44+Q44</f>
        <v>64079.75</v>
      </c>
      <c r="Q44" s="19">
        <v>0</v>
      </c>
      <c r="V44" s="18"/>
    </row>
    <row r="45" spans="1:22" s="242" customFormat="1" ht="30.95" customHeight="1" x14ac:dyDescent="0.25">
      <c r="A45" s="8"/>
      <c r="B45" s="228" t="s">
        <v>301</v>
      </c>
      <c r="C45" s="228">
        <v>0</v>
      </c>
      <c r="D45" s="228" t="s">
        <v>302</v>
      </c>
      <c r="E45" s="228">
        <v>251</v>
      </c>
      <c r="F45" s="228">
        <v>0</v>
      </c>
      <c r="G45" s="241" t="s">
        <v>42</v>
      </c>
      <c r="H45" s="937" t="s">
        <v>42</v>
      </c>
      <c r="I45" s="938"/>
      <c r="J45" s="938"/>
      <c r="K45" s="939"/>
      <c r="L45" s="42"/>
      <c r="M45" s="240" t="s">
        <v>67</v>
      </c>
      <c r="N45" s="241">
        <f>'1403-03-13'!O44</f>
        <v>634</v>
      </c>
      <c r="O45" s="241">
        <f>J18+J19</f>
        <v>1024</v>
      </c>
      <c r="P45" s="241">
        <f>'1403-03-13'!P44+O45+Q45</f>
        <v>58614.931999999986</v>
      </c>
      <c r="Q45" s="19">
        <f>Q44*0.6</f>
        <v>0</v>
      </c>
      <c r="R45" s="19"/>
      <c r="U45" s="19"/>
    </row>
    <row r="46" spans="1:22" s="242" customFormat="1" ht="30.95" customHeight="1" x14ac:dyDescent="0.25">
      <c r="A46" s="8"/>
      <c r="B46" s="31"/>
      <c r="C46" s="31"/>
      <c r="D46" s="228"/>
      <c r="E46" s="228"/>
      <c r="F46" s="228"/>
      <c r="G46" s="241"/>
      <c r="H46" s="229"/>
      <c r="I46" s="230"/>
      <c r="J46" s="230"/>
      <c r="K46" s="231"/>
      <c r="L46" s="42"/>
      <c r="M46" s="240" t="s">
        <v>164</v>
      </c>
      <c r="N46" s="241">
        <f>'1403-03-13'!O45</f>
        <v>390</v>
      </c>
      <c r="O46" s="241">
        <f>J21+J20</f>
        <v>460</v>
      </c>
      <c r="P46" s="241">
        <f>'1403-03-13'!P45+O46+Q46</f>
        <v>11651.08</v>
      </c>
      <c r="Q46" s="242">
        <v>0</v>
      </c>
      <c r="R46" s="19"/>
      <c r="U46" s="19"/>
    </row>
    <row r="47" spans="1:22" s="242" customFormat="1" ht="30.95" customHeight="1" x14ac:dyDescent="0.25">
      <c r="A47" s="8"/>
      <c r="B47" s="31"/>
      <c r="C47" s="31"/>
      <c r="D47" s="228"/>
      <c r="E47" s="228"/>
      <c r="F47" s="228"/>
      <c r="G47" s="228"/>
      <c r="H47" s="229"/>
      <c r="I47" s="230"/>
      <c r="J47" s="230"/>
      <c r="K47" s="231"/>
      <c r="L47" s="42"/>
      <c r="M47" s="240" t="s">
        <v>190</v>
      </c>
      <c r="N47" s="241">
        <f>'1403-03-13'!O46</f>
        <v>0</v>
      </c>
      <c r="O47" s="241">
        <f>J22</f>
        <v>50</v>
      </c>
      <c r="P47" s="241">
        <f>'1403-03-13'!P46+O47+Q47</f>
        <v>519</v>
      </c>
      <c r="Q47" s="19">
        <v>0</v>
      </c>
      <c r="R47" s="19"/>
    </row>
    <row r="48" spans="1:22" s="242" customFormat="1" ht="30.95" customHeight="1" x14ac:dyDescent="0.25">
      <c r="A48" s="8"/>
      <c r="B48" s="31"/>
      <c r="C48" s="31"/>
      <c r="D48" s="228"/>
      <c r="E48" s="228"/>
      <c r="F48" s="228"/>
      <c r="G48" s="228"/>
      <c r="H48" s="930"/>
      <c r="I48" s="931"/>
      <c r="J48" s="931"/>
      <c r="K48" s="932"/>
      <c r="L48" s="42"/>
      <c r="M48" s="228" t="s">
        <v>191</v>
      </c>
      <c r="N48" s="241">
        <f>'1403-03-13'!O47</f>
        <v>0</v>
      </c>
      <c r="O48" s="241">
        <f>J23</f>
        <v>0</v>
      </c>
      <c r="P48" s="241">
        <f>'1403-03-13'!P47+O48+Q48</f>
        <v>90</v>
      </c>
      <c r="Q48" s="242">
        <v>0</v>
      </c>
    </row>
    <row r="49" spans="1:16" s="242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242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242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90"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K25:L25"/>
    <mergeCell ref="M25:P25"/>
    <mergeCell ref="K26:L26"/>
    <mergeCell ref="M26:P26"/>
    <mergeCell ref="K27:L27"/>
    <mergeCell ref="M27:P27"/>
    <mergeCell ref="K21:L21"/>
    <mergeCell ref="M21:P21"/>
    <mergeCell ref="K23:L23"/>
    <mergeCell ref="M23:P23"/>
    <mergeCell ref="K24:L24"/>
    <mergeCell ref="M24:P24"/>
    <mergeCell ref="K22:L22"/>
    <mergeCell ref="M22:P22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S14:T14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M8:P8"/>
    <mergeCell ref="M9:P10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EE23-6626-4EF5-A643-85F93C713E77}">
  <sheetPr>
    <pageSetUpPr fitToPage="1"/>
  </sheetPr>
  <dimension ref="A2:V51"/>
  <sheetViews>
    <sheetView rightToLeft="1" view="pageBreakPreview" topLeftCell="A34" zoomScale="175" zoomScaleNormal="100" zoomScaleSheetLayoutView="175" workbookViewId="0">
      <selection activeCell="E45" sqref="E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258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258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258" customFormat="1" ht="23.1" customHeight="1" x14ac:dyDescent="0.25">
      <c r="A4" s="8"/>
      <c r="B4" s="977" t="s">
        <v>2</v>
      </c>
      <c r="C4" s="977"/>
      <c r="D4" s="977"/>
      <c r="E4" s="977"/>
      <c r="F4" s="251"/>
      <c r="G4" s="978" t="s">
        <v>16</v>
      </c>
      <c r="H4" s="978"/>
      <c r="I4" s="997" t="s">
        <v>431</v>
      </c>
      <c r="J4" s="997"/>
      <c r="K4" s="996" t="s">
        <v>430</v>
      </c>
      <c r="L4" s="996"/>
      <c r="M4" s="996"/>
      <c r="N4" s="978" t="s">
        <v>3</v>
      </c>
      <c r="O4" s="978"/>
      <c r="P4" s="255">
        <v>47</v>
      </c>
    </row>
    <row r="5" spans="1:20" s="249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258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53" customFormat="1" ht="22.5" customHeight="1" x14ac:dyDescent="0.25">
      <c r="A7" s="8"/>
      <c r="B7" s="892" t="s">
        <v>60</v>
      </c>
      <c r="C7" s="892"/>
      <c r="D7" s="892"/>
      <c r="E7" s="252" t="s">
        <v>18</v>
      </c>
      <c r="F7" s="892" t="s">
        <v>60</v>
      </c>
      <c r="G7" s="892"/>
      <c r="H7" s="25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53" customFormat="1" ht="30" customHeight="1" x14ac:dyDescent="0.25">
      <c r="A8" s="8"/>
      <c r="B8" s="888" t="s">
        <v>421</v>
      </c>
      <c r="C8" s="889"/>
      <c r="D8" s="890"/>
      <c r="E8" s="256" t="s">
        <v>42</v>
      </c>
      <c r="F8" s="888" t="s">
        <v>410</v>
      </c>
      <c r="G8" s="890"/>
      <c r="H8" s="244">
        <v>100</v>
      </c>
      <c r="I8" s="980" t="s">
        <v>422</v>
      </c>
      <c r="J8" s="981"/>
      <c r="K8" s="981"/>
      <c r="L8" s="982"/>
      <c r="M8" s="951" t="s">
        <v>423</v>
      </c>
      <c r="N8" s="952"/>
      <c r="O8" s="952"/>
      <c r="P8" s="953"/>
    </row>
    <row r="9" spans="1:20" s="253" customFormat="1" ht="30" customHeight="1" x14ac:dyDescent="0.25">
      <c r="A9" s="8"/>
      <c r="B9" s="888" t="s">
        <v>420</v>
      </c>
      <c r="C9" s="889"/>
      <c r="D9" s="890"/>
      <c r="E9" s="256" t="s">
        <v>42</v>
      </c>
      <c r="F9" s="928" t="s">
        <v>102</v>
      </c>
      <c r="G9" s="929"/>
      <c r="H9" s="259" t="s">
        <v>42</v>
      </c>
      <c r="I9" s="980" t="s">
        <v>42</v>
      </c>
      <c r="J9" s="981"/>
      <c r="K9" s="981"/>
      <c r="L9" s="982"/>
      <c r="M9" s="1009"/>
      <c r="N9" s="1010"/>
      <c r="O9" s="1010"/>
      <c r="P9" s="1011"/>
    </row>
    <row r="10" spans="1:20" s="253" customFormat="1" ht="30" customHeight="1" x14ac:dyDescent="0.25">
      <c r="A10" s="8"/>
      <c r="B10" s="888" t="s">
        <v>42</v>
      </c>
      <c r="C10" s="889"/>
      <c r="D10" s="890"/>
      <c r="E10" s="256" t="s">
        <v>42</v>
      </c>
      <c r="F10" s="928" t="s">
        <v>42</v>
      </c>
      <c r="G10" s="929"/>
      <c r="H10" s="244" t="s">
        <v>42</v>
      </c>
      <c r="I10" s="980" t="s">
        <v>42</v>
      </c>
      <c r="J10" s="981"/>
      <c r="K10" s="981"/>
      <c r="L10" s="982"/>
      <c r="M10" s="954"/>
      <c r="N10" s="955"/>
      <c r="O10" s="955"/>
      <c r="P10" s="956"/>
    </row>
    <row r="11" spans="1:20" s="249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58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258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55" customFormat="1" ht="18.75" customHeight="1" x14ac:dyDescent="0.25">
      <c r="A14" s="8"/>
      <c r="B14" s="894"/>
      <c r="C14" s="894"/>
      <c r="D14" s="894"/>
      <c r="E14" s="894"/>
      <c r="F14" s="927"/>
      <c r="G14" s="893"/>
      <c r="H14" s="252" t="s">
        <v>57</v>
      </c>
      <c r="I14" s="25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258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44" t="s">
        <v>312</v>
      </c>
      <c r="H15" s="244">
        <v>47</v>
      </c>
      <c r="I15" s="30">
        <v>120</v>
      </c>
      <c r="J15" s="29">
        <f>H15*6.65+I15*4.16</f>
        <v>811.75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258" customFormat="1" ht="15" customHeight="1" x14ac:dyDescent="0.25">
      <c r="A16" s="8"/>
      <c r="B16" s="7" t="s">
        <v>8</v>
      </c>
      <c r="C16" s="7" t="s">
        <v>41</v>
      </c>
      <c r="D16" s="7" t="s">
        <v>120</v>
      </c>
      <c r="E16" s="7">
        <v>800</v>
      </c>
      <c r="F16" s="6" t="s">
        <v>356</v>
      </c>
      <c r="G16" s="244" t="s">
        <v>84</v>
      </c>
      <c r="H16" s="7">
        <v>110</v>
      </c>
      <c r="I16" s="7">
        <v>0</v>
      </c>
      <c r="J16" s="29">
        <f>H16*6+I16*4</f>
        <v>660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50"/>
      <c r="T16" s="250"/>
    </row>
    <row r="17" spans="1:20" s="258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59" t="s">
        <v>312</v>
      </c>
      <c r="H17" s="7">
        <v>35</v>
      </c>
      <c r="I17" s="7">
        <v>40</v>
      </c>
      <c r="J17" s="29">
        <f>H17*6+I17*4</f>
        <v>370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258" customFormat="1" ht="15" customHeight="1" x14ac:dyDescent="0.25">
      <c r="A18" s="8"/>
      <c r="B18" s="6" t="s">
        <v>40</v>
      </c>
      <c r="C18" s="7" t="s">
        <v>39</v>
      </c>
      <c r="D18" s="6" t="s">
        <v>93</v>
      </c>
      <c r="E18" s="6" t="s">
        <v>42</v>
      </c>
      <c r="F18" s="6" t="s">
        <v>42</v>
      </c>
      <c r="G18" s="244" t="s">
        <v>98</v>
      </c>
      <c r="H18" s="244" t="s">
        <v>42</v>
      </c>
      <c r="I18" s="244" t="s">
        <v>42</v>
      </c>
      <c r="J18" s="257">
        <v>0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258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44" t="s">
        <v>84</v>
      </c>
      <c r="H19" s="244" t="s">
        <v>42</v>
      </c>
      <c r="I19" s="244" t="s">
        <v>42</v>
      </c>
      <c r="J19" s="257">
        <f>J16</f>
        <v>660</v>
      </c>
      <c r="K19" s="960" t="s">
        <v>70</v>
      </c>
      <c r="L19" s="961"/>
      <c r="M19" s="910" t="s">
        <v>42</v>
      </c>
      <c r="N19" s="910"/>
      <c r="O19" s="910"/>
      <c r="P19" s="910"/>
      <c r="S19" s="250"/>
      <c r="T19" s="250"/>
    </row>
    <row r="20" spans="1:20" s="258" customFormat="1" ht="15" customHeight="1" x14ac:dyDescent="0.25">
      <c r="A20" s="8"/>
      <c r="B20" s="7" t="s">
        <v>426</v>
      </c>
      <c r="C20" s="244" t="s">
        <v>42</v>
      </c>
      <c r="D20" s="244" t="s">
        <v>42</v>
      </c>
      <c r="E20" s="244" t="s">
        <v>42</v>
      </c>
      <c r="F20" s="244" t="s">
        <v>42</v>
      </c>
      <c r="G20" s="244" t="s">
        <v>75</v>
      </c>
      <c r="H20" s="244" t="s">
        <v>42</v>
      </c>
      <c r="I20" s="244" t="s">
        <v>42</v>
      </c>
      <c r="J20" s="257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50"/>
      <c r="T20" s="7" t="s">
        <v>92</v>
      </c>
    </row>
    <row r="21" spans="1:20" s="258" customFormat="1" ht="15" customHeight="1" x14ac:dyDescent="0.25">
      <c r="A21" s="8"/>
      <c r="B21" s="6" t="s">
        <v>163</v>
      </c>
      <c r="C21" s="244" t="s">
        <v>42</v>
      </c>
      <c r="D21" s="244" t="s">
        <v>42</v>
      </c>
      <c r="E21" s="244" t="s">
        <v>42</v>
      </c>
      <c r="F21" s="244" t="s">
        <v>42</v>
      </c>
      <c r="G21" s="244" t="s">
        <v>399</v>
      </c>
      <c r="H21" s="244" t="s">
        <v>42</v>
      </c>
      <c r="I21" s="244" t="s">
        <v>42</v>
      </c>
      <c r="J21" s="257">
        <f>J17+J15</f>
        <v>1181.75</v>
      </c>
      <c r="K21" s="960" t="s">
        <v>70</v>
      </c>
      <c r="L21" s="961"/>
      <c r="M21" s="910" t="s">
        <v>42</v>
      </c>
      <c r="N21" s="910"/>
      <c r="O21" s="910"/>
      <c r="P21" s="910"/>
      <c r="S21" s="250"/>
      <c r="T21" s="209"/>
    </row>
    <row r="22" spans="1:20" s="258" customFormat="1" ht="15" customHeight="1" x14ac:dyDescent="0.25">
      <c r="A22" s="8"/>
      <c r="B22" s="6" t="s">
        <v>417</v>
      </c>
      <c r="C22" s="244" t="s">
        <v>42</v>
      </c>
      <c r="D22" s="244" t="s">
        <v>42</v>
      </c>
      <c r="E22" s="244" t="s">
        <v>42</v>
      </c>
      <c r="F22" s="244" t="s">
        <v>42</v>
      </c>
      <c r="G22" s="244" t="s">
        <v>125</v>
      </c>
      <c r="H22" s="244" t="s">
        <v>42</v>
      </c>
      <c r="I22" s="244" t="s">
        <v>42</v>
      </c>
      <c r="J22" s="257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250"/>
      <c r="T22" s="209"/>
    </row>
    <row r="23" spans="1:20" s="258" customFormat="1" ht="15" customHeight="1" x14ac:dyDescent="0.25">
      <c r="A23" s="8"/>
      <c r="B23" s="244" t="s">
        <v>367</v>
      </c>
      <c r="C23" s="244" t="s">
        <v>42</v>
      </c>
      <c r="D23" s="244" t="s">
        <v>42</v>
      </c>
      <c r="E23" s="244" t="s">
        <v>42</v>
      </c>
      <c r="F23" s="244" t="s">
        <v>42</v>
      </c>
      <c r="G23" s="244" t="s">
        <v>42</v>
      </c>
      <c r="H23" s="244" t="s">
        <v>42</v>
      </c>
      <c r="I23" s="244" t="s">
        <v>42</v>
      </c>
      <c r="J23" s="244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250"/>
      <c r="T23" s="209"/>
    </row>
    <row r="24" spans="1:20" s="258" customFormat="1" ht="15" customHeight="1" x14ac:dyDescent="0.25">
      <c r="A24" s="8"/>
      <c r="B24" s="244"/>
      <c r="C24" s="244"/>
      <c r="D24" s="244"/>
      <c r="E24" s="244"/>
      <c r="F24" s="244"/>
      <c r="G24" s="244"/>
      <c r="H24" s="244"/>
      <c r="I24" s="244"/>
      <c r="J24" s="244"/>
      <c r="K24" s="960"/>
      <c r="L24" s="961"/>
      <c r="M24" s="900"/>
      <c r="N24" s="900"/>
      <c r="O24" s="900"/>
      <c r="P24" s="900"/>
      <c r="S24" s="250"/>
      <c r="T24" s="209"/>
    </row>
    <row r="25" spans="1:20" s="258" customFormat="1" ht="15" customHeight="1" x14ac:dyDescent="0.25">
      <c r="A25" s="8"/>
      <c r="C25" s="244"/>
      <c r="D25" s="244"/>
      <c r="E25" s="244"/>
      <c r="F25" s="244"/>
      <c r="G25" s="244"/>
      <c r="H25" s="244"/>
      <c r="I25" s="244"/>
      <c r="J25" s="244"/>
      <c r="K25" s="960"/>
      <c r="L25" s="961"/>
      <c r="M25" s="900"/>
      <c r="N25" s="900"/>
      <c r="O25" s="900"/>
      <c r="P25" s="900"/>
      <c r="S25" s="250"/>
      <c r="T25" s="209"/>
    </row>
    <row r="26" spans="1:20" s="258" customFormat="1" ht="15" customHeight="1" x14ac:dyDescent="0.25">
      <c r="A26" s="8"/>
      <c r="B26" s="244"/>
      <c r="C26" s="244"/>
      <c r="D26" s="244"/>
      <c r="E26" s="244"/>
      <c r="F26" s="244"/>
      <c r="G26" s="244"/>
      <c r="H26" s="244"/>
      <c r="I26" s="244"/>
      <c r="J26" s="244"/>
      <c r="K26" s="960"/>
      <c r="L26" s="961"/>
      <c r="M26" s="900"/>
      <c r="N26" s="900"/>
      <c r="O26" s="900"/>
      <c r="P26" s="900"/>
      <c r="S26" s="250"/>
      <c r="T26" s="209"/>
    </row>
    <row r="27" spans="1:20" s="258" customFormat="1" ht="15" customHeight="1" x14ac:dyDescent="0.25">
      <c r="A27" s="8"/>
      <c r="B27" s="244"/>
      <c r="C27" s="244"/>
      <c r="D27" s="244"/>
      <c r="E27" s="244"/>
      <c r="F27" s="244"/>
      <c r="G27" s="244"/>
      <c r="H27" s="244"/>
      <c r="I27" s="244"/>
      <c r="J27" s="244"/>
      <c r="K27" s="960"/>
      <c r="L27" s="961"/>
      <c r="M27" s="900"/>
      <c r="N27" s="900"/>
      <c r="O27" s="900"/>
      <c r="P27" s="900"/>
      <c r="S27" s="250"/>
      <c r="T27" s="250"/>
    </row>
    <row r="28" spans="1:20" s="249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58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255" customFormat="1" ht="47.1" customHeight="1" x14ac:dyDescent="0.25">
      <c r="A30" s="8"/>
      <c r="B30" s="252" t="s">
        <v>26</v>
      </c>
      <c r="C30" s="252" t="s">
        <v>28</v>
      </c>
      <c r="D30" s="252" t="s">
        <v>29</v>
      </c>
      <c r="E30" s="252" t="s">
        <v>64</v>
      </c>
      <c r="F30" s="252" t="s">
        <v>30</v>
      </c>
      <c r="G30" s="254" t="s">
        <v>51</v>
      </c>
      <c r="H30" s="254" t="s">
        <v>52</v>
      </c>
      <c r="I30" s="254" t="s">
        <v>53</v>
      </c>
      <c r="J30" s="901" t="s">
        <v>54</v>
      </c>
      <c r="K30" s="902"/>
      <c r="L30" s="51"/>
      <c r="M30" s="252" t="s">
        <v>292</v>
      </c>
      <c r="N30" s="252" t="s">
        <v>293</v>
      </c>
      <c r="O30" s="252" t="s">
        <v>294</v>
      </c>
      <c r="P30" s="252" t="s">
        <v>304</v>
      </c>
    </row>
    <row r="31" spans="1:20" s="258" customFormat="1" ht="21" customHeight="1" x14ac:dyDescent="0.25">
      <c r="A31" s="8"/>
      <c r="B31" s="7" t="s">
        <v>43</v>
      </c>
      <c r="C31" s="26">
        <v>1</v>
      </c>
      <c r="D31" s="26">
        <v>3</v>
      </c>
      <c r="E31" s="244">
        <v>0</v>
      </c>
      <c r="F31" s="26">
        <f>SUM(C31:E31)</f>
        <v>4</v>
      </c>
      <c r="G31" s="244">
        <v>40</v>
      </c>
      <c r="H31" s="244">
        <v>0</v>
      </c>
      <c r="I31" s="244">
        <f>SUM(G31:H31)</f>
        <v>40</v>
      </c>
      <c r="J31" s="928">
        <f>F31*10-G31</f>
        <v>0</v>
      </c>
      <c r="K31" s="929"/>
      <c r="L31" s="50"/>
      <c r="M31" s="243" t="s">
        <v>308</v>
      </c>
      <c r="N31" s="243">
        <v>4</v>
      </c>
      <c r="O31" s="243">
        <v>1</v>
      </c>
      <c r="P31" s="243">
        <f>O31+N31</f>
        <v>5</v>
      </c>
    </row>
    <row r="32" spans="1:20" s="258" customFormat="1" ht="21" customHeight="1" x14ac:dyDescent="0.25">
      <c r="A32" s="8"/>
      <c r="B32" s="244" t="s">
        <v>12</v>
      </c>
      <c r="C32" s="26">
        <v>0</v>
      </c>
      <c r="D32" s="26">
        <v>1</v>
      </c>
      <c r="E32" s="244">
        <v>1</v>
      </c>
      <c r="F32" s="26">
        <f t="shared" ref="F32:F38" si="0">SUM(C32:E32)</f>
        <v>2</v>
      </c>
      <c r="G32" s="244">
        <v>20</v>
      </c>
      <c r="H32" s="244">
        <v>0</v>
      </c>
      <c r="I32" s="244">
        <f>SUM(G32:H32)</f>
        <v>20</v>
      </c>
      <c r="J32" s="928">
        <f t="shared" ref="J32:J36" si="1">F32*10-G32</f>
        <v>0</v>
      </c>
      <c r="K32" s="929"/>
      <c r="L32" s="50"/>
      <c r="M32" s="243" t="s">
        <v>300</v>
      </c>
      <c r="N32" s="243">
        <v>11</v>
      </c>
      <c r="O32" s="243">
        <v>0</v>
      </c>
      <c r="P32" s="243">
        <f t="shared" ref="P32:P39" si="2">O32+N32</f>
        <v>11</v>
      </c>
    </row>
    <row r="33" spans="1:22" s="258" customFormat="1" ht="21" customHeight="1" x14ac:dyDescent="0.25">
      <c r="A33" s="8"/>
      <c r="B33" s="244" t="s">
        <v>13</v>
      </c>
      <c r="C33" s="244">
        <v>3</v>
      </c>
      <c r="D33" s="244">
        <v>1</v>
      </c>
      <c r="E33" s="244">
        <v>7</v>
      </c>
      <c r="F33" s="26">
        <f t="shared" si="0"/>
        <v>11</v>
      </c>
      <c r="G33" s="244">
        <v>100</v>
      </c>
      <c r="H33" s="244">
        <v>0</v>
      </c>
      <c r="I33" s="244">
        <f>SUM(G33:H33)</f>
        <v>100</v>
      </c>
      <c r="J33" s="928">
        <f t="shared" si="1"/>
        <v>10</v>
      </c>
      <c r="K33" s="929"/>
      <c r="L33" s="50"/>
      <c r="M33" s="243" t="s">
        <v>296</v>
      </c>
      <c r="N33" s="243">
        <v>5</v>
      </c>
      <c r="O33" s="243">
        <v>1</v>
      </c>
      <c r="P33" s="243">
        <f t="shared" si="2"/>
        <v>6</v>
      </c>
    </row>
    <row r="34" spans="1:22" s="258" customFormat="1" ht="21" customHeight="1" x14ac:dyDescent="0.25">
      <c r="A34" s="8"/>
      <c r="B34" s="244" t="s">
        <v>10</v>
      </c>
      <c r="C34" s="244">
        <v>1</v>
      </c>
      <c r="D34" s="244">
        <v>1</v>
      </c>
      <c r="E34" s="244">
        <v>0</v>
      </c>
      <c r="F34" s="26">
        <f t="shared" si="0"/>
        <v>2</v>
      </c>
      <c r="G34" s="244">
        <v>20</v>
      </c>
      <c r="H34" s="244">
        <v>0</v>
      </c>
      <c r="I34" s="244">
        <f t="shared" ref="I34:I38" si="3">SUM(G34:H34)</f>
        <v>20</v>
      </c>
      <c r="J34" s="928">
        <f t="shared" si="1"/>
        <v>0</v>
      </c>
      <c r="K34" s="929"/>
      <c r="L34" s="50"/>
      <c r="M34" s="243" t="s">
        <v>297</v>
      </c>
      <c r="N34" s="243">
        <v>5</v>
      </c>
      <c r="O34" s="243">
        <v>1</v>
      </c>
      <c r="P34" s="243">
        <f t="shared" si="2"/>
        <v>6</v>
      </c>
    </row>
    <row r="35" spans="1:22" s="258" customFormat="1" ht="21" customHeight="1" x14ac:dyDescent="0.25">
      <c r="A35" s="8"/>
      <c r="B35" s="244" t="s">
        <v>11</v>
      </c>
      <c r="C35" s="244">
        <v>3</v>
      </c>
      <c r="D35" s="244">
        <v>2</v>
      </c>
      <c r="E35" s="244">
        <v>0</v>
      </c>
      <c r="F35" s="26">
        <f t="shared" si="0"/>
        <v>5</v>
      </c>
      <c r="G35" s="244">
        <v>50</v>
      </c>
      <c r="H35" s="244">
        <v>0</v>
      </c>
      <c r="I35" s="244">
        <f t="shared" si="3"/>
        <v>50</v>
      </c>
      <c r="J35" s="928">
        <f t="shared" si="1"/>
        <v>0</v>
      </c>
      <c r="K35" s="929"/>
      <c r="L35" s="50"/>
      <c r="M35" s="243" t="s">
        <v>295</v>
      </c>
      <c r="N35" s="243">
        <v>8</v>
      </c>
      <c r="O35" s="243">
        <v>0</v>
      </c>
      <c r="P35" s="243">
        <f t="shared" si="2"/>
        <v>8</v>
      </c>
    </row>
    <row r="36" spans="1:22" s="258" customFormat="1" ht="21" customHeight="1" x14ac:dyDescent="0.25">
      <c r="A36" s="8"/>
      <c r="B36" s="244" t="s">
        <v>31</v>
      </c>
      <c r="C36" s="244">
        <v>2</v>
      </c>
      <c r="D36" s="244">
        <v>2</v>
      </c>
      <c r="E36" s="244">
        <v>0</v>
      </c>
      <c r="F36" s="26">
        <f t="shared" si="0"/>
        <v>4</v>
      </c>
      <c r="G36" s="244">
        <v>30</v>
      </c>
      <c r="H36" s="244">
        <v>0</v>
      </c>
      <c r="I36" s="244">
        <f t="shared" si="3"/>
        <v>30</v>
      </c>
      <c r="J36" s="928">
        <f t="shared" si="1"/>
        <v>10</v>
      </c>
      <c r="K36" s="929"/>
      <c r="L36" s="50"/>
      <c r="M36" s="243" t="s">
        <v>309</v>
      </c>
      <c r="N36" s="243">
        <v>16</v>
      </c>
      <c r="O36" s="243">
        <v>2</v>
      </c>
      <c r="P36" s="243">
        <f t="shared" si="2"/>
        <v>18</v>
      </c>
    </row>
    <row r="37" spans="1:22" s="258" customFormat="1" ht="21" customHeight="1" x14ac:dyDescent="0.25">
      <c r="A37" s="8"/>
      <c r="B37" s="244" t="s">
        <v>32</v>
      </c>
      <c r="C37" s="244">
        <v>2</v>
      </c>
      <c r="D37" s="244">
        <v>0</v>
      </c>
      <c r="E37" s="244">
        <v>0</v>
      </c>
      <c r="F37" s="26">
        <f t="shared" si="0"/>
        <v>2</v>
      </c>
      <c r="G37" s="244">
        <v>0</v>
      </c>
      <c r="H37" s="244">
        <v>0</v>
      </c>
      <c r="I37" s="244">
        <f t="shared" si="3"/>
        <v>0</v>
      </c>
      <c r="J37" s="928">
        <v>0</v>
      </c>
      <c r="K37" s="929"/>
      <c r="L37" s="50"/>
      <c r="M37" s="243" t="s">
        <v>358</v>
      </c>
      <c r="N37" s="243">
        <v>5</v>
      </c>
      <c r="O37" s="243">
        <v>1</v>
      </c>
      <c r="P37" s="243">
        <f t="shared" si="2"/>
        <v>6</v>
      </c>
    </row>
    <row r="38" spans="1:22" s="258" customFormat="1" ht="21" customHeight="1" x14ac:dyDescent="0.25">
      <c r="A38" s="8"/>
      <c r="B38" s="244" t="s">
        <v>63</v>
      </c>
      <c r="C38" s="244">
        <v>0</v>
      </c>
      <c r="D38" s="244">
        <v>2</v>
      </c>
      <c r="E38" s="244">
        <v>2</v>
      </c>
      <c r="F38" s="26">
        <f t="shared" si="0"/>
        <v>4</v>
      </c>
      <c r="G38" s="244">
        <v>30</v>
      </c>
      <c r="H38" s="244">
        <v>0</v>
      </c>
      <c r="I38" s="244">
        <f t="shared" si="3"/>
        <v>30</v>
      </c>
      <c r="J38" s="928">
        <v>0</v>
      </c>
      <c r="K38" s="929"/>
      <c r="L38" s="50"/>
      <c r="M38" s="243" t="s">
        <v>299</v>
      </c>
      <c r="N38" s="243">
        <v>5</v>
      </c>
      <c r="O38" s="243">
        <v>0</v>
      </c>
      <c r="P38" s="243">
        <f t="shared" si="2"/>
        <v>5</v>
      </c>
    </row>
    <row r="39" spans="1:22" s="258" customFormat="1" ht="21" customHeight="1" x14ac:dyDescent="0.25">
      <c r="A39" s="8"/>
      <c r="B39" s="244" t="s">
        <v>33</v>
      </c>
      <c r="C39" s="244">
        <v>1</v>
      </c>
      <c r="D39" s="244">
        <v>0</v>
      </c>
      <c r="E39" s="244" t="s">
        <v>72</v>
      </c>
      <c r="F39" s="26">
        <f>SUM(C39:E39)</f>
        <v>1</v>
      </c>
      <c r="G39" s="244">
        <v>8</v>
      </c>
      <c r="H39" s="244">
        <v>0</v>
      </c>
      <c r="I39" s="244">
        <f>SUM(G39:H39)</f>
        <v>8</v>
      </c>
      <c r="J39" s="928">
        <v>0</v>
      </c>
      <c r="K39" s="929"/>
      <c r="L39" s="50"/>
      <c r="M39" s="243" t="s">
        <v>307</v>
      </c>
      <c r="N39" s="243">
        <v>36</v>
      </c>
      <c r="O39" s="243">
        <v>0</v>
      </c>
      <c r="P39" s="243">
        <f t="shared" si="2"/>
        <v>36</v>
      </c>
    </row>
    <row r="40" spans="1:22" s="258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44">
        <v>50</v>
      </c>
      <c r="H40" s="244">
        <v>0</v>
      </c>
      <c r="I40" s="244">
        <f>SUM(G40:H40)</f>
        <v>50</v>
      </c>
      <c r="J40" s="928">
        <v>0</v>
      </c>
      <c r="K40" s="929"/>
      <c r="L40" s="50"/>
      <c r="M40" s="243" t="s">
        <v>306</v>
      </c>
      <c r="N40" s="243">
        <f t="shared" ref="N40:O40" si="4">SUM(N31:N39)</f>
        <v>95</v>
      </c>
      <c r="O40" s="243">
        <f t="shared" si="4"/>
        <v>6</v>
      </c>
      <c r="P40" s="243">
        <f>SUM(P31:P39)</f>
        <v>101</v>
      </c>
      <c r="Q40" s="258">
        <f>N40-N39</f>
        <v>59</v>
      </c>
    </row>
    <row r="41" spans="1:22" s="258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258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258" customFormat="1" ht="30.6" customHeight="1" x14ac:dyDescent="0.25">
      <c r="A43" s="8"/>
      <c r="B43" s="254" t="s">
        <v>35</v>
      </c>
      <c r="C43" s="254" t="s">
        <v>36</v>
      </c>
      <c r="D43" s="254" t="s">
        <v>1</v>
      </c>
      <c r="E43" s="248" t="s">
        <v>45</v>
      </c>
      <c r="F43" s="254" t="s">
        <v>71</v>
      </c>
      <c r="G43" s="254" t="s">
        <v>37</v>
      </c>
      <c r="H43" s="901" t="s">
        <v>7</v>
      </c>
      <c r="I43" s="936"/>
      <c r="J43" s="936"/>
      <c r="K43" s="902"/>
      <c r="L43" s="43"/>
      <c r="M43" s="254" t="s">
        <v>50</v>
      </c>
      <c r="N43" s="254" t="s">
        <v>49</v>
      </c>
      <c r="O43" s="254" t="s">
        <v>48</v>
      </c>
      <c r="P43" s="254" t="s">
        <v>47</v>
      </c>
      <c r="Q43" s="258" t="s">
        <v>243</v>
      </c>
      <c r="R43" s="261" t="s">
        <v>424</v>
      </c>
    </row>
    <row r="44" spans="1:22" s="258" customFormat="1" ht="30.95" customHeight="1" x14ac:dyDescent="0.55000000000000004">
      <c r="A44" s="8"/>
      <c r="B44" s="244" t="s">
        <v>61</v>
      </c>
      <c r="C44" s="257">
        <v>0</v>
      </c>
      <c r="D44" s="244" t="s">
        <v>62</v>
      </c>
      <c r="E44" s="257">
        <f>'1403-03-14'!E44+'1403-03-15'!C44</f>
        <v>113800</v>
      </c>
      <c r="F44" s="257">
        <v>2511</v>
      </c>
      <c r="G44" s="257">
        <f>'1403-03-14'!G44-F44+C44+R44</f>
        <v>26310</v>
      </c>
      <c r="H44" s="1012" t="s">
        <v>425</v>
      </c>
      <c r="I44" s="1013"/>
      <c r="J44" s="1013"/>
      <c r="K44" s="1014"/>
      <c r="L44" s="41"/>
      <c r="M44" s="244" t="s">
        <v>66</v>
      </c>
      <c r="N44" s="257">
        <f>'1403-03-14'!O44</f>
        <v>1667.68</v>
      </c>
      <c r="O44" s="257">
        <f>SUM(J15:J17)</f>
        <v>1841.75</v>
      </c>
      <c r="P44" s="257">
        <f>'1403-03-14'!P44+O44+Q44</f>
        <v>65921.5</v>
      </c>
      <c r="Q44" s="19">
        <v>0</v>
      </c>
      <c r="R44" s="19">
        <v>0</v>
      </c>
      <c r="V44" s="18"/>
    </row>
    <row r="45" spans="1:22" s="258" customFormat="1" ht="30.95" customHeight="1" x14ac:dyDescent="0.25">
      <c r="A45" s="8"/>
      <c r="B45" s="244" t="s">
        <v>301</v>
      </c>
      <c r="C45" s="244">
        <v>0</v>
      </c>
      <c r="D45" s="244" t="s">
        <v>302</v>
      </c>
      <c r="E45" s="244">
        <v>251</v>
      </c>
      <c r="F45" s="244">
        <v>0</v>
      </c>
      <c r="G45" s="257" t="s">
        <v>42</v>
      </c>
      <c r="H45" s="937" t="s">
        <v>42</v>
      </c>
      <c r="I45" s="938"/>
      <c r="J45" s="938"/>
      <c r="K45" s="939"/>
      <c r="L45" s="42"/>
      <c r="M45" s="256" t="s">
        <v>67</v>
      </c>
      <c r="N45" s="260">
        <f>'1403-03-14'!O45</f>
        <v>1024</v>
      </c>
      <c r="O45" s="257">
        <f>J18+J19</f>
        <v>660</v>
      </c>
      <c r="P45" s="260">
        <f>'1403-03-14'!P45+O45+Q45</f>
        <v>59274.931999999986</v>
      </c>
      <c r="Q45" s="19">
        <f>Q44*0.6</f>
        <v>0</v>
      </c>
      <c r="R45" s="19"/>
      <c r="U45" s="19"/>
    </row>
    <row r="46" spans="1:22" s="258" customFormat="1" ht="30.95" customHeight="1" x14ac:dyDescent="0.25">
      <c r="A46" s="8"/>
      <c r="B46" s="31"/>
      <c r="C46" s="31"/>
      <c r="D46" s="244"/>
      <c r="E46" s="244"/>
      <c r="F46" s="244"/>
      <c r="G46" s="257"/>
      <c r="H46" s="245"/>
      <c r="I46" s="246"/>
      <c r="J46" s="246"/>
      <c r="K46" s="247"/>
      <c r="L46" s="42"/>
      <c r="M46" s="256" t="s">
        <v>164</v>
      </c>
      <c r="N46" s="260">
        <f>'1403-03-14'!O46</f>
        <v>460</v>
      </c>
      <c r="O46" s="257">
        <f>J21+J20</f>
        <v>1231.75</v>
      </c>
      <c r="P46" s="260">
        <f>'1403-03-14'!P46+O46+Q46</f>
        <v>12882.83</v>
      </c>
      <c r="Q46" s="258">
        <v>0</v>
      </c>
      <c r="R46" s="19"/>
      <c r="U46" s="19"/>
    </row>
    <row r="47" spans="1:22" s="258" customFormat="1" ht="30.95" customHeight="1" x14ac:dyDescent="0.25">
      <c r="A47" s="8"/>
      <c r="B47" s="31"/>
      <c r="C47" s="31"/>
      <c r="D47" s="244"/>
      <c r="E47" s="244"/>
      <c r="F47" s="244"/>
      <c r="G47" s="244"/>
      <c r="H47" s="245"/>
      <c r="I47" s="246"/>
      <c r="J47" s="246"/>
      <c r="K47" s="247"/>
      <c r="L47" s="42"/>
      <c r="M47" s="256" t="s">
        <v>190</v>
      </c>
      <c r="N47" s="260">
        <f>'1403-03-14'!O47</f>
        <v>50</v>
      </c>
      <c r="O47" s="257">
        <f>J22</f>
        <v>0</v>
      </c>
      <c r="P47" s="260">
        <f>'1403-03-14'!P47+O47+Q47</f>
        <v>519</v>
      </c>
      <c r="Q47" s="19">
        <v>0</v>
      </c>
      <c r="R47" s="19"/>
    </row>
    <row r="48" spans="1:22" s="258" customFormat="1" ht="30.95" customHeight="1" x14ac:dyDescent="0.25">
      <c r="A48" s="8"/>
      <c r="B48" s="31"/>
      <c r="C48" s="31"/>
      <c r="D48" s="244"/>
      <c r="E48" s="244"/>
      <c r="F48" s="244"/>
      <c r="G48" s="244"/>
      <c r="H48" s="930"/>
      <c r="I48" s="931"/>
      <c r="J48" s="931"/>
      <c r="K48" s="932"/>
      <c r="L48" s="42"/>
      <c r="M48" s="244" t="s">
        <v>191</v>
      </c>
      <c r="N48" s="260">
        <f>'1403-03-14'!O48</f>
        <v>0</v>
      </c>
      <c r="O48" s="257">
        <f>J23</f>
        <v>0</v>
      </c>
      <c r="P48" s="260">
        <f>'1403-03-14'!P48+O48+Q48</f>
        <v>90</v>
      </c>
      <c r="Q48" s="258">
        <v>0</v>
      </c>
    </row>
    <row r="49" spans="1:16" s="258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258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258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89"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K25:L25"/>
    <mergeCell ref="M25:P25"/>
    <mergeCell ref="K26:L26"/>
    <mergeCell ref="M26:P26"/>
    <mergeCell ref="K27:L27"/>
    <mergeCell ref="M27:P27"/>
    <mergeCell ref="K22:L22"/>
    <mergeCell ref="M22:P22"/>
    <mergeCell ref="K23:L23"/>
    <mergeCell ref="M23:P23"/>
    <mergeCell ref="K24:L24"/>
    <mergeCell ref="M24:P24"/>
    <mergeCell ref="K21:L21"/>
    <mergeCell ref="M21:P21"/>
    <mergeCell ref="K19:L19"/>
    <mergeCell ref="M19:P19"/>
    <mergeCell ref="K20:L20"/>
    <mergeCell ref="M20:P20"/>
    <mergeCell ref="S18:T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B10:D10"/>
    <mergeCell ref="F10:G10"/>
    <mergeCell ref="I10:L10"/>
    <mergeCell ref="M8:P10"/>
    <mergeCell ref="B8:D8"/>
    <mergeCell ref="F8:G8"/>
    <mergeCell ref="B9:D9"/>
    <mergeCell ref="F9:G9"/>
    <mergeCell ref="I8:L8"/>
    <mergeCell ref="I9:L9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A411-A20C-4818-8DF5-86BF6D8BBADE}">
  <sheetPr>
    <pageSetUpPr fitToPage="1"/>
  </sheetPr>
  <dimension ref="A2:V51"/>
  <sheetViews>
    <sheetView rightToLeft="1" view="pageBreakPreview" topLeftCell="A10" zoomScale="175" zoomScaleNormal="100" zoomScaleSheetLayoutView="175" workbookViewId="0">
      <selection activeCell="H9" sqref="H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277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277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277" customFormat="1" ht="23.1" customHeight="1" x14ac:dyDescent="0.25">
      <c r="A4" s="8"/>
      <c r="B4" s="977" t="s">
        <v>2</v>
      </c>
      <c r="C4" s="977"/>
      <c r="D4" s="977"/>
      <c r="E4" s="977"/>
      <c r="F4" s="270"/>
      <c r="G4" s="978" t="s">
        <v>16</v>
      </c>
      <c r="H4" s="978"/>
      <c r="I4" s="997" t="s">
        <v>429</v>
      </c>
      <c r="J4" s="997"/>
      <c r="K4" s="996" t="s">
        <v>432</v>
      </c>
      <c r="L4" s="996"/>
      <c r="M4" s="996"/>
      <c r="N4" s="978" t="s">
        <v>3</v>
      </c>
      <c r="O4" s="978"/>
      <c r="P4" s="274">
        <f>'1403-03-15'!P4+1</f>
        <v>48</v>
      </c>
    </row>
    <row r="5" spans="1:20" s="26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277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72" customFormat="1" ht="22.5" customHeight="1" x14ac:dyDescent="0.25">
      <c r="A7" s="8"/>
      <c r="B7" s="892" t="s">
        <v>60</v>
      </c>
      <c r="C7" s="892"/>
      <c r="D7" s="892"/>
      <c r="E7" s="271" t="s">
        <v>18</v>
      </c>
      <c r="F7" s="892" t="s">
        <v>60</v>
      </c>
      <c r="G7" s="892"/>
      <c r="H7" s="27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72" customFormat="1" ht="30" customHeight="1" x14ac:dyDescent="0.25">
      <c r="A8" s="8"/>
      <c r="B8" s="888" t="s">
        <v>421</v>
      </c>
      <c r="C8" s="889"/>
      <c r="D8" s="890"/>
      <c r="E8" s="275" t="s">
        <v>42</v>
      </c>
      <c r="F8" s="888" t="s">
        <v>410</v>
      </c>
      <c r="G8" s="890"/>
      <c r="H8" s="263">
        <v>600</v>
      </c>
      <c r="I8" s="980" t="s">
        <v>436</v>
      </c>
      <c r="J8" s="981"/>
      <c r="K8" s="981"/>
      <c r="L8" s="982"/>
      <c r="M8" s="951" t="s">
        <v>433</v>
      </c>
      <c r="N8" s="952"/>
      <c r="O8" s="952"/>
      <c r="P8" s="953"/>
    </row>
    <row r="9" spans="1:20" s="272" customFormat="1" ht="30" customHeight="1" x14ac:dyDescent="0.25">
      <c r="A9" s="8"/>
      <c r="B9" s="888" t="s">
        <v>434</v>
      </c>
      <c r="C9" s="889"/>
      <c r="D9" s="890"/>
      <c r="E9" s="275" t="s">
        <v>42</v>
      </c>
      <c r="F9" s="928" t="s">
        <v>102</v>
      </c>
      <c r="G9" s="929"/>
      <c r="H9" s="263" t="s">
        <v>42</v>
      </c>
      <c r="I9" s="980" t="s">
        <v>42</v>
      </c>
      <c r="J9" s="981"/>
      <c r="K9" s="981"/>
      <c r="L9" s="982"/>
      <c r="M9" s="1009"/>
      <c r="N9" s="1010"/>
      <c r="O9" s="1010"/>
      <c r="P9" s="1011"/>
    </row>
    <row r="10" spans="1:20" s="272" customFormat="1" ht="30" customHeight="1" x14ac:dyDescent="0.25">
      <c r="A10" s="8"/>
      <c r="B10" s="888" t="s">
        <v>42</v>
      </c>
      <c r="C10" s="889"/>
      <c r="D10" s="890"/>
      <c r="E10" s="275" t="s">
        <v>42</v>
      </c>
      <c r="F10" s="928" t="s">
        <v>42</v>
      </c>
      <c r="G10" s="929"/>
      <c r="H10" s="263" t="s">
        <v>42</v>
      </c>
      <c r="I10" s="980" t="s">
        <v>42</v>
      </c>
      <c r="J10" s="981"/>
      <c r="K10" s="981"/>
      <c r="L10" s="982"/>
      <c r="M10" s="954"/>
      <c r="N10" s="955"/>
      <c r="O10" s="955"/>
      <c r="P10" s="956"/>
    </row>
    <row r="11" spans="1:20" s="26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77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277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74" customFormat="1" ht="18.75" customHeight="1" x14ac:dyDescent="0.25">
      <c r="A14" s="8"/>
      <c r="B14" s="894"/>
      <c r="C14" s="894"/>
      <c r="D14" s="894"/>
      <c r="E14" s="894"/>
      <c r="F14" s="927"/>
      <c r="G14" s="893"/>
      <c r="H14" s="271" t="s">
        <v>57</v>
      </c>
      <c r="I14" s="27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277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63" t="s">
        <v>435</v>
      </c>
      <c r="H15" s="263">
        <v>40</v>
      </c>
      <c r="I15" s="30">
        <v>88</v>
      </c>
      <c r="J15" s="29">
        <f>H15*6.65+I15*4.16</f>
        <v>632.08000000000004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277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63" t="s">
        <v>84</v>
      </c>
      <c r="H16" s="7">
        <v>76</v>
      </c>
      <c r="I16" s="7">
        <v>0</v>
      </c>
      <c r="J16" s="29">
        <f>H16*6+I16*4</f>
        <v>456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69"/>
      <c r="T16" s="269"/>
    </row>
    <row r="17" spans="1:20" s="277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63" t="s">
        <v>312</v>
      </c>
      <c r="H17" s="7">
        <v>31</v>
      </c>
      <c r="I17" s="7">
        <v>32</v>
      </c>
      <c r="J17" s="29">
        <f>H17*6+I17*4</f>
        <v>314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277" customFormat="1" ht="15" customHeight="1" x14ac:dyDescent="0.25">
      <c r="A18" s="8"/>
      <c r="B18" s="6" t="s">
        <v>163</v>
      </c>
      <c r="C18" s="263" t="s">
        <v>42</v>
      </c>
      <c r="D18" s="263" t="s">
        <v>42</v>
      </c>
      <c r="E18" s="6" t="s">
        <v>42</v>
      </c>
      <c r="F18" s="6" t="s">
        <v>42</v>
      </c>
      <c r="G18" s="263" t="s">
        <v>396</v>
      </c>
      <c r="H18" s="263" t="s">
        <v>42</v>
      </c>
      <c r="I18" s="263" t="s">
        <v>42</v>
      </c>
      <c r="J18" s="276">
        <f>J15</f>
        <v>632.08000000000004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277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63" t="s">
        <v>84</v>
      </c>
      <c r="H19" s="263" t="s">
        <v>42</v>
      </c>
      <c r="I19" s="263" t="s">
        <v>42</v>
      </c>
      <c r="J19" s="276">
        <f>J16</f>
        <v>456</v>
      </c>
      <c r="K19" s="960" t="s">
        <v>70</v>
      </c>
      <c r="L19" s="961"/>
      <c r="M19" s="910" t="s">
        <v>42</v>
      </c>
      <c r="N19" s="910"/>
      <c r="O19" s="910"/>
      <c r="P19" s="910"/>
      <c r="S19" s="269"/>
      <c r="T19" s="269"/>
    </row>
    <row r="20" spans="1:20" s="277" customFormat="1" ht="15" customHeight="1" x14ac:dyDescent="0.25">
      <c r="A20" s="8"/>
      <c r="B20" s="7" t="s">
        <v>426</v>
      </c>
      <c r="C20" s="263" t="s">
        <v>42</v>
      </c>
      <c r="D20" s="263" t="s">
        <v>42</v>
      </c>
      <c r="E20" s="263" t="s">
        <v>42</v>
      </c>
      <c r="F20" s="263" t="s">
        <v>42</v>
      </c>
      <c r="G20" s="263" t="s">
        <v>75</v>
      </c>
      <c r="H20" s="263" t="s">
        <v>42</v>
      </c>
      <c r="I20" s="263" t="s">
        <v>42</v>
      </c>
      <c r="J20" s="276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69"/>
      <c r="T20" s="7" t="s">
        <v>92</v>
      </c>
    </row>
    <row r="21" spans="1:20" s="277" customFormat="1" ht="15" customHeight="1" x14ac:dyDescent="0.25">
      <c r="A21" s="8"/>
      <c r="B21" s="6" t="s">
        <v>163</v>
      </c>
      <c r="C21" s="263" t="s">
        <v>42</v>
      </c>
      <c r="D21" s="263" t="s">
        <v>42</v>
      </c>
      <c r="E21" s="263" t="s">
        <v>42</v>
      </c>
      <c r="F21" s="263" t="s">
        <v>42</v>
      </c>
      <c r="G21" s="263" t="s">
        <v>399</v>
      </c>
      <c r="H21" s="263" t="s">
        <v>42</v>
      </c>
      <c r="I21" s="263" t="s">
        <v>42</v>
      </c>
      <c r="J21" s="276">
        <f>J17+0</f>
        <v>314</v>
      </c>
      <c r="K21" s="960" t="s">
        <v>70</v>
      </c>
      <c r="L21" s="961"/>
      <c r="M21" s="910" t="s">
        <v>42</v>
      </c>
      <c r="N21" s="910"/>
      <c r="O21" s="910"/>
      <c r="P21" s="910"/>
      <c r="S21" s="269"/>
      <c r="T21" s="209"/>
    </row>
    <row r="22" spans="1:20" s="277" customFormat="1" ht="15" customHeight="1" x14ac:dyDescent="0.25">
      <c r="A22" s="8"/>
      <c r="B22" s="6" t="s">
        <v>417</v>
      </c>
      <c r="C22" s="263" t="s">
        <v>42</v>
      </c>
      <c r="D22" s="263" t="s">
        <v>42</v>
      </c>
      <c r="E22" s="263" t="s">
        <v>42</v>
      </c>
      <c r="F22" s="263" t="s">
        <v>42</v>
      </c>
      <c r="G22" s="263" t="s">
        <v>125</v>
      </c>
      <c r="H22" s="263" t="s">
        <v>42</v>
      </c>
      <c r="I22" s="263" t="s">
        <v>42</v>
      </c>
      <c r="J22" s="276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269"/>
      <c r="T22" s="209"/>
    </row>
    <row r="23" spans="1:20" s="277" customFormat="1" ht="15" customHeight="1" x14ac:dyDescent="0.25">
      <c r="A23" s="8"/>
      <c r="B23" s="263" t="s">
        <v>367</v>
      </c>
      <c r="C23" s="263" t="s">
        <v>42</v>
      </c>
      <c r="D23" s="263" t="s">
        <v>42</v>
      </c>
      <c r="E23" s="263" t="s">
        <v>42</v>
      </c>
      <c r="F23" s="263" t="s">
        <v>42</v>
      </c>
      <c r="G23" s="263" t="s">
        <v>42</v>
      </c>
      <c r="H23" s="263" t="s">
        <v>42</v>
      </c>
      <c r="I23" s="263" t="s">
        <v>42</v>
      </c>
      <c r="J23" s="263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269"/>
      <c r="T23" s="209"/>
    </row>
    <row r="24" spans="1:20" s="277" customFormat="1" ht="15" customHeight="1" x14ac:dyDescent="0.25">
      <c r="A24" s="8"/>
      <c r="B24" s="263"/>
      <c r="C24" s="263"/>
      <c r="D24" s="263"/>
      <c r="E24" s="263"/>
      <c r="F24" s="263"/>
      <c r="G24" s="263"/>
      <c r="H24" s="263"/>
      <c r="I24" s="263"/>
      <c r="J24" s="263"/>
      <c r="K24" s="960"/>
      <c r="L24" s="961"/>
      <c r="M24" s="900"/>
      <c r="N24" s="900"/>
      <c r="O24" s="900"/>
      <c r="P24" s="900"/>
      <c r="S24" s="269"/>
      <c r="T24" s="209"/>
    </row>
    <row r="25" spans="1:20" s="277" customFormat="1" ht="15" customHeight="1" x14ac:dyDescent="0.25">
      <c r="A25" s="8"/>
      <c r="C25" s="263"/>
      <c r="D25" s="263"/>
      <c r="E25" s="263"/>
      <c r="F25" s="263"/>
      <c r="G25" s="263"/>
      <c r="H25" s="263"/>
      <c r="I25" s="263"/>
      <c r="J25" s="263"/>
      <c r="K25" s="960"/>
      <c r="L25" s="961"/>
      <c r="M25" s="900"/>
      <c r="N25" s="900"/>
      <c r="O25" s="900"/>
      <c r="P25" s="900"/>
      <c r="S25" s="269"/>
      <c r="T25" s="209"/>
    </row>
    <row r="26" spans="1:20" s="277" customFormat="1" ht="15" customHeight="1" x14ac:dyDescent="0.25">
      <c r="A26" s="8"/>
      <c r="B26" s="263"/>
      <c r="C26" s="263"/>
      <c r="D26" s="263"/>
      <c r="E26" s="263"/>
      <c r="F26" s="263"/>
      <c r="G26" s="263"/>
      <c r="H26" s="263"/>
      <c r="I26" s="263"/>
      <c r="J26" s="263"/>
      <c r="K26" s="960"/>
      <c r="L26" s="961"/>
      <c r="M26" s="900"/>
      <c r="N26" s="900"/>
      <c r="O26" s="900"/>
      <c r="P26" s="900"/>
      <c r="S26" s="269"/>
      <c r="T26" s="209"/>
    </row>
    <row r="27" spans="1:20" s="277" customFormat="1" ht="15" customHeight="1" x14ac:dyDescent="0.25">
      <c r="A27" s="8"/>
      <c r="B27" s="263"/>
      <c r="C27" s="263"/>
      <c r="D27" s="263"/>
      <c r="E27" s="263"/>
      <c r="F27" s="263"/>
      <c r="G27" s="263"/>
      <c r="H27" s="263"/>
      <c r="I27" s="263"/>
      <c r="J27" s="263"/>
      <c r="K27" s="960"/>
      <c r="L27" s="961"/>
      <c r="M27" s="900"/>
      <c r="N27" s="900"/>
      <c r="O27" s="900"/>
      <c r="P27" s="900"/>
      <c r="S27" s="269"/>
      <c r="T27" s="269"/>
    </row>
    <row r="28" spans="1:20" s="26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77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274" customFormat="1" ht="47.1" customHeight="1" x14ac:dyDescent="0.25">
      <c r="A30" s="8"/>
      <c r="B30" s="271" t="s">
        <v>26</v>
      </c>
      <c r="C30" s="271" t="s">
        <v>28</v>
      </c>
      <c r="D30" s="271" t="s">
        <v>29</v>
      </c>
      <c r="E30" s="271" t="s">
        <v>64</v>
      </c>
      <c r="F30" s="271" t="s">
        <v>30</v>
      </c>
      <c r="G30" s="273" t="s">
        <v>51</v>
      </c>
      <c r="H30" s="273" t="s">
        <v>52</v>
      </c>
      <c r="I30" s="273" t="s">
        <v>53</v>
      </c>
      <c r="J30" s="901" t="s">
        <v>54</v>
      </c>
      <c r="K30" s="902"/>
      <c r="L30" s="51"/>
      <c r="M30" s="271" t="s">
        <v>292</v>
      </c>
      <c r="N30" s="271" t="s">
        <v>293</v>
      </c>
      <c r="O30" s="271" t="s">
        <v>294</v>
      </c>
      <c r="P30" s="271" t="s">
        <v>304</v>
      </c>
    </row>
    <row r="31" spans="1:20" s="277" customFormat="1" ht="21" customHeight="1" x14ac:dyDescent="0.25">
      <c r="A31" s="8"/>
      <c r="B31" s="7" t="s">
        <v>43</v>
      </c>
      <c r="C31" s="26">
        <v>1</v>
      </c>
      <c r="D31" s="26">
        <v>3</v>
      </c>
      <c r="E31" s="263">
        <v>0</v>
      </c>
      <c r="F31" s="26">
        <f>SUM(C31:E31)</f>
        <v>4</v>
      </c>
      <c r="G31" s="263">
        <v>40</v>
      </c>
      <c r="H31" s="263">
        <v>0</v>
      </c>
      <c r="I31" s="263">
        <f>SUM(G31:H31)</f>
        <v>40</v>
      </c>
      <c r="J31" s="928">
        <f>F31*10-G31</f>
        <v>0</v>
      </c>
      <c r="K31" s="929"/>
      <c r="L31" s="50"/>
      <c r="M31" s="262" t="s">
        <v>308</v>
      </c>
      <c r="N31" s="262">
        <v>4</v>
      </c>
      <c r="O31" s="262">
        <v>1</v>
      </c>
      <c r="P31" s="262">
        <f>O31+N31</f>
        <v>5</v>
      </c>
    </row>
    <row r="32" spans="1:20" s="277" customFormat="1" ht="21" customHeight="1" x14ac:dyDescent="0.25">
      <c r="A32" s="8"/>
      <c r="B32" s="263" t="s">
        <v>12</v>
      </c>
      <c r="C32" s="26">
        <v>0</v>
      </c>
      <c r="D32" s="26">
        <v>1</v>
      </c>
      <c r="E32" s="263">
        <v>1</v>
      </c>
      <c r="F32" s="26">
        <f t="shared" ref="F32:F38" si="0">SUM(C32:E32)</f>
        <v>2</v>
      </c>
      <c r="G32" s="263">
        <v>20</v>
      </c>
      <c r="H32" s="263">
        <v>0</v>
      </c>
      <c r="I32" s="263">
        <f>SUM(G32:H32)</f>
        <v>20</v>
      </c>
      <c r="J32" s="928">
        <f t="shared" ref="J32:J36" si="1">F32*10-G32</f>
        <v>0</v>
      </c>
      <c r="K32" s="929"/>
      <c r="L32" s="50"/>
      <c r="M32" s="262" t="s">
        <v>300</v>
      </c>
      <c r="N32" s="262">
        <v>16</v>
      </c>
      <c r="O32" s="262">
        <v>0</v>
      </c>
      <c r="P32" s="262">
        <f t="shared" ref="P32:P39" si="2">O32+N32</f>
        <v>16</v>
      </c>
    </row>
    <row r="33" spans="1:22" s="277" customFormat="1" ht="21" customHeight="1" x14ac:dyDescent="0.25">
      <c r="A33" s="8"/>
      <c r="B33" s="263" t="s">
        <v>13</v>
      </c>
      <c r="C33" s="263">
        <v>3</v>
      </c>
      <c r="D33" s="263">
        <v>0</v>
      </c>
      <c r="E33" s="263">
        <v>8</v>
      </c>
      <c r="F33" s="26">
        <f t="shared" si="0"/>
        <v>11</v>
      </c>
      <c r="G33" s="263">
        <v>90</v>
      </c>
      <c r="H33" s="263">
        <v>0</v>
      </c>
      <c r="I33" s="263">
        <f>SUM(G33:H33)</f>
        <v>90</v>
      </c>
      <c r="J33" s="928">
        <f t="shared" si="1"/>
        <v>20</v>
      </c>
      <c r="K33" s="929"/>
      <c r="L33" s="50"/>
      <c r="M33" s="262" t="s">
        <v>296</v>
      </c>
      <c r="N33" s="262">
        <v>5</v>
      </c>
      <c r="O33" s="262">
        <v>2</v>
      </c>
      <c r="P33" s="262">
        <f t="shared" si="2"/>
        <v>7</v>
      </c>
    </row>
    <row r="34" spans="1:22" s="277" customFormat="1" ht="21" customHeight="1" x14ac:dyDescent="0.25">
      <c r="A34" s="8"/>
      <c r="B34" s="263" t="s">
        <v>10</v>
      </c>
      <c r="C34" s="263">
        <v>1</v>
      </c>
      <c r="D34" s="263">
        <v>1</v>
      </c>
      <c r="E34" s="263">
        <v>0</v>
      </c>
      <c r="F34" s="26">
        <f t="shared" si="0"/>
        <v>2</v>
      </c>
      <c r="G34" s="263">
        <v>20</v>
      </c>
      <c r="H34" s="263">
        <v>0</v>
      </c>
      <c r="I34" s="263">
        <f t="shared" ref="I34:I38" si="3">SUM(G34:H34)</f>
        <v>20</v>
      </c>
      <c r="J34" s="928">
        <f t="shared" si="1"/>
        <v>0</v>
      </c>
      <c r="K34" s="929"/>
      <c r="L34" s="50"/>
      <c r="M34" s="262" t="s">
        <v>297</v>
      </c>
      <c r="N34" s="262">
        <v>5</v>
      </c>
      <c r="O34" s="262">
        <v>0</v>
      </c>
      <c r="P34" s="262">
        <f t="shared" si="2"/>
        <v>5</v>
      </c>
    </row>
    <row r="35" spans="1:22" s="277" customFormat="1" ht="21" customHeight="1" x14ac:dyDescent="0.25">
      <c r="A35" s="8"/>
      <c r="B35" s="263" t="s">
        <v>11</v>
      </c>
      <c r="C35" s="263">
        <v>3</v>
      </c>
      <c r="D35" s="263">
        <v>2</v>
      </c>
      <c r="E35" s="263">
        <v>0</v>
      </c>
      <c r="F35" s="26">
        <f t="shared" si="0"/>
        <v>5</v>
      </c>
      <c r="G35" s="263">
        <v>40</v>
      </c>
      <c r="H35" s="263">
        <v>0</v>
      </c>
      <c r="I35" s="263">
        <f t="shared" si="3"/>
        <v>40</v>
      </c>
      <c r="J35" s="928">
        <f t="shared" si="1"/>
        <v>10</v>
      </c>
      <c r="K35" s="929"/>
      <c r="L35" s="50"/>
      <c r="M35" s="262" t="s">
        <v>295</v>
      </c>
      <c r="N35" s="262">
        <v>8</v>
      </c>
      <c r="O35" s="262">
        <v>0</v>
      </c>
      <c r="P35" s="262">
        <f t="shared" si="2"/>
        <v>8</v>
      </c>
    </row>
    <row r="36" spans="1:22" s="277" customFormat="1" ht="21" customHeight="1" x14ac:dyDescent="0.25">
      <c r="A36" s="8"/>
      <c r="B36" s="263" t="s">
        <v>31</v>
      </c>
      <c r="C36" s="263">
        <v>2</v>
      </c>
      <c r="D36" s="263">
        <v>2</v>
      </c>
      <c r="E36" s="263">
        <v>0</v>
      </c>
      <c r="F36" s="26">
        <f t="shared" si="0"/>
        <v>4</v>
      </c>
      <c r="G36" s="263">
        <v>30</v>
      </c>
      <c r="H36" s="263">
        <v>0</v>
      </c>
      <c r="I36" s="263">
        <f t="shared" si="3"/>
        <v>30</v>
      </c>
      <c r="J36" s="928">
        <f t="shared" si="1"/>
        <v>10</v>
      </c>
      <c r="K36" s="929"/>
      <c r="L36" s="50"/>
      <c r="M36" s="262" t="s">
        <v>309</v>
      </c>
      <c r="N36" s="262">
        <v>16</v>
      </c>
      <c r="O36" s="262">
        <v>2</v>
      </c>
      <c r="P36" s="262">
        <f t="shared" si="2"/>
        <v>18</v>
      </c>
    </row>
    <row r="37" spans="1:22" s="277" customFormat="1" ht="21" customHeight="1" x14ac:dyDescent="0.25">
      <c r="A37" s="8"/>
      <c r="B37" s="263" t="s">
        <v>32</v>
      </c>
      <c r="C37" s="263">
        <v>2</v>
      </c>
      <c r="D37" s="263">
        <v>0</v>
      </c>
      <c r="E37" s="263">
        <v>0</v>
      </c>
      <c r="F37" s="26">
        <f t="shared" si="0"/>
        <v>2</v>
      </c>
      <c r="G37" s="263">
        <v>0</v>
      </c>
      <c r="H37" s="263">
        <v>0</v>
      </c>
      <c r="I37" s="263">
        <f t="shared" si="3"/>
        <v>0</v>
      </c>
      <c r="J37" s="928">
        <v>0</v>
      </c>
      <c r="K37" s="929"/>
      <c r="L37" s="50"/>
      <c r="M37" s="262" t="s">
        <v>358</v>
      </c>
      <c r="N37" s="262">
        <v>5</v>
      </c>
      <c r="O37" s="262">
        <v>1</v>
      </c>
      <c r="P37" s="262">
        <f t="shared" si="2"/>
        <v>6</v>
      </c>
    </row>
    <row r="38" spans="1:22" s="277" customFormat="1" ht="21" customHeight="1" x14ac:dyDescent="0.25">
      <c r="A38" s="8"/>
      <c r="B38" s="263" t="s">
        <v>63</v>
      </c>
      <c r="C38" s="263">
        <v>0</v>
      </c>
      <c r="D38" s="263">
        <v>2</v>
      </c>
      <c r="E38" s="263">
        <v>2</v>
      </c>
      <c r="F38" s="26">
        <f t="shared" si="0"/>
        <v>4</v>
      </c>
      <c r="G38" s="263">
        <v>30</v>
      </c>
      <c r="H38" s="263">
        <v>0</v>
      </c>
      <c r="I38" s="263">
        <f t="shared" si="3"/>
        <v>30</v>
      </c>
      <c r="J38" s="928">
        <v>0</v>
      </c>
      <c r="K38" s="929"/>
      <c r="L38" s="50"/>
      <c r="M38" s="262" t="s">
        <v>299</v>
      </c>
      <c r="N38" s="262">
        <v>5</v>
      </c>
      <c r="O38" s="262">
        <v>0</v>
      </c>
      <c r="P38" s="262">
        <f t="shared" si="2"/>
        <v>5</v>
      </c>
    </row>
    <row r="39" spans="1:22" s="277" customFormat="1" ht="21" customHeight="1" x14ac:dyDescent="0.25">
      <c r="A39" s="8"/>
      <c r="B39" s="263" t="s">
        <v>33</v>
      </c>
      <c r="C39" s="263">
        <v>1</v>
      </c>
      <c r="D39" s="263">
        <v>0</v>
      </c>
      <c r="E39" s="263" t="s">
        <v>72</v>
      </c>
      <c r="F39" s="26">
        <f>SUM(C39:E39)</f>
        <v>1</v>
      </c>
      <c r="G39" s="263">
        <v>8</v>
      </c>
      <c r="H39" s="263">
        <v>0</v>
      </c>
      <c r="I39" s="263">
        <f>SUM(G39:H39)</f>
        <v>8</v>
      </c>
      <c r="J39" s="928">
        <v>0</v>
      </c>
      <c r="K39" s="929"/>
      <c r="L39" s="50"/>
      <c r="M39" s="262" t="s">
        <v>307</v>
      </c>
      <c r="N39" s="262">
        <v>28</v>
      </c>
      <c r="O39" s="262">
        <v>0</v>
      </c>
      <c r="P39" s="262">
        <f t="shared" si="2"/>
        <v>28</v>
      </c>
    </row>
    <row r="40" spans="1:22" s="277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63">
        <v>50</v>
      </c>
      <c r="H40" s="263">
        <v>0</v>
      </c>
      <c r="I40" s="263">
        <f>SUM(G40:H40)</f>
        <v>50</v>
      </c>
      <c r="J40" s="928">
        <v>0</v>
      </c>
      <c r="K40" s="929"/>
      <c r="L40" s="50"/>
      <c r="M40" s="262" t="s">
        <v>306</v>
      </c>
      <c r="N40" s="262">
        <f t="shared" ref="N40:O40" si="4">SUM(N31:N39)</f>
        <v>92</v>
      </c>
      <c r="O40" s="262">
        <f t="shared" si="4"/>
        <v>6</v>
      </c>
      <c r="P40" s="262">
        <f>SUM(P31:P39)</f>
        <v>98</v>
      </c>
      <c r="Q40" s="277">
        <f>N40-N39</f>
        <v>64</v>
      </c>
    </row>
    <row r="41" spans="1:22" s="277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277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277" customFormat="1" ht="30.6" customHeight="1" x14ac:dyDescent="0.25">
      <c r="A43" s="8"/>
      <c r="B43" s="273" t="s">
        <v>35</v>
      </c>
      <c r="C43" s="273" t="s">
        <v>36</v>
      </c>
      <c r="D43" s="273" t="s">
        <v>1</v>
      </c>
      <c r="E43" s="267" t="s">
        <v>45</v>
      </c>
      <c r="F43" s="273" t="s">
        <v>71</v>
      </c>
      <c r="G43" s="273" t="s">
        <v>37</v>
      </c>
      <c r="H43" s="901" t="s">
        <v>7</v>
      </c>
      <c r="I43" s="936"/>
      <c r="J43" s="936"/>
      <c r="K43" s="902"/>
      <c r="L43" s="43"/>
      <c r="M43" s="273" t="s">
        <v>50</v>
      </c>
      <c r="N43" s="273" t="s">
        <v>49</v>
      </c>
      <c r="O43" s="273" t="s">
        <v>48</v>
      </c>
      <c r="P43" s="273" t="s">
        <v>47</v>
      </c>
      <c r="Q43" s="277" t="s">
        <v>243</v>
      </c>
      <c r="R43" s="277" t="s">
        <v>424</v>
      </c>
    </row>
    <row r="44" spans="1:22" s="277" customFormat="1" ht="30.95" customHeight="1" x14ac:dyDescent="0.55000000000000004">
      <c r="A44" s="8"/>
      <c r="B44" s="263" t="s">
        <v>61</v>
      </c>
      <c r="C44" s="276">
        <v>0</v>
      </c>
      <c r="D44" s="263" t="s">
        <v>62</v>
      </c>
      <c r="E44" s="276">
        <f>'1403-03-15'!E44+'1403-03-16'!C44</f>
        <v>113800</v>
      </c>
      <c r="F44" s="276">
        <v>1188</v>
      </c>
      <c r="G44" s="276">
        <f>'1403-03-15'!G44-F44+C44+R44</f>
        <v>25122</v>
      </c>
      <c r="H44" s="1012" t="s">
        <v>425</v>
      </c>
      <c r="I44" s="1013"/>
      <c r="J44" s="1013"/>
      <c r="K44" s="1014"/>
      <c r="L44" s="41"/>
      <c r="M44" s="263" t="s">
        <v>66</v>
      </c>
      <c r="N44" s="276">
        <f>'1403-03-15'!O44</f>
        <v>1841.75</v>
      </c>
      <c r="O44" s="276">
        <f>SUM(J15:J17)</f>
        <v>1402.08</v>
      </c>
      <c r="P44" s="276">
        <f>'1403-03-15'!P44+O44+Q44</f>
        <v>67323.58</v>
      </c>
      <c r="Q44" s="19">
        <v>0</v>
      </c>
      <c r="R44" s="19">
        <v>0</v>
      </c>
      <c r="V44" s="18"/>
    </row>
    <row r="45" spans="1:22" s="277" customFormat="1" ht="30.95" customHeight="1" x14ac:dyDescent="0.25">
      <c r="A45" s="8"/>
      <c r="B45" s="263" t="s">
        <v>301</v>
      </c>
      <c r="C45" s="263">
        <v>0</v>
      </c>
      <c r="D45" s="263" t="s">
        <v>302</v>
      </c>
      <c r="E45" s="263">
        <v>251</v>
      </c>
      <c r="F45" s="263">
        <v>0</v>
      </c>
      <c r="G45" s="276" t="s">
        <v>42</v>
      </c>
      <c r="H45" s="937" t="s">
        <v>42</v>
      </c>
      <c r="I45" s="938"/>
      <c r="J45" s="938"/>
      <c r="K45" s="939"/>
      <c r="L45" s="42"/>
      <c r="M45" s="275" t="s">
        <v>67</v>
      </c>
      <c r="N45" s="276">
        <f>'1403-03-15'!O45</f>
        <v>660</v>
      </c>
      <c r="O45" s="276">
        <f>J19</f>
        <v>456</v>
      </c>
      <c r="P45" s="276">
        <f>'1403-03-15'!P45+O45+Q45</f>
        <v>59730.931999999986</v>
      </c>
      <c r="Q45" s="19">
        <f>Q44*0.6</f>
        <v>0</v>
      </c>
      <c r="R45" s="19"/>
      <c r="U45" s="19"/>
    </row>
    <row r="46" spans="1:22" s="277" customFormat="1" ht="30.95" customHeight="1" x14ac:dyDescent="0.25">
      <c r="A46" s="8"/>
      <c r="B46" s="31"/>
      <c r="C46" s="31"/>
      <c r="D46" s="263"/>
      <c r="E46" s="263"/>
      <c r="F46" s="263"/>
      <c r="G46" s="276"/>
      <c r="H46" s="264"/>
      <c r="I46" s="265"/>
      <c r="J46" s="265"/>
      <c r="K46" s="266"/>
      <c r="L46" s="42"/>
      <c r="M46" s="275" t="s">
        <v>164</v>
      </c>
      <c r="N46" s="276">
        <f>'1403-03-15'!O46</f>
        <v>1231.75</v>
      </c>
      <c r="O46" s="276">
        <f>J21+J20+J18</f>
        <v>996.08</v>
      </c>
      <c r="P46" s="276">
        <f>'1403-03-15'!P46+O46+Q46</f>
        <v>13878.91</v>
      </c>
      <c r="Q46" s="277">
        <v>0</v>
      </c>
      <c r="R46" s="19"/>
      <c r="U46" s="19"/>
    </row>
    <row r="47" spans="1:22" s="277" customFormat="1" ht="30.95" customHeight="1" x14ac:dyDescent="0.25">
      <c r="A47" s="8"/>
      <c r="B47" s="31"/>
      <c r="C47" s="31"/>
      <c r="D47" s="263"/>
      <c r="E47" s="263"/>
      <c r="F47" s="263"/>
      <c r="G47" s="263"/>
      <c r="H47" s="264"/>
      <c r="I47" s="265"/>
      <c r="J47" s="265"/>
      <c r="K47" s="266"/>
      <c r="L47" s="42"/>
      <c r="M47" s="275" t="s">
        <v>190</v>
      </c>
      <c r="N47" s="276">
        <f>'1403-03-15'!O47</f>
        <v>0</v>
      </c>
      <c r="O47" s="276">
        <f>J22</f>
        <v>0</v>
      </c>
      <c r="P47" s="276">
        <f>'1403-03-15'!P47+O47+Q47</f>
        <v>519</v>
      </c>
      <c r="Q47" s="19">
        <v>0</v>
      </c>
      <c r="R47" s="19"/>
    </row>
    <row r="48" spans="1:22" s="277" customFormat="1" ht="30.95" customHeight="1" x14ac:dyDescent="0.25">
      <c r="A48" s="8"/>
      <c r="B48" s="31"/>
      <c r="C48" s="31"/>
      <c r="D48" s="263"/>
      <c r="E48" s="263"/>
      <c r="F48" s="263"/>
      <c r="G48" s="263"/>
      <c r="H48" s="930"/>
      <c r="I48" s="931"/>
      <c r="J48" s="931"/>
      <c r="K48" s="932"/>
      <c r="L48" s="42"/>
      <c r="M48" s="263" t="s">
        <v>191</v>
      </c>
      <c r="N48" s="276">
        <f>'1403-03-15'!O48</f>
        <v>0</v>
      </c>
      <c r="O48" s="276">
        <f>J23</f>
        <v>0</v>
      </c>
      <c r="P48" s="276">
        <f>'1403-03-15'!P48+O48+Q48</f>
        <v>90</v>
      </c>
      <c r="Q48" s="277">
        <v>0</v>
      </c>
    </row>
    <row r="49" spans="1:16" s="277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277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277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89"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K23:L23"/>
    <mergeCell ref="M23:P23"/>
    <mergeCell ref="K24:L24"/>
    <mergeCell ref="M24:P24"/>
    <mergeCell ref="K25:L25"/>
    <mergeCell ref="M25:P25"/>
    <mergeCell ref="K20:L20"/>
    <mergeCell ref="M20:P20"/>
    <mergeCell ref="K21:L21"/>
    <mergeCell ref="M21:P21"/>
    <mergeCell ref="K22:L22"/>
    <mergeCell ref="M22:P22"/>
    <mergeCell ref="K18:L18"/>
    <mergeCell ref="M18:P18"/>
    <mergeCell ref="S18:T18"/>
    <mergeCell ref="K19:L19"/>
    <mergeCell ref="M19:P19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7AF-B1BE-4173-9819-EE332E0C9400}">
  <sheetPr>
    <pageSetUpPr fitToPage="1"/>
  </sheetPr>
  <dimension ref="A2:V51"/>
  <sheetViews>
    <sheetView rightToLeft="1" view="pageBreakPreview" topLeftCell="A31" zoomScale="145" zoomScaleNormal="100" zoomScaleSheetLayoutView="145" workbookViewId="0">
      <selection activeCell="D38" activeCellId="4" sqref="E35 D31 E32:E33 D34:D36 D3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29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29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293" customFormat="1" ht="23.1" customHeight="1" x14ac:dyDescent="0.25">
      <c r="A4" s="8"/>
      <c r="B4" s="977" t="s">
        <v>2</v>
      </c>
      <c r="C4" s="977"/>
      <c r="D4" s="977"/>
      <c r="E4" s="977"/>
      <c r="F4" s="284"/>
      <c r="G4" s="978" t="s">
        <v>16</v>
      </c>
      <c r="H4" s="978"/>
      <c r="I4" s="997" t="s">
        <v>437</v>
      </c>
      <c r="J4" s="997"/>
      <c r="K4" s="996" t="s">
        <v>438</v>
      </c>
      <c r="L4" s="996"/>
      <c r="M4" s="996"/>
      <c r="N4" s="978" t="s">
        <v>3</v>
      </c>
      <c r="O4" s="978"/>
      <c r="P4" s="291">
        <v>49</v>
      </c>
    </row>
    <row r="5" spans="1:20" s="28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29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78" customFormat="1" ht="22.5" customHeight="1" x14ac:dyDescent="0.25">
      <c r="A7" s="8"/>
      <c r="B7" s="892" t="s">
        <v>60</v>
      </c>
      <c r="C7" s="892"/>
      <c r="D7" s="892"/>
      <c r="E7" s="279" t="s">
        <v>18</v>
      </c>
      <c r="F7" s="892" t="s">
        <v>60</v>
      </c>
      <c r="G7" s="892"/>
      <c r="H7" s="27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78" customFormat="1" ht="30" customHeight="1" x14ac:dyDescent="0.25">
      <c r="A8" s="8"/>
      <c r="B8" s="888" t="s">
        <v>421</v>
      </c>
      <c r="C8" s="889"/>
      <c r="D8" s="890"/>
      <c r="E8" s="290" t="s">
        <v>42</v>
      </c>
      <c r="F8" s="888" t="s">
        <v>410</v>
      </c>
      <c r="G8" s="890"/>
      <c r="H8" s="283">
        <v>575</v>
      </c>
      <c r="I8" s="980" t="s">
        <v>439</v>
      </c>
      <c r="J8" s="981"/>
      <c r="K8" s="981"/>
      <c r="L8" s="982"/>
      <c r="M8" s="951" t="s">
        <v>433</v>
      </c>
      <c r="N8" s="952"/>
      <c r="O8" s="952"/>
      <c r="P8" s="953"/>
    </row>
    <row r="9" spans="1:20" s="278" customFormat="1" ht="30" customHeight="1" x14ac:dyDescent="0.25">
      <c r="A9" s="8"/>
      <c r="B9" s="888" t="s">
        <v>434</v>
      </c>
      <c r="C9" s="889"/>
      <c r="D9" s="890"/>
      <c r="E9" s="290" t="s">
        <v>42</v>
      </c>
      <c r="F9" s="928" t="s">
        <v>102</v>
      </c>
      <c r="G9" s="929"/>
      <c r="H9" s="283" t="s">
        <v>42</v>
      </c>
      <c r="I9" s="980" t="s">
        <v>42</v>
      </c>
      <c r="J9" s="981"/>
      <c r="K9" s="981"/>
      <c r="L9" s="982"/>
      <c r="M9" s="1009"/>
      <c r="N9" s="1010"/>
      <c r="O9" s="1010"/>
      <c r="P9" s="1011"/>
    </row>
    <row r="10" spans="1:20" s="278" customFormat="1" ht="30" customHeight="1" x14ac:dyDescent="0.25">
      <c r="A10" s="8"/>
      <c r="B10" s="888" t="s">
        <v>42</v>
      </c>
      <c r="C10" s="889"/>
      <c r="D10" s="890"/>
      <c r="E10" s="290" t="s">
        <v>42</v>
      </c>
      <c r="F10" s="928" t="s">
        <v>42</v>
      </c>
      <c r="G10" s="929"/>
      <c r="H10" s="283" t="s">
        <v>42</v>
      </c>
      <c r="I10" s="980" t="s">
        <v>42</v>
      </c>
      <c r="J10" s="981"/>
      <c r="K10" s="981"/>
      <c r="L10" s="982"/>
      <c r="M10" s="954"/>
      <c r="N10" s="955"/>
      <c r="O10" s="955"/>
      <c r="P10" s="956"/>
    </row>
    <row r="11" spans="1:20" s="28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29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29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291" customFormat="1" ht="18.75" customHeight="1" x14ac:dyDescent="0.25">
      <c r="A14" s="8"/>
      <c r="B14" s="894"/>
      <c r="C14" s="894"/>
      <c r="D14" s="894"/>
      <c r="E14" s="894"/>
      <c r="F14" s="927"/>
      <c r="G14" s="893"/>
      <c r="H14" s="279" t="s">
        <v>57</v>
      </c>
      <c r="I14" s="27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293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83" t="s">
        <v>435</v>
      </c>
      <c r="H15" s="283">
        <v>89</v>
      </c>
      <c r="I15" s="30">
        <v>98</v>
      </c>
      <c r="J15" s="29">
        <f>H15*6.65+I15*4.16</f>
        <v>999.53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293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83" t="s">
        <v>84</v>
      </c>
      <c r="H16" s="7">
        <v>108</v>
      </c>
      <c r="I16" s="7">
        <v>0</v>
      </c>
      <c r="J16" s="29">
        <f>H16*6+I16*4</f>
        <v>648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81"/>
      <c r="T16" s="281"/>
    </row>
    <row r="17" spans="1:20" s="293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83" t="s">
        <v>312</v>
      </c>
      <c r="H17" s="7">
        <v>25</v>
      </c>
      <c r="I17" s="7">
        <v>25</v>
      </c>
      <c r="J17" s="29">
        <f>H17*6+I17*4</f>
        <v>250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293" customFormat="1" ht="15" customHeight="1" x14ac:dyDescent="0.25">
      <c r="A18" s="8"/>
      <c r="B18" s="6" t="s">
        <v>163</v>
      </c>
      <c r="C18" s="283" t="s">
        <v>42</v>
      </c>
      <c r="D18" s="283" t="s">
        <v>42</v>
      </c>
      <c r="E18" s="6" t="s">
        <v>42</v>
      </c>
      <c r="F18" s="6" t="s">
        <v>42</v>
      </c>
      <c r="G18" s="283" t="s">
        <v>396</v>
      </c>
      <c r="H18" s="283" t="s">
        <v>42</v>
      </c>
      <c r="I18" s="283" t="s">
        <v>42</v>
      </c>
      <c r="J18" s="292">
        <f>J15</f>
        <v>999.53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293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83" t="s">
        <v>84</v>
      </c>
      <c r="H19" s="283" t="s">
        <v>42</v>
      </c>
      <c r="I19" s="283" t="s">
        <v>42</v>
      </c>
      <c r="J19" s="292">
        <f>J16</f>
        <v>648</v>
      </c>
      <c r="K19" s="960" t="s">
        <v>70</v>
      </c>
      <c r="L19" s="961"/>
      <c r="M19" s="910" t="s">
        <v>42</v>
      </c>
      <c r="N19" s="910"/>
      <c r="O19" s="910"/>
      <c r="P19" s="910"/>
      <c r="S19" s="281"/>
      <c r="T19" s="281"/>
    </row>
    <row r="20" spans="1:20" s="293" customFormat="1" ht="15" customHeight="1" x14ac:dyDescent="0.25">
      <c r="A20" s="8"/>
      <c r="B20" s="7" t="s">
        <v>426</v>
      </c>
      <c r="C20" s="283" t="s">
        <v>42</v>
      </c>
      <c r="D20" s="283" t="s">
        <v>42</v>
      </c>
      <c r="E20" s="283" t="s">
        <v>42</v>
      </c>
      <c r="F20" s="283" t="s">
        <v>42</v>
      </c>
      <c r="G20" s="283" t="s">
        <v>75</v>
      </c>
      <c r="H20" s="283" t="s">
        <v>42</v>
      </c>
      <c r="I20" s="283" t="s">
        <v>42</v>
      </c>
      <c r="J20" s="292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81"/>
      <c r="T20" s="7" t="s">
        <v>92</v>
      </c>
    </row>
    <row r="21" spans="1:20" s="293" customFormat="1" ht="15" customHeight="1" x14ac:dyDescent="0.25">
      <c r="A21" s="8"/>
      <c r="B21" s="6" t="s">
        <v>163</v>
      </c>
      <c r="C21" s="283" t="s">
        <v>42</v>
      </c>
      <c r="D21" s="283" t="s">
        <v>42</v>
      </c>
      <c r="E21" s="283" t="s">
        <v>42</v>
      </c>
      <c r="F21" s="283" t="s">
        <v>42</v>
      </c>
      <c r="G21" s="283" t="s">
        <v>399</v>
      </c>
      <c r="H21" s="283" t="s">
        <v>42</v>
      </c>
      <c r="I21" s="283" t="s">
        <v>42</v>
      </c>
      <c r="J21" s="292">
        <f>J17+0</f>
        <v>250</v>
      </c>
      <c r="K21" s="960" t="s">
        <v>70</v>
      </c>
      <c r="L21" s="961"/>
      <c r="M21" s="910" t="s">
        <v>42</v>
      </c>
      <c r="N21" s="910"/>
      <c r="O21" s="910"/>
      <c r="P21" s="910"/>
      <c r="S21" s="281"/>
      <c r="T21" s="209"/>
    </row>
    <row r="22" spans="1:20" s="293" customFormat="1" ht="15" customHeight="1" x14ac:dyDescent="0.25">
      <c r="A22" s="8"/>
      <c r="B22" s="6" t="s">
        <v>417</v>
      </c>
      <c r="C22" s="283" t="s">
        <v>42</v>
      </c>
      <c r="D22" s="283" t="s">
        <v>42</v>
      </c>
      <c r="E22" s="283" t="s">
        <v>42</v>
      </c>
      <c r="F22" s="283" t="s">
        <v>42</v>
      </c>
      <c r="G22" s="283" t="s">
        <v>125</v>
      </c>
      <c r="H22" s="283" t="s">
        <v>42</v>
      </c>
      <c r="I22" s="283" t="s">
        <v>42</v>
      </c>
      <c r="J22" s="292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281"/>
      <c r="T22" s="209"/>
    </row>
    <row r="23" spans="1:20" s="293" customFormat="1" ht="15" customHeight="1" x14ac:dyDescent="0.25">
      <c r="A23" s="8"/>
      <c r="B23" s="283" t="s">
        <v>367</v>
      </c>
      <c r="C23" s="283" t="s">
        <v>42</v>
      </c>
      <c r="D23" s="283" t="s">
        <v>42</v>
      </c>
      <c r="E23" s="283" t="s">
        <v>42</v>
      </c>
      <c r="F23" s="283" t="s">
        <v>42</v>
      </c>
      <c r="G23" s="283" t="s">
        <v>42</v>
      </c>
      <c r="H23" s="283" t="s">
        <v>42</v>
      </c>
      <c r="I23" s="283" t="s">
        <v>42</v>
      </c>
      <c r="J23" s="283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281"/>
      <c r="T23" s="209"/>
    </row>
    <row r="24" spans="1:20" s="293" customFormat="1" ht="15" customHeight="1" x14ac:dyDescent="0.25">
      <c r="A24" s="8"/>
      <c r="B24" s="283"/>
      <c r="C24" s="283"/>
      <c r="D24" s="283"/>
      <c r="E24" s="283"/>
      <c r="F24" s="283"/>
      <c r="G24" s="283"/>
      <c r="H24" s="283"/>
      <c r="I24" s="283"/>
      <c r="J24" s="283"/>
      <c r="K24" s="960"/>
      <c r="L24" s="961"/>
      <c r="M24" s="900"/>
      <c r="N24" s="900"/>
      <c r="O24" s="900"/>
      <c r="P24" s="900"/>
      <c r="S24" s="281"/>
      <c r="T24" s="209"/>
    </row>
    <row r="25" spans="1:20" s="293" customFormat="1" ht="15" customHeight="1" x14ac:dyDescent="0.25">
      <c r="A25" s="8"/>
      <c r="C25" s="283"/>
      <c r="D25" s="283"/>
      <c r="E25" s="283"/>
      <c r="F25" s="283"/>
      <c r="G25" s="283"/>
      <c r="H25" s="283"/>
      <c r="I25" s="283"/>
      <c r="J25" s="283"/>
      <c r="K25" s="960"/>
      <c r="L25" s="961"/>
      <c r="M25" s="900"/>
      <c r="N25" s="900"/>
      <c r="O25" s="900"/>
      <c r="P25" s="900"/>
      <c r="S25" s="281"/>
      <c r="T25" s="209"/>
    </row>
    <row r="26" spans="1:20" s="293" customFormat="1" ht="15" customHeight="1" x14ac:dyDescent="0.25">
      <c r="A26" s="8"/>
      <c r="B26" s="283"/>
      <c r="C26" s="283"/>
      <c r="D26" s="283"/>
      <c r="E26" s="283"/>
      <c r="F26" s="283"/>
      <c r="G26" s="283"/>
      <c r="H26" s="283"/>
      <c r="I26" s="283"/>
      <c r="J26" s="283"/>
      <c r="K26" s="960"/>
      <c r="L26" s="961"/>
      <c r="M26" s="900"/>
      <c r="N26" s="900"/>
      <c r="O26" s="900"/>
      <c r="P26" s="900"/>
      <c r="S26" s="281"/>
      <c r="T26" s="209"/>
    </row>
    <row r="27" spans="1:20" s="293" customFormat="1" ht="15" customHeight="1" x14ac:dyDescent="0.25">
      <c r="A27" s="8"/>
      <c r="B27" s="283"/>
      <c r="C27" s="283"/>
      <c r="D27" s="283"/>
      <c r="E27" s="283"/>
      <c r="F27" s="283"/>
      <c r="G27" s="283"/>
      <c r="H27" s="283"/>
      <c r="I27" s="283"/>
      <c r="J27" s="283"/>
      <c r="K27" s="960"/>
      <c r="L27" s="961"/>
      <c r="M27" s="900"/>
      <c r="N27" s="900"/>
      <c r="O27" s="900"/>
      <c r="P27" s="900"/>
      <c r="S27" s="281"/>
      <c r="T27" s="281"/>
    </row>
    <row r="28" spans="1:20" s="285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293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291" customFormat="1" ht="47.1" customHeight="1" x14ac:dyDescent="0.25">
      <c r="A30" s="8"/>
      <c r="B30" s="279" t="s">
        <v>26</v>
      </c>
      <c r="C30" s="279" t="s">
        <v>28</v>
      </c>
      <c r="D30" s="279" t="s">
        <v>29</v>
      </c>
      <c r="E30" s="279" t="s">
        <v>64</v>
      </c>
      <c r="F30" s="279" t="s">
        <v>30</v>
      </c>
      <c r="G30" s="280" t="s">
        <v>51</v>
      </c>
      <c r="H30" s="280" t="s">
        <v>52</v>
      </c>
      <c r="I30" s="280" t="s">
        <v>53</v>
      </c>
      <c r="J30" s="901" t="s">
        <v>54</v>
      </c>
      <c r="K30" s="902"/>
      <c r="L30" s="51"/>
      <c r="M30" s="279" t="s">
        <v>292</v>
      </c>
      <c r="N30" s="279" t="s">
        <v>293</v>
      </c>
      <c r="O30" s="279" t="s">
        <v>294</v>
      </c>
      <c r="P30" s="279" t="s">
        <v>304</v>
      </c>
    </row>
    <row r="31" spans="1:20" s="293" customFormat="1" ht="21" customHeight="1" x14ac:dyDescent="0.25">
      <c r="A31" s="8"/>
      <c r="B31" s="7" t="s">
        <v>43</v>
      </c>
      <c r="C31" s="26">
        <v>1</v>
      </c>
      <c r="D31" s="26">
        <v>3</v>
      </c>
      <c r="E31" s="283">
        <v>0</v>
      </c>
      <c r="F31" s="26">
        <f>SUM(C31:E31)</f>
        <v>4</v>
      </c>
      <c r="G31" s="283">
        <v>40</v>
      </c>
      <c r="H31" s="283">
        <v>0</v>
      </c>
      <c r="I31" s="283">
        <f>SUM(G31:H31)</f>
        <v>40</v>
      </c>
      <c r="J31" s="928">
        <f>F31*10-G31</f>
        <v>0</v>
      </c>
      <c r="K31" s="929"/>
      <c r="L31" s="50"/>
      <c r="M31" s="286" t="s">
        <v>308</v>
      </c>
      <c r="N31" s="286">
        <v>4</v>
      </c>
      <c r="O31" s="286">
        <v>1</v>
      </c>
      <c r="P31" s="286">
        <f>O31+N31</f>
        <v>5</v>
      </c>
    </row>
    <row r="32" spans="1:20" s="293" customFormat="1" ht="21" customHeight="1" x14ac:dyDescent="0.25">
      <c r="A32" s="8"/>
      <c r="B32" s="283" t="s">
        <v>12</v>
      </c>
      <c r="C32" s="26">
        <v>0</v>
      </c>
      <c r="D32" s="26">
        <v>0</v>
      </c>
      <c r="E32" s="283">
        <v>2</v>
      </c>
      <c r="F32" s="26">
        <f t="shared" ref="F32:F38" si="0">SUM(C32:E32)</f>
        <v>2</v>
      </c>
      <c r="G32" s="283">
        <v>20</v>
      </c>
      <c r="H32" s="283">
        <v>0</v>
      </c>
      <c r="I32" s="283">
        <f>SUM(G32:H32)</f>
        <v>20</v>
      </c>
      <c r="J32" s="928">
        <f t="shared" ref="J32:J36" si="1">F32*10-G32</f>
        <v>0</v>
      </c>
      <c r="K32" s="929"/>
      <c r="L32" s="50"/>
      <c r="M32" s="286" t="s">
        <v>300</v>
      </c>
      <c r="N32" s="286">
        <v>13</v>
      </c>
      <c r="O32" s="286">
        <v>0</v>
      </c>
      <c r="P32" s="286">
        <f t="shared" ref="P32:P39" si="2">O32+N32</f>
        <v>13</v>
      </c>
    </row>
    <row r="33" spans="1:22" s="293" customFormat="1" ht="21" customHeight="1" x14ac:dyDescent="0.25">
      <c r="A33" s="8"/>
      <c r="B33" s="283" t="s">
        <v>13</v>
      </c>
      <c r="C33" s="283">
        <v>3</v>
      </c>
      <c r="D33" s="283">
        <v>0</v>
      </c>
      <c r="E33" s="283">
        <v>8</v>
      </c>
      <c r="F33" s="26">
        <f t="shared" si="0"/>
        <v>11</v>
      </c>
      <c r="G33" s="283">
        <v>90</v>
      </c>
      <c r="H33" s="283">
        <v>0</v>
      </c>
      <c r="I33" s="283">
        <f>SUM(G33:H33)</f>
        <v>90</v>
      </c>
      <c r="J33" s="928">
        <f t="shared" si="1"/>
        <v>20</v>
      </c>
      <c r="K33" s="929"/>
      <c r="L33" s="50"/>
      <c r="M33" s="286" t="s">
        <v>296</v>
      </c>
      <c r="N33" s="286">
        <v>6</v>
      </c>
      <c r="O33" s="286">
        <v>1</v>
      </c>
      <c r="P33" s="286">
        <f t="shared" si="2"/>
        <v>7</v>
      </c>
    </row>
    <row r="34" spans="1:22" s="293" customFormat="1" ht="21" customHeight="1" x14ac:dyDescent="0.25">
      <c r="A34" s="8"/>
      <c r="B34" s="283" t="s">
        <v>10</v>
      </c>
      <c r="C34" s="283">
        <v>1</v>
      </c>
      <c r="D34" s="283">
        <v>1</v>
      </c>
      <c r="E34" s="283">
        <v>0</v>
      </c>
      <c r="F34" s="26">
        <f t="shared" si="0"/>
        <v>2</v>
      </c>
      <c r="G34" s="283">
        <v>10</v>
      </c>
      <c r="H34" s="283">
        <v>0</v>
      </c>
      <c r="I34" s="283">
        <f t="shared" ref="I34:I38" si="3">SUM(G34:H34)</f>
        <v>10</v>
      </c>
      <c r="J34" s="928">
        <f t="shared" si="1"/>
        <v>10</v>
      </c>
      <c r="K34" s="929"/>
      <c r="L34" s="50"/>
      <c r="M34" s="286" t="s">
        <v>297</v>
      </c>
      <c r="N34" s="286">
        <v>5</v>
      </c>
      <c r="O34" s="286">
        <v>0</v>
      </c>
      <c r="P34" s="286">
        <f t="shared" si="2"/>
        <v>5</v>
      </c>
    </row>
    <row r="35" spans="1:22" s="293" customFormat="1" ht="21" customHeight="1" x14ac:dyDescent="0.25">
      <c r="A35" s="8"/>
      <c r="B35" s="283" t="s">
        <v>11</v>
      </c>
      <c r="C35" s="283">
        <v>3</v>
      </c>
      <c r="D35" s="283">
        <v>2</v>
      </c>
      <c r="E35" s="283">
        <v>0</v>
      </c>
      <c r="F35" s="26">
        <f t="shared" si="0"/>
        <v>5</v>
      </c>
      <c r="G35" s="283">
        <v>40</v>
      </c>
      <c r="H35" s="283">
        <v>0</v>
      </c>
      <c r="I35" s="283">
        <f t="shared" si="3"/>
        <v>40</v>
      </c>
      <c r="J35" s="928">
        <f t="shared" si="1"/>
        <v>10</v>
      </c>
      <c r="K35" s="929"/>
      <c r="L35" s="50"/>
      <c r="M35" s="286" t="s">
        <v>295</v>
      </c>
      <c r="N35" s="286">
        <v>7</v>
      </c>
      <c r="O35" s="286">
        <v>1</v>
      </c>
      <c r="P35" s="286">
        <f t="shared" si="2"/>
        <v>8</v>
      </c>
    </row>
    <row r="36" spans="1:22" s="293" customFormat="1" ht="21" customHeight="1" x14ac:dyDescent="0.25">
      <c r="A36" s="8"/>
      <c r="B36" s="283" t="s">
        <v>31</v>
      </c>
      <c r="C36" s="283">
        <v>2</v>
      </c>
      <c r="D36" s="283">
        <v>2</v>
      </c>
      <c r="E36" s="283">
        <v>0</v>
      </c>
      <c r="F36" s="26">
        <f t="shared" si="0"/>
        <v>4</v>
      </c>
      <c r="G36" s="283">
        <v>30</v>
      </c>
      <c r="H36" s="283">
        <v>0</v>
      </c>
      <c r="I36" s="283">
        <f t="shared" si="3"/>
        <v>30</v>
      </c>
      <c r="J36" s="928">
        <f t="shared" si="1"/>
        <v>10</v>
      </c>
      <c r="K36" s="929"/>
      <c r="L36" s="50"/>
      <c r="M36" s="286" t="s">
        <v>309</v>
      </c>
      <c r="N36" s="286">
        <v>16</v>
      </c>
      <c r="O36" s="286">
        <v>2</v>
      </c>
      <c r="P36" s="286">
        <f t="shared" si="2"/>
        <v>18</v>
      </c>
    </row>
    <row r="37" spans="1:22" s="293" customFormat="1" ht="21" customHeight="1" x14ac:dyDescent="0.25">
      <c r="A37" s="8"/>
      <c r="B37" s="283" t="s">
        <v>32</v>
      </c>
      <c r="C37" s="283">
        <v>2</v>
      </c>
      <c r="D37" s="283">
        <v>0</v>
      </c>
      <c r="E37" s="283">
        <v>0</v>
      </c>
      <c r="F37" s="26">
        <f t="shared" si="0"/>
        <v>2</v>
      </c>
      <c r="G37" s="283">
        <v>0</v>
      </c>
      <c r="H37" s="283">
        <v>0</v>
      </c>
      <c r="I37" s="283">
        <f t="shared" si="3"/>
        <v>0</v>
      </c>
      <c r="J37" s="928">
        <v>0</v>
      </c>
      <c r="K37" s="929"/>
      <c r="L37" s="50"/>
      <c r="M37" s="286" t="s">
        <v>358</v>
      </c>
      <c r="N37" s="286">
        <v>5</v>
      </c>
      <c r="O37" s="286">
        <v>1</v>
      </c>
      <c r="P37" s="286">
        <f t="shared" si="2"/>
        <v>6</v>
      </c>
    </row>
    <row r="38" spans="1:22" s="293" customFormat="1" ht="21" customHeight="1" x14ac:dyDescent="0.25">
      <c r="A38" s="8"/>
      <c r="B38" s="283" t="s">
        <v>63</v>
      </c>
      <c r="C38" s="283">
        <v>0</v>
      </c>
      <c r="D38" s="283">
        <v>2</v>
      </c>
      <c r="E38" s="283">
        <v>2</v>
      </c>
      <c r="F38" s="26">
        <f t="shared" si="0"/>
        <v>4</v>
      </c>
      <c r="G38" s="283">
        <v>20</v>
      </c>
      <c r="H38" s="283">
        <v>0</v>
      </c>
      <c r="I38" s="283">
        <f t="shared" si="3"/>
        <v>20</v>
      </c>
      <c r="J38" s="928">
        <v>0</v>
      </c>
      <c r="K38" s="929"/>
      <c r="L38" s="50"/>
      <c r="M38" s="286" t="s">
        <v>299</v>
      </c>
      <c r="N38" s="286">
        <v>6</v>
      </c>
      <c r="O38" s="286">
        <v>0</v>
      </c>
      <c r="P38" s="286">
        <f t="shared" si="2"/>
        <v>6</v>
      </c>
    </row>
    <row r="39" spans="1:22" s="293" customFormat="1" ht="21" customHeight="1" x14ac:dyDescent="0.25">
      <c r="A39" s="8"/>
      <c r="B39" s="283" t="s">
        <v>33</v>
      </c>
      <c r="C39" s="283">
        <v>1</v>
      </c>
      <c r="D39" s="283">
        <v>0</v>
      </c>
      <c r="E39" s="283" t="s">
        <v>72</v>
      </c>
      <c r="F39" s="26">
        <f>SUM(C39:E39)</f>
        <v>1</v>
      </c>
      <c r="G39" s="283">
        <v>8</v>
      </c>
      <c r="H39" s="283">
        <v>0</v>
      </c>
      <c r="I39" s="283">
        <f>SUM(G39:H39)</f>
        <v>8</v>
      </c>
      <c r="J39" s="928">
        <v>0</v>
      </c>
      <c r="K39" s="929"/>
      <c r="L39" s="50"/>
      <c r="M39" s="286" t="s">
        <v>307</v>
      </c>
      <c r="N39" s="286">
        <v>33</v>
      </c>
      <c r="O39" s="286">
        <v>0</v>
      </c>
      <c r="P39" s="286">
        <f t="shared" si="2"/>
        <v>33</v>
      </c>
    </row>
    <row r="40" spans="1:22" s="293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83">
        <v>50</v>
      </c>
      <c r="H40" s="283">
        <v>0</v>
      </c>
      <c r="I40" s="283">
        <f>SUM(G40:H40)</f>
        <v>50</v>
      </c>
      <c r="J40" s="928">
        <v>0</v>
      </c>
      <c r="K40" s="929"/>
      <c r="L40" s="50"/>
      <c r="M40" s="286" t="s">
        <v>306</v>
      </c>
      <c r="N40" s="286">
        <f t="shared" ref="N40:O40" si="4">SUM(N31:N39)</f>
        <v>95</v>
      </c>
      <c r="O40" s="286">
        <f t="shared" si="4"/>
        <v>6</v>
      </c>
      <c r="P40" s="286">
        <f>SUM(P31:P39)</f>
        <v>101</v>
      </c>
      <c r="Q40" s="293">
        <f>N40-N39</f>
        <v>62</v>
      </c>
    </row>
    <row r="41" spans="1:22" s="293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293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293" customFormat="1" ht="30.6" customHeight="1" x14ac:dyDescent="0.25">
      <c r="A43" s="8"/>
      <c r="B43" s="280" t="s">
        <v>35</v>
      </c>
      <c r="C43" s="280" t="s">
        <v>36</v>
      </c>
      <c r="D43" s="280" t="s">
        <v>1</v>
      </c>
      <c r="E43" s="282" t="s">
        <v>45</v>
      </c>
      <c r="F43" s="280" t="s">
        <v>71</v>
      </c>
      <c r="G43" s="280" t="s">
        <v>37</v>
      </c>
      <c r="H43" s="901" t="s">
        <v>7</v>
      </c>
      <c r="I43" s="936"/>
      <c r="J43" s="936"/>
      <c r="K43" s="902"/>
      <c r="L43" s="43"/>
      <c r="M43" s="280" t="s">
        <v>50</v>
      </c>
      <c r="N43" s="280" t="s">
        <v>49</v>
      </c>
      <c r="O43" s="280" t="s">
        <v>48</v>
      </c>
      <c r="P43" s="280" t="s">
        <v>47</v>
      </c>
      <c r="Q43" s="293" t="s">
        <v>243</v>
      </c>
      <c r="R43" s="293" t="s">
        <v>424</v>
      </c>
    </row>
    <row r="44" spans="1:22" s="293" customFormat="1" ht="30.95" customHeight="1" x14ac:dyDescent="0.55000000000000004">
      <c r="A44" s="8"/>
      <c r="B44" s="283" t="s">
        <v>61</v>
      </c>
      <c r="C44" s="292">
        <v>0</v>
      </c>
      <c r="D44" s="283" t="s">
        <v>62</v>
      </c>
      <c r="E44" s="292">
        <f>'1403-03-15'!E44+'1403-03-17'!C44</f>
        <v>113800</v>
      </c>
      <c r="F44" s="292">
        <v>2244</v>
      </c>
      <c r="G44" s="292">
        <f>'1403-03-16'!G44-F44+C44+R44</f>
        <v>22878</v>
      </c>
      <c r="H44" s="1012" t="s">
        <v>425</v>
      </c>
      <c r="I44" s="1013"/>
      <c r="J44" s="1013"/>
      <c r="K44" s="1014"/>
      <c r="L44" s="41"/>
      <c r="M44" s="283" t="s">
        <v>66</v>
      </c>
      <c r="N44" s="292">
        <f>'1403-03-16'!O44</f>
        <v>1402.08</v>
      </c>
      <c r="O44" s="292">
        <f>SUM(J15:J17)</f>
        <v>1897.53</v>
      </c>
      <c r="P44" s="292">
        <f>'1403-03-16'!P44+O44+Q44</f>
        <v>69221.11</v>
      </c>
      <c r="Q44" s="19">
        <v>0</v>
      </c>
      <c r="R44" s="19">
        <v>0</v>
      </c>
      <c r="V44" s="18"/>
    </row>
    <row r="45" spans="1:22" s="293" customFormat="1" ht="30.95" customHeight="1" x14ac:dyDescent="0.25">
      <c r="A45" s="8"/>
      <c r="B45" s="283" t="s">
        <v>301</v>
      </c>
      <c r="C45" s="283">
        <v>0</v>
      </c>
      <c r="D45" s="283" t="s">
        <v>302</v>
      </c>
      <c r="E45" s="283">
        <v>251</v>
      </c>
      <c r="F45" s="283">
        <v>0</v>
      </c>
      <c r="G45" s="292" t="s">
        <v>42</v>
      </c>
      <c r="H45" s="937" t="s">
        <v>42</v>
      </c>
      <c r="I45" s="938"/>
      <c r="J45" s="938"/>
      <c r="K45" s="939"/>
      <c r="L45" s="42"/>
      <c r="M45" s="290" t="s">
        <v>67</v>
      </c>
      <c r="N45" s="292">
        <f>'1403-03-16'!O45</f>
        <v>456</v>
      </c>
      <c r="O45" s="292">
        <f>J19</f>
        <v>648</v>
      </c>
      <c r="P45" s="292">
        <f>'1403-03-16'!P45+O45+Q45</f>
        <v>60378.931999999986</v>
      </c>
      <c r="Q45" s="19">
        <f>Q44*0.6</f>
        <v>0</v>
      </c>
      <c r="R45" s="19"/>
      <c r="U45" s="19"/>
    </row>
    <row r="46" spans="1:22" s="293" customFormat="1" ht="30.95" customHeight="1" x14ac:dyDescent="0.25">
      <c r="A46" s="8"/>
      <c r="B46" s="31"/>
      <c r="C46" s="31"/>
      <c r="D46" s="283"/>
      <c r="E46" s="283"/>
      <c r="F46" s="283"/>
      <c r="G46" s="292"/>
      <c r="H46" s="287"/>
      <c r="I46" s="288"/>
      <c r="J46" s="288"/>
      <c r="K46" s="289"/>
      <c r="L46" s="42"/>
      <c r="M46" s="290" t="s">
        <v>164</v>
      </c>
      <c r="N46" s="292">
        <f>'1403-03-16'!O46</f>
        <v>996.08</v>
      </c>
      <c r="O46" s="292">
        <f>J21+J20+J18</f>
        <v>1299.53</v>
      </c>
      <c r="P46" s="292">
        <f>'1403-03-16'!P46+O46+Q46</f>
        <v>15178.44</v>
      </c>
      <c r="Q46" s="293">
        <v>0</v>
      </c>
      <c r="R46" s="19"/>
      <c r="U46" s="19"/>
    </row>
    <row r="47" spans="1:22" s="293" customFormat="1" ht="30.95" customHeight="1" x14ac:dyDescent="0.25">
      <c r="A47" s="8"/>
      <c r="B47" s="31"/>
      <c r="C47" s="31"/>
      <c r="D47" s="283"/>
      <c r="E47" s="283"/>
      <c r="F47" s="283"/>
      <c r="G47" s="283"/>
      <c r="H47" s="287"/>
      <c r="I47" s="288"/>
      <c r="J47" s="288"/>
      <c r="K47" s="289"/>
      <c r="L47" s="42"/>
      <c r="M47" s="290" t="s">
        <v>190</v>
      </c>
      <c r="N47" s="292">
        <f>'1403-03-16'!O47</f>
        <v>0</v>
      </c>
      <c r="O47" s="292">
        <f>J22</f>
        <v>0</v>
      </c>
      <c r="P47" s="292">
        <f>'1403-03-16'!P47+O47+Q47</f>
        <v>519</v>
      </c>
      <c r="Q47" s="19">
        <v>0</v>
      </c>
      <c r="R47" s="19"/>
    </row>
    <row r="48" spans="1:22" s="293" customFormat="1" ht="30.95" customHeight="1" x14ac:dyDescent="0.25">
      <c r="A48" s="8"/>
      <c r="B48" s="31"/>
      <c r="C48" s="31"/>
      <c r="D48" s="283"/>
      <c r="E48" s="283"/>
      <c r="F48" s="283"/>
      <c r="G48" s="283"/>
      <c r="H48" s="930"/>
      <c r="I48" s="931"/>
      <c r="J48" s="931"/>
      <c r="K48" s="932"/>
      <c r="L48" s="42"/>
      <c r="M48" s="283" t="s">
        <v>191</v>
      </c>
      <c r="N48" s="292">
        <f>'1403-03-16'!O48</f>
        <v>0</v>
      </c>
      <c r="O48" s="292">
        <f>J23</f>
        <v>0</v>
      </c>
      <c r="P48" s="292">
        <f>'1403-03-16'!P48+O48+Q48</f>
        <v>90</v>
      </c>
      <c r="Q48" s="293">
        <v>0</v>
      </c>
    </row>
    <row r="49" spans="1:16" s="293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293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293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89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E954-C94B-4327-879E-48E18A18104D}">
  <sheetPr>
    <pageSetUpPr fitToPage="1"/>
  </sheetPr>
  <dimension ref="A2:V51"/>
  <sheetViews>
    <sheetView rightToLeft="1" view="pageBreakPreview" topLeftCell="H42" zoomScale="175" zoomScaleNormal="100" zoomScaleSheetLayoutView="175" workbookViewId="0">
      <selection activeCell="B51" sqref="B51:P51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0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0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09" customFormat="1" ht="23.1" customHeight="1" x14ac:dyDescent="0.25">
      <c r="A4" s="8"/>
      <c r="B4" s="977" t="s">
        <v>2</v>
      </c>
      <c r="C4" s="977"/>
      <c r="D4" s="977"/>
      <c r="E4" s="977"/>
      <c r="F4" s="300"/>
      <c r="G4" s="978" t="s">
        <v>16</v>
      </c>
      <c r="H4" s="978"/>
      <c r="I4" s="997" t="s">
        <v>437</v>
      </c>
      <c r="J4" s="997"/>
      <c r="K4" s="996" t="s">
        <v>438</v>
      </c>
      <c r="L4" s="996"/>
      <c r="M4" s="996"/>
      <c r="N4" s="978" t="s">
        <v>3</v>
      </c>
      <c r="O4" s="978"/>
      <c r="P4" s="307">
        <v>49</v>
      </c>
    </row>
    <row r="5" spans="1:20" s="301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0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94" customFormat="1" ht="22.5" customHeight="1" x14ac:dyDescent="0.25">
      <c r="A7" s="8"/>
      <c r="B7" s="892" t="s">
        <v>60</v>
      </c>
      <c r="C7" s="892"/>
      <c r="D7" s="892"/>
      <c r="E7" s="295" t="s">
        <v>18</v>
      </c>
      <c r="F7" s="892" t="s">
        <v>60</v>
      </c>
      <c r="G7" s="892"/>
      <c r="H7" s="29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94" customFormat="1" ht="30" customHeight="1" x14ac:dyDescent="0.25">
      <c r="A8" s="8"/>
      <c r="B8" s="888" t="s">
        <v>421</v>
      </c>
      <c r="C8" s="889"/>
      <c r="D8" s="890"/>
      <c r="E8" s="306" t="s">
        <v>42</v>
      </c>
      <c r="F8" s="888" t="s">
        <v>410</v>
      </c>
      <c r="G8" s="890"/>
      <c r="H8" s="299">
        <v>575</v>
      </c>
      <c r="I8" s="980" t="s">
        <v>439</v>
      </c>
      <c r="J8" s="981"/>
      <c r="K8" s="981"/>
      <c r="L8" s="982"/>
      <c r="M8" s="951" t="s">
        <v>433</v>
      </c>
      <c r="N8" s="952"/>
      <c r="O8" s="952"/>
      <c r="P8" s="953"/>
    </row>
    <row r="9" spans="1:20" s="294" customFormat="1" ht="30" customHeight="1" x14ac:dyDescent="0.25">
      <c r="A9" s="8"/>
      <c r="B9" s="888" t="s">
        <v>434</v>
      </c>
      <c r="C9" s="889"/>
      <c r="D9" s="890"/>
      <c r="E9" s="306" t="s">
        <v>42</v>
      </c>
      <c r="F9" s="928" t="s">
        <v>102</v>
      </c>
      <c r="G9" s="929"/>
      <c r="H9" s="299" t="s">
        <v>42</v>
      </c>
      <c r="I9" s="980" t="s">
        <v>42</v>
      </c>
      <c r="J9" s="981"/>
      <c r="K9" s="981"/>
      <c r="L9" s="982"/>
      <c r="M9" s="1009"/>
      <c r="N9" s="1010"/>
      <c r="O9" s="1010"/>
      <c r="P9" s="1011"/>
    </row>
    <row r="10" spans="1:20" s="294" customFormat="1" ht="30" customHeight="1" x14ac:dyDescent="0.25">
      <c r="A10" s="8"/>
      <c r="B10" s="888" t="s">
        <v>42</v>
      </c>
      <c r="C10" s="889"/>
      <c r="D10" s="890"/>
      <c r="E10" s="306" t="s">
        <v>42</v>
      </c>
      <c r="F10" s="928" t="s">
        <v>42</v>
      </c>
      <c r="G10" s="929"/>
      <c r="H10" s="299" t="s">
        <v>42</v>
      </c>
      <c r="I10" s="980" t="s">
        <v>42</v>
      </c>
      <c r="J10" s="981"/>
      <c r="K10" s="981"/>
      <c r="L10" s="982"/>
      <c r="M10" s="954"/>
      <c r="N10" s="955"/>
      <c r="O10" s="955"/>
      <c r="P10" s="956"/>
    </row>
    <row r="11" spans="1:20" s="301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0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0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07" customFormat="1" ht="18.75" customHeight="1" x14ac:dyDescent="0.25">
      <c r="A14" s="8"/>
      <c r="B14" s="894"/>
      <c r="C14" s="894"/>
      <c r="D14" s="894"/>
      <c r="E14" s="894"/>
      <c r="F14" s="927"/>
      <c r="G14" s="893"/>
      <c r="H14" s="295" t="s">
        <v>57</v>
      </c>
      <c r="I14" s="295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09" customFormat="1" ht="15" customHeight="1" x14ac:dyDescent="0.25">
      <c r="A15" s="8"/>
      <c r="B15" s="7" t="s">
        <v>8</v>
      </c>
      <c r="C15" s="7" t="s">
        <v>397</v>
      </c>
      <c r="D15" s="7" t="s">
        <v>398</v>
      </c>
      <c r="E15" s="7">
        <v>1500</v>
      </c>
      <c r="F15" s="6" t="s">
        <v>333</v>
      </c>
      <c r="G15" s="299" t="s">
        <v>435</v>
      </c>
      <c r="H15" s="299">
        <v>89</v>
      </c>
      <c r="I15" s="30">
        <v>98</v>
      </c>
      <c r="J15" s="29">
        <f>H15*6.65+I15*4.16</f>
        <v>999.53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309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99" t="s">
        <v>84</v>
      </c>
      <c r="H16" s="7">
        <v>108</v>
      </c>
      <c r="I16" s="7">
        <v>0</v>
      </c>
      <c r="J16" s="29">
        <f>H16*6+I16*4</f>
        <v>648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97"/>
      <c r="T16" s="297"/>
    </row>
    <row r="17" spans="1:20" s="309" customFormat="1" ht="15" customHeight="1" x14ac:dyDescent="0.25">
      <c r="A17" s="8"/>
      <c r="B17" s="7" t="s">
        <v>8</v>
      </c>
      <c r="C17" s="7" t="s">
        <v>427</v>
      </c>
      <c r="D17" s="7" t="s">
        <v>428</v>
      </c>
      <c r="E17" s="7">
        <v>600</v>
      </c>
      <c r="F17" s="6" t="s">
        <v>333</v>
      </c>
      <c r="G17" s="299" t="s">
        <v>312</v>
      </c>
      <c r="H17" s="7">
        <v>25</v>
      </c>
      <c r="I17" s="7">
        <v>25</v>
      </c>
      <c r="J17" s="29">
        <f>H17*6+I17*4</f>
        <v>250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309" customFormat="1" ht="15" customHeight="1" x14ac:dyDescent="0.25">
      <c r="A18" s="8"/>
      <c r="B18" s="6" t="s">
        <v>163</v>
      </c>
      <c r="C18" s="299" t="s">
        <v>42</v>
      </c>
      <c r="D18" s="299" t="s">
        <v>42</v>
      </c>
      <c r="E18" s="6" t="s">
        <v>42</v>
      </c>
      <c r="F18" s="6" t="s">
        <v>42</v>
      </c>
      <c r="G18" s="299" t="s">
        <v>396</v>
      </c>
      <c r="H18" s="299" t="s">
        <v>42</v>
      </c>
      <c r="I18" s="299" t="s">
        <v>42</v>
      </c>
      <c r="J18" s="308">
        <f>J15</f>
        <v>999.53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309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99" t="s">
        <v>84</v>
      </c>
      <c r="H19" s="299" t="s">
        <v>42</v>
      </c>
      <c r="I19" s="299" t="s">
        <v>42</v>
      </c>
      <c r="J19" s="308">
        <f>J16</f>
        <v>648</v>
      </c>
      <c r="K19" s="960" t="s">
        <v>70</v>
      </c>
      <c r="L19" s="961"/>
      <c r="M19" s="910" t="s">
        <v>42</v>
      </c>
      <c r="N19" s="910"/>
      <c r="O19" s="910"/>
      <c r="P19" s="910"/>
      <c r="S19" s="297"/>
      <c r="T19" s="297"/>
    </row>
    <row r="20" spans="1:20" s="309" customFormat="1" ht="15" customHeight="1" x14ac:dyDescent="0.25">
      <c r="A20" s="8"/>
      <c r="B20" s="7" t="s">
        <v>426</v>
      </c>
      <c r="C20" s="299" t="s">
        <v>42</v>
      </c>
      <c r="D20" s="299" t="s">
        <v>42</v>
      </c>
      <c r="E20" s="299" t="s">
        <v>42</v>
      </c>
      <c r="F20" s="299" t="s">
        <v>42</v>
      </c>
      <c r="G20" s="299" t="s">
        <v>75</v>
      </c>
      <c r="H20" s="299" t="s">
        <v>42</v>
      </c>
      <c r="I20" s="299" t="s">
        <v>42</v>
      </c>
      <c r="J20" s="308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97"/>
      <c r="T20" s="7" t="s">
        <v>92</v>
      </c>
    </row>
    <row r="21" spans="1:20" s="309" customFormat="1" ht="15" customHeight="1" x14ac:dyDescent="0.25">
      <c r="A21" s="8"/>
      <c r="B21" s="6" t="s">
        <v>163</v>
      </c>
      <c r="C21" s="299" t="s">
        <v>42</v>
      </c>
      <c r="D21" s="299" t="s">
        <v>42</v>
      </c>
      <c r="E21" s="299" t="s">
        <v>42</v>
      </c>
      <c r="F21" s="299" t="s">
        <v>42</v>
      </c>
      <c r="G21" s="299" t="s">
        <v>399</v>
      </c>
      <c r="H21" s="299" t="s">
        <v>42</v>
      </c>
      <c r="I21" s="299" t="s">
        <v>42</v>
      </c>
      <c r="J21" s="308">
        <f>J17+0</f>
        <v>250</v>
      </c>
      <c r="K21" s="960" t="s">
        <v>70</v>
      </c>
      <c r="L21" s="961"/>
      <c r="M21" s="910" t="s">
        <v>42</v>
      </c>
      <c r="N21" s="910"/>
      <c r="O21" s="910"/>
      <c r="P21" s="910"/>
      <c r="S21" s="297"/>
      <c r="T21" s="209"/>
    </row>
    <row r="22" spans="1:20" s="309" customFormat="1" ht="15" customHeight="1" x14ac:dyDescent="0.25">
      <c r="A22" s="8"/>
      <c r="B22" s="6" t="s">
        <v>417</v>
      </c>
      <c r="C22" s="299" t="s">
        <v>42</v>
      </c>
      <c r="D22" s="299" t="s">
        <v>42</v>
      </c>
      <c r="E22" s="299" t="s">
        <v>42</v>
      </c>
      <c r="F22" s="299" t="s">
        <v>42</v>
      </c>
      <c r="G22" s="299" t="s">
        <v>125</v>
      </c>
      <c r="H22" s="299" t="s">
        <v>42</v>
      </c>
      <c r="I22" s="299" t="s">
        <v>42</v>
      </c>
      <c r="J22" s="308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297"/>
      <c r="T22" s="209"/>
    </row>
    <row r="23" spans="1:20" s="309" customFormat="1" ht="15" customHeight="1" x14ac:dyDescent="0.25">
      <c r="A23" s="8"/>
      <c r="B23" s="299" t="s">
        <v>367</v>
      </c>
      <c r="C23" s="299" t="s">
        <v>42</v>
      </c>
      <c r="D23" s="299" t="s">
        <v>42</v>
      </c>
      <c r="E23" s="299" t="s">
        <v>42</v>
      </c>
      <c r="F23" s="299" t="s">
        <v>42</v>
      </c>
      <c r="G23" s="299" t="s">
        <v>42</v>
      </c>
      <c r="H23" s="299" t="s">
        <v>42</v>
      </c>
      <c r="I23" s="299" t="s">
        <v>42</v>
      </c>
      <c r="J23" s="299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297"/>
      <c r="T23" s="209"/>
    </row>
    <row r="24" spans="1:20" s="309" customFormat="1" ht="15" customHeight="1" x14ac:dyDescent="0.25">
      <c r="A24" s="8"/>
      <c r="B24" s="299"/>
      <c r="C24" s="299"/>
      <c r="D24" s="299"/>
      <c r="E24" s="299"/>
      <c r="F24" s="299"/>
      <c r="G24" s="299"/>
      <c r="H24" s="299"/>
      <c r="I24" s="299"/>
      <c r="J24" s="299"/>
      <c r="K24" s="960"/>
      <c r="L24" s="961"/>
      <c r="M24" s="900"/>
      <c r="N24" s="900"/>
      <c r="O24" s="900"/>
      <c r="P24" s="900"/>
      <c r="S24" s="297"/>
      <c r="T24" s="209"/>
    </row>
    <row r="25" spans="1:20" s="309" customFormat="1" ht="15" customHeight="1" x14ac:dyDescent="0.25">
      <c r="A25" s="8"/>
      <c r="C25" s="299"/>
      <c r="D25" s="299"/>
      <c r="E25" s="299"/>
      <c r="F25" s="299"/>
      <c r="G25" s="299"/>
      <c r="H25" s="299"/>
      <c r="I25" s="299"/>
      <c r="J25" s="299"/>
      <c r="K25" s="960"/>
      <c r="L25" s="961"/>
      <c r="M25" s="900"/>
      <c r="N25" s="900"/>
      <c r="O25" s="900"/>
      <c r="P25" s="900"/>
      <c r="S25" s="297"/>
      <c r="T25" s="209"/>
    </row>
    <row r="26" spans="1:20" s="309" customFormat="1" ht="15" customHeight="1" x14ac:dyDescent="0.25">
      <c r="A26" s="8"/>
      <c r="B26" s="299"/>
      <c r="C26" s="299"/>
      <c r="D26" s="299"/>
      <c r="E26" s="299"/>
      <c r="F26" s="299"/>
      <c r="G26" s="299"/>
      <c r="H26" s="299"/>
      <c r="I26" s="299"/>
      <c r="J26" s="299"/>
      <c r="K26" s="960"/>
      <c r="L26" s="961"/>
      <c r="M26" s="900"/>
      <c r="N26" s="900"/>
      <c r="O26" s="900"/>
      <c r="P26" s="900"/>
      <c r="S26" s="297"/>
      <c r="T26" s="209"/>
    </row>
    <row r="27" spans="1:20" s="309" customFormat="1" ht="15" customHeight="1" x14ac:dyDescent="0.25">
      <c r="A27" s="8"/>
      <c r="B27" s="299"/>
      <c r="C27" s="299"/>
      <c r="D27" s="299"/>
      <c r="E27" s="299"/>
      <c r="F27" s="299"/>
      <c r="G27" s="299"/>
      <c r="H27" s="299"/>
      <c r="I27" s="299"/>
      <c r="J27" s="299"/>
      <c r="K27" s="960"/>
      <c r="L27" s="961"/>
      <c r="M27" s="900"/>
      <c r="N27" s="900"/>
      <c r="O27" s="900"/>
      <c r="P27" s="900"/>
      <c r="S27" s="297"/>
      <c r="T27" s="297"/>
    </row>
    <row r="28" spans="1:20" s="301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09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307" customFormat="1" ht="47.1" customHeight="1" x14ac:dyDescent="0.25">
      <c r="A30" s="8"/>
      <c r="B30" s="295" t="s">
        <v>26</v>
      </c>
      <c r="C30" s="295" t="s">
        <v>28</v>
      </c>
      <c r="D30" s="295" t="s">
        <v>29</v>
      </c>
      <c r="E30" s="295" t="s">
        <v>64</v>
      </c>
      <c r="F30" s="295" t="s">
        <v>30</v>
      </c>
      <c r="G30" s="296" t="s">
        <v>51</v>
      </c>
      <c r="H30" s="296" t="s">
        <v>52</v>
      </c>
      <c r="I30" s="296" t="s">
        <v>53</v>
      </c>
      <c r="J30" s="901" t="s">
        <v>54</v>
      </c>
      <c r="K30" s="902"/>
      <c r="L30" s="51"/>
      <c r="M30" s="295" t="s">
        <v>292</v>
      </c>
      <c r="N30" s="295" t="s">
        <v>293</v>
      </c>
      <c r="O30" s="295" t="s">
        <v>294</v>
      </c>
      <c r="P30" s="295" t="s">
        <v>304</v>
      </c>
    </row>
    <row r="31" spans="1:20" s="309" customFormat="1" ht="21" customHeight="1" x14ac:dyDescent="0.25">
      <c r="A31" s="8"/>
      <c r="B31" s="7" t="s">
        <v>43</v>
      </c>
      <c r="C31" s="26">
        <v>1</v>
      </c>
      <c r="D31" s="26">
        <v>3</v>
      </c>
      <c r="E31" s="299">
        <v>0</v>
      </c>
      <c r="F31" s="26">
        <f>SUM(C31:E31)</f>
        <v>4</v>
      </c>
      <c r="G31" s="299">
        <v>40</v>
      </c>
      <c r="H31" s="299">
        <v>0</v>
      </c>
      <c r="I31" s="299">
        <f>SUM(G31:H31)</f>
        <v>40</v>
      </c>
      <c r="J31" s="928">
        <f>F31*10-G31</f>
        <v>0</v>
      </c>
      <c r="K31" s="929"/>
      <c r="L31" s="50"/>
      <c r="M31" s="302" t="s">
        <v>308</v>
      </c>
      <c r="N31" s="302">
        <v>4</v>
      </c>
      <c r="O31" s="302">
        <v>1</v>
      </c>
      <c r="P31" s="302">
        <f>O31+N31</f>
        <v>5</v>
      </c>
    </row>
    <row r="32" spans="1:20" s="309" customFormat="1" ht="21" customHeight="1" x14ac:dyDescent="0.25">
      <c r="A32" s="8"/>
      <c r="B32" s="299" t="s">
        <v>12</v>
      </c>
      <c r="C32" s="26">
        <v>0</v>
      </c>
      <c r="D32" s="26">
        <v>0</v>
      </c>
      <c r="E32" s="299">
        <v>2</v>
      </c>
      <c r="F32" s="26">
        <f t="shared" ref="F32:F38" si="0">SUM(C32:E32)</f>
        <v>2</v>
      </c>
      <c r="G32" s="299">
        <v>20</v>
      </c>
      <c r="H32" s="299">
        <v>0</v>
      </c>
      <c r="I32" s="299">
        <f>SUM(G32:H32)</f>
        <v>20</v>
      </c>
      <c r="J32" s="928">
        <f t="shared" ref="J32:J36" si="1">F32*10-G32</f>
        <v>0</v>
      </c>
      <c r="K32" s="929"/>
      <c r="L32" s="50"/>
      <c r="M32" s="302" t="s">
        <v>300</v>
      </c>
      <c r="N32" s="302">
        <v>13</v>
      </c>
      <c r="O32" s="302">
        <v>0</v>
      </c>
      <c r="P32" s="302">
        <f t="shared" ref="P32:P39" si="2">O32+N32</f>
        <v>13</v>
      </c>
    </row>
    <row r="33" spans="1:22" s="309" customFormat="1" ht="21" customHeight="1" x14ac:dyDescent="0.25">
      <c r="A33" s="8"/>
      <c r="B33" s="299" t="s">
        <v>13</v>
      </c>
      <c r="C33" s="299">
        <v>3</v>
      </c>
      <c r="D33" s="299">
        <v>0</v>
      </c>
      <c r="E33" s="299">
        <v>8</v>
      </c>
      <c r="F33" s="26">
        <f t="shared" si="0"/>
        <v>11</v>
      </c>
      <c r="G33" s="299">
        <v>90</v>
      </c>
      <c r="H33" s="299">
        <v>0</v>
      </c>
      <c r="I33" s="299">
        <f>SUM(G33:H33)</f>
        <v>90</v>
      </c>
      <c r="J33" s="928">
        <f t="shared" si="1"/>
        <v>20</v>
      </c>
      <c r="K33" s="929"/>
      <c r="L33" s="50"/>
      <c r="M33" s="302" t="s">
        <v>296</v>
      </c>
      <c r="N33" s="302">
        <v>6</v>
      </c>
      <c r="O33" s="302">
        <v>1</v>
      </c>
      <c r="P33" s="302">
        <f t="shared" si="2"/>
        <v>7</v>
      </c>
    </row>
    <row r="34" spans="1:22" s="309" customFormat="1" ht="21" customHeight="1" x14ac:dyDescent="0.25">
      <c r="A34" s="8"/>
      <c r="B34" s="299" t="s">
        <v>10</v>
      </c>
      <c r="C34" s="299">
        <v>1</v>
      </c>
      <c r="D34" s="299">
        <v>1</v>
      </c>
      <c r="E34" s="299">
        <v>0</v>
      </c>
      <c r="F34" s="26">
        <f t="shared" si="0"/>
        <v>2</v>
      </c>
      <c r="G34" s="299">
        <v>10</v>
      </c>
      <c r="H34" s="299">
        <v>0</v>
      </c>
      <c r="I34" s="299">
        <f t="shared" ref="I34:I38" si="3">SUM(G34:H34)</f>
        <v>10</v>
      </c>
      <c r="J34" s="928">
        <f t="shared" si="1"/>
        <v>10</v>
      </c>
      <c r="K34" s="929"/>
      <c r="L34" s="50"/>
      <c r="M34" s="302" t="s">
        <v>297</v>
      </c>
      <c r="N34" s="302">
        <v>5</v>
      </c>
      <c r="O34" s="302">
        <v>0</v>
      </c>
      <c r="P34" s="302">
        <f t="shared" si="2"/>
        <v>5</v>
      </c>
    </row>
    <row r="35" spans="1:22" s="309" customFormat="1" ht="21" customHeight="1" x14ac:dyDescent="0.25">
      <c r="A35" s="8"/>
      <c r="B35" s="299" t="s">
        <v>11</v>
      </c>
      <c r="C35" s="299">
        <v>3</v>
      </c>
      <c r="D35" s="299">
        <v>2</v>
      </c>
      <c r="E35" s="299">
        <v>0</v>
      </c>
      <c r="F35" s="26">
        <f t="shared" si="0"/>
        <v>5</v>
      </c>
      <c r="G35" s="299">
        <v>40</v>
      </c>
      <c r="H35" s="299">
        <v>0</v>
      </c>
      <c r="I35" s="299">
        <f t="shared" si="3"/>
        <v>40</v>
      </c>
      <c r="J35" s="928">
        <f t="shared" si="1"/>
        <v>10</v>
      </c>
      <c r="K35" s="929"/>
      <c r="L35" s="50"/>
      <c r="M35" s="302" t="s">
        <v>295</v>
      </c>
      <c r="N35" s="302">
        <v>7</v>
      </c>
      <c r="O35" s="302">
        <v>1</v>
      </c>
      <c r="P35" s="302">
        <f t="shared" si="2"/>
        <v>8</v>
      </c>
    </row>
    <row r="36" spans="1:22" s="309" customFormat="1" ht="21" customHeight="1" x14ac:dyDescent="0.25">
      <c r="A36" s="8"/>
      <c r="B36" s="299" t="s">
        <v>31</v>
      </c>
      <c r="C36" s="299">
        <v>2</v>
      </c>
      <c r="D36" s="299">
        <v>2</v>
      </c>
      <c r="E36" s="299">
        <v>0</v>
      </c>
      <c r="F36" s="26">
        <f t="shared" si="0"/>
        <v>4</v>
      </c>
      <c r="G36" s="299">
        <v>30</v>
      </c>
      <c r="H36" s="299">
        <v>0</v>
      </c>
      <c r="I36" s="299">
        <f t="shared" si="3"/>
        <v>30</v>
      </c>
      <c r="J36" s="928">
        <f t="shared" si="1"/>
        <v>10</v>
      </c>
      <c r="K36" s="929"/>
      <c r="L36" s="50"/>
      <c r="M36" s="302" t="s">
        <v>309</v>
      </c>
      <c r="N36" s="302">
        <v>16</v>
      </c>
      <c r="O36" s="302">
        <v>2</v>
      </c>
      <c r="P36" s="302">
        <f t="shared" si="2"/>
        <v>18</v>
      </c>
    </row>
    <row r="37" spans="1:22" s="309" customFormat="1" ht="21" customHeight="1" x14ac:dyDescent="0.25">
      <c r="A37" s="8"/>
      <c r="B37" s="299" t="s">
        <v>32</v>
      </c>
      <c r="C37" s="299">
        <v>2</v>
      </c>
      <c r="D37" s="299">
        <v>0</v>
      </c>
      <c r="E37" s="299">
        <v>0</v>
      </c>
      <c r="F37" s="26">
        <f t="shared" si="0"/>
        <v>2</v>
      </c>
      <c r="G37" s="299">
        <v>0</v>
      </c>
      <c r="H37" s="299">
        <v>0</v>
      </c>
      <c r="I37" s="299">
        <f t="shared" si="3"/>
        <v>0</v>
      </c>
      <c r="J37" s="928">
        <v>0</v>
      </c>
      <c r="K37" s="929"/>
      <c r="L37" s="50"/>
      <c r="M37" s="302" t="s">
        <v>358</v>
      </c>
      <c r="N37" s="302">
        <v>5</v>
      </c>
      <c r="O37" s="302">
        <v>1</v>
      </c>
      <c r="P37" s="302">
        <f t="shared" si="2"/>
        <v>6</v>
      </c>
    </row>
    <row r="38" spans="1:22" s="309" customFormat="1" ht="21" customHeight="1" x14ac:dyDescent="0.25">
      <c r="A38" s="8"/>
      <c r="B38" s="299" t="s">
        <v>63</v>
      </c>
      <c r="C38" s="299">
        <v>0</v>
      </c>
      <c r="D38" s="299">
        <v>2</v>
      </c>
      <c r="E38" s="299">
        <v>2</v>
      </c>
      <c r="F38" s="26">
        <f t="shared" si="0"/>
        <v>4</v>
      </c>
      <c r="G38" s="299">
        <v>20</v>
      </c>
      <c r="H38" s="299">
        <v>0</v>
      </c>
      <c r="I38" s="299">
        <f t="shared" si="3"/>
        <v>20</v>
      </c>
      <c r="J38" s="928">
        <v>0</v>
      </c>
      <c r="K38" s="929"/>
      <c r="L38" s="50"/>
      <c r="M38" s="302" t="s">
        <v>299</v>
      </c>
      <c r="N38" s="302">
        <v>6</v>
      </c>
      <c r="O38" s="302">
        <v>0</v>
      </c>
      <c r="P38" s="302">
        <f t="shared" si="2"/>
        <v>6</v>
      </c>
    </row>
    <row r="39" spans="1:22" s="309" customFormat="1" ht="21" customHeight="1" x14ac:dyDescent="0.25">
      <c r="A39" s="8"/>
      <c r="B39" s="299" t="s">
        <v>33</v>
      </c>
      <c r="C39" s="299">
        <v>1</v>
      </c>
      <c r="D39" s="299">
        <v>0</v>
      </c>
      <c r="E39" s="299" t="s">
        <v>72</v>
      </c>
      <c r="F39" s="26">
        <f>SUM(C39:E39)</f>
        <v>1</v>
      </c>
      <c r="G39" s="299">
        <v>8</v>
      </c>
      <c r="H39" s="299">
        <v>0</v>
      </c>
      <c r="I39" s="299">
        <f>SUM(G39:H39)</f>
        <v>8</v>
      </c>
      <c r="J39" s="928">
        <v>0</v>
      </c>
      <c r="K39" s="929"/>
      <c r="L39" s="50"/>
      <c r="M39" s="302" t="s">
        <v>307</v>
      </c>
      <c r="N39" s="302">
        <v>33</v>
      </c>
      <c r="O39" s="302">
        <v>0</v>
      </c>
      <c r="P39" s="302">
        <f t="shared" si="2"/>
        <v>33</v>
      </c>
    </row>
    <row r="40" spans="1:22" s="309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99">
        <v>50</v>
      </c>
      <c r="H40" s="299">
        <v>0</v>
      </c>
      <c r="I40" s="299">
        <f>SUM(G40:H40)</f>
        <v>50</v>
      </c>
      <c r="J40" s="928">
        <v>0</v>
      </c>
      <c r="K40" s="929"/>
      <c r="L40" s="50"/>
      <c r="M40" s="302" t="s">
        <v>306</v>
      </c>
      <c r="N40" s="302">
        <f t="shared" ref="N40:O40" si="4">SUM(N31:N39)</f>
        <v>95</v>
      </c>
      <c r="O40" s="302">
        <f t="shared" si="4"/>
        <v>6</v>
      </c>
      <c r="P40" s="302">
        <f>SUM(P31:P39)</f>
        <v>101</v>
      </c>
      <c r="Q40" s="309">
        <f>N40-N39</f>
        <v>62</v>
      </c>
    </row>
    <row r="41" spans="1:22" s="309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309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309" customFormat="1" ht="30.6" customHeight="1" x14ac:dyDescent="0.25">
      <c r="A43" s="8"/>
      <c r="B43" s="296" t="s">
        <v>35</v>
      </c>
      <c r="C43" s="296" t="s">
        <v>36</v>
      </c>
      <c r="D43" s="296" t="s">
        <v>1</v>
      </c>
      <c r="E43" s="298" t="s">
        <v>45</v>
      </c>
      <c r="F43" s="296" t="s">
        <v>71</v>
      </c>
      <c r="G43" s="296" t="s">
        <v>37</v>
      </c>
      <c r="H43" s="901" t="s">
        <v>7</v>
      </c>
      <c r="I43" s="936"/>
      <c r="J43" s="936"/>
      <c r="K43" s="902"/>
      <c r="L43" s="43"/>
      <c r="M43" s="296" t="s">
        <v>50</v>
      </c>
      <c r="N43" s="296" t="s">
        <v>49</v>
      </c>
      <c r="O43" s="296" t="s">
        <v>48</v>
      </c>
      <c r="P43" s="296" t="s">
        <v>47</v>
      </c>
      <c r="Q43" s="309" t="s">
        <v>243</v>
      </c>
      <c r="R43" s="309" t="s">
        <v>424</v>
      </c>
    </row>
    <row r="44" spans="1:22" s="309" customFormat="1" ht="30.95" customHeight="1" x14ac:dyDescent="0.55000000000000004">
      <c r="A44" s="8"/>
      <c r="B44" s="299" t="s">
        <v>61</v>
      </c>
      <c r="C44" s="308">
        <v>0</v>
      </c>
      <c r="D44" s="299" t="s">
        <v>62</v>
      </c>
      <c r="E44" s="308">
        <f>'1403-03-15'!E44+'1403-03-19'!C44</f>
        <v>113800</v>
      </c>
      <c r="F44" s="308">
        <v>1627</v>
      </c>
      <c r="G44" s="308">
        <v>18267</v>
      </c>
      <c r="H44" s="1012" t="s">
        <v>425</v>
      </c>
      <c r="I44" s="1013"/>
      <c r="J44" s="1013"/>
      <c r="K44" s="1014"/>
      <c r="L44" s="41"/>
      <c r="M44" s="299" t="s">
        <v>66</v>
      </c>
      <c r="N44" s="308">
        <f>'1403-03-16'!O44</f>
        <v>1402.08</v>
      </c>
      <c r="O44" s="308">
        <v>1709</v>
      </c>
      <c r="P44" s="308">
        <v>71708</v>
      </c>
      <c r="Q44" s="19">
        <v>0</v>
      </c>
      <c r="R44" s="19">
        <v>0</v>
      </c>
      <c r="V44" s="18"/>
    </row>
    <row r="45" spans="1:22" s="309" customFormat="1" ht="30.95" customHeight="1" x14ac:dyDescent="0.25">
      <c r="A45" s="8"/>
      <c r="B45" s="299" t="s">
        <v>301</v>
      </c>
      <c r="C45" s="299">
        <v>0</v>
      </c>
      <c r="D45" s="299" t="s">
        <v>302</v>
      </c>
      <c r="E45" s="299">
        <v>251</v>
      </c>
      <c r="F45" s="299">
        <v>0</v>
      </c>
      <c r="G45" s="308" t="s">
        <v>42</v>
      </c>
      <c r="H45" s="937" t="s">
        <v>42</v>
      </c>
      <c r="I45" s="938"/>
      <c r="J45" s="938"/>
      <c r="K45" s="939"/>
      <c r="L45" s="42"/>
      <c r="M45" s="306" t="s">
        <v>67</v>
      </c>
      <c r="N45" s="308">
        <f>'1403-03-16'!O45</f>
        <v>456</v>
      </c>
      <c r="O45" s="308">
        <v>654</v>
      </c>
      <c r="P45" s="308">
        <v>61339</v>
      </c>
      <c r="Q45" s="19">
        <f>Q44*0.6</f>
        <v>0</v>
      </c>
      <c r="R45" s="19"/>
      <c r="U45" s="19"/>
    </row>
    <row r="46" spans="1:22" s="309" customFormat="1" ht="30.95" customHeight="1" x14ac:dyDescent="0.25">
      <c r="A46" s="8"/>
      <c r="B46" s="31"/>
      <c r="C46" s="31"/>
      <c r="D46" s="299"/>
      <c r="E46" s="299"/>
      <c r="F46" s="299"/>
      <c r="G46" s="308"/>
      <c r="H46" s="303"/>
      <c r="I46" s="304"/>
      <c r="J46" s="304"/>
      <c r="K46" s="305"/>
      <c r="L46" s="42"/>
      <c r="M46" s="306" t="s">
        <v>164</v>
      </c>
      <c r="N46" s="308">
        <f>'1403-03-16'!O46</f>
        <v>996.08</v>
      </c>
      <c r="O46" s="308">
        <v>1105</v>
      </c>
      <c r="P46" s="308">
        <v>16608</v>
      </c>
      <c r="Q46" s="309">
        <v>0</v>
      </c>
      <c r="R46" s="19"/>
      <c r="U46" s="19"/>
    </row>
    <row r="47" spans="1:22" s="309" customFormat="1" ht="30.95" customHeight="1" x14ac:dyDescent="0.25">
      <c r="A47" s="8"/>
      <c r="B47" s="31"/>
      <c r="C47" s="31"/>
      <c r="D47" s="299"/>
      <c r="E47" s="299"/>
      <c r="F47" s="299"/>
      <c r="G47" s="299"/>
      <c r="H47" s="303"/>
      <c r="I47" s="304"/>
      <c r="J47" s="304"/>
      <c r="K47" s="305"/>
      <c r="L47" s="42"/>
      <c r="M47" s="306" t="s">
        <v>190</v>
      </c>
      <c r="N47" s="308">
        <f>'1403-03-16'!O47</f>
        <v>0</v>
      </c>
      <c r="O47" s="308">
        <f>J22</f>
        <v>0</v>
      </c>
      <c r="P47" s="308">
        <f>'1403-03-16'!P47+O47+Q47</f>
        <v>519</v>
      </c>
      <c r="Q47" s="19">
        <v>0</v>
      </c>
      <c r="R47" s="19"/>
    </row>
    <row r="48" spans="1:22" s="309" customFormat="1" ht="30.95" customHeight="1" x14ac:dyDescent="0.25">
      <c r="A48" s="8"/>
      <c r="B48" s="31"/>
      <c r="C48" s="31"/>
      <c r="D48" s="299"/>
      <c r="E48" s="299"/>
      <c r="F48" s="299"/>
      <c r="G48" s="299"/>
      <c r="H48" s="930"/>
      <c r="I48" s="931"/>
      <c r="J48" s="931"/>
      <c r="K48" s="932"/>
      <c r="L48" s="42"/>
      <c r="M48" s="299" t="s">
        <v>191</v>
      </c>
      <c r="N48" s="308">
        <f>'1403-03-16'!O48</f>
        <v>0</v>
      </c>
      <c r="O48" s="308">
        <f>J23</f>
        <v>0</v>
      </c>
      <c r="P48" s="308">
        <f>'1403-03-16'!P48+O48+Q48</f>
        <v>90</v>
      </c>
      <c r="Q48" s="309">
        <v>0</v>
      </c>
    </row>
    <row r="49" spans="1:16" s="309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309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309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89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10"/>
    <mergeCell ref="B9:D9"/>
    <mergeCell ref="F9:G9"/>
    <mergeCell ref="I9:L9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B51:P51"/>
    <mergeCell ref="J40:K40"/>
    <mergeCell ref="B41:P41"/>
    <mergeCell ref="B42:K42"/>
    <mergeCell ref="M42:P42"/>
    <mergeCell ref="H43:K43"/>
    <mergeCell ref="H44:K44"/>
    <mergeCell ref="H45:K45"/>
    <mergeCell ref="H48:K48"/>
    <mergeCell ref="B49:G49"/>
    <mergeCell ref="H49:P49"/>
    <mergeCell ref="B50:P50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A34-ED8D-4314-B77F-14AD58B54609}">
  <sheetPr>
    <pageSetUpPr fitToPage="1"/>
  </sheetPr>
  <dimension ref="A2:V51"/>
  <sheetViews>
    <sheetView rightToLeft="1" view="pageBreakPreview" topLeftCell="A34" zoomScale="175" zoomScaleNormal="100" zoomScaleSheetLayoutView="175" workbookViewId="0">
      <selection activeCell="B5" sqref="B5:P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0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0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09" customFormat="1" ht="23.1" customHeight="1" x14ac:dyDescent="0.25">
      <c r="A4" s="8"/>
      <c r="B4" s="977" t="s">
        <v>2</v>
      </c>
      <c r="C4" s="977"/>
      <c r="D4" s="977"/>
      <c r="E4" s="977"/>
      <c r="F4" s="300"/>
      <c r="G4" s="978" t="s">
        <v>16</v>
      </c>
      <c r="H4" s="978"/>
      <c r="I4" s="997" t="s">
        <v>408</v>
      </c>
      <c r="J4" s="997"/>
      <c r="K4" s="996" t="s">
        <v>440</v>
      </c>
      <c r="L4" s="996"/>
      <c r="M4" s="996"/>
      <c r="N4" s="978" t="s">
        <v>3</v>
      </c>
      <c r="O4" s="978"/>
      <c r="P4" s="307">
        <v>52</v>
      </c>
    </row>
    <row r="5" spans="1:20" s="301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0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294" customFormat="1" ht="22.5" customHeight="1" x14ac:dyDescent="0.25">
      <c r="A7" s="8"/>
      <c r="B7" s="892" t="s">
        <v>60</v>
      </c>
      <c r="C7" s="892"/>
      <c r="D7" s="892"/>
      <c r="E7" s="295" t="s">
        <v>18</v>
      </c>
      <c r="F7" s="892" t="s">
        <v>60</v>
      </c>
      <c r="G7" s="892"/>
      <c r="H7" s="29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294" customFormat="1" ht="30" customHeight="1" x14ac:dyDescent="0.25">
      <c r="A8" s="8"/>
      <c r="B8" s="888" t="s">
        <v>421</v>
      </c>
      <c r="C8" s="889"/>
      <c r="D8" s="890"/>
      <c r="E8" s="306" t="s">
        <v>42</v>
      </c>
      <c r="F8" s="888" t="s">
        <v>410</v>
      </c>
      <c r="G8" s="890"/>
      <c r="H8" s="299">
        <v>1475</v>
      </c>
      <c r="I8" s="980" t="s">
        <v>441</v>
      </c>
      <c r="J8" s="981"/>
      <c r="K8" s="981"/>
      <c r="L8" s="982"/>
      <c r="M8" s="1015" t="s">
        <v>443</v>
      </c>
      <c r="N8" s="1016"/>
      <c r="O8" s="1016"/>
      <c r="P8" s="1017"/>
    </row>
    <row r="9" spans="1:20" s="294" customFormat="1" ht="30" customHeight="1" x14ac:dyDescent="0.25">
      <c r="A9" s="8"/>
      <c r="B9" s="888" t="s">
        <v>442</v>
      </c>
      <c r="C9" s="889"/>
      <c r="D9" s="890"/>
      <c r="E9" s="306" t="s">
        <v>42</v>
      </c>
      <c r="F9" s="928" t="s">
        <v>102</v>
      </c>
      <c r="G9" s="929"/>
      <c r="H9" s="299" t="s">
        <v>42</v>
      </c>
      <c r="I9" s="980" t="s">
        <v>42</v>
      </c>
      <c r="J9" s="981"/>
      <c r="K9" s="981"/>
      <c r="L9" s="982"/>
      <c r="M9" s="1018" t="s">
        <v>444</v>
      </c>
      <c r="N9" s="1019"/>
      <c r="O9" s="1019"/>
      <c r="P9" s="1020"/>
    </row>
    <row r="10" spans="1:20" s="294" customFormat="1" ht="30" customHeight="1" x14ac:dyDescent="0.25">
      <c r="A10" s="8"/>
      <c r="B10" s="888" t="s">
        <v>42</v>
      </c>
      <c r="C10" s="889"/>
      <c r="D10" s="890"/>
      <c r="E10" s="306" t="s">
        <v>42</v>
      </c>
      <c r="F10" s="928" t="s">
        <v>42</v>
      </c>
      <c r="G10" s="929"/>
      <c r="H10" s="299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0" s="301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0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0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07" customFormat="1" ht="18.75" customHeight="1" x14ac:dyDescent="0.25">
      <c r="A14" s="8"/>
      <c r="B14" s="894"/>
      <c r="C14" s="894"/>
      <c r="D14" s="894"/>
      <c r="E14" s="894"/>
      <c r="F14" s="927"/>
      <c r="G14" s="893"/>
      <c r="H14" s="295" t="s">
        <v>57</v>
      </c>
      <c r="I14" s="295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09" customFormat="1" ht="15" customHeight="1" x14ac:dyDescent="0.25">
      <c r="A15" s="8"/>
      <c r="B15" s="7" t="s">
        <v>8</v>
      </c>
      <c r="C15" s="7" t="s">
        <v>427</v>
      </c>
      <c r="D15" s="7" t="s">
        <v>428</v>
      </c>
      <c r="E15" s="7">
        <v>1500</v>
      </c>
      <c r="F15" s="6" t="s">
        <v>333</v>
      </c>
      <c r="G15" s="299" t="s">
        <v>435</v>
      </c>
      <c r="H15" s="299">
        <v>41</v>
      </c>
      <c r="I15" s="30">
        <v>97</v>
      </c>
      <c r="J15" s="29">
        <f>H15*6.65+I15*4.16</f>
        <v>676.17000000000007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309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299" t="s">
        <v>84</v>
      </c>
      <c r="H16" s="7">
        <v>118</v>
      </c>
      <c r="I16" s="7">
        <v>0</v>
      </c>
      <c r="J16" s="29">
        <f>H16*6+I16*4</f>
        <v>708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297"/>
      <c r="T16" s="297"/>
    </row>
    <row r="17" spans="1:20" s="309" customFormat="1" ht="15" customHeight="1" x14ac:dyDescent="0.25">
      <c r="A17" s="8"/>
      <c r="B17" s="7" t="s">
        <v>8</v>
      </c>
      <c r="C17" s="7" t="s">
        <v>397</v>
      </c>
      <c r="D17" s="7" t="s">
        <v>398</v>
      </c>
      <c r="E17" s="7">
        <v>600</v>
      </c>
      <c r="F17" s="6" t="s">
        <v>333</v>
      </c>
      <c r="G17" s="299" t="s">
        <v>312</v>
      </c>
      <c r="H17" s="7">
        <v>41</v>
      </c>
      <c r="I17" s="7">
        <v>41</v>
      </c>
      <c r="J17" s="29">
        <f>H17*6+I17*4</f>
        <v>410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309" customFormat="1" ht="15" customHeight="1" x14ac:dyDescent="0.25">
      <c r="A18" s="8"/>
      <c r="B18" s="6" t="s">
        <v>163</v>
      </c>
      <c r="C18" s="299" t="s">
        <v>42</v>
      </c>
      <c r="D18" s="299" t="s">
        <v>42</v>
      </c>
      <c r="E18" s="6" t="s">
        <v>42</v>
      </c>
      <c r="F18" s="6" t="s">
        <v>42</v>
      </c>
      <c r="G18" s="299" t="s">
        <v>396</v>
      </c>
      <c r="H18" s="299" t="s">
        <v>42</v>
      </c>
      <c r="I18" s="299" t="s">
        <v>42</v>
      </c>
      <c r="J18" s="308">
        <f>J15</f>
        <v>676.17000000000007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309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299" t="s">
        <v>84</v>
      </c>
      <c r="H19" s="299" t="s">
        <v>42</v>
      </c>
      <c r="I19" s="299" t="s">
        <v>42</v>
      </c>
      <c r="J19" s="308">
        <f>J16</f>
        <v>708</v>
      </c>
      <c r="K19" s="960" t="s">
        <v>70</v>
      </c>
      <c r="L19" s="961"/>
      <c r="M19" s="910" t="s">
        <v>42</v>
      </c>
      <c r="N19" s="910"/>
      <c r="O19" s="910"/>
      <c r="P19" s="910"/>
      <c r="S19" s="297"/>
      <c r="T19" s="297"/>
    </row>
    <row r="20" spans="1:20" s="309" customFormat="1" ht="15" customHeight="1" x14ac:dyDescent="0.25">
      <c r="A20" s="8"/>
      <c r="B20" s="7" t="s">
        <v>426</v>
      </c>
      <c r="C20" s="299" t="s">
        <v>42</v>
      </c>
      <c r="D20" s="299" t="s">
        <v>42</v>
      </c>
      <c r="E20" s="299" t="s">
        <v>42</v>
      </c>
      <c r="F20" s="299" t="s">
        <v>42</v>
      </c>
      <c r="G20" s="299" t="s">
        <v>75</v>
      </c>
      <c r="H20" s="299" t="s">
        <v>42</v>
      </c>
      <c r="I20" s="299" t="s">
        <v>42</v>
      </c>
      <c r="J20" s="308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297"/>
      <c r="T20" s="7" t="s">
        <v>92</v>
      </c>
    </row>
    <row r="21" spans="1:20" s="309" customFormat="1" ht="15" customHeight="1" x14ac:dyDescent="0.25">
      <c r="A21" s="8"/>
      <c r="B21" s="6" t="s">
        <v>163</v>
      </c>
      <c r="C21" s="299" t="s">
        <v>42</v>
      </c>
      <c r="D21" s="299" t="s">
        <v>42</v>
      </c>
      <c r="E21" s="299" t="s">
        <v>42</v>
      </c>
      <c r="F21" s="299" t="s">
        <v>42</v>
      </c>
      <c r="G21" s="299" t="s">
        <v>399</v>
      </c>
      <c r="H21" s="299" t="s">
        <v>42</v>
      </c>
      <c r="I21" s="299" t="s">
        <v>42</v>
      </c>
      <c r="J21" s="308">
        <f>J17+0</f>
        <v>410</v>
      </c>
      <c r="K21" s="960" t="s">
        <v>70</v>
      </c>
      <c r="L21" s="961"/>
      <c r="M21" s="910" t="s">
        <v>42</v>
      </c>
      <c r="N21" s="910"/>
      <c r="O21" s="910"/>
      <c r="P21" s="910"/>
      <c r="Q21" s="7" t="s">
        <v>397</v>
      </c>
      <c r="R21" s="7" t="s">
        <v>398</v>
      </c>
      <c r="S21" s="297"/>
      <c r="T21" s="209"/>
    </row>
    <row r="22" spans="1:20" s="309" customFormat="1" ht="15" customHeight="1" x14ac:dyDescent="0.25">
      <c r="A22" s="8"/>
      <c r="B22" s="6" t="s">
        <v>417</v>
      </c>
      <c r="C22" s="299" t="s">
        <v>42</v>
      </c>
      <c r="D22" s="299" t="s">
        <v>42</v>
      </c>
      <c r="E22" s="299" t="s">
        <v>42</v>
      </c>
      <c r="F22" s="299" t="s">
        <v>42</v>
      </c>
      <c r="G22" s="299" t="s">
        <v>125</v>
      </c>
      <c r="H22" s="299" t="s">
        <v>42</v>
      </c>
      <c r="I22" s="299" t="s">
        <v>42</v>
      </c>
      <c r="J22" s="308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297"/>
      <c r="T22" s="209"/>
    </row>
    <row r="23" spans="1:20" s="309" customFormat="1" ht="15" customHeight="1" x14ac:dyDescent="0.25">
      <c r="A23" s="8"/>
      <c r="B23" s="299" t="s">
        <v>367</v>
      </c>
      <c r="C23" s="299" t="s">
        <v>42</v>
      </c>
      <c r="D23" s="299" t="s">
        <v>42</v>
      </c>
      <c r="E23" s="299" t="s">
        <v>42</v>
      </c>
      <c r="F23" s="299" t="s">
        <v>42</v>
      </c>
      <c r="G23" s="299" t="s">
        <v>42</v>
      </c>
      <c r="H23" s="299" t="s">
        <v>42</v>
      </c>
      <c r="I23" s="299" t="s">
        <v>42</v>
      </c>
      <c r="J23" s="299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297"/>
      <c r="T23" s="209"/>
    </row>
    <row r="24" spans="1:20" s="309" customFormat="1" ht="15" customHeight="1" x14ac:dyDescent="0.25">
      <c r="A24" s="8"/>
      <c r="B24" s="299"/>
      <c r="C24" s="299"/>
      <c r="D24" s="299"/>
      <c r="E24" s="299"/>
      <c r="F24" s="299"/>
      <c r="G24" s="299"/>
      <c r="H24" s="299"/>
      <c r="I24" s="299"/>
      <c r="J24" s="299"/>
      <c r="K24" s="960"/>
      <c r="L24" s="961"/>
      <c r="M24" s="900"/>
      <c r="N24" s="900"/>
      <c r="O24" s="900"/>
      <c r="P24" s="900"/>
      <c r="S24" s="297"/>
      <c r="T24" s="209"/>
    </row>
    <row r="25" spans="1:20" s="309" customFormat="1" ht="15" customHeight="1" x14ac:dyDescent="0.25">
      <c r="A25" s="8"/>
      <c r="C25" s="299"/>
      <c r="D25" s="299"/>
      <c r="E25" s="299"/>
      <c r="F25" s="299"/>
      <c r="G25" s="299"/>
      <c r="H25" s="299"/>
      <c r="I25" s="299"/>
      <c r="J25" s="299"/>
      <c r="K25" s="960"/>
      <c r="L25" s="961"/>
      <c r="M25" s="900"/>
      <c r="N25" s="900"/>
      <c r="O25" s="900"/>
      <c r="P25" s="900"/>
      <c r="S25" s="297"/>
      <c r="T25" s="209"/>
    </row>
    <row r="26" spans="1:20" s="309" customFormat="1" ht="15" customHeight="1" x14ac:dyDescent="0.25">
      <c r="A26" s="8"/>
      <c r="B26" s="299"/>
      <c r="C26" s="299"/>
      <c r="D26" s="299"/>
      <c r="E26" s="299"/>
      <c r="F26" s="299"/>
      <c r="G26" s="299"/>
      <c r="H26" s="299"/>
      <c r="I26" s="299"/>
      <c r="J26" s="299"/>
      <c r="K26" s="960"/>
      <c r="L26" s="961"/>
      <c r="M26" s="900"/>
      <c r="N26" s="900"/>
      <c r="O26" s="900"/>
      <c r="P26" s="900"/>
      <c r="S26" s="297"/>
      <c r="T26" s="209"/>
    </row>
    <row r="27" spans="1:20" s="309" customFormat="1" ht="15" customHeight="1" x14ac:dyDescent="0.25">
      <c r="A27" s="8"/>
      <c r="B27" s="299"/>
      <c r="C27" s="299"/>
      <c r="D27" s="299"/>
      <c r="E27" s="299"/>
      <c r="F27" s="299"/>
      <c r="G27" s="299"/>
      <c r="H27" s="299"/>
      <c r="I27" s="299"/>
      <c r="J27" s="299"/>
      <c r="K27" s="960"/>
      <c r="L27" s="961"/>
      <c r="M27" s="900"/>
      <c r="N27" s="900"/>
      <c r="O27" s="900"/>
      <c r="P27" s="900"/>
      <c r="S27" s="297"/>
      <c r="T27" s="297"/>
    </row>
    <row r="28" spans="1:20" s="301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09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307" customFormat="1" ht="47.1" customHeight="1" x14ac:dyDescent="0.25">
      <c r="A30" s="8"/>
      <c r="B30" s="295" t="s">
        <v>26</v>
      </c>
      <c r="C30" s="295" t="s">
        <v>28</v>
      </c>
      <c r="D30" s="295" t="s">
        <v>29</v>
      </c>
      <c r="E30" s="295" t="s">
        <v>64</v>
      </c>
      <c r="F30" s="295" t="s">
        <v>30</v>
      </c>
      <c r="G30" s="296" t="s">
        <v>51</v>
      </c>
      <c r="H30" s="296" t="s">
        <v>52</v>
      </c>
      <c r="I30" s="296" t="s">
        <v>53</v>
      </c>
      <c r="J30" s="901" t="s">
        <v>54</v>
      </c>
      <c r="K30" s="902"/>
      <c r="L30" s="51"/>
      <c r="M30" s="295" t="s">
        <v>292</v>
      </c>
      <c r="N30" s="295" t="s">
        <v>293</v>
      </c>
      <c r="O30" s="295" t="s">
        <v>294</v>
      </c>
      <c r="P30" s="295" t="s">
        <v>304</v>
      </c>
    </row>
    <row r="31" spans="1:20" s="309" customFormat="1" ht="21" customHeight="1" x14ac:dyDescent="0.25">
      <c r="A31" s="8"/>
      <c r="B31" s="7" t="s">
        <v>43</v>
      </c>
      <c r="C31" s="26">
        <v>1</v>
      </c>
      <c r="D31" s="26">
        <v>3</v>
      </c>
      <c r="E31" s="299">
        <v>0</v>
      </c>
      <c r="F31" s="26">
        <f>SUM(C31:E31)</f>
        <v>4</v>
      </c>
      <c r="G31" s="299">
        <v>40</v>
      </c>
      <c r="H31" s="299">
        <v>0</v>
      </c>
      <c r="I31" s="299">
        <f>SUM(G31:H31)</f>
        <v>40</v>
      </c>
      <c r="J31" s="928">
        <f>F31*10-G31</f>
        <v>0</v>
      </c>
      <c r="K31" s="929"/>
      <c r="L31" s="50"/>
      <c r="M31" s="302" t="s">
        <v>308</v>
      </c>
      <c r="N31" s="302">
        <v>4</v>
      </c>
      <c r="O31" s="302">
        <v>1</v>
      </c>
      <c r="P31" s="302">
        <f>O31+N31</f>
        <v>5</v>
      </c>
    </row>
    <row r="32" spans="1:20" s="309" customFormat="1" ht="21" customHeight="1" x14ac:dyDescent="0.25">
      <c r="A32" s="8"/>
      <c r="B32" s="299" t="s">
        <v>12</v>
      </c>
      <c r="C32" s="26">
        <v>0</v>
      </c>
      <c r="D32" s="26">
        <v>0</v>
      </c>
      <c r="E32" s="299">
        <v>2</v>
      </c>
      <c r="F32" s="26">
        <f t="shared" ref="F32:F38" si="0">SUM(C32:E32)</f>
        <v>2</v>
      </c>
      <c r="G32" s="299">
        <v>20</v>
      </c>
      <c r="H32" s="299">
        <v>0</v>
      </c>
      <c r="I32" s="299">
        <f>SUM(G32:H32)</f>
        <v>20</v>
      </c>
      <c r="J32" s="928">
        <f t="shared" ref="J32:J36" si="1">F32*10-G32</f>
        <v>0</v>
      </c>
      <c r="K32" s="929"/>
      <c r="L32" s="50"/>
      <c r="M32" s="302" t="s">
        <v>300</v>
      </c>
      <c r="N32" s="302">
        <v>12</v>
      </c>
      <c r="O32" s="302">
        <v>1</v>
      </c>
      <c r="P32" s="302">
        <f t="shared" ref="P32:P39" si="2">O32+N32</f>
        <v>13</v>
      </c>
    </row>
    <row r="33" spans="1:22" s="309" customFormat="1" ht="21" customHeight="1" x14ac:dyDescent="0.25">
      <c r="A33" s="8"/>
      <c r="B33" s="299" t="s">
        <v>13</v>
      </c>
      <c r="C33" s="299">
        <v>3</v>
      </c>
      <c r="D33" s="299">
        <v>0</v>
      </c>
      <c r="E33" s="299">
        <v>8</v>
      </c>
      <c r="F33" s="26">
        <f t="shared" si="0"/>
        <v>11</v>
      </c>
      <c r="G33" s="299">
        <v>80</v>
      </c>
      <c r="H33" s="299">
        <v>0</v>
      </c>
      <c r="I33" s="299">
        <f>SUM(G33:H33)</f>
        <v>80</v>
      </c>
      <c r="J33" s="928">
        <f t="shared" si="1"/>
        <v>30</v>
      </c>
      <c r="K33" s="929"/>
      <c r="L33" s="50"/>
      <c r="M33" s="302" t="s">
        <v>296</v>
      </c>
      <c r="N33" s="302">
        <v>6</v>
      </c>
      <c r="O33" s="302">
        <v>1</v>
      </c>
      <c r="P33" s="302">
        <f t="shared" si="2"/>
        <v>7</v>
      </c>
    </row>
    <row r="34" spans="1:22" s="309" customFormat="1" ht="21" customHeight="1" x14ac:dyDescent="0.25">
      <c r="A34" s="8"/>
      <c r="B34" s="299" t="s">
        <v>10</v>
      </c>
      <c r="C34" s="299">
        <v>1</v>
      </c>
      <c r="D34" s="299">
        <v>1</v>
      </c>
      <c r="E34" s="299">
        <v>0</v>
      </c>
      <c r="F34" s="26">
        <f t="shared" si="0"/>
        <v>2</v>
      </c>
      <c r="G34" s="299">
        <v>10</v>
      </c>
      <c r="H34" s="299">
        <v>0</v>
      </c>
      <c r="I34" s="299">
        <f t="shared" ref="I34:I38" si="3">SUM(G34:H34)</f>
        <v>10</v>
      </c>
      <c r="J34" s="928">
        <f t="shared" si="1"/>
        <v>10</v>
      </c>
      <c r="K34" s="929"/>
      <c r="L34" s="50"/>
      <c r="M34" s="302" t="s">
        <v>297</v>
      </c>
      <c r="N34" s="302">
        <v>5</v>
      </c>
      <c r="O34" s="302">
        <v>1</v>
      </c>
      <c r="P34" s="302">
        <f t="shared" si="2"/>
        <v>6</v>
      </c>
    </row>
    <row r="35" spans="1:22" s="309" customFormat="1" ht="21" customHeight="1" x14ac:dyDescent="0.25">
      <c r="A35" s="8"/>
      <c r="B35" s="299" t="s">
        <v>11</v>
      </c>
      <c r="C35" s="299">
        <v>3</v>
      </c>
      <c r="D35" s="299">
        <v>2</v>
      </c>
      <c r="E35" s="299">
        <v>0</v>
      </c>
      <c r="F35" s="26">
        <f t="shared" si="0"/>
        <v>5</v>
      </c>
      <c r="G35" s="299">
        <v>40</v>
      </c>
      <c r="H35" s="299">
        <v>0</v>
      </c>
      <c r="I35" s="299">
        <f t="shared" si="3"/>
        <v>40</v>
      </c>
      <c r="J35" s="928">
        <f t="shared" si="1"/>
        <v>10</v>
      </c>
      <c r="K35" s="929"/>
      <c r="L35" s="50"/>
      <c r="M35" s="302" t="s">
        <v>295</v>
      </c>
      <c r="N35" s="302">
        <v>8</v>
      </c>
      <c r="O35" s="302">
        <v>0</v>
      </c>
      <c r="P35" s="302">
        <f t="shared" si="2"/>
        <v>8</v>
      </c>
    </row>
    <row r="36" spans="1:22" s="309" customFormat="1" ht="21" customHeight="1" x14ac:dyDescent="0.25">
      <c r="A36" s="8"/>
      <c r="B36" s="299" t="s">
        <v>31</v>
      </c>
      <c r="C36" s="299">
        <v>2</v>
      </c>
      <c r="D36" s="299">
        <v>2</v>
      </c>
      <c r="E36" s="299">
        <v>0</v>
      </c>
      <c r="F36" s="26">
        <f t="shared" si="0"/>
        <v>4</v>
      </c>
      <c r="G36" s="299">
        <v>20</v>
      </c>
      <c r="H36" s="299">
        <v>0</v>
      </c>
      <c r="I36" s="299">
        <f t="shared" si="3"/>
        <v>20</v>
      </c>
      <c r="J36" s="928">
        <f t="shared" si="1"/>
        <v>20</v>
      </c>
      <c r="K36" s="929"/>
      <c r="L36" s="50"/>
      <c r="M36" s="302" t="s">
        <v>309</v>
      </c>
      <c r="N36" s="302">
        <v>13</v>
      </c>
      <c r="O36" s="302">
        <v>5</v>
      </c>
      <c r="P36" s="302">
        <f t="shared" si="2"/>
        <v>18</v>
      </c>
    </row>
    <row r="37" spans="1:22" s="309" customFormat="1" ht="21" customHeight="1" x14ac:dyDescent="0.25">
      <c r="A37" s="8"/>
      <c r="B37" s="299" t="s">
        <v>32</v>
      </c>
      <c r="C37" s="299">
        <v>2</v>
      </c>
      <c r="D37" s="299">
        <v>0</v>
      </c>
      <c r="E37" s="299">
        <v>0</v>
      </c>
      <c r="F37" s="26">
        <f t="shared" si="0"/>
        <v>2</v>
      </c>
      <c r="G37" s="299">
        <v>0</v>
      </c>
      <c r="H37" s="299">
        <v>0</v>
      </c>
      <c r="I37" s="299">
        <f t="shared" si="3"/>
        <v>0</v>
      </c>
      <c r="J37" s="928">
        <v>0</v>
      </c>
      <c r="K37" s="929"/>
      <c r="L37" s="50"/>
      <c r="M37" s="302" t="s">
        <v>358</v>
      </c>
      <c r="N37" s="302">
        <v>6</v>
      </c>
      <c r="O37" s="302">
        <v>0</v>
      </c>
      <c r="P37" s="302">
        <f t="shared" si="2"/>
        <v>6</v>
      </c>
    </row>
    <row r="38" spans="1:22" s="309" customFormat="1" ht="21" customHeight="1" x14ac:dyDescent="0.25">
      <c r="A38" s="8"/>
      <c r="B38" s="299" t="s">
        <v>63</v>
      </c>
      <c r="C38" s="299">
        <v>0</v>
      </c>
      <c r="D38" s="299">
        <v>2</v>
      </c>
      <c r="E38" s="299">
        <v>2</v>
      </c>
      <c r="F38" s="26">
        <f t="shared" si="0"/>
        <v>4</v>
      </c>
      <c r="G38" s="299">
        <v>30</v>
      </c>
      <c r="H38" s="299">
        <v>0</v>
      </c>
      <c r="I38" s="299">
        <f t="shared" si="3"/>
        <v>30</v>
      </c>
      <c r="J38" s="928">
        <v>0</v>
      </c>
      <c r="K38" s="929"/>
      <c r="L38" s="50"/>
      <c r="M38" s="302" t="s">
        <v>299</v>
      </c>
      <c r="N38" s="302">
        <v>6</v>
      </c>
      <c r="O38" s="302">
        <v>0</v>
      </c>
      <c r="P38" s="302">
        <f t="shared" si="2"/>
        <v>6</v>
      </c>
    </row>
    <row r="39" spans="1:22" s="309" customFormat="1" ht="21" customHeight="1" x14ac:dyDescent="0.25">
      <c r="A39" s="8"/>
      <c r="B39" s="299" t="s">
        <v>33</v>
      </c>
      <c r="C39" s="299">
        <v>1</v>
      </c>
      <c r="D39" s="299">
        <v>0</v>
      </c>
      <c r="E39" s="299" t="s">
        <v>72</v>
      </c>
      <c r="F39" s="26">
        <f>SUM(C39:E39)</f>
        <v>1</v>
      </c>
      <c r="G39" s="299">
        <v>8</v>
      </c>
      <c r="H39" s="299">
        <v>0</v>
      </c>
      <c r="I39" s="299">
        <f>SUM(G39:H39)</f>
        <v>8</v>
      </c>
      <c r="J39" s="928">
        <v>0</v>
      </c>
      <c r="K39" s="929"/>
      <c r="L39" s="50"/>
      <c r="M39" s="302" t="s">
        <v>307</v>
      </c>
      <c r="N39" s="302">
        <v>26</v>
      </c>
      <c r="O39" s="302">
        <v>0</v>
      </c>
      <c r="P39" s="302">
        <f t="shared" si="2"/>
        <v>26</v>
      </c>
    </row>
    <row r="40" spans="1:22" s="309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299">
        <v>50</v>
      </c>
      <c r="H40" s="299">
        <v>0</v>
      </c>
      <c r="I40" s="299">
        <f>SUM(G40:H40)</f>
        <v>50</v>
      </c>
      <c r="J40" s="928">
        <v>0</v>
      </c>
      <c r="K40" s="929"/>
      <c r="L40" s="50"/>
      <c r="M40" s="302" t="s">
        <v>306</v>
      </c>
      <c r="N40" s="302">
        <f t="shared" ref="N40:O40" si="4">SUM(N31:N39)</f>
        <v>86</v>
      </c>
      <c r="O40" s="302">
        <f t="shared" si="4"/>
        <v>9</v>
      </c>
      <c r="P40" s="302">
        <f>SUM(P31:P39)</f>
        <v>95</v>
      </c>
      <c r="Q40" s="309">
        <f>N40-N39</f>
        <v>60</v>
      </c>
    </row>
    <row r="41" spans="1:22" s="309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309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309" customFormat="1" ht="30.6" customHeight="1" x14ac:dyDescent="0.25">
      <c r="A43" s="8"/>
      <c r="B43" s="296" t="s">
        <v>35</v>
      </c>
      <c r="C43" s="296" t="s">
        <v>36</v>
      </c>
      <c r="D43" s="296" t="s">
        <v>1</v>
      </c>
      <c r="E43" s="298" t="s">
        <v>45</v>
      </c>
      <c r="F43" s="296" t="s">
        <v>71</v>
      </c>
      <c r="G43" s="296" t="s">
        <v>37</v>
      </c>
      <c r="H43" s="901" t="s">
        <v>7</v>
      </c>
      <c r="I43" s="936"/>
      <c r="J43" s="936"/>
      <c r="K43" s="902"/>
      <c r="L43" s="43"/>
      <c r="M43" s="296" t="s">
        <v>50</v>
      </c>
      <c r="N43" s="296" t="s">
        <v>49</v>
      </c>
      <c r="O43" s="296" t="s">
        <v>48</v>
      </c>
      <c r="P43" s="296" t="s">
        <v>47</v>
      </c>
      <c r="Q43" s="309" t="s">
        <v>243</v>
      </c>
      <c r="R43" s="309" t="s">
        <v>424</v>
      </c>
    </row>
    <row r="44" spans="1:22" s="309" customFormat="1" ht="30.95" customHeight="1" x14ac:dyDescent="0.55000000000000004">
      <c r="A44" s="8"/>
      <c r="B44" s="299" t="s">
        <v>61</v>
      </c>
      <c r="C44" s="308">
        <v>0</v>
      </c>
      <c r="D44" s="299" t="s">
        <v>62</v>
      </c>
      <c r="E44" s="308">
        <f>'1403-03-15'!E44+'1403-03-20'!C44</f>
        <v>113800</v>
      </c>
      <c r="F44" s="308">
        <v>1201</v>
      </c>
      <c r="G44" s="308">
        <f>'1403-03-19'!G44-F44+C44+R44</f>
        <v>17066</v>
      </c>
      <c r="H44" s="1012" t="s">
        <v>425</v>
      </c>
      <c r="I44" s="1013"/>
      <c r="J44" s="1013"/>
      <c r="K44" s="1014"/>
      <c r="L44" s="41"/>
      <c r="M44" s="299" t="s">
        <v>66</v>
      </c>
      <c r="N44" s="308">
        <f>'1403-03-19'!O44</f>
        <v>1709</v>
      </c>
      <c r="O44" s="308">
        <f>SUM(J15:J17)</f>
        <v>1794.17</v>
      </c>
      <c r="P44" s="308">
        <f>'1403-03-19'!P44+O44+Q44</f>
        <v>73502.17</v>
      </c>
      <c r="Q44" s="19">
        <v>0</v>
      </c>
      <c r="R44" s="19">
        <v>0</v>
      </c>
      <c r="V44" s="18"/>
    </row>
    <row r="45" spans="1:22" s="309" customFormat="1" ht="30.95" customHeight="1" x14ac:dyDescent="0.25">
      <c r="A45" s="8"/>
      <c r="B45" s="299" t="s">
        <v>301</v>
      </c>
      <c r="C45" s="299">
        <v>0</v>
      </c>
      <c r="D45" s="299" t="s">
        <v>302</v>
      </c>
      <c r="E45" s="299">
        <v>251</v>
      </c>
      <c r="F45" s="299">
        <v>0</v>
      </c>
      <c r="G45" s="308" t="s">
        <v>42</v>
      </c>
      <c r="H45" s="937" t="s">
        <v>42</v>
      </c>
      <c r="I45" s="938"/>
      <c r="J45" s="938"/>
      <c r="K45" s="939"/>
      <c r="L45" s="42"/>
      <c r="M45" s="306" t="s">
        <v>67</v>
      </c>
      <c r="N45" s="308">
        <f>'1403-03-19'!O45</f>
        <v>654</v>
      </c>
      <c r="O45" s="308">
        <f>J19</f>
        <v>708</v>
      </c>
      <c r="P45" s="308">
        <f>'1403-03-19'!P45+O45+Q45</f>
        <v>62047</v>
      </c>
      <c r="Q45" s="19">
        <f>Q44*0.6</f>
        <v>0</v>
      </c>
      <c r="R45" s="19"/>
      <c r="U45" s="19"/>
    </row>
    <row r="46" spans="1:22" s="309" customFormat="1" ht="30.95" customHeight="1" x14ac:dyDescent="0.25">
      <c r="A46" s="8"/>
      <c r="B46" s="31"/>
      <c r="C46" s="31"/>
      <c r="D46" s="299"/>
      <c r="E46" s="299"/>
      <c r="F46" s="299"/>
      <c r="G46" s="308"/>
      <c r="H46" s="303"/>
      <c r="I46" s="304"/>
      <c r="J46" s="304"/>
      <c r="K46" s="305"/>
      <c r="L46" s="42"/>
      <c r="M46" s="306" t="s">
        <v>164</v>
      </c>
      <c r="N46" s="308">
        <f>'1403-03-19'!O46</f>
        <v>1105</v>
      </c>
      <c r="O46" s="308">
        <f>J21+J20+J18</f>
        <v>1136.17</v>
      </c>
      <c r="P46" s="308">
        <f>'1403-03-19'!P46+O46+Q46</f>
        <v>17744.169999999998</v>
      </c>
      <c r="Q46" s="309">
        <v>0</v>
      </c>
      <c r="R46" s="19"/>
      <c r="U46" s="19"/>
    </row>
    <row r="47" spans="1:22" s="309" customFormat="1" ht="30.95" customHeight="1" x14ac:dyDescent="0.25">
      <c r="A47" s="8"/>
      <c r="B47" s="31"/>
      <c r="C47" s="31"/>
      <c r="D47" s="299"/>
      <c r="E47" s="299"/>
      <c r="F47" s="299"/>
      <c r="G47" s="299"/>
      <c r="H47" s="303"/>
      <c r="I47" s="304"/>
      <c r="J47" s="304"/>
      <c r="K47" s="305"/>
      <c r="L47" s="42"/>
      <c r="M47" s="306" t="s">
        <v>190</v>
      </c>
      <c r="N47" s="308">
        <f>'1403-03-19'!O47</f>
        <v>0</v>
      </c>
      <c r="O47" s="308">
        <f>J22</f>
        <v>0</v>
      </c>
      <c r="P47" s="308">
        <f>'1403-03-19'!P47+O47+Q47</f>
        <v>519</v>
      </c>
      <c r="Q47" s="19">
        <v>0</v>
      </c>
      <c r="R47" s="19"/>
    </row>
    <row r="48" spans="1:22" s="309" customFormat="1" ht="30.95" customHeight="1" x14ac:dyDescent="0.25">
      <c r="A48" s="8"/>
      <c r="B48" s="31"/>
      <c r="C48" s="31"/>
      <c r="D48" s="299"/>
      <c r="E48" s="299"/>
      <c r="F48" s="299"/>
      <c r="G48" s="299"/>
      <c r="H48" s="930"/>
      <c r="I48" s="931"/>
      <c r="J48" s="931"/>
      <c r="K48" s="932"/>
      <c r="L48" s="42"/>
      <c r="M48" s="299" t="s">
        <v>191</v>
      </c>
      <c r="N48" s="308">
        <f>'1403-03-19'!O48</f>
        <v>0</v>
      </c>
      <c r="O48" s="308">
        <f>J23</f>
        <v>0</v>
      </c>
      <c r="P48" s="308">
        <f>'1403-03-19'!P48+O48+Q48</f>
        <v>90</v>
      </c>
      <c r="Q48" s="309">
        <v>0</v>
      </c>
    </row>
    <row r="49" spans="1:16" s="309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309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309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91">
    <mergeCell ref="B2:P2"/>
    <mergeCell ref="B3:P3"/>
    <mergeCell ref="B4:E4"/>
    <mergeCell ref="G4:H4"/>
    <mergeCell ref="I4:J4"/>
    <mergeCell ref="K4:M4"/>
    <mergeCell ref="N4:O4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7:L17"/>
    <mergeCell ref="M17:P17"/>
    <mergeCell ref="Q17:T17"/>
    <mergeCell ref="K16:L16"/>
    <mergeCell ref="M16:P16"/>
    <mergeCell ref="K18:L18"/>
    <mergeCell ref="M18:P18"/>
    <mergeCell ref="S18:T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J33:K33"/>
    <mergeCell ref="K25:L25"/>
    <mergeCell ref="M25:P25"/>
    <mergeCell ref="K26:L26"/>
    <mergeCell ref="M26:P26"/>
    <mergeCell ref="K27:L27"/>
    <mergeCell ref="M27:P27"/>
    <mergeCell ref="B49:G49"/>
    <mergeCell ref="H49:P49"/>
    <mergeCell ref="B50:P50"/>
    <mergeCell ref="B51:P51"/>
    <mergeCell ref="J40:K40"/>
    <mergeCell ref="B41:P41"/>
    <mergeCell ref="B42:K42"/>
    <mergeCell ref="M42:P42"/>
    <mergeCell ref="H43:K43"/>
    <mergeCell ref="H44:K44"/>
    <mergeCell ref="M8:P8"/>
    <mergeCell ref="M9:P9"/>
    <mergeCell ref="M10:P10"/>
    <mergeCell ref="H45:K45"/>
    <mergeCell ref="H48:K48"/>
    <mergeCell ref="J34:K34"/>
    <mergeCell ref="J35:K35"/>
    <mergeCell ref="J36:K36"/>
    <mergeCell ref="J37:K37"/>
    <mergeCell ref="J38:K38"/>
    <mergeCell ref="J39:K39"/>
    <mergeCell ref="B29:K29"/>
    <mergeCell ref="M29:P29"/>
    <mergeCell ref="J30:K30"/>
    <mergeCell ref="J31:K31"/>
    <mergeCell ref="J32:K32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50AC-4F58-4FB4-BD81-C2AF7EB3286B}">
  <sheetPr>
    <pageSetUpPr fitToPage="1"/>
  </sheetPr>
  <dimension ref="A2:V51"/>
  <sheetViews>
    <sheetView rightToLeft="1" view="pageBreakPreview" topLeftCell="A28" zoomScale="175" zoomScaleNormal="100" zoomScaleSheetLayoutView="175" workbookViewId="0">
      <selection activeCell="N39" sqref="N3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25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25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25" customFormat="1" ht="23.1" customHeight="1" x14ac:dyDescent="0.25">
      <c r="A4" s="8"/>
      <c r="B4" s="977" t="s">
        <v>2</v>
      </c>
      <c r="C4" s="977"/>
      <c r="D4" s="977"/>
      <c r="E4" s="977"/>
      <c r="F4" s="316"/>
      <c r="G4" s="978" t="s">
        <v>16</v>
      </c>
      <c r="H4" s="978"/>
      <c r="I4" s="997" t="s">
        <v>419</v>
      </c>
      <c r="J4" s="997"/>
      <c r="K4" s="996" t="s">
        <v>445</v>
      </c>
      <c r="L4" s="996"/>
      <c r="M4" s="996"/>
      <c r="N4" s="978" t="s">
        <v>3</v>
      </c>
      <c r="O4" s="978"/>
      <c r="P4" s="323">
        <v>53</v>
      </c>
    </row>
    <row r="5" spans="1:20" s="31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25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310" customFormat="1" ht="22.5" customHeight="1" x14ac:dyDescent="0.25">
      <c r="A7" s="8"/>
      <c r="B7" s="892" t="s">
        <v>60</v>
      </c>
      <c r="C7" s="892"/>
      <c r="D7" s="892"/>
      <c r="E7" s="311" t="s">
        <v>18</v>
      </c>
      <c r="F7" s="892" t="s">
        <v>60</v>
      </c>
      <c r="G7" s="892"/>
      <c r="H7" s="31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310" customFormat="1" ht="30" customHeight="1" x14ac:dyDescent="0.25">
      <c r="A8" s="8"/>
      <c r="B8" s="888" t="s">
        <v>421</v>
      </c>
      <c r="C8" s="889"/>
      <c r="D8" s="890"/>
      <c r="E8" s="322" t="s">
        <v>42</v>
      </c>
      <c r="F8" s="888" t="s">
        <v>410</v>
      </c>
      <c r="G8" s="890"/>
      <c r="H8" s="315">
        <v>700</v>
      </c>
      <c r="I8" s="980" t="s">
        <v>446</v>
      </c>
      <c r="J8" s="981"/>
      <c r="K8" s="981"/>
      <c r="L8" s="982"/>
      <c r="M8" s="1015" t="s">
        <v>443</v>
      </c>
      <c r="N8" s="1016"/>
      <c r="O8" s="1016"/>
      <c r="P8" s="1017"/>
    </row>
    <row r="9" spans="1:20" s="310" customFormat="1" ht="30" customHeight="1" x14ac:dyDescent="0.25">
      <c r="A9" s="8"/>
      <c r="B9" s="888" t="s">
        <v>42</v>
      </c>
      <c r="C9" s="889"/>
      <c r="D9" s="890"/>
      <c r="E9" s="322" t="s">
        <v>42</v>
      </c>
      <c r="F9" s="928" t="s">
        <v>102</v>
      </c>
      <c r="G9" s="929"/>
      <c r="H9" s="315" t="s">
        <v>42</v>
      </c>
      <c r="I9" s="980" t="s">
        <v>42</v>
      </c>
      <c r="J9" s="981"/>
      <c r="K9" s="981"/>
      <c r="L9" s="982"/>
      <c r="M9" s="1018" t="s">
        <v>447</v>
      </c>
      <c r="N9" s="1019"/>
      <c r="O9" s="1019"/>
      <c r="P9" s="1020"/>
    </row>
    <row r="10" spans="1:20" s="310" customFormat="1" ht="30" customHeight="1" x14ac:dyDescent="0.25">
      <c r="A10" s="8"/>
      <c r="B10" s="888" t="s">
        <v>42</v>
      </c>
      <c r="C10" s="889"/>
      <c r="D10" s="890"/>
      <c r="E10" s="322" t="s">
        <v>42</v>
      </c>
      <c r="F10" s="928" t="s">
        <v>42</v>
      </c>
      <c r="G10" s="929"/>
      <c r="H10" s="315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0" s="31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25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25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23" customFormat="1" ht="18.75" customHeight="1" x14ac:dyDescent="0.25">
      <c r="A14" s="8"/>
      <c r="B14" s="894"/>
      <c r="C14" s="894"/>
      <c r="D14" s="894"/>
      <c r="E14" s="894"/>
      <c r="F14" s="927"/>
      <c r="G14" s="893"/>
      <c r="H14" s="311" t="s">
        <v>57</v>
      </c>
      <c r="I14" s="31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25" customFormat="1" ht="15" customHeight="1" x14ac:dyDescent="0.25">
      <c r="A15" s="8"/>
      <c r="B15" s="7" t="s">
        <v>8</v>
      </c>
      <c r="C15" s="7" t="s">
        <v>427</v>
      </c>
      <c r="D15" s="7" t="s">
        <v>428</v>
      </c>
      <c r="E15" s="7">
        <v>1500</v>
      </c>
      <c r="F15" s="6" t="s">
        <v>333</v>
      </c>
      <c r="G15" s="315" t="s">
        <v>435</v>
      </c>
      <c r="H15" s="315">
        <v>74</v>
      </c>
      <c r="I15" s="30">
        <v>68</v>
      </c>
      <c r="J15" s="29">
        <f>H15*6.65+I15*4.16</f>
        <v>774.98</v>
      </c>
      <c r="K15" s="960" t="s">
        <v>69</v>
      </c>
      <c r="L15" s="961"/>
      <c r="M15" s="928" t="s">
        <v>404</v>
      </c>
      <c r="N15" s="891"/>
      <c r="O15" s="891"/>
      <c r="P15" s="929"/>
      <c r="S15" s="899"/>
      <c r="T15" s="899"/>
    </row>
    <row r="16" spans="1:20" s="325" customFormat="1" ht="15" customHeight="1" x14ac:dyDescent="0.25">
      <c r="A16" s="8"/>
      <c r="B16" s="7" t="s">
        <v>8</v>
      </c>
      <c r="C16" s="7" t="s">
        <v>180</v>
      </c>
      <c r="D16" s="7" t="s">
        <v>199</v>
      </c>
      <c r="E16" s="7">
        <v>800</v>
      </c>
      <c r="F16" s="6" t="s">
        <v>356</v>
      </c>
      <c r="G16" s="315" t="s">
        <v>84</v>
      </c>
      <c r="H16" s="7">
        <v>118</v>
      </c>
      <c r="I16" s="7">
        <v>0</v>
      </c>
      <c r="J16" s="29">
        <f>H16*6+I16*4</f>
        <v>708</v>
      </c>
      <c r="K16" s="960" t="s">
        <v>70</v>
      </c>
      <c r="L16" s="961"/>
      <c r="M16" s="910" t="s">
        <v>352</v>
      </c>
      <c r="N16" s="910"/>
      <c r="O16" s="910"/>
      <c r="P16" s="910"/>
      <c r="Q16" s="7" t="s">
        <v>351</v>
      </c>
      <c r="R16" s="7" t="s">
        <v>331</v>
      </c>
      <c r="S16" s="313"/>
      <c r="T16" s="313"/>
    </row>
    <row r="17" spans="1:20" s="325" customFormat="1" ht="15" customHeight="1" x14ac:dyDescent="0.25">
      <c r="A17" s="8"/>
      <c r="B17" s="7" t="s">
        <v>8</v>
      </c>
      <c r="C17" s="7" t="s">
        <v>397</v>
      </c>
      <c r="D17" s="7" t="s">
        <v>398</v>
      </c>
      <c r="E17" s="7">
        <v>600</v>
      </c>
      <c r="F17" s="6" t="s">
        <v>333</v>
      </c>
      <c r="G17" s="315" t="s">
        <v>312</v>
      </c>
      <c r="H17" s="7">
        <v>46</v>
      </c>
      <c r="I17" s="7">
        <v>43</v>
      </c>
      <c r="J17" s="29">
        <f>H17*6+I17*4</f>
        <v>448</v>
      </c>
      <c r="K17" s="960" t="s">
        <v>70</v>
      </c>
      <c r="L17" s="961"/>
      <c r="M17" s="910" t="s">
        <v>353</v>
      </c>
      <c r="N17" s="910"/>
      <c r="O17" s="910"/>
      <c r="P17" s="910"/>
      <c r="Q17" s="884"/>
      <c r="R17" s="884"/>
      <c r="S17" s="884"/>
      <c r="T17" s="884"/>
    </row>
    <row r="18" spans="1:20" s="325" customFormat="1" ht="15" customHeight="1" x14ac:dyDescent="0.25">
      <c r="A18" s="8"/>
      <c r="B18" s="6" t="s">
        <v>163</v>
      </c>
      <c r="C18" s="315" t="s">
        <v>42</v>
      </c>
      <c r="D18" s="315" t="s">
        <v>42</v>
      </c>
      <c r="E18" s="6" t="s">
        <v>42</v>
      </c>
      <c r="F18" s="6" t="s">
        <v>42</v>
      </c>
      <c r="G18" s="315" t="s">
        <v>396</v>
      </c>
      <c r="H18" s="315" t="s">
        <v>42</v>
      </c>
      <c r="I18" s="315" t="s">
        <v>42</v>
      </c>
      <c r="J18" s="324">
        <f>J15</f>
        <v>774.98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325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315" t="s">
        <v>84</v>
      </c>
      <c r="H19" s="315" t="s">
        <v>42</v>
      </c>
      <c r="I19" s="315" t="s">
        <v>42</v>
      </c>
      <c r="J19" s="324">
        <f>J16</f>
        <v>708</v>
      </c>
      <c r="K19" s="960" t="s">
        <v>70</v>
      </c>
      <c r="L19" s="961"/>
      <c r="M19" s="910" t="s">
        <v>42</v>
      </c>
      <c r="N19" s="910"/>
      <c r="O19" s="910"/>
      <c r="P19" s="910"/>
      <c r="S19" s="313"/>
      <c r="T19" s="313"/>
    </row>
    <row r="20" spans="1:20" s="325" customFormat="1" ht="15" customHeight="1" x14ac:dyDescent="0.25">
      <c r="A20" s="8"/>
      <c r="B20" s="7" t="s">
        <v>426</v>
      </c>
      <c r="C20" s="315" t="s">
        <v>42</v>
      </c>
      <c r="D20" s="315" t="s">
        <v>42</v>
      </c>
      <c r="E20" s="315" t="s">
        <v>42</v>
      </c>
      <c r="F20" s="315" t="s">
        <v>42</v>
      </c>
      <c r="G20" s="315" t="s">
        <v>75</v>
      </c>
      <c r="H20" s="315" t="s">
        <v>42</v>
      </c>
      <c r="I20" s="315" t="s">
        <v>42</v>
      </c>
      <c r="J20" s="324">
        <v>50</v>
      </c>
      <c r="K20" s="960" t="s">
        <v>70</v>
      </c>
      <c r="L20" s="961"/>
      <c r="M20" s="910" t="s">
        <v>42</v>
      </c>
      <c r="N20" s="910"/>
      <c r="O20" s="910"/>
      <c r="P20" s="910"/>
      <c r="S20" s="313"/>
      <c r="T20" s="7" t="s">
        <v>92</v>
      </c>
    </row>
    <row r="21" spans="1:20" s="325" customFormat="1" ht="15" customHeight="1" x14ac:dyDescent="0.25">
      <c r="A21" s="8"/>
      <c r="B21" s="6" t="s">
        <v>163</v>
      </c>
      <c r="C21" s="315" t="s">
        <v>42</v>
      </c>
      <c r="D21" s="315" t="s">
        <v>42</v>
      </c>
      <c r="E21" s="315" t="s">
        <v>42</v>
      </c>
      <c r="F21" s="315" t="s">
        <v>42</v>
      </c>
      <c r="G21" s="315" t="s">
        <v>399</v>
      </c>
      <c r="H21" s="315" t="s">
        <v>42</v>
      </c>
      <c r="I21" s="315" t="s">
        <v>42</v>
      </c>
      <c r="J21" s="324">
        <f>J17+0</f>
        <v>448</v>
      </c>
      <c r="K21" s="960" t="s">
        <v>70</v>
      </c>
      <c r="L21" s="961"/>
      <c r="M21" s="910" t="s">
        <v>42</v>
      </c>
      <c r="N21" s="910"/>
      <c r="O21" s="910"/>
      <c r="P21" s="910"/>
      <c r="Q21" s="7" t="s">
        <v>397</v>
      </c>
      <c r="R21" s="7" t="s">
        <v>398</v>
      </c>
      <c r="S21" s="313"/>
      <c r="T21" s="209"/>
    </row>
    <row r="22" spans="1:20" s="325" customFormat="1" ht="15" customHeight="1" x14ac:dyDescent="0.25">
      <c r="A22" s="8"/>
      <c r="B22" s="6" t="s">
        <v>417</v>
      </c>
      <c r="C22" s="315" t="s">
        <v>42</v>
      </c>
      <c r="D22" s="315" t="s">
        <v>42</v>
      </c>
      <c r="E22" s="315" t="s">
        <v>42</v>
      </c>
      <c r="F22" s="315" t="s">
        <v>42</v>
      </c>
      <c r="G22" s="315" t="s">
        <v>125</v>
      </c>
      <c r="H22" s="315" t="s">
        <v>42</v>
      </c>
      <c r="I22" s="315" t="s">
        <v>42</v>
      </c>
      <c r="J22" s="324">
        <v>0</v>
      </c>
      <c r="K22" s="960" t="s">
        <v>70</v>
      </c>
      <c r="L22" s="961"/>
      <c r="M22" s="910" t="s">
        <v>42</v>
      </c>
      <c r="N22" s="910"/>
      <c r="O22" s="910"/>
      <c r="P22" s="910"/>
      <c r="S22" s="313"/>
      <c r="T22" s="209"/>
    </row>
    <row r="23" spans="1:20" s="325" customFormat="1" ht="15" customHeight="1" x14ac:dyDescent="0.25">
      <c r="A23" s="8"/>
      <c r="B23" s="315" t="s">
        <v>367</v>
      </c>
      <c r="C23" s="315" t="s">
        <v>42</v>
      </c>
      <c r="D23" s="315" t="s">
        <v>42</v>
      </c>
      <c r="E23" s="315" t="s">
        <v>42</v>
      </c>
      <c r="F23" s="315" t="s">
        <v>42</v>
      </c>
      <c r="G23" s="315" t="s">
        <v>42</v>
      </c>
      <c r="H23" s="315" t="s">
        <v>42</v>
      </c>
      <c r="I23" s="315" t="s">
        <v>42</v>
      </c>
      <c r="J23" s="315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313"/>
      <c r="T23" s="209"/>
    </row>
    <row r="24" spans="1:20" s="325" customFormat="1" ht="15" customHeight="1" x14ac:dyDescent="0.25">
      <c r="A24" s="8"/>
      <c r="B24" s="315"/>
      <c r="C24" s="315"/>
      <c r="D24" s="315"/>
      <c r="E24" s="315"/>
      <c r="F24" s="315"/>
      <c r="G24" s="315"/>
      <c r="H24" s="315"/>
      <c r="I24" s="315"/>
      <c r="J24" s="315"/>
      <c r="K24" s="960"/>
      <c r="L24" s="961"/>
      <c r="M24" s="900"/>
      <c r="N24" s="900"/>
      <c r="O24" s="900"/>
      <c r="P24" s="900"/>
      <c r="S24" s="313"/>
      <c r="T24" s="209"/>
    </row>
    <row r="25" spans="1:20" s="325" customFormat="1" ht="15" customHeight="1" x14ac:dyDescent="0.25">
      <c r="A25" s="8"/>
      <c r="C25" s="315"/>
      <c r="D25" s="315"/>
      <c r="E25" s="315"/>
      <c r="F25" s="315"/>
      <c r="G25" s="315"/>
      <c r="H25" s="315"/>
      <c r="I25" s="315"/>
      <c r="J25" s="315"/>
      <c r="K25" s="960"/>
      <c r="L25" s="961"/>
      <c r="M25" s="900"/>
      <c r="N25" s="900"/>
      <c r="O25" s="900"/>
      <c r="P25" s="900"/>
      <c r="S25" s="313"/>
      <c r="T25" s="209"/>
    </row>
    <row r="26" spans="1:20" s="325" customFormat="1" ht="15" customHeight="1" x14ac:dyDescent="0.25">
      <c r="A26" s="8"/>
      <c r="B26" s="315"/>
      <c r="C26" s="315"/>
      <c r="D26" s="315"/>
      <c r="E26" s="315"/>
      <c r="F26" s="315"/>
      <c r="G26" s="315"/>
      <c r="H26" s="315"/>
      <c r="I26" s="315"/>
      <c r="J26" s="315"/>
      <c r="K26" s="960"/>
      <c r="L26" s="961"/>
      <c r="M26" s="900"/>
      <c r="N26" s="900"/>
      <c r="O26" s="900"/>
      <c r="P26" s="900"/>
      <c r="S26" s="313"/>
      <c r="T26" s="209"/>
    </row>
    <row r="27" spans="1:20" s="325" customFormat="1" ht="15" customHeight="1" x14ac:dyDescent="0.25">
      <c r="A27" s="8"/>
      <c r="B27" s="315"/>
      <c r="C27" s="315"/>
      <c r="D27" s="315"/>
      <c r="E27" s="315"/>
      <c r="F27" s="315"/>
      <c r="G27" s="315"/>
      <c r="H27" s="315"/>
      <c r="I27" s="315"/>
      <c r="J27" s="315"/>
      <c r="K27" s="960"/>
      <c r="L27" s="961"/>
      <c r="M27" s="900"/>
      <c r="N27" s="900"/>
      <c r="O27" s="900"/>
      <c r="P27" s="900"/>
      <c r="S27" s="313"/>
      <c r="T27" s="313"/>
    </row>
    <row r="28" spans="1:20" s="31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25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323" customFormat="1" ht="47.1" customHeight="1" x14ac:dyDescent="0.25">
      <c r="A30" s="8"/>
      <c r="B30" s="311" t="s">
        <v>26</v>
      </c>
      <c r="C30" s="311" t="s">
        <v>28</v>
      </c>
      <c r="D30" s="311" t="s">
        <v>29</v>
      </c>
      <c r="E30" s="311" t="s">
        <v>64</v>
      </c>
      <c r="F30" s="311" t="s">
        <v>30</v>
      </c>
      <c r="G30" s="312" t="s">
        <v>51</v>
      </c>
      <c r="H30" s="312" t="s">
        <v>52</v>
      </c>
      <c r="I30" s="312" t="s">
        <v>53</v>
      </c>
      <c r="J30" s="901" t="s">
        <v>54</v>
      </c>
      <c r="K30" s="902"/>
      <c r="L30" s="51"/>
      <c r="M30" s="311" t="s">
        <v>292</v>
      </c>
      <c r="N30" s="311" t="s">
        <v>293</v>
      </c>
      <c r="O30" s="311" t="s">
        <v>294</v>
      </c>
      <c r="P30" s="311" t="s">
        <v>304</v>
      </c>
    </row>
    <row r="31" spans="1:20" s="325" customFormat="1" ht="21" customHeight="1" x14ac:dyDescent="0.25">
      <c r="A31" s="8"/>
      <c r="B31" s="7" t="s">
        <v>43</v>
      </c>
      <c r="C31" s="26">
        <v>1</v>
      </c>
      <c r="D31" s="26">
        <v>3</v>
      </c>
      <c r="E31" s="315">
        <v>1</v>
      </c>
      <c r="F31" s="26">
        <f>SUM(C31:E31)</f>
        <v>5</v>
      </c>
      <c r="G31" s="315">
        <v>40</v>
      </c>
      <c r="H31" s="315">
        <v>0</v>
      </c>
      <c r="I31" s="315">
        <f>SUM(G31:H31)</f>
        <v>40</v>
      </c>
      <c r="J31" s="928">
        <f>F31*10-G31</f>
        <v>10</v>
      </c>
      <c r="K31" s="929"/>
      <c r="L31" s="50"/>
      <c r="M31" s="318" t="s">
        <v>308</v>
      </c>
      <c r="N31" s="318">
        <v>4</v>
      </c>
      <c r="O31" s="318">
        <v>1</v>
      </c>
      <c r="P31" s="318">
        <f>O31+N31</f>
        <v>5</v>
      </c>
    </row>
    <row r="32" spans="1:20" s="325" customFormat="1" ht="21" customHeight="1" x14ac:dyDescent="0.25">
      <c r="A32" s="8"/>
      <c r="B32" s="315" t="s">
        <v>12</v>
      </c>
      <c r="C32" s="26">
        <v>0</v>
      </c>
      <c r="D32" s="26">
        <v>0</v>
      </c>
      <c r="E32" s="315">
        <v>2</v>
      </c>
      <c r="F32" s="26">
        <f t="shared" ref="F32:F38" si="0">SUM(C32:E32)</f>
        <v>2</v>
      </c>
      <c r="G32" s="315">
        <v>20</v>
      </c>
      <c r="H32" s="315">
        <v>0</v>
      </c>
      <c r="I32" s="315">
        <f>SUM(G32:H32)</f>
        <v>20</v>
      </c>
      <c r="J32" s="928">
        <f t="shared" ref="J32:J36" si="1">F32*10-G32</f>
        <v>0</v>
      </c>
      <c r="K32" s="929"/>
      <c r="L32" s="50"/>
      <c r="M32" s="318" t="s">
        <v>300</v>
      </c>
      <c r="N32" s="318">
        <v>12</v>
      </c>
      <c r="O32" s="318">
        <v>1</v>
      </c>
      <c r="P32" s="318">
        <f t="shared" ref="P32:P39" si="2">O32+N32</f>
        <v>13</v>
      </c>
    </row>
    <row r="33" spans="1:22" s="325" customFormat="1" ht="21" customHeight="1" x14ac:dyDescent="0.25">
      <c r="A33" s="8"/>
      <c r="B33" s="315" t="s">
        <v>13</v>
      </c>
      <c r="C33" s="315">
        <v>3</v>
      </c>
      <c r="D33" s="315">
        <v>0</v>
      </c>
      <c r="E33" s="315">
        <v>8</v>
      </c>
      <c r="F33" s="26">
        <f t="shared" si="0"/>
        <v>11</v>
      </c>
      <c r="G33" s="315">
        <v>90</v>
      </c>
      <c r="H33" s="315">
        <v>0</v>
      </c>
      <c r="I33" s="315">
        <f>SUM(G33:H33)</f>
        <v>90</v>
      </c>
      <c r="J33" s="928">
        <v>10</v>
      </c>
      <c r="K33" s="929"/>
      <c r="L33" s="50"/>
      <c r="M33" s="318" t="s">
        <v>296</v>
      </c>
      <c r="N33" s="318">
        <v>6</v>
      </c>
      <c r="O33" s="318">
        <v>1</v>
      </c>
      <c r="P33" s="318">
        <f t="shared" si="2"/>
        <v>7</v>
      </c>
    </row>
    <row r="34" spans="1:22" s="325" customFormat="1" ht="21" customHeight="1" x14ac:dyDescent="0.25">
      <c r="A34" s="8"/>
      <c r="B34" s="315" t="s">
        <v>10</v>
      </c>
      <c r="C34" s="315">
        <v>1</v>
      </c>
      <c r="D34" s="315">
        <v>1</v>
      </c>
      <c r="E34" s="315">
        <v>0</v>
      </c>
      <c r="F34" s="26">
        <f t="shared" si="0"/>
        <v>2</v>
      </c>
      <c r="G34" s="315">
        <v>10</v>
      </c>
      <c r="H34" s="315">
        <v>0</v>
      </c>
      <c r="I34" s="315">
        <f t="shared" ref="I34:I38" si="3">SUM(G34:H34)</f>
        <v>10</v>
      </c>
      <c r="J34" s="928">
        <f t="shared" si="1"/>
        <v>10</v>
      </c>
      <c r="K34" s="929"/>
      <c r="L34" s="50"/>
      <c r="M34" s="318" t="s">
        <v>297</v>
      </c>
      <c r="N34" s="318">
        <v>5</v>
      </c>
      <c r="O34" s="318">
        <v>1</v>
      </c>
      <c r="P34" s="318">
        <f t="shared" si="2"/>
        <v>6</v>
      </c>
    </row>
    <row r="35" spans="1:22" s="325" customFormat="1" ht="21" customHeight="1" x14ac:dyDescent="0.25">
      <c r="A35" s="8"/>
      <c r="B35" s="315" t="s">
        <v>11</v>
      </c>
      <c r="C35" s="315">
        <v>3</v>
      </c>
      <c r="D35" s="315">
        <v>2</v>
      </c>
      <c r="E35" s="315">
        <v>0</v>
      </c>
      <c r="F35" s="26">
        <f t="shared" si="0"/>
        <v>5</v>
      </c>
      <c r="G35" s="315">
        <v>40</v>
      </c>
      <c r="H35" s="315">
        <v>0</v>
      </c>
      <c r="I35" s="315">
        <f t="shared" si="3"/>
        <v>40</v>
      </c>
      <c r="J35" s="928">
        <f t="shared" si="1"/>
        <v>10</v>
      </c>
      <c r="K35" s="929"/>
      <c r="L35" s="50"/>
      <c r="M35" s="318" t="s">
        <v>295</v>
      </c>
      <c r="N35" s="318">
        <v>8</v>
      </c>
      <c r="O35" s="318">
        <v>0</v>
      </c>
      <c r="P35" s="318">
        <f t="shared" si="2"/>
        <v>8</v>
      </c>
    </row>
    <row r="36" spans="1:22" s="325" customFormat="1" ht="21" customHeight="1" x14ac:dyDescent="0.25">
      <c r="A36" s="8"/>
      <c r="B36" s="315" t="s">
        <v>31</v>
      </c>
      <c r="C36" s="315">
        <v>2</v>
      </c>
      <c r="D36" s="315">
        <v>3</v>
      </c>
      <c r="E36" s="315">
        <v>0</v>
      </c>
      <c r="F36" s="26">
        <f t="shared" si="0"/>
        <v>5</v>
      </c>
      <c r="G36" s="315">
        <v>30</v>
      </c>
      <c r="H36" s="315">
        <v>0</v>
      </c>
      <c r="I36" s="315">
        <f t="shared" si="3"/>
        <v>30</v>
      </c>
      <c r="J36" s="928">
        <f t="shared" si="1"/>
        <v>20</v>
      </c>
      <c r="K36" s="929"/>
      <c r="L36" s="50"/>
      <c r="M36" s="318" t="s">
        <v>309</v>
      </c>
      <c r="N36" s="318">
        <v>13</v>
      </c>
      <c r="O36" s="318">
        <v>5</v>
      </c>
      <c r="P36" s="318">
        <f t="shared" si="2"/>
        <v>18</v>
      </c>
    </row>
    <row r="37" spans="1:22" s="325" customFormat="1" ht="21" customHeight="1" x14ac:dyDescent="0.25">
      <c r="A37" s="8"/>
      <c r="B37" s="315" t="s">
        <v>32</v>
      </c>
      <c r="C37" s="315">
        <v>2</v>
      </c>
      <c r="D37" s="315">
        <v>0</v>
      </c>
      <c r="E37" s="315">
        <v>0</v>
      </c>
      <c r="F37" s="26">
        <f t="shared" si="0"/>
        <v>2</v>
      </c>
      <c r="G37" s="315">
        <v>0</v>
      </c>
      <c r="H37" s="315">
        <v>0</v>
      </c>
      <c r="I37" s="315">
        <f t="shared" si="3"/>
        <v>0</v>
      </c>
      <c r="J37" s="928">
        <v>0</v>
      </c>
      <c r="K37" s="929"/>
      <c r="L37" s="50"/>
      <c r="M37" s="318" t="s">
        <v>358</v>
      </c>
      <c r="N37" s="318">
        <v>6</v>
      </c>
      <c r="O37" s="318">
        <v>0</v>
      </c>
      <c r="P37" s="318">
        <f t="shared" si="2"/>
        <v>6</v>
      </c>
    </row>
    <row r="38" spans="1:22" s="325" customFormat="1" ht="21" customHeight="1" x14ac:dyDescent="0.25">
      <c r="A38" s="8"/>
      <c r="B38" s="315" t="s">
        <v>63</v>
      </c>
      <c r="C38" s="315">
        <v>0</v>
      </c>
      <c r="D38" s="315">
        <v>2</v>
      </c>
      <c r="E38" s="315">
        <v>2</v>
      </c>
      <c r="F38" s="26">
        <f t="shared" si="0"/>
        <v>4</v>
      </c>
      <c r="G38" s="315">
        <v>30</v>
      </c>
      <c r="H38" s="315">
        <v>0</v>
      </c>
      <c r="I38" s="315">
        <f t="shared" si="3"/>
        <v>30</v>
      </c>
      <c r="J38" s="928">
        <v>0</v>
      </c>
      <c r="K38" s="929"/>
      <c r="L38" s="50"/>
      <c r="M38" s="318" t="s">
        <v>299</v>
      </c>
      <c r="N38" s="318">
        <v>6</v>
      </c>
      <c r="O38" s="318">
        <v>0</v>
      </c>
      <c r="P38" s="318">
        <f t="shared" si="2"/>
        <v>6</v>
      </c>
    </row>
    <row r="39" spans="1:22" s="325" customFormat="1" ht="21" customHeight="1" x14ac:dyDescent="0.25">
      <c r="A39" s="8"/>
      <c r="B39" s="315" t="s">
        <v>33</v>
      </c>
      <c r="C39" s="315">
        <v>1</v>
      </c>
      <c r="D39" s="315">
        <v>0</v>
      </c>
      <c r="E39" s="315" t="s">
        <v>72</v>
      </c>
      <c r="F39" s="26">
        <f>SUM(C39:E39)</f>
        <v>1</v>
      </c>
      <c r="G39" s="315">
        <v>8</v>
      </c>
      <c r="H39" s="315">
        <v>0</v>
      </c>
      <c r="I39" s="315">
        <f>SUM(G39:H39)</f>
        <v>8</v>
      </c>
      <c r="J39" s="928">
        <v>0</v>
      </c>
      <c r="K39" s="929"/>
      <c r="L39" s="50"/>
      <c r="M39" s="318" t="s">
        <v>307</v>
      </c>
      <c r="N39" s="318">
        <v>31</v>
      </c>
      <c r="O39" s="318">
        <v>0</v>
      </c>
      <c r="P39" s="318">
        <f t="shared" si="2"/>
        <v>31</v>
      </c>
    </row>
    <row r="40" spans="1:22" s="325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315">
        <v>50</v>
      </c>
      <c r="H40" s="315">
        <v>0</v>
      </c>
      <c r="I40" s="315">
        <f>SUM(G40:H40)</f>
        <v>50</v>
      </c>
      <c r="J40" s="928">
        <v>0</v>
      </c>
      <c r="K40" s="929"/>
      <c r="L40" s="50"/>
      <c r="M40" s="318" t="s">
        <v>306</v>
      </c>
      <c r="N40" s="318">
        <f>SUM(N31:N39)</f>
        <v>91</v>
      </c>
      <c r="O40" s="318">
        <f t="shared" ref="O40" si="4">SUM(O31:O39)</f>
        <v>9</v>
      </c>
      <c r="P40" s="318">
        <f>SUM(P31:P39)</f>
        <v>100</v>
      </c>
      <c r="Q40" s="325">
        <f>N40-N39</f>
        <v>60</v>
      </c>
    </row>
    <row r="41" spans="1:22" s="325" customFormat="1" ht="6" customHeight="1" x14ac:dyDescent="0.25">
      <c r="A41" s="8"/>
      <c r="B41" s="891"/>
      <c r="C41" s="891"/>
      <c r="D41" s="891"/>
      <c r="E41" s="891"/>
      <c r="F41" s="891"/>
      <c r="G41" s="891"/>
      <c r="H41" s="891"/>
      <c r="I41" s="891"/>
      <c r="J41" s="891"/>
      <c r="K41" s="891"/>
      <c r="L41" s="987"/>
      <c r="M41" s="891"/>
      <c r="N41" s="891"/>
      <c r="O41" s="891"/>
      <c r="P41" s="891"/>
    </row>
    <row r="42" spans="1:22" s="325" customFormat="1" ht="21" customHeight="1" x14ac:dyDescent="0.25">
      <c r="A42" s="8"/>
      <c r="B42" s="933" t="s">
        <v>34</v>
      </c>
      <c r="C42" s="934"/>
      <c r="D42" s="934"/>
      <c r="E42" s="934"/>
      <c r="F42" s="934"/>
      <c r="G42" s="934"/>
      <c r="H42" s="934"/>
      <c r="I42" s="934"/>
      <c r="J42" s="934"/>
      <c r="K42" s="935"/>
      <c r="L42" s="44"/>
      <c r="M42" s="948" t="s">
        <v>46</v>
      </c>
      <c r="N42" s="949"/>
      <c r="O42" s="949"/>
      <c r="P42" s="950"/>
    </row>
    <row r="43" spans="1:22" s="325" customFormat="1" ht="30.6" customHeight="1" x14ac:dyDescent="0.25">
      <c r="A43" s="8"/>
      <c r="B43" s="312" t="s">
        <v>35</v>
      </c>
      <c r="C43" s="312" t="s">
        <v>36</v>
      </c>
      <c r="D43" s="312" t="s">
        <v>1</v>
      </c>
      <c r="E43" s="314" t="s">
        <v>45</v>
      </c>
      <c r="F43" s="312" t="s">
        <v>71</v>
      </c>
      <c r="G43" s="312" t="s">
        <v>37</v>
      </c>
      <c r="H43" s="901" t="s">
        <v>7</v>
      </c>
      <c r="I43" s="936"/>
      <c r="J43" s="936"/>
      <c r="K43" s="902"/>
      <c r="L43" s="43"/>
      <c r="M43" s="312" t="s">
        <v>50</v>
      </c>
      <c r="N43" s="312" t="s">
        <v>49</v>
      </c>
      <c r="O43" s="312" t="s">
        <v>48</v>
      </c>
      <c r="P43" s="312" t="s">
        <v>47</v>
      </c>
      <c r="Q43" s="325" t="s">
        <v>243</v>
      </c>
      <c r="R43" s="325" t="s">
        <v>424</v>
      </c>
    </row>
    <row r="44" spans="1:22" s="325" customFormat="1" ht="30.95" customHeight="1" x14ac:dyDescent="0.55000000000000004">
      <c r="A44" s="8"/>
      <c r="B44" s="315" t="s">
        <v>61</v>
      </c>
      <c r="C44" s="324">
        <v>0</v>
      </c>
      <c r="D44" s="315" t="s">
        <v>62</v>
      </c>
      <c r="E44" s="324">
        <f>'1403-03-15'!E44+'1403-03-21'!C44</f>
        <v>113800</v>
      </c>
      <c r="F44" s="324">
        <v>3196</v>
      </c>
      <c r="G44" s="324">
        <f>'1403-03-20'!G44-F44+C44+R44</f>
        <v>13870</v>
      </c>
      <c r="H44" s="1012" t="s">
        <v>456</v>
      </c>
      <c r="I44" s="1013"/>
      <c r="J44" s="1013"/>
      <c r="K44" s="1014"/>
      <c r="L44" s="41"/>
      <c r="M44" s="315" t="s">
        <v>66</v>
      </c>
      <c r="N44" s="324">
        <f>'1403-03-20'!O44</f>
        <v>1794.17</v>
      </c>
      <c r="O44" s="324">
        <f>SUM(J15:J17)</f>
        <v>1930.98</v>
      </c>
      <c r="P44" s="324">
        <f>'1403-03-20'!P44+O44+Q44</f>
        <v>75433.149999999994</v>
      </c>
      <c r="Q44" s="19">
        <v>0</v>
      </c>
      <c r="R44" s="19">
        <v>0</v>
      </c>
      <c r="V44" s="18"/>
    </row>
    <row r="45" spans="1:22" s="325" customFormat="1" ht="30.95" customHeight="1" x14ac:dyDescent="0.25">
      <c r="A45" s="8"/>
      <c r="B45" s="315" t="s">
        <v>301</v>
      </c>
      <c r="C45" s="315">
        <v>0</v>
      </c>
      <c r="D45" s="315" t="s">
        <v>302</v>
      </c>
      <c r="E45" s="315">
        <v>251</v>
      </c>
      <c r="F45" s="315">
        <v>0</v>
      </c>
      <c r="G45" s="324" t="s">
        <v>42</v>
      </c>
      <c r="H45" s="937" t="s">
        <v>42</v>
      </c>
      <c r="I45" s="938"/>
      <c r="J45" s="938"/>
      <c r="K45" s="939"/>
      <c r="L45" s="42"/>
      <c r="M45" s="322" t="s">
        <v>67</v>
      </c>
      <c r="N45" s="324">
        <f>'1403-03-20'!O45</f>
        <v>708</v>
      </c>
      <c r="O45" s="324">
        <f>J19</f>
        <v>708</v>
      </c>
      <c r="P45" s="324">
        <f>'1403-03-20'!P45+O45+Q45</f>
        <v>62755</v>
      </c>
      <c r="Q45" s="19">
        <f>Q44*0.6</f>
        <v>0</v>
      </c>
      <c r="R45" s="19"/>
      <c r="U45" s="19"/>
    </row>
    <row r="46" spans="1:22" s="325" customFormat="1" ht="30.95" customHeight="1" x14ac:dyDescent="0.25">
      <c r="A46" s="8"/>
      <c r="B46" s="31"/>
      <c r="C46" s="31"/>
      <c r="D46" s="315"/>
      <c r="E46" s="315"/>
      <c r="F46" s="315"/>
      <c r="G46" s="324"/>
      <c r="H46" s="319"/>
      <c r="I46" s="320"/>
      <c r="J46" s="320"/>
      <c r="K46" s="321"/>
      <c r="L46" s="42"/>
      <c r="M46" s="322" t="s">
        <v>164</v>
      </c>
      <c r="N46" s="324">
        <f>'1403-03-20'!O46</f>
        <v>1136.17</v>
      </c>
      <c r="O46" s="324">
        <f>J21+J20+J18</f>
        <v>1272.98</v>
      </c>
      <c r="P46" s="324">
        <f>'1403-03-20'!P46+O46+Q46</f>
        <v>19017.149999999998</v>
      </c>
      <c r="Q46" s="325">
        <v>0</v>
      </c>
      <c r="R46" s="19"/>
      <c r="U46" s="19"/>
    </row>
    <row r="47" spans="1:22" s="325" customFormat="1" ht="30.95" customHeight="1" x14ac:dyDescent="0.25">
      <c r="A47" s="8"/>
      <c r="B47" s="31"/>
      <c r="C47" s="31"/>
      <c r="D47" s="315"/>
      <c r="E47" s="315"/>
      <c r="F47" s="315"/>
      <c r="G47" s="315"/>
      <c r="H47" s="319"/>
      <c r="I47" s="320"/>
      <c r="J47" s="320"/>
      <c r="K47" s="321"/>
      <c r="L47" s="42"/>
      <c r="M47" s="322" t="s">
        <v>190</v>
      </c>
      <c r="N47" s="324">
        <f>'1403-03-20'!O47</f>
        <v>0</v>
      </c>
      <c r="O47" s="324">
        <f>J22</f>
        <v>0</v>
      </c>
      <c r="P47" s="324">
        <f>'1403-03-20'!P47+O47+Q47</f>
        <v>519</v>
      </c>
      <c r="Q47" s="19">
        <v>0</v>
      </c>
      <c r="R47" s="19"/>
    </row>
    <row r="48" spans="1:22" s="325" customFormat="1" ht="30.95" customHeight="1" x14ac:dyDescent="0.25">
      <c r="A48" s="8"/>
      <c r="B48" s="31"/>
      <c r="C48" s="31"/>
      <c r="D48" s="315"/>
      <c r="E48" s="315"/>
      <c r="F48" s="315"/>
      <c r="G48" s="315"/>
      <c r="H48" s="930"/>
      <c r="I48" s="931"/>
      <c r="J48" s="931"/>
      <c r="K48" s="932"/>
      <c r="L48" s="42"/>
      <c r="M48" s="315" t="s">
        <v>191</v>
      </c>
      <c r="N48" s="324">
        <f>'1403-03-20'!O48</f>
        <v>0</v>
      </c>
      <c r="O48" s="324">
        <f>J23</f>
        <v>0</v>
      </c>
      <c r="P48" s="324">
        <f>'1403-03-20'!P48+O48+Q48</f>
        <v>90</v>
      </c>
      <c r="Q48" s="325">
        <v>0</v>
      </c>
    </row>
    <row r="49" spans="1:16" s="325" customFormat="1" ht="30.95" customHeight="1" x14ac:dyDescent="0.25">
      <c r="A49" s="8"/>
      <c r="B49" s="924" t="s">
        <v>5</v>
      </c>
      <c r="C49" s="924"/>
      <c r="D49" s="924"/>
      <c r="E49" s="924"/>
      <c r="F49" s="924"/>
      <c r="G49" s="924"/>
      <c r="H49" s="925" t="s">
        <v>193</v>
      </c>
      <c r="I49" s="925"/>
      <c r="J49" s="925"/>
      <c r="K49" s="925"/>
      <c r="L49" s="925"/>
      <c r="M49" s="925"/>
      <c r="N49" s="925"/>
      <c r="O49" s="925"/>
      <c r="P49" s="925"/>
    </row>
    <row r="50" spans="1:16" s="325" customFormat="1" ht="26.1" customHeight="1" x14ac:dyDescent="0.25">
      <c r="A50" s="8"/>
      <c r="B50" s="986"/>
      <c r="C50" s="986"/>
      <c r="D50" s="986"/>
      <c r="E50" s="986"/>
      <c r="F50" s="986"/>
      <c r="G50" s="986"/>
      <c r="H50" s="986"/>
      <c r="I50" s="986"/>
      <c r="J50" s="986"/>
      <c r="K50" s="986"/>
      <c r="L50" s="986"/>
      <c r="M50" s="986"/>
      <c r="N50" s="986"/>
      <c r="O50" s="986"/>
      <c r="P50" s="986"/>
    </row>
    <row r="51" spans="1:16" s="325" customFormat="1" ht="26.45" customHeight="1" x14ac:dyDescent="0.25">
      <c r="A51" s="20"/>
      <c r="B51" s="985"/>
      <c r="C51" s="985"/>
      <c r="D51" s="985"/>
      <c r="E51" s="985"/>
      <c r="F51" s="985"/>
      <c r="G51" s="985"/>
      <c r="H51" s="985"/>
      <c r="I51" s="985"/>
      <c r="J51" s="985"/>
      <c r="K51" s="985"/>
      <c r="L51" s="985"/>
      <c r="M51" s="985"/>
      <c r="N51" s="985"/>
      <c r="O51" s="985"/>
      <c r="P51" s="985"/>
    </row>
  </sheetData>
  <mergeCells count="91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J37:K37"/>
    <mergeCell ref="K27:L27"/>
    <mergeCell ref="M27:P27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8:K38"/>
    <mergeCell ref="J39:K39"/>
    <mergeCell ref="J40:K40"/>
    <mergeCell ref="B41:P41"/>
    <mergeCell ref="B42:K42"/>
    <mergeCell ref="M42:P42"/>
    <mergeCell ref="B50:P50"/>
    <mergeCell ref="B51:P51"/>
    <mergeCell ref="H43:K43"/>
    <mergeCell ref="H44:K44"/>
    <mergeCell ref="H45:K45"/>
    <mergeCell ref="H48:K48"/>
    <mergeCell ref="B49:G49"/>
    <mergeCell ref="H49:P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934D-2386-4595-BD02-7E834293FC8C}">
  <sheetPr>
    <pageSetUpPr fitToPage="1"/>
  </sheetPr>
  <dimension ref="A2:V52"/>
  <sheetViews>
    <sheetView rightToLeft="1" view="pageBreakPreview" topLeftCell="A28" zoomScale="115" zoomScaleNormal="100" zoomScaleSheetLayoutView="115" workbookViewId="0">
      <selection activeCell="E45" sqref="E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4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4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43" customFormat="1" ht="23.1" customHeight="1" x14ac:dyDescent="0.25">
      <c r="A4" s="8"/>
      <c r="B4" s="977" t="s">
        <v>2</v>
      </c>
      <c r="C4" s="977"/>
      <c r="D4" s="977"/>
      <c r="E4" s="977"/>
      <c r="F4" s="334"/>
      <c r="G4" s="978" t="s">
        <v>16</v>
      </c>
      <c r="H4" s="978"/>
      <c r="I4" s="997" t="s">
        <v>431</v>
      </c>
      <c r="J4" s="997"/>
      <c r="K4" s="996" t="s">
        <v>455</v>
      </c>
      <c r="L4" s="996"/>
      <c r="M4" s="996"/>
      <c r="N4" s="978" t="s">
        <v>3</v>
      </c>
      <c r="O4" s="978"/>
      <c r="P4" s="340">
        <v>54</v>
      </c>
    </row>
    <row r="5" spans="1:20" s="332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4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336" customFormat="1" ht="22.5" customHeight="1" x14ac:dyDescent="0.25">
      <c r="A7" s="8"/>
      <c r="B7" s="892" t="s">
        <v>60</v>
      </c>
      <c r="C7" s="892"/>
      <c r="D7" s="892"/>
      <c r="E7" s="335" t="s">
        <v>18</v>
      </c>
      <c r="F7" s="892" t="s">
        <v>60</v>
      </c>
      <c r="G7" s="892"/>
      <c r="H7" s="33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336" customFormat="1" ht="30" customHeight="1" x14ac:dyDescent="0.25">
      <c r="A8" s="8"/>
      <c r="B8" s="888" t="s">
        <v>421</v>
      </c>
      <c r="C8" s="889"/>
      <c r="D8" s="890"/>
      <c r="E8" s="341" t="s">
        <v>42</v>
      </c>
      <c r="F8" s="888" t="s">
        <v>410</v>
      </c>
      <c r="G8" s="890"/>
      <c r="H8" s="351">
        <f>500+75+300+700</f>
        <v>1575</v>
      </c>
      <c r="I8" s="980" t="s">
        <v>454</v>
      </c>
      <c r="J8" s="981"/>
      <c r="K8" s="981"/>
      <c r="L8" s="982"/>
      <c r="M8" s="1015" t="s">
        <v>443</v>
      </c>
      <c r="N8" s="1016"/>
      <c r="O8" s="1016"/>
      <c r="P8" s="1017"/>
    </row>
    <row r="9" spans="1:20" s="336" customFormat="1" ht="30" customHeight="1" x14ac:dyDescent="0.25">
      <c r="A9" s="8"/>
      <c r="B9" s="888" t="s">
        <v>448</v>
      </c>
      <c r="C9" s="889"/>
      <c r="D9" s="890"/>
      <c r="E9" s="341" t="s">
        <v>42</v>
      </c>
      <c r="F9" s="928" t="s">
        <v>102</v>
      </c>
      <c r="G9" s="929"/>
      <c r="H9" s="327" t="s">
        <v>42</v>
      </c>
      <c r="I9" s="980" t="s">
        <v>42</v>
      </c>
      <c r="J9" s="981"/>
      <c r="K9" s="981"/>
      <c r="L9" s="982"/>
      <c r="M9" s="1018" t="s">
        <v>447</v>
      </c>
      <c r="N9" s="1019"/>
      <c r="O9" s="1019"/>
      <c r="P9" s="1020"/>
    </row>
    <row r="10" spans="1:20" s="336" customFormat="1" ht="30" customHeight="1" x14ac:dyDescent="0.25">
      <c r="A10" s="8"/>
      <c r="B10" s="888" t="s">
        <v>42</v>
      </c>
      <c r="C10" s="889"/>
      <c r="D10" s="890"/>
      <c r="E10" s="341" t="s">
        <v>42</v>
      </c>
      <c r="F10" s="928" t="s">
        <v>42</v>
      </c>
      <c r="G10" s="929"/>
      <c r="H10" s="327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0" s="33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4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4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40" customFormat="1" ht="18.75" customHeight="1" x14ac:dyDescent="0.25">
      <c r="A14" s="8"/>
      <c r="B14" s="894"/>
      <c r="C14" s="894"/>
      <c r="D14" s="894"/>
      <c r="E14" s="894"/>
      <c r="F14" s="927"/>
      <c r="G14" s="893"/>
      <c r="H14" s="335" t="s">
        <v>57</v>
      </c>
      <c r="I14" s="335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43" customFormat="1" ht="15" customHeight="1" x14ac:dyDescent="0.25">
      <c r="A15" s="8"/>
      <c r="B15" s="7" t="s">
        <v>8</v>
      </c>
      <c r="C15" s="7" t="s">
        <v>180</v>
      </c>
      <c r="D15" s="7" t="s">
        <v>199</v>
      </c>
      <c r="E15" s="7">
        <v>800</v>
      </c>
      <c r="F15" s="6" t="s">
        <v>356</v>
      </c>
      <c r="G15" s="327" t="s">
        <v>84</v>
      </c>
      <c r="H15" s="7">
        <v>106</v>
      </c>
      <c r="I15" s="30">
        <v>0</v>
      </c>
      <c r="J15" s="29">
        <f>H15*6.65+I15*4.16</f>
        <v>704.90000000000009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</row>
    <row r="16" spans="1:20" s="343" customFormat="1" ht="15" customHeight="1" x14ac:dyDescent="0.25">
      <c r="A16" s="8"/>
      <c r="B16" s="7" t="s">
        <v>8</v>
      </c>
      <c r="C16" s="7" t="s">
        <v>397</v>
      </c>
      <c r="D16" s="7" t="s">
        <v>449</v>
      </c>
      <c r="E16" s="7">
        <v>600</v>
      </c>
      <c r="F16" s="6" t="s">
        <v>333</v>
      </c>
      <c r="G16" s="327" t="s">
        <v>312</v>
      </c>
      <c r="H16" s="7">
        <v>34</v>
      </c>
      <c r="I16" s="7">
        <v>36</v>
      </c>
      <c r="J16" s="29">
        <f>H16*6+I16*4</f>
        <v>348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333"/>
      <c r="T16" s="333"/>
    </row>
    <row r="17" spans="1:20" s="343" customFormat="1" ht="15" customHeight="1" x14ac:dyDescent="0.25">
      <c r="A17" s="8"/>
      <c r="B17" s="7" t="s">
        <v>8</v>
      </c>
      <c r="C17" s="7" t="s">
        <v>451</v>
      </c>
      <c r="D17" s="7" t="s">
        <v>399</v>
      </c>
      <c r="E17" s="7">
        <v>1500</v>
      </c>
      <c r="F17" s="6" t="s">
        <v>333</v>
      </c>
      <c r="G17" s="327" t="s">
        <v>396</v>
      </c>
      <c r="H17" s="327">
        <v>48</v>
      </c>
      <c r="I17" s="7">
        <v>82</v>
      </c>
      <c r="J17" s="29">
        <f>H17*6+I17*4</f>
        <v>616</v>
      </c>
      <c r="K17" s="960" t="s">
        <v>69</v>
      </c>
      <c r="L17" s="961"/>
      <c r="M17" s="910" t="s">
        <v>450</v>
      </c>
      <c r="N17" s="910"/>
      <c r="O17" s="910"/>
      <c r="P17" s="910"/>
      <c r="Q17" s="884"/>
      <c r="R17" s="884"/>
      <c r="S17" s="884"/>
      <c r="T17" s="884"/>
    </row>
    <row r="18" spans="1:20" s="343" customFormat="1" ht="15" customHeight="1" x14ac:dyDescent="0.25">
      <c r="A18" s="8"/>
      <c r="B18" s="6" t="s">
        <v>163</v>
      </c>
      <c r="C18" s="327" t="s">
        <v>42</v>
      </c>
      <c r="D18" s="327" t="s">
        <v>42</v>
      </c>
      <c r="E18" s="6" t="s">
        <v>42</v>
      </c>
      <c r="F18" s="6" t="s">
        <v>42</v>
      </c>
      <c r="G18" s="327" t="s">
        <v>396</v>
      </c>
      <c r="H18" s="327" t="s">
        <v>42</v>
      </c>
      <c r="I18" s="327" t="s">
        <v>42</v>
      </c>
      <c r="J18" s="342">
        <f>J17</f>
        <v>616</v>
      </c>
      <c r="K18" s="960" t="s">
        <v>70</v>
      </c>
      <c r="L18" s="961"/>
      <c r="M18" s="910" t="s">
        <v>42</v>
      </c>
      <c r="N18" s="910"/>
      <c r="O18" s="910"/>
      <c r="P18" s="910"/>
      <c r="S18" s="899"/>
      <c r="T18" s="899"/>
    </row>
    <row r="19" spans="1:20" s="343" customFormat="1" ht="15" customHeight="1" x14ac:dyDescent="0.25">
      <c r="A19" s="8"/>
      <c r="B19" s="6" t="s">
        <v>40</v>
      </c>
      <c r="C19" s="7" t="s">
        <v>39</v>
      </c>
      <c r="D19" s="6" t="s">
        <v>93</v>
      </c>
      <c r="E19" s="6" t="s">
        <v>42</v>
      </c>
      <c r="F19" s="6" t="s">
        <v>42</v>
      </c>
      <c r="G19" s="327" t="s">
        <v>84</v>
      </c>
      <c r="H19" s="327" t="s">
        <v>42</v>
      </c>
      <c r="I19" s="327" t="s">
        <v>42</v>
      </c>
      <c r="J19" s="342">
        <f>J15</f>
        <v>704.90000000000009</v>
      </c>
      <c r="K19" s="960" t="s">
        <v>70</v>
      </c>
      <c r="L19" s="961"/>
      <c r="M19" s="910" t="s">
        <v>42</v>
      </c>
      <c r="N19" s="910"/>
      <c r="O19" s="910"/>
      <c r="P19" s="910"/>
      <c r="S19" s="333"/>
      <c r="T19" s="333"/>
    </row>
    <row r="20" spans="1:20" s="343" customFormat="1" ht="15" customHeight="1" x14ac:dyDescent="0.25">
      <c r="A20" s="8"/>
      <c r="B20" s="7" t="s">
        <v>426</v>
      </c>
      <c r="C20" s="327" t="s">
        <v>42</v>
      </c>
      <c r="D20" s="327" t="s">
        <v>42</v>
      </c>
      <c r="E20" s="327" t="s">
        <v>42</v>
      </c>
      <c r="F20" s="327" t="s">
        <v>42</v>
      </c>
      <c r="G20" s="327" t="s">
        <v>75</v>
      </c>
      <c r="H20" s="327" t="s">
        <v>42</v>
      </c>
      <c r="I20" s="327" t="s">
        <v>42</v>
      </c>
      <c r="J20" s="342">
        <v>30</v>
      </c>
      <c r="K20" s="338" t="s">
        <v>70</v>
      </c>
      <c r="L20" s="339"/>
      <c r="M20" s="910" t="s">
        <v>42</v>
      </c>
      <c r="N20" s="910"/>
      <c r="O20" s="910"/>
      <c r="P20" s="910"/>
      <c r="S20" s="333"/>
      <c r="T20" s="7" t="s">
        <v>92</v>
      </c>
    </row>
    <row r="21" spans="1:20" s="343" customFormat="1" ht="15" customHeight="1" x14ac:dyDescent="0.25">
      <c r="A21" s="8"/>
      <c r="B21" s="6" t="s">
        <v>163</v>
      </c>
      <c r="C21" s="327" t="s">
        <v>42</v>
      </c>
      <c r="D21" s="327" t="s">
        <v>42</v>
      </c>
      <c r="E21" s="327" t="s">
        <v>42</v>
      </c>
      <c r="F21" s="327" t="s">
        <v>42</v>
      </c>
      <c r="G21" s="327" t="s">
        <v>399</v>
      </c>
      <c r="H21" s="327" t="s">
        <v>42</v>
      </c>
      <c r="I21" s="327" t="s">
        <v>42</v>
      </c>
      <c r="J21" s="342">
        <f>J16</f>
        <v>348</v>
      </c>
      <c r="K21" s="338" t="s">
        <v>70</v>
      </c>
      <c r="L21" s="339"/>
      <c r="M21" s="910" t="s">
        <v>42</v>
      </c>
      <c r="N21" s="910"/>
      <c r="O21" s="910"/>
      <c r="P21" s="910"/>
      <c r="Q21" s="7" t="s">
        <v>397</v>
      </c>
      <c r="R21" s="7" t="s">
        <v>398</v>
      </c>
      <c r="S21" s="333"/>
      <c r="T21" s="209"/>
    </row>
    <row r="22" spans="1:20" s="343" customFormat="1" ht="15" customHeight="1" x14ac:dyDescent="0.25">
      <c r="A22" s="8"/>
      <c r="B22" s="6" t="s">
        <v>417</v>
      </c>
      <c r="C22" s="327" t="s">
        <v>42</v>
      </c>
      <c r="D22" s="327" t="s">
        <v>42</v>
      </c>
      <c r="E22" s="327" t="s">
        <v>42</v>
      </c>
      <c r="F22" s="327" t="s">
        <v>42</v>
      </c>
      <c r="G22" s="327" t="s">
        <v>76</v>
      </c>
      <c r="H22" s="327" t="s">
        <v>42</v>
      </c>
      <c r="I22" s="327" t="s">
        <v>42</v>
      </c>
      <c r="J22" s="342">
        <v>0</v>
      </c>
      <c r="K22" s="338" t="s">
        <v>70</v>
      </c>
      <c r="L22" s="339"/>
      <c r="M22" s="910" t="s">
        <v>42</v>
      </c>
      <c r="N22" s="910"/>
      <c r="O22" s="910"/>
      <c r="P22" s="910"/>
      <c r="Q22" s="343">
        <v>48</v>
      </c>
      <c r="S22" s="333"/>
      <c r="T22" s="209"/>
    </row>
    <row r="23" spans="1:20" s="343" customFormat="1" ht="15" customHeight="1" x14ac:dyDescent="0.25">
      <c r="A23" s="8"/>
      <c r="B23" s="327" t="s">
        <v>367</v>
      </c>
      <c r="C23" s="327" t="s">
        <v>42</v>
      </c>
      <c r="D23" s="327" t="s">
        <v>42</v>
      </c>
      <c r="E23" s="327" t="s">
        <v>42</v>
      </c>
      <c r="F23" s="327" t="s">
        <v>42</v>
      </c>
      <c r="G23" s="327" t="s">
        <v>42</v>
      </c>
      <c r="H23" s="327" t="s">
        <v>42</v>
      </c>
      <c r="I23" s="327" t="s">
        <v>42</v>
      </c>
      <c r="J23" s="342">
        <v>0</v>
      </c>
      <c r="K23" s="338" t="s">
        <v>70</v>
      </c>
      <c r="L23" s="339"/>
      <c r="M23" s="910" t="s">
        <v>42</v>
      </c>
      <c r="N23" s="910"/>
      <c r="O23" s="910"/>
      <c r="P23" s="910"/>
      <c r="S23" s="333"/>
      <c r="T23" s="209"/>
    </row>
    <row r="24" spans="1:20" s="343" customFormat="1" ht="15" customHeight="1" x14ac:dyDescent="0.25">
      <c r="A24" s="8"/>
      <c r="B24" s="327"/>
      <c r="C24" s="327"/>
      <c r="D24" s="327"/>
      <c r="E24" s="327"/>
      <c r="F24" s="327"/>
      <c r="G24" s="327"/>
      <c r="H24" s="327"/>
      <c r="I24" s="327"/>
      <c r="J24" s="327"/>
      <c r="K24" s="338"/>
      <c r="L24" s="339"/>
      <c r="M24" s="900"/>
      <c r="N24" s="900"/>
      <c r="O24" s="900"/>
      <c r="P24" s="900"/>
      <c r="S24" s="333"/>
      <c r="T24" s="209"/>
    </row>
    <row r="25" spans="1:20" s="343" customFormat="1" ht="15" customHeight="1" x14ac:dyDescent="0.25">
      <c r="A25" s="8"/>
      <c r="C25" s="327"/>
      <c r="D25" s="327"/>
      <c r="E25" s="327"/>
      <c r="F25" s="327"/>
      <c r="G25" s="327"/>
      <c r="H25" s="327"/>
      <c r="I25" s="327"/>
      <c r="J25" s="327"/>
      <c r="K25" s="960"/>
      <c r="L25" s="961"/>
      <c r="M25" s="900"/>
      <c r="N25" s="900"/>
      <c r="O25" s="900"/>
      <c r="P25" s="900"/>
      <c r="S25" s="333"/>
      <c r="T25" s="209"/>
    </row>
    <row r="26" spans="1:20" s="343" customFormat="1" ht="15" customHeight="1" x14ac:dyDescent="0.25">
      <c r="A26" s="8"/>
      <c r="B26" s="327"/>
      <c r="C26" s="327"/>
      <c r="D26" s="327"/>
      <c r="E26" s="327"/>
      <c r="F26" s="327"/>
      <c r="G26" s="327"/>
      <c r="H26" s="327"/>
      <c r="I26" s="327"/>
      <c r="J26" s="327"/>
      <c r="K26" s="960"/>
      <c r="L26" s="961"/>
      <c r="M26" s="900"/>
      <c r="N26" s="900"/>
      <c r="O26" s="900"/>
      <c r="P26" s="900"/>
      <c r="S26" s="333"/>
      <c r="T26" s="209"/>
    </row>
    <row r="27" spans="1:20" s="343" customFormat="1" ht="15" customHeight="1" x14ac:dyDescent="0.25">
      <c r="A27" s="8"/>
      <c r="B27" s="327"/>
      <c r="C27" s="327"/>
      <c r="D27" s="327"/>
      <c r="E27" s="327"/>
      <c r="F27" s="327"/>
      <c r="G27" s="327"/>
      <c r="H27" s="327"/>
      <c r="I27" s="327"/>
      <c r="J27" s="327"/>
      <c r="K27" s="960"/>
      <c r="L27" s="961"/>
      <c r="M27" s="900"/>
      <c r="N27" s="900"/>
      <c r="O27" s="900"/>
      <c r="P27" s="900"/>
      <c r="S27" s="333"/>
      <c r="T27" s="333"/>
    </row>
    <row r="28" spans="1:20" s="332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43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340" customFormat="1" ht="47.1" customHeight="1" x14ac:dyDescent="0.25">
      <c r="A30" s="8"/>
      <c r="B30" s="335" t="s">
        <v>26</v>
      </c>
      <c r="C30" s="335" t="s">
        <v>28</v>
      </c>
      <c r="D30" s="335" t="s">
        <v>29</v>
      </c>
      <c r="E30" s="335" t="s">
        <v>64</v>
      </c>
      <c r="F30" s="335" t="s">
        <v>30</v>
      </c>
      <c r="G30" s="337" t="s">
        <v>51</v>
      </c>
      <c r="H30" s="337" t="s">
        <v>52</v>
      </c>
      <c r="I30" s="337" t="s">
        <v>53</v>
      </c>
      <c r="J30" s="901" t="s">
        <v>54</v>
      </c>
      <c r="K30" s="902"/>
      <c r="L30" s="51"/>
      <c r="M30" s="335" t="s">
        <v>292</v>
      </c>
      <c r="N30" s="335" t="s">
        <v>293</v>
      </c>
      <c r="O30" s="335" t="s">
        <v>294</v>
      </c>
      <c r="P30" s="335" t="s">
        <v>304</v>
      </c>
    </row>
    <row r="31" spans="1:20" s="343" customFormat="1" ht="21" customHeight="1" x14ac:dyDescent="0.25">
      <c r="A31" s="8"/>
      <c r="B31" s="7" t="s">
        <v>43</v>
      </c>
      <c r="C31" s="26">
        <v>1</v>
      </c>
      <c r="D31" s="26">
        <v>3</v>
      </c>
      <c r="E31" s="327">
        <v>1</v>
      </c>
      <c r="F31" s="26">
        <f>SUM(C31:E31)</f>
        <v>5</v>
      </c>
      <c r="G31" s="327">
        <v>40</v>
      </c>
      <c r="H31" s="327">
        <v>0</v>
      </c>
      <c r="I31" s="327">
        <f>SUM(G31:H31)</f>
        <v>40</v>
      </c>
      <c r="J31" s="928">
        <f>F31*10-G31</f>
        <v>10</v>
      </c>
      <c r="K31" s="929"/>
      <c r="L31" s="50"/>
      <c r="M31" s="326" t="s">
        <v>308</v>
      </c>
      <c r="N31" s="326">
        <v>5</v>
      </c>
      <c r="O31" s="326">
        <v>0</v>
      </c>
      <c r="P31" s="326">
        <f>O31+N31</f>
        <v>5</v>
      </c>
    </row>
    <row r="32" spans="1:20" s="343" customFormat="1" ht="21" customHeight="1" x14ac:dyDescent="0.25">
      <c r="A32" s="8"/>
      <c r="B32" s="327" t="s">
        <v>12</v>
      </c>
      <c r="C32" s="26">
        <v>0</v>
      </c>
      <c r="D32" s="26">
        <v>0</v>
      </c>
      <c r="E32" s="327">
        <v>2</v>
      </c>
      <c r="F32" s="26">
        <f t="shared" ref="F32:F38" si="0">SUM(C32:E32)</f>
        <v>2</v>
      </c>
      <c r="G32" s="327">
        <v>20</v>
      </c>
      <c r="H32" s="327">
        <v>0</v>
      </c>
      <c r="I32" s="327">
        <f>SUM(G32:H32)</f>
        <v>20</v>
      </c>
      <c r="J32" s="928">
        <f t="shared" ref="J32:J36" si="1">F32*10-G32</f>
        <v>0</v>
      </c>
      <c r="K32" s="929"/>
      <c r="L32" s="50"/>
      <c r="M32" s="326" t="s">
        <v>300</v>
      </c>
      <c r="N32" s="326">
        <v>5</v>
      </c>
      <c r="O32" s="326">
        <v>1</v>
      </c>
      <c r="P32" s="326">
        <f t="shared" ref="P32:P40" si="2">O32+N32</f>
        <v>6</v>
      </c>
    </row>
    <row r="33" spans="1:22" s="343" customFormat="1" ht="21" customHeight="1" x14ac:dyDescent="0.25">
      <c r="A33" s="8"/>
      <c r="B33" s="327" t="s">
        <v>13</v>
      </c>
      <c r="C33" s="327">
        <v>3</v>
      </c>
      <c r="D33" s="327">
        <v>0</v>
      </c>
      <c r="E33" s="327">
        <v>8</v>
      </c>
      <c r="F33" s="26">
        <f t="shared" si="0"/>
        <v>11</v>
      </c>
      <c r="G33" s="327">
        <v>90</v>
      </c>
      <c r="H33" s="327">
        <v>0</v>
      </c>
      <c r="I33" s="327">
        <f>SUM(G33:H33)</f>
        <v>90</v>
      </c>
      <c r="J33" s="928">
        <v>10</v>
      </c>
      <c r="K33" s="929"/>
      <c r="L33" s="50"/>
      <c r="M33" s="326" t="s">
        <v>296</v>
      </c>
      <c r="N33" s="326">
        <v>7</v>
      </c>
      <c r="O33" s="326">
        <v>0</v>
      </c>
      <c r="P33" s="326">
        <f t="shared" si="2"/>
        <v>7</v>
      </c>
    </row>
    <row r="34" spans="1:22" s="343" customFormat="1" ht="21" customHeight="1" x14ac:dyDescent="0.25">
      <c r="A34" s="8"/>
      <c r="B34" s="327" t="s">
        <v>10</v>
      </c>
      <c r="C34" s="327">
        <v>1</v>
      </c>
      <c r="D34" s="327">
        <v>1</v>
      </c>
      <c r="E34" s="327">
        <v>0</v>
      </c>
      <c r="F34" s="26">
        <f t="shared" si="0"/>
        <v>2</v>
      </c>
      <c r="G34" s="327">
        <v>20</v>
      </c>
      <c r="H34" s="327">
        <v>0</v>
      </c>
      <c r="I34" s="327">
        <f t="shared" ref="I34:I38" si="3">SUM(G34:H34)</f>
        <v>20</v>
      </c>
      <c r="J34" s="928">
        <f t="shared" si="1"/>
        <v>0</v>
      </c>
      <c r="K34" s="929"/>
      <c r="L34" s="50"/>
      <c r="M34" s="326" t="s">
        <v>297</v>
      </c>
      <c r="N34" s="326">
        <v>4</v>
      </c>
      <c r="O34" s="326">
        <v>1</v>
      </c>
      <c r="P34" s="326">
        <f t="shared" si="2"/>
        <v>5</v>
      </c>
    </row>
    <row r="35" spans="1:22" s="343" customFormat="1" ht="21" customHeight="1" x14ac:dyDescent="0.25">
      <c r="A35" s="8"/>
      <c r="B35" s="327" t="s">
        <v>11</v>
      </c>
      <c r="C35" s="327">
        <v>3</v>
      </c>
      <c r="D35" s="327">
        <v>2</v>
      </c>
      <c r="E35" s="327">
        <v>0</v>
      </c>
      <c r="F35" s="26">
        <f t="shared" si="0"/>
        <v>5</v>
      </c>
      <c r="G35" s="327">
        <v>40</v>
      </c>
      <c r="H35" s="327">
        <v>0</v>
      </c>
      <c r="I35" s="327">
        <f t="shared" si="3"/>
        <v>40</v>
      </c>
      <c r="J35" s="928">
        <f t="shared" si="1"/>
        <v>10</v>
      </c>
      <c r="K35" s="929"/>
      <c r="L35" s="50"/>
      <c r="M35" s="326" t="s">
        <v>295</v>
      </c>
      <c r="N35" s="326">
        <v>8</v>
      </c>
      <c r="O35" s="326">
        <v>0</v>
      </c>
      <c r="P35" s="326">
        <f t="shared" si="2"/>
        <v>8</v>
      </c>
    </row>
    <row r="36" spans="1:22" s="343" customFormat="1" ht="21" customHeight="1" x14ac:dyDescent="0.25">
      <c r="A36" s="8"/>
      <c r="B36" s="327" t="s">
        <v>31</v>
      </c>
      <c r="C36" s="327">
        <v>2</v>
      </c>
      <c r="D36" s="327">
        <v>3</v>
      </c>
      <c r="E36" s="327">
        <v>0</v>
      </c>
      <c r="F36" s="26">
        <f t="shared" si="0"/>
        <v>5</v>
      </c>
      <c r="G36" s="327">
        <v>30</v>
      </c>
      <c r="H36" s="327">
        <v>0</v>
      </c>
      <c r="I36" s="327">
        <f t="shared" si="3"/>
        <v>30</v>
      </c>
      <c r="J36" s="928">
        <f t="shared" si="1"/>
        <v>20</v>
      </c>
      <c r="K36" s="929"/>
      <c r="L36" s="50"/>
      <c r="M36" s="326" t="s">
        <v>309</v>
      </c>
      <c r="N36" s="326">
        <v>14</v>
      </c>
      <c r="O36" s="326">
        <v>3</v>
      </c>
      <c r="P36" s="326">
        <f t="shared" si="2"/>
        <v>17</v>
      </c>
    </row>
    <row r="37" spans="1:22" s="343" customFormat="1" ht="21" customHeight="1" x14ac:dyDescent="0.25">
      <c r="A37" s="8"/>
      <c r="B37" s="327" t="s">
        <v>32</v>
      </c>
      <c r="C37" s="327">
        <v>2</v>
      </c>
      <c r="D37" s="327">
        <v>0</v>
      </c>
      <c r="E37" s="327">
        <v>0</v>
      </c>
      <c r="F37" s="26">
        <f t="shared" si="0"/>
        <v>2</v>
      </c>
      <c r="G37" s="327">
        <v>0</v>
      </c>
      <c r="H37" s="327">
        <v>0</v>
      </c>
      <c r="I37" s="327">
        <f t="shared" si="3"/>
        <v>0</v>
      </c>
      <c r="J37" s="928">
        <v>0</v>
      </c>
      <c r="K37" s="929"/>
      <c r="L37" s="50"/>
      <c r="M37" s="326" t="s">
        <v>358</v>
      </c>
      <c r="N37" s="326">
        <v>6</v>
      </c>
      <c r="O37" s="326">
        <v>0</v>
      </c>
      <c r="P37" s="326">
        <f t="shared" si="2"/>
        <v>6</v>
      </c>
    </row>
    <row r="38" spans="1:22" s="343" customFormat="1" ht="21" customHeight="1" x14ac:dyDescent="0.25">
      <c r="A38" s="8"/>
      <c r="B38" s="327" t="s">
        <v>63</v>
      </c>
      <c r="C38" s="327">
        <v>0</v>
      </c>
      <c r="D38" s="327">
        <v>2</v>
      </c>
      <c r="E38" s="327">
        <v>2</v>
      </c>
      <c r="F38" s="26">
        <f t="shared" si="0"/>
        <v>4</v>
      </c>
      <c r="G38" s="327">
        <v>30</v>
      </c>
      <c r="H38" s="327">
        <v>0</v>
      </c>
      <c r="I38" s="327">
        <f t="shared" si="3"/>
        <v>30</v>
      </c>
      <c r="J38" s="928">
        <v>0</v>
      </c>
      <c r="K38" s="929"/>
      <c r="L38" s="50"/>
      <c r="M38" s="326" t="s">
        <v>299</v>
      </c>
      <c r="N38" s="326">
        <v>6</v>
      </c>
      <c r="O38" s="326">
        <v>0</v>
      </c>
      <c r="P38" s="326">
        <f t="shared" si="2"/>
        <v>6</v>
      </c>
    </row>
    <row r="39" spans="1:22" s="343" customFormat="1" ht="21" customHeight="1" x14ac:dyDescent="0.25">
      <c r="A39" s="8"/>
      <c r="B39" s="327" t="s">
        <v>33</v>
      </c>
      <c r="C39" s="327">
        <v>1</v>
      </c>
      <c r="D39" s="327">
        <v>0</v>
      </c>
      <c r="E39" s="327" t="s">
        <v>72</v>
      </c>
      <c r="F39" s="26">
        <f>SUM(C39:E39)</f>
        <v>1</v>
      </c>
      <c r="G39" s="327">
        <v>8</v>
      </c>
      <c r="H39" s="327">
        <v>0</v>
      </c>
      <c r="I39" s="327">
        <f>SUM(G39:H39)</f>
        <v>8</v>
      </c>
      <c r="J39" s="928">
        <v>0</v>
      </c>
      <c r="K39" s="929"/>
      <c r="L39" s="50"/>
      <c r="M39" s="326" t="s">
        <v>307</v>
      </c>
      <c r="N39" s="326">
        <v>31</v>
      </c>
      <c r="O39" s="326">
        <v>0</v>
      </c>
      <c r="P39" s="326">
        <f t="shared" si="2"/>
        <v>31</v>
      </c>
    </row>
    <row r="40" spans="1:22" s="343" customFormat="1" ht="21" customHeight="1" x14ac:dyDescent="0.25">
      <c r="A40" s="8"/>
      <c r="B40" s="40" t="s">
        <v>138</v>
      </c>
      <c r="C40" s="40">
        <v>0</v>
      </c>
      <c r="D40" s="40">
        <v>5</v>
      </c>
      <c r="E40" s="40">
        <v>0</v>
      </c>
      <c r="F40" s="40">
        <f>SUM(C40:E40)</f>
        <v>5</v>
      </c>
      <c r="G40" s="327">
        <v>50</v>
      </c>
      <c r="H40" s="327">
        <v>0</v>
      </c>
      <c r="I40" s="327">
        <f>SUM(G40:H40)</f>
        <v>50</v>
      </c>
      <c r="J40" s="928">
        <v>0</v>
      </c>
      <c r="K40" s="929"/>
      <c r="L40" s="50"/>
      <c r="M40" s="326" t="s">
        <v>453</v>
      </c>
      <c r="N40" s="326">
        <v>9</v>
      </c>
      <c r="O40" s="326">
        <v>0</v>
      </c>
      <c r="P40" s="326">
        <f t="shared" si="2"/>
        <v>9</v>
      </c>
    </row>
    <row r="41" spans="1:22" s="343" customFormat="1" ht="21" customHeight="1" x14ac:dyDescent="0.25">
      <c r="A41" s="8"/>
      <c r="B41" s="40" t="s">
        <v>452</v>
      </c>
      <c r="C41" s="103">
        <f>SUM(C31:C40)</f>
        <v>13</v>
      </c>
      <c r="D41" s="103">
        <f>SUM(D31:D40)</f>
        <v>16</v>
      </c>
      <c r="E41" s="103">
        <f t="shared" ref="E41:H41" si="4">SUM(E31:E40)</f>
        <v>13</v>
      </c>
      <c r="F41" s="103">
        <f t="shared" si="4"/>
        <v>42</v>
      </c>
      <c r="G41" s="103">
        <f t="shared" si="4"/>
        <v>328</v>
      </c>
      <c r="H41" s="103">
        <f t="shared" si="4"/>
        <v>0</v>
      </c>
      <c r="I41" s="344">
        <f>SUM(I31:I40)</f>
        <v>328</v>
      </c>
      <c r="J41" s="928">
        <f>SUM(J31:J40)</f>
        <v>50</v>
      </c>
      <c r="K41" s="929">
        <f t="shared" ref="K41" si="5">SUM(K31:K40)</f>
        <v>0</v>
      </c>
      <c r="L41" s="50"/>
      <c r="M41" s="326" t="s">
        <v>306</v>
      </c>
      <c r="N41" s="326">
        <f>SUM(N31:N40)</f>
        <v>95</v>
      </c>
      <c r="O41" s="326">
        <f>SUM(O31:O40)</f>
        <v>5</v>
      </c>
      <c r="P41" s="326">
        <f>SUM(P31:P40)</f>
        <v>100</v>
      </c>
      <c r="Q41" s="345">
        <f>N41-N39</f>
        <v>64</v>
      </c>
    </row>
    <row r="42" spans="1:22" s="343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343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343" customFormat="1" ht="30.6" customHeight="1" x14ac:dyDescent="0.25">
      <c r="A44" s="8"/>
      <c r="B44" s="337" t="s">
        <v>35</v>
      </c>
      <c r="C44" s="337" t="s">
        <v>36</v>
      </c>
      <c r="D44" s="337" t="s">
        <v>1</v>
      </c>
      <c r="E44" s="331" t="s">
        <v>45</v>
      </c>
      <c r="F44" s="337" t="s">
        <v>71</v>
      </c>
      <c r="G44" s="337" t="s">
        <v>37</v>
      </c>
      <c r="H44" s="901" t="s">
        <v>7</v>
      </c>
      <c r="I44" s="936"/>
      <c r="J44" s="936"/>
      <c r="K44" s="902"/>
      <c r="L44" s="43"/>
      <c r="M44" s="337" t="s">
        <v>50</v>
      </c>
      <c r="N44" s="337" t="s">
        <v>49</v>
      </c>
      <c r="O44" s="337" t="s">
        <v>48</v>
      </c>
      <c r="P44" s="337" t="s">
        <v>47</v>
      </c>
      <c r="Q44" s="343" t="s">
        <v>243</v>
      </c>
      <c r="R44" s="343" t="s">
        <v>424</v>
      </c>
    </row>
    <row r="45" spans="1:22" s="343" customFormat="1" ht="30.95" customHeight="1" x14ac:dyDescent="0.55000000000000004">
      <c r="A45" s="8"/>
      <c r="B45" s="327" t="s">
        <v>61</v>
      </c>
      <c r="C45" s="342">
        <v>19000</v>
      </c>
      <c r="D45" s="327" t="s">
        <v>62</v>
      </c>
      <c r="E45" s="342">
        <f>'1403-03-15'!E44+'1403-03-22'!C45</f>
        <v>132800</v>
      </c>
      <c r="F45" s="342">
        <v>819</v>
      </c>
      <c r="G45" s="342">
        <f>'1403-03-21'!G44-F45+C45+R45</f>
        <v>32051</v>
      </c>
      <c r="H45" s="1012" t="s">
        <v>425</v>
      </c>
      <c r="I45" s="1013"/>
      <c r="J45" s="1013"/>
      <c r="K45" s="1014"/>
      <c r="L45" s="41"/>
      <c r="M45" s="327" t="s">
        <v>66</v>
      </c>
      <c r="N45" s="342">
        <f>'1403-03-21'!O44</f>
        <v>1930.98</v>
      </c>
      <c r="O45" s="342">
        <f>SUM(J15:J17)</f>
        <v>1668.9</v>
      </c>
      <c r="P45" s="342">
        <f>'1403-03-21'!P44+O45+Q45</f>
        <v>77102.049999999988</v>
      </c>
      <c r="Q45" s="19">
        <v>0</v>
      </c>
      <c r="R45" s="19">
        <v>0</v>
      </c>
      <c r="V45" s="18"/>
    </row>
    <row r="46" spans="1:22" s="343" customFormat="1" ht="30.95" customHeight="1" x14ac:dyDescent="0.25">
      <c r="A46" s="8"/>
      <c r="B46" s="327" t="s">
        <v>301</v>
      </c>
      <c r="C46" s="327">
        <v>0</v>
      </c>
      <c r="D46" s="327" t="s">
        <v>302</v>
      </c>
      <c r="E46" s="327">
        <v>251</v>
      </c>
      <c r="F46" s="327">
        <v>0</v>
      </c>
      <c r="G46" s="342" t="s">
        <v>42</v>
      </c>
      <c r="H46" s="937" t="s">
        <v>42</v>
      </c>
      <c r="I46" s="938"/>
      <c r="J46" s="938"/>
      <c r="K46" s="939"/>
      <c r="L46" s="42"/>
      <c r="M46" s="341" t="s">
        <v>67</v>
      </c>
      <c r="N46" s="342">
        <f>'1403-03-21'!O45</f>
        <v>708</v>
      </c>
      <c r="O46" s="342">
        <f>J19</f>
        <v>704.90000000000009</v>
      </c>
      <c r="P46" s="342">
        <f>'1403-03-21'!P45+O46+Q46</f>
        <v>63459.9</v>
      </c>
      <c r="Q46" s="19">
        <f>Q45*0.6</f>
        <v>0</v>
      </c>
      <c r="R46" s="19"/>
      <c r="U46" s="19"/>
    </row>
    <row r="47" spans="1:22" s="343" customFormat="1" ht="30.95" customHeight="1" x14ac:dyDescent="0.25">
      <c r="A47" s="8"/>
      <c r="B47" s="31"/>
      <c r="C47" s="31"/>
      <c r="D47" s="327"/>
      <c r="E47" s="327"/>
      <c r="F47" s="327"/>
      <c r="G47" s="342"/>
      <c r="H47" s="328"/>
      <c r="I47" s="329"/>
      <c r="J47" s="329"/>
      <c r="K47" s="330"/>
      <c r="L47" s="42"/>
      <c r="M47" s="341" t="s">
        <v>164</v>
      </c>
      <c r="N47" s="342">
        <f>'1403-03-21'!O46</f>
        <v>1272.98</v>
      </c>
      <c r="O47" s="342">
        <f>J21+J20+J18</f>
        <v>994</v>
      </c>
      <c r="P47" s="342">
        <f>'1403-03-21'!P46+O47+Q47</f>
        <v>20011.149999999998</v>
      </c>
      <c r="Q47" s="343">
        <v>0</v>
      </c>
      <c r="R47" s="19"/>
      <c r="U47" s="19"/>
    </row>
    <row r="48" spans="1:22" s="343" customFormat="1" ht="30.95" customHeight="1" x14ac:dyDescent="0.25">
      <c r="A48" s="8"/>
      <c r="B48" s="31"/>
      <c r="C48" s="31"/>
      <c r="D48" s="327"/>
      <c r="E48" s="327"/>
      <c r="F48" s="327"/>
      <c r="G48" s="327"/>
      <c r="H48" s="328"/>
      <c r="I48" s="329"/>
      <c r="J48" s="329"/>
      <c r="K48" s="330"/>
      <c r="L48" s="42"/>
      <c r="M48" s="341" t="s">
        <v>190</v>
      </c>
      <c r="N48" s="342">
        <f>'1403-03-21'!O47</f>
        <v>0</v>
      </c>
      <c r="O48" s="342">
        <f>J22</f>
        <v>0</v>
      </c>
      <c r="P48" s="342">
        <f>'1403-03-21'!P47+O48+Q48</f>
        <v>519</v>
      </c>
      <c r="Q48" s="19">
        <v>0</v>
      </c>
      <c r="R48" s="19"/>
    </row>
    <row r="49" spans="1:17" s="343" customFormat="1" ht="30.95" customHeight="1" x14ac:dyDescent="0.25">
      <c r="A49" s="8"/>
      <c r="B49" s="31"/>
      <c r="C49" s="31"/>
      <c r="D49" s="327"/>
      <c r="E49" s="327"/>
      <c r="F49" s="327"/>
      <c r="G49" s="327"/>
      <c r="H49" s="930"/>
      <c r="I49" s="931"/>
      <c r="J49" s="931"/>
      <c r="K49" s="932"/>
      <c r="L49" s="42"/>
      <c r="M49" s="327" t="s">
        <v>191</v>
      </c>
      <c r="N49" s="342">
        <f>'1403-03-21'!O48</f>
        <v>0</v>
      </c>
      <c r="O49" s="342">
        <f>J23</f>
        <v>0</v>
      </c>
      <c r="P49" s="342">
        <f>'1403-03-21'!P48+O49+Q49</f>
        <v>90</v>
      </c>
      <c r="Q49" s="343">
        <v>0</v>
      </c>
    </row>
    <row r="50" spans="1:17" s="343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343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343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87">
    <mergeCell ref="B51:P51"/>
    <mergeCell ref="B52:P52"/>
    <mergeCell ref="M18:P18"/>
    <mergeCell ref="J40:K40"/>
    <mergeCell ref="H44:K44"/>
    <mergeCell ref="H45:K45"/>
    <mergeCell ref="H46:K46"/>
    <mergeCell ref="H49:K49"/>
    <mergeCell ref="B50:G50"/>
    <mergeCell ref="H50:P50"/>
    <mergeCell ref="J38:K38"/>
    <mergeCell ref="J39:K39"/>
    <mergeCell ref="J41:K41"/>
    <mergeCell ref="B42:P42"/>
    <mergeCell ref="B43:K43"/>
    <mergeCell ref="M43:P43"/>
    <mergeCell ref="J37:K37"/>
    <mergeCell ref="K27:L27"/>
    <mergeCell ref="M27:P27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M24:P24"/>
    <mergeCell ref="K25:L25"/>
    <mergeCell ref="M25:P25"/>
    <mergeCell ref="K26:L26"/>
    <mergeCell ref="M26:P26"/>
    <mergeCell ref="M21:P21"/>
    <mergeCell ref="M22:P22"/>
    <mergeCell ref="M23:P23"/>
    <mergeCell ref="K18:L18"/>
    <mergeCell ref="M17:P17"/>
    <mergeCell ref="S18:T18"/>
    <mergeCell ref="K19:L19"/>
    <mergeCell ref="M19:P19"/>
    <mergeCell ref="M20:P20"/>
    <mergeCell ref="K15:L15"/>
    <mergeCell ref="M15:P15"/>
    <mergeCell ref="S15:T15"/>
    <mergeCell ref="K16:L16"/>
    <mergeCell ref="M16:P16"/>
    <mergeCell ref="K17:L17"/>
    <mergeCell ref="Q17:T17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CCF-24FD-4162-8178-7256B83B7994}">
  <sheetPr>
    <pageSetUpPr fitToPage="1"/>
  </sheetPr>
  <dimension ref="A2:V53"/>
  <sheetViews>
    <sheetView rightToLeft="1" view="pageBreakPreview" topLeftCell="A34" zoomScale="115" zoomScaleNormal="100" zoomScaleSheetLayoutView="115" workbookViewId="0">
      <selection activeCell="E47" sqref="E47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6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6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63" customFormat="1" ht="23.1" customHeight="1" x14ac:dyDescent="0.25">
      <c r="A4" s="8"/>
      <c r="B4" s="977" t="s">
        <v>2</v>
      </c>
      <c r="C4" s="977"/>
      <c r="D4" s="977"/>
      <c r="E4" s="977"/>
      <c r="F4" s="352"/>
      <c r="G4" s="978" t="s">
        <v>16</v>
      </c>
      <c r="H4" s="978"/>
      <c r="I4" s="997" t="s">
        <v>429</v>
      </c>
      <c r="J4" s="997"/>
      <c r="K4" s="996" t="s">
        <v>457</v>
      </c>
      <c r="L4" s="996"/>
      <c r="M4" s="996"/>
      <c r="N4" s="978" t="s">
        <v>3</v>
      </c>
      <c r="O4" s="978"/>
      <c r="P4" s="361">
        <v>55</v>
      </c>
    </row>
    <row r="5" spans="1:20" s="35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6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346" customFormat="1" ht="22.5" customHeight="1" x14ac:dyDescent="0.25">
      <c r="A7" s="8"/>
      <c r="B7" s="892" t="s">
        <v>60</v>
      </c>
      <c r="C7" s="892"/>
      <c r="D7" s="892"/>
      <c r="E7" s="347" t="s">
        <v>18</v>
      </c>
      <c r="F7" s="892" t="s">
        <v>60</v>
      </c>
      <c r="G7" s="892"/>
      <c r="H7" s="34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346" customFormat="1" ht="30" customHeight="1" x14ac:dyDescent="0.25">
      <c r="A8" s="8"/>
      <c r="B8" s="888" t="s">
        <v>421</v>
      </c>
      <c r="C8" s="889"/>
      <c r="D8" s="890"/>
      <c r="E8" s="360" t="s">
        <v>42</v>
      </c>
      <c r="F8" s="888" t="s">
        <v>410</v>
      </c>
      <c r="G8" s="890"/>
      <c r="H8" s="351" t="s">
        <v>42</v>
      </c>
      <c r="I8" s="980" t="s">
        <v>42</v>
      </c>
      <c r="J8" s="981"/>
      <c r="K8" s="981"/>
      <c r="L8" s="982"/>
      <c r="M8" s="1015"/>
      <c r="N8" s="1016"/>
      <c r="O8" s="1016"/>
      <c r="P8" s="1017"/>
    </row>
    <row r="9" spans="1:20" s="346" customFormat="1" ht="30" customHeight="1" x14ac:dyDescent="0.25">
      <c r="A9" s="8"/>
      <c r="B9" s="888" t="s">
        <v>458</v>
      </c>
      <c r="C9" s="889"/>
      <c r="D9" s="890"/>
      <c r="E9" s="360" t="s">
        <v>42</v>
      </c>
      <c r="F9" s="928" t="s">
        <v>102</v>
      </c>
      <c r="G9" s="929"/>
      <c r="H9" s="351" t="s">
        <v>42</v>
      </c>
      <c r="I9" s="980" t="s">
        <v>42</v>
      </c>
      <c r="J9" s="981"/>
      <c r="K9" s="981"/>
      <c r="L9" s="982"/>
      <c r="M9" s="1018" t="s">
        <v>459</v>
      </c>
      <c r="N9" s="1019"/>
      <c r="O9" s="1019"/>
      <c r="P9" s="1020"/>
    </row>
    <row r="10" spans="1:20" s="346" customFormat="1" ht="30" customHeight="1" x14ac:dyDescent="0.25">
      <c r="A10" s="8"/>
      <c r="B10" s="888" t="s">
        <v>42</v>
      </c>
      <c r="C10" s="889"/>
      <c r="D10" s="890"/>
      <c r="E10" s="360" t="s">
        <v>42</v>
      </c>
      <c r="F10" s="928" t="s">
        <v>42</v>
      </c>
      <c r="G10" s="929"/>
      <c r="H10" s="351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0" s="35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6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6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61" customFormat="1" ht="18.75" customHeight="1" x14ac:dyDescent="0.25">
      <c r="A14" s="8"/>
      <c r="B14" s="894"/>
      <c r="C14" s="894"/>
      <c r="D14" s="894"/>
      <c r="E14" s="894"/>
      <c r="F14" s="927"/>
      <c r="G14" s="893"/>
      <c r="H14" s="347" t="s">
        <v>57</v>
      </c>
      <c r="I14" s="34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63" customFormat="1" ht="15" customHeight="1" x14ac:dyDescent="0.25">
      <c r="A15" s="8"/>
      <c r="B15" s="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351" t="s">
        <v>84</v>
      </c>
      <c r="H15" s="7">
        <v>106</v>
      </c>
      <c r="I15" s="30">
        <v>0</v>
      </c>
      <c r="J15" s="29">
        <f>H15*6.65+I15*4.16</f>
        <v>704.90000000000009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</row>
    <row r="16" spans="1:20" s="363" customFormat="1" ht="15" customHeight="1" x14ac:dyDescent="0.25">
      <c r="A16" s="8"/>
      <c r="B16" s="7" t="s">
        <v>8</v>
      </c>
      <c r="C16" s="7" t="s">
        <v>397</v>
      </c>
      <c r="D16" s="7" t="s">
        <v>462</v>
      </c>
      <c r="E16" s="7">
        <v>600</v>
      </c>
      <c r="F16" s="6" t="s">
        <v>333</v>
      </c>
      <c r="G16" s="351" t="s">
        <v>312</v>
      </c>
      <c r="H16" s="7">
        <v>28</v>
      </c>
      <c r="I16" s="7">
        <v>50</v>
      </c>
      <c r="J16" s="29">
        <f>H16*6+I16*4</f>
        <v>368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349"/>
      <c r="T16" s="349"/>
    </row>
    <row r="17" spans="1:20" s="363" customFormat="1" ht="15" customHeight="1" x14ac:dyDescent="0.25">
      <c r="A17" s="8"/>
      <c r="B17" s="7" t="s">
        <v>8</v>
      </c>
      <c r="C17" s="7" t="s">
        <v>462</v>
      </c>
      <c r="D17" s="7" t="s">
        <v>399</v>
      </c>
      <c r="E17" s="7">
        <v>1500</v>
      </c>
      <c r="F17" s="6" t="s">
        <v>356</v>
      </c>
      <c r="G17" s="351" t="s">
        <v>461</v>
      </c>
      <c r="H17" s="351">
        <v>0</v>
      </c>
      <c r="I17" s="7">
        <v>82</v>
      </c>
      <c r="J17" s="29">
        <f>H17*6+I17*4</f>
        <v>328</v>
      </c>
      <c r="K17" s="960" t="s">
        <v>69</v>
      </c>
      <c r="L17" s="961"/>
      <c r="M17" s="910" t="s">
        <v>450</v>
      </c>
      <c r="N17" s="910"/>
      <c r="O17" s="910"/>
      <c r="P17" s="910"/>
      <c r="Q17" s="884"/>
      <c r="R17" s="884"/>
      <c r="S17" s="884"/>
      <c r="T17" s="884"/>
    </row>
    <row r="18" spans="1:20" s="363" customFormat="1" ht="15" customHeight="1" x14ac:dyDescent="0.25">
      <c r="A18" s="8"/>
      <c r="B18" s="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351" t="s">
        <v>460</v>
      </c>
      <c r="H18" s="351">
        <v>58</v>
      </c>
      <c r="I18" s="7">
        <v>0</v>
      </c>
      <c r="J18" s="29">
        <f>H18*6+I18*4</f>
        <v>348</v>
      </c>
      <c r="K18" s="960" t="s">
        <v>69</v>
      </c>
      <c r="L18" s="961"/>
      <c r="M18" s="910" t="s">
        <v>28</v>
      </c>
      <c r="N18" s="910"/>
      <c r="O18" s="910"/>
      <c r="P18" s="910"/>
      <c r="Q18" s="346"/>
      <c r="R18" s="346"/>
      <c r="S18" s="346"/>
      <c r="T18" s="346"/>
    </row>
    <row r="19" spans="1:20" s="363" customFormat="1" ht="15" customHeight="1" x14ac:dyDescent="0.25">
      <c r="A19" s="8"/>
      <c r="B19" s="6" t="s">
        <v>464</v>
      </c>
      <c r="C19" s="351" t="s">
        <v>42</v>
      </c>
      <c r="D19" s="351" t="s">
        <v>42</v>
      </c>
      <c r="E19" s="6" t="s">
        <v>42</v>
      </c>
      <c r="F19" s="6" t="s">
        <v>42</v>
      </c>
      <c r="G19" s="364" t="s">
        <v>461</v>
      </c>
      <c r="H19" s="351" t="s">
        <v>42</v>
      </c>
      <c r="I19" s="351" t="s">
        <v>42</v>
      </c>
      <c r="J19" s="362">
        <f>J17</f>
        <v>328</v>
      </c>
      <c r="K19" s="960" t="s">
        <v>70</v>
      </c>
      <c r="L19" s="961"/>
      <c r="M19" s="910" t="s">
        <v>42</v>
      </c>
      <c r="N19" s="910"/>
      <c r="O19" s="910"/>
      <c r="P19" s="910"/>
      <c r="S19" s="899"/>
      <c r="T19" s="899"/>
    </row>
    <row r="20" spans="1:20" s="363" customFormat="1" ht="15" customHeight="1" x14ac:dyDescent="0.25">
      <c r="A20" s="8"/>
      <c r="B20" s="6" t="s">
        <v>40</v>
      </c>
      <c r="C20" s="7" t="s">
        <v>39</v>
      </c>
      <c r="D20" s="6" t="s">
        <v>93</v>
      </c>
      <c r="E20" s="6" t="s">
        <v>42</v>
      </c>
      <c r="F20" s="6" t="s">
        <v>42</v>
      </c>
      <c r="G20" s="351" t="s">
        <v>84</v>
      </c>
      <c r="H20" s="351" t="s">
        <v>42</v>
      </c>
      <c r="I20" s="351" t="s">
        <v>42</v>
      </c>
      <c r="J20" s="362">
        <f>J15</f>
        <v>704.90000000000009</v>
      </c>
      <c r="K20" s="960" t="s">
        <v>70</v>
      </c>
      <c r="L20" s="961"/>
      <c r="M20" s="910" t="s">
        <v>42</v>
      </c>
      <c r="N20" s="910"/>
      <c r="O20" s="910"/>
      <c r="P20" s="910"/>
      <c r="S20" s="349"/>
      <c r="T20" s="349"/>
    </row>
    <row r="21" spans="1:20" s="363" customFormat="1" ht="15" customHeight="1" x14ac:dyDescent="0.25">
      <c r="A21" s="8"/>
      <c r="B21" s="7" t="s">
        <v>426</v>
      </c>
      <c r="C21" s="351" t="s">
        <v>42</v>
      </c>
      <c r="D21" s="351" t="s">
        <v>42</v>
      </c>
      <c r="E21" s="351" t="s">
        <v>42</v>
      </c>
      <c r="F21" s="351" t="s">
        <v>42</v>
      </c>
      <c r="G21" s="351" t="s">
        <v>75</v>
      </c>
      <c r="H21" s="351" t="s">
        <v>42</v>
      </c>
      <c r="I21" s="351" t="s">
        <v>42</v>
      </c>
      <c r="J21" s="362">
        <v>30</v>
      </c>
      <c r="K21" s="960" t="s">
        <v>70</v>
      </c>
      <c r="L21" s="961"/>
      <c r="M21" s="910" t="s">
        <v>42</v>
      </c>
      <c r="N21" s="910"/>
      <c r="O21" s="910"/>
      <c r="P21" s="910"/>
      <c r="S21" s="349"/>
      <c r="T21" s="7" t="s">
        <v>92</v>
      </c>
    </row>
    <row r="22" spans="1:20" s="363" customFormat="1" ht="15" customHeight="1" x14ac:dyDescent="0.25">
      <c r="A22" s="8"/>
      <c r="B22" s="6" t="s">
        <v>163</v>
      </c>
      <c r="C22" s="351" t="s">
        <v>42</v>
      </c>
      <c r="D22" s="351" t="s">
        <v>42</v>
      </c>
      <c r="E22" s="351" t="s">
        <v>42</v>
      </c>
      <c r="F22" s="351" t="s">
        <v>42</v>
      </c>
      <c r="G22" s="351" t="s">
        <v>399</v>
      </c>
      <c r="H22" s="351" t="s">
        <v>42</v>
      </c>
      <c r="I22" s="351" t="s">
        <v>42</v>
      </c>
      <c r="J22" s="362">
        <f>J16</f>
        <v>368</v>
      </c>
      <c r="K22" s="960" t="s">
        <v>70</v>
      </c>
      <c r="L22" s="961"/>
      <c r="M22" s="910" t="s">
        <v>42</v>
      </c>
      <c r="N22" s="910"/>
      <c r="O22" s="910"/>
      <c r="P22" s="910"/>
      <c r="Q22" s="7" t="s">
        <v>397</v>
      </c>
      <c r="R22" s="7" t="s">
        <v>398</v>
      </c>
      <c r="S22" s="349"/>
      <c r="T22" s="209"/>
    </row>
    <row r="23" spans="1:20" s="363" customFormat="1" ht="15" customHeight="1" x14ac:dyDescent="0.25">
      <c r="A23" s="8"/>
      <c r="B23" s="6" t="s">
        <v>417</v>
      </c>
      <c r="C23" s="351" t="s">
        <v>42</v>
      </c>
      <c r="D23" s="351" t="s">
        <v>42</v>
      </c>
      <c r="E23" s="351" t="s">
        <v>42</v>
      </c>
      <c r="F23" s="351" t="s">
        <v>42</v>
      </c>
      <c r="G23" s="351" t="s">
        <v>76</v>
      </c>
      <c r="H23" s="351" t="s">
        <v>42</v>
      </c>
      <c r="I23" s="351" t="s">
        <v>42</v>
      </c>
      <c r="J23" s="362">
        <v>0</v>
      </c>
      <c r="K23" s="960" t="s">
        <v>70</v>
      </c>
      <c r="L23" s="961"/>
      <c r="M23" s="910" t="s">
        <v>42</v>
      </c>
      <c r="N23" s="910"/>
      <c r="O23" s="910"/>
      <c r="P23" s="910"/>
      <c r="Q23" s="363">
        <v>48</v>
      </c>
      <c r="S23" s="349"/>
      <c r="T23" s="209"/>
    </row>
    <row r="24" spans="1:20" s="363" customFormat="1" ht="15" customHeight="1" x14ac:dyDescent="0.25">
      <c r="A24" s="8"/>
      <c r="B24" s="351" t="s">
        <v>367</v>
      </c>
      <c r="C24" s="351" t="s">
        <v>42</v>
      </c>
      <c r="D24" s="351" t="s">
        <v>42</v>
      </c>
      <c r="E24" s="351" t="s">
        <v>42</v>
      </c>
      <c r="F24" s="351" t="s">
        <v>42</v>
      </c>
      <c r="G24" s="351" t="s">
        <v>42</v>
      </c>
      <c r="H24" s="351" t="s">
        <v>42</v>
      </c>
      <c r="I24" s="351" t="s">
        <v>42</v>
      </c>
      <c r="J24" s="362"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349"/>
      <c r="T24" s="209"/>
    </row>
    <row r="25" spans="1:20" s="363" customFormat="1" ht="15" customHeight="1" x14ac:dyDescent="0.25">
      <c r="A25" s="8"/>
      <c r="B25" s="351"/>
      <c r="C25" s="351"/>
      <c r="D25" s="351"/>
      <c r="E25" s="351"/>
      <c r="F25" s="351"/>
      <c r="G25" s="351"/>
      <c r="H25" s="351"/>
      <c r="I25" s="351"/>
      <c r="J25" s="351"/>
      <c r="K25" s="358"/>
      <c r="L25" s="359"/>
      <c r="M25" s="900"/>
      <c r="N25" s="900"/>
      <c r="O25" s="900"/>
      <c r="P25" s="900"/>
      <c r="S25" s="349"/>
      <c r="T25" s="209"/>
    </row>
    <row r="26" spans="1:20" s="363" customFormat="1" ht="15" customHeight="1" x14ac:dyDescent="0.25">
      <c r="A26" s="8"/>
      <c r="B26" s="40"/>
      <c r="C26" s="351"/>
      <c r="D26" s="351"/>
      <c r="E26" s="351"/>
      <c r="F26" s="351"/>
      <c r="G26" s="351"/>
      <c r="H26" s="351"/>
      <c r="I26" s="351"/>
      <c r="J26" s="351"/>
      <c r="K26" s="960"/>
      <c r="L26" s="961"/>
      <c r="M26" s="900"/>
      <c r="N26" s="900"/>
      <c r="O26" s="900"/>
      <c r="P26" s="900"/>
      <c r="S26" s="349"/>
      <c r="T26" s="209"/>
    </row>
    <row r="27" spans="1:20" s="363" customFormat="1" ht="15" customHeight="1" x14ac:dyDescent="0.25">
      <c r="A27" s="8"/>
      <c r="B27" s="351"/>
      <c r="C27" s="351"/>
      <c r="D27" s="351"/>
      <c r="E27" s="351"/>
      <c r="F27" s="351"/>
      <c r="G27" s="351"/>
      <c r="H27" s="351"/>
      <c r="I27" s="351"/>
      <c r="J27" s="351"/>
      <c r="K27" s="960"/>
      <c r="L27" s="961"/>
      <c r="M27" s="900"/>
      <c r="N27" s="900"/>
      <c r="O27" s="900"/>
      <c r="P27" s="900"/>
      <c r="S27" s="349"/>
      <c r="T27" s="209"/>
    </row>
    <row r="28" spans="1:20" s="363" customFormat="1" ht="15" customHeight="1" x14ac:dyDescent="0.25">
      <c r="A28" s="8"/>
      <c r="B28" s="351"/>
      <c r="C28" s="351"/>
      <c r="D28" s="351"/>
      <c r="E28" s="351"/>
      <c r="F28" s="351"/>
      <c r="G28" s="351"/>
      <c r="H28" s="351"/>
      <c r="I28" s="351"/>
      <c r="J28" s="351"/>
      <c r="K28" s="960"/>
      <c r="L28" s="961"/>
      <c r="M28" s="900"/>
      <c r="N28" s="900"/>
      <c r="O28" s="900"/>
      <c r="P28" s="900"/>
      <c r="S28" s="349"/>
      <c r="T28" s="349"/>
    </row>
    <row r="29" spans="1:20" s="353" customFormat="1" ht="6" customHeight="1" x14ac:dyDescent="0.25">
      <c r="B29" s="16"/>
      <c r="C29" s="16"/>
      <c r="D29" s="17"/>
      <c r="E29" s="16"/>
      <c r="F29" s="17"/>
      <c r="H29" s="16"/>
      <c r="I29" s="16"/>
      <c r="J29" s="16"/>
    </row>
    <row r="30" spans="1:20" s="363" customFormat="1" ht="19.5" customHeight="1" x14ac:dyDescent="0.25">
      <c r="A30" s="8"/>
      <c r="B30" s="933" t="s">
        <v>27</v>
      </c>
      <c r="C30" s="934"/>
      <c r="D30" s="934"/>
      <c r="E30" s="934"/>
      <c r="F30" s="934"/>
      <c r="G30" s="934"/>
      <c r="H30" s="934"/>
      <c r="I30" s="934"/>
      <c r="J30" s="934"/>
      <c r="K30" s="935"/>
      <c r="L30" s="52"/>
      <c r="M30" s="933" t="s">
        <v>291</v>
      </c>
      <c r="N30" s="934"/>
      <c r="O30" s="934"/>
      <c r="P30" s="935"/>
    </row>
    <row r="31" spans="1:20" s="361" customFormat="1" ht="47.1" customHeight="1" x14ac:dyDescent="0.25">
      <c r="A31" s="8"/>
      <c r="B31" s="347" t="s">
        <v>26</v>
      </c>
      <c r="C31" s="347" t="s">
        <v>28</v>
      </c>
      <c r="D31" s="347" t="s">
        <v>29</v>
      </c>
      <c r="E31" s="347" t="s">
        <v>64</v>
      </c>
      <c r="F31" s="347" t="s">
        <v>30</v>
      </c>
      <c r="G31" s="348" t="s">
        <v>51</v>
      </c>
      <c r="H31" s="348" t="s">
        <v>52</v>
      </c>
      <c r="I31" s="348" t="s">
        <v>53</v>
      </c>
      <c r="J31" s="901" t="s">
        <v>54</v>
      </c>
      <c r="K31" s="902"/>
      <c r="L31" s="51"/>
      <c r="M31" s="347" t="s">
        <v>292</v>
      </c>
      <c r="N31" s="347" t="s">
        <v>293</v>
      </c>
      <c r="O31" s="347" t="s">
        <v>294</v>
      </c>
      <c r="P31" s="347" t="s">
        <v>304</v>
      </c>
    </row>
    <row r="32" spans="1:20" s="363" customFormat="1" ht="17.100000000000001" customHeight="1" x14ac:dyDescent="0.25">
      <c r="A32" s="8"/>
      <c r="B32" s="7" t="s">
        <v>43</v>
      </c>
      <c r="C32" s="26">
        <v>1</v>
      </c>
      <c r="D32" s="26">
        <v>3</v>
      </c>
      <c r="E32" s="351">
        <v>1</v>
      </c>
      <c r="F32" s="26">
        <f>SUM(C32:E32)</f>
        <v>5</v>
      </c>
      <c r="G32" s="351">
        <v>50</v>
      </c>
      <c r="H32" s="351">
        <v>0</v>
      </c>
      <c r="I32" s="351">
        <f>SUM(G32:H32)</f>
        <v>50</v>
      </c>
      <c r="J32" s="928">
        <f>F32*10-G32</f>
        <v>0</v>
      </c>
      <c r="K32" s="929"/>
      <c r="L32" s="50"/>
      <c r="M32" s="354" t="s">
        <v>308</v>
      </c>
      <c r="N32" s="354">
        <v>5</v>
      </c>
      <c r="O32" s="354">
        <v>0</v>
      </c>
      <c r="P32" s="354">
        <f>O32+N32</f>
        <v>5</v>
      </c>
    </row>
    <row r="33" spans="1:22" s="363" customFormat="1" ht="17.100000000000001" customHeight="1" x14ac:dyDescent="0.25">
      <c r="A33" s="8"/>
      <c r="B33" s="351" t="s">
        <v>12</v>
      </c>
      <c r="C33" s="26">
        <v>0</v>
      </c>
      <c r="D33" s="26">
        <v>0</v>
      </c>
      <c r="E33" s="351">
        <v>2</v>
      </c>
      <c r="F33" s="26">
        <f t="shared" ref="F33:F39" si="0">SUM(C33:E33)</f>
        <v>2</v>
      </c>
      <c r="G33" s="351">
        <v>20</v>
      </c>
      <c r="H33" s="351">
        <v>0</v>
      </c>
      <c r="I33" s="351">
        <f>SUM(G33:H33)</f>
        <v>20</v>
      </c>
      <c r="J33" s="928">
        <f t="shared" ref="J33:J37" si="1">F33*10-G33</f>
        <v>0</v>
      </c>
      <c r="K33" s="929"/>
      <c r="L33" s="50"/>
      <c r="M33" s="354" t="s">
        <v>300</v>
      </c>
      <c r="N33" s="354">
        <v>4</v>
      </c>
      <c r="O33" s="354">
        <v>2</v>
      </c>
      <c r="P33" s="354">
        <f t="shared" ref="P33:P41" si="2">O33+N33</f>
        <v>6</v>
      </c>
    </row>
    <row r="34" spans="1:22" s="363" customFormat="1" ht="17.100000000000001" customHeight="1" x14ac:dyDescent="0.25">
      <c r="A34" s="8"/>
      <c r="B34" s="351" t="s">
        <v>13</v>
      </c>
      <c r="C34" s="351">
        <v>3</v>
      </c>
      <c r="D34" s="351">
        <v>0</v>
      </c>
      <c r="E34" s="351">
        <v>8</v>
      </c>
      <c r="F34" s="26">
        <f t="shared" si="0"/>
        <v>11</v>
      </c>
      <c r="G34" s="351">
        <v>100</v>
      </c>
      <c r="H34" s="351">
        <v>0</v>
      </c>
      <c r="I34" s="351">
        <f>SUM(G34:H34)</f>
        <v>100</v>
      </c>
      <c r="J34" s="928">
        <v>10</v>
      </c>
      <c r="K34" s="929"/>
      <c r="L34" s="50"/>
      <c r="M34" s="354" t="s">
        <v>296</v>
      </c>
      <c r="N34" s="354">
        <v>6</v>
      </c>
      <c r="O34" s="354">
        <v>1</v>
      </c>
      <c r="P34" s="354">
        <f t="shared" si="2"/>
        <v>7</v>
      </c>
    </row>
    <row r="35" spans="1:22" s="363" customFormat="1" ht="17.100000000000001" customHeight="1" x14ac:dyDescent="0.25">
      <c r="A35" s="8"/>
      <c r="B35" s="351" t="s">
        <v>10</v>
      </c>
      <c r="C35" s="351">
        <v>1</v>
      </c>
      <c r="D35" s="351">
        <v>1</v>
      </c>
      <c r="E35" s="351">
        <v>0</v>
      </c>
      <c r="F35" s="26">
        <f t="shared" si="0"/>
        <v>2</v>
      </c>
      <c r="G35" s="351">
        <v>20</v>
      </c>
      <c r="H35" s="351">
        <v>0</v>
      </c>
      <c r="I35" s="351">
        <f t="shared" ref="I35:I39" si="3">SUM(G35:H35)</f>
        <v>20</v>
      </c>
      <c r="J35" s="928">
        <f t="shared" si="1"/>
        <v>0</v>
      </c>
      <c r="K35" s="929"/>
      <c r="L35" s="50"/>
      <c r="M35" s="354" t="s">
        <v>297</v>
      </c>
      <c r="N35" s="354">
        <v>5</v>
      </c>
      <c r="O35" s="354">
        <v>0</v>
      </c>
      <c r="P35" s="354">
        <f t="shared" si="2"/>
        <v>5</v>
      </c>
    </row>
    <row r="36" spans="1:22" s="363" customFormat="1" ht="17.100000000000001" customHeight="1" x14ac:dyDescent="0.25">
      <c r="A36" s="8"/>
      <c r="B36" s="351" t="s">
        <v>11</v>
      </c>
      <c r="C36" s="351">
        <v>3</v>
      </c>
      <c r="D36" s="351">
        <v>2</v>
      </c>
      <c r="E36" s="351">
        <v>0</v>
      </c>
      <c r="F36" s="26">
        <f t="shared" si="0"/>
        <v>5</v>
      </c>
      <c r="G36" s="351">
        <v>40</v>
      </c>
      <c r="H36" s="351">
        <v>0</v>
      </c>
      <c r="I36" s="351">
        <f t="shared" si="3"/>
        <v>40</v>
      </c>
      <c r="J36" s="928">
        <f t="shared" si="1"/>
        <v>10</v>
      </c>
      <c r="K36" s="929"/>
      <c r="L36" s="50"/>
      <c r="M36" s="354" t="s">
        <v>295</v>
      </c>
      <c r="N36" s="354">
        <v>8</v>
      </c>
      <c r="O36" s="354">
        <v>0</v>
      </c>
      <c r="P36" s="354">
        <f t="shared" si="2"/>
        <v>8</v>
      </c>
    </row>
    <row r="37" spans="1:22" s="363" customFormat="1" ht="17.100000000000001" customHeight="1" x14ac:dyDescent="0.25">
      <c r="A37" s="8"/>
      <c r="B37" s="351" t="s">
        <v>31</v>
      </c>
      <c r="C37" s="351">
        <v>2</v>
      </c>
      <c r="D37" s="351">
        <v>3</v>
      </c>
      <c r="E37" s="351">
        <v>0</v>
      </c>
      <c r="F37" s="26">
        <f t="shared" si="0"/>
        <v>5</v>
      </c>
      <c r="G37" s="351">
        <v>30</v>
      </c>
      <c r="H37" s="351">
        <v>0</v>
      </c>
      <c r="I37" s="351">
        <f t="shared" si="3"/>
        <v>30</v>
      </c>
      <c r="J37" s="928">
        <f t="shared" si="1"/>
        <v>20</v>
      </c>
      <c r="K37" s="929"/>
      <c r="L37" s="50"/>
      <c r="M37" s="354" t="s">
        <v>309</v>
      </c>
      <c r="N37" s="354">
        <v>14</v>
      </c>
      <c r="O37" s="354">
        <v>3</v>
      </c>
      <c r="P37" s="354">
        <f t="shared" si="2"/>
        <v>17</v>
      </c>
    </row>
    <row r="38" spans="1:22" s="363" customFormat="1" ht="17.100000000000001" customHeight="1" x14ac:dyDescent="0.25">
      <c r="A38" s="8"/>
      <c r="B38" s="351" t="s">
        <v>32</v>
      </c>
      <c r="C38" s="351">
        <v>2</v>
      </c>
      <c r="D38" s="351">
        <v>0</v>
      </c>
      <c r="E38" s="351">
        <v>0</v>
      </c>
      <c r="F38" s="26">
        <f t="shared" si="0"/>
        <v>2</v>
      </c>
      <c r="G38" s="351">
        <v>0</v>
      </c>
      <c r="H38" s="351">
        <v>0</v>
      </c>
      <c r="I38" s="351">
        <f t="shared" si="3"/>
        <v>0</v>
      </c>
      <c r="J38" s="928">
        <v>0</v>
      </c>
      <c r="K38" s="929"/>
      <c r="L38" s="50"/>
      <c r="M38" s="354" t="s">
        <v>358</v>
      </c>
      <c r="N38" s="354">
        <v>6</v>
      </c>
      <c r="O38" s="354">
        <v>0</v>
      </c>
      <c r="P38" s="354">
        <f t="shared" si="2"/>
        <v>6</v>
      </c>
    </row>
    <row r="39" spans="1:22" s="363" customFormat="1" ht="17.100000000000001" customHeight="1" x14ac:dyDescent="0.25">
      <c r="A39" s="8"/>
      <c r="B39" s="351" t="s">
        <v>63</v>
      </c>
      <c r="C39" s="351">
        <v>0</v>
      </c>
      <c r="D39" s="351">
        <v>2</v>
      </c>
      <c r="E39" s="351">
        <v>2</v>
      </c>
      <c r="F39" s="26">
        <f t="shared" si="0"/>
        <v>4</v>
      </c>
      <c r="G39" s="351">
        <v>30</v>
      </c>
      <c r="H39" s="351">
        <v>0</v>
      </c>
      <c r="I39" s="351">
        <f t="shared" si="3"/>
        <v>30</v>
      </c>
      <c r="J39" s="928">
        <v>0</v>
      </c>
      <c r="K39" s="929"/>
      <c r="L39" s="50"/>
      <c r="M39" s="354" t="s">
        <v>299</v>
      </c>
      <c r="N39" s="354">
        <v>5</v>
      </c>
      <c r="O39" s="354">
        <v>1</v>
      </c>
      <c r="P39" s="354">
        <f t="shared" si="2"/>
        <v>6</v>
      </c>
    </row>
    <row r="40" spans="1:22" s="363" customFormat="1" ht="17.100000000000001" customHeight="1" x14ac:dyDescent="0.25">
      <c r="A40" s="8"/>
      <c r="B40" s="351" t="s">
        <v>33</v>
      </c>
      <c r="C40" s="351">
        <v>1</v>
      </c>
      <c r="D40" s="351">
        <v>0</v>
      </c>
      <c r="E40" s="351" t="s">
        <v>72</v>
      </c>
      <c r="F40" s="26">
        <f>SUM(C40:E40)</f>
        <v>1</v>
      </c>
      <c r="G40" s="351">
        <v>8</v>
      </c>
      <c r="H40" s="351">
        <v>0</v>
      </c>
      <c r="I40" s="351">
        <f>SUM(G40:H40)</f>
        <v>8</v>
      </c>
      <c r="J40" s="928">
        <v>0</v>
      </c>
      <c r="K40" s="929"/>
      <c r="L40" s="50"/>
      <c r="M40" s="354" t="s">
        <v>307</v>
      </c>
      <c r="N40" s="354">
        <v>31</v>
      </c>
      <c r="O40" s="354">
        <v>0</v>
      </c>
      <c r="P40" s="354">
        <f t="shared" si="2"/>
        <v>31</v>
      </c>
    </row>
    <row r="41" spans="1:22" s="363" customFormat="1" ht="17.100000000000001" customHeight="1" x14ac:dyDescent="0.25">
      <c r="A41" s="8"/>
      <c r="B41" s="40" t="s">
        <v>138</v>
      </c>
      <c r="C41" s="40">
        <v>0</v>
      </c>
      <c r="D41" s="40">
        <v>12</v>
      </c>
      <c r="E41" s="40">
        <v>0</v>
      </c>
      <c r="F41" s="40">
        <f>SUM(C41:E41)</f>
        <v>12</v>
      </c>
      <c r="G41" s="351">
        <v>120</v>
      </c>
      <c r="H41" s="351">
        <v>0</v>
      </c>
      <c r="I41" s="351">
        <f>SUM(G41:H41)</f>
        <v>120</v>
      </c>
      <c r="J41" s="928">
        <v>0</v>
      </c>
      <c r="K41" s="929"/>
      <c r="L41" s="50"/>
      <c r="M41" s="354" t="s">
        <v>453</v>
      </c>
      <c r="N41" s="354">
        <v>6</v>
      </c>
      <c r="O41" s="354">
        <v>0</v>
      </c>
      <c r="P41" s="354">
        <f t="shared" si="2"/>
        <v>6</v>
      </c>
    </row>
    <row r="42" spans="1:22" s="363" customFormat="1" ht="17.100000000000001" customHeight="1" x14ac:dyDescent="0.25">
      <c r="A42" s="8"/>
      <c r="B42" s="40" t="s">
        <v>452</v>
      </c>
      <c r="C42" s="103">
        <f>SUM(C32:C41)</f>
        <v>13</v>
      </c>
      <c r="D42" s="103">
        <f>SUM(D32:D41)</f>
        <v>23</v>
      </c>
      <c r="E42" s="103">
        <f t="shared" ref="E42:H42" si="4">SUM(E32:E41)</f>
        <v>13</v>
      </c>
      <c r="F42" s="103">
        <f t="shared" si="4"/>
        <v>49</v>
      </c>
      <c r="G42" s="103">
        <f t="shared" si="4"/>
        <v>418</v>
      </c>
      <c r="H42" s="103">
        <f t="shared" si="4"/>
        <v>0</v>
      </c>
      <c r="I42" s="344">
        <f>SUM(I32:I41)</f>
        <v>418</v>
      </c>
      <c r="J42" s="928">
        <f>SUM(J32:J41)</f>
        <v>40</v>
      </c>
      <c r="K42" s="929">
        <f t="shared" ref="K42" si="5">SUM(K32:K41)</f>
        <v>0</v>
      </c>
      <c r="L42" s="50"/>
      <c r="M42" s="354" t="s">
        <v>306</v>
      </c>
      <c r="N42" s="354">
        <f>SUM(N32:N41)</f>
        <v>90</v>
      </c>
      <c r="O42" s="354">
        <f>SUM(O32:O41)</f>
        <v>7</v>
      </c>
      <c r="P42" s="354">
        <f>SUM(P32:P41)</f>
        <v>97</v>
      </c>
      <c r="Q42" s="345">
        <f>N42-N40</f>
        <v>59</v>
      </c>
    </row>
    <row r="43" spans="1:22" s="363" customFormat="1" ht="6" customHeight="1" x14ac:dyDescent="0.25">
      <c r="A43" s="8"/>
      <c r="B43" s="891"/>
      <c r="C43" s="891"/>
      <c r="D43" s="891"/>
      <c r="E43" s="891"/>
      <c r="F43" s="891"/>
      <c r="G43" s="891"/>
      <c r="H43" s="891"/>
      <c r="I43" s="891"/>
      <c r="J43" s="891"/>
      <c r="K43" s="891"/>
      <c r="L43" s="987"/>
      <c r="M43" s="891"/>
      <c r="N43" s="891"/>
      <c r="O43" s="891"/>
      <c r="P43" s="891"/>
    </row>
    <row r="44" spans="1:22" s="363" customFormat="1" ht="21" customHeight="1" x14ac:dyDescent="0.25">
      <c r="A44" s="8"/>
      <c r="B44" s="933" t="s">
        <v>34</v>
      </c>
      <c r="C44" s="934"/>
      <c r="D44" s="934"/>
      <c r="E44" s="934"/>
      <c r="F44" s="934"/>
      <c r="G44" s="934"/>
      <c r="H44" s="934"/>
      <c r="I44" s="934"/>
      <c r="J44" s="934"/>
      <c r="K44" s="935"/>
      <c r="L44" s="44"/>
      <c r="M44" s="948" t="s">
        <v>46</v>
      </c>
      <c r="N44" s="949"/>
      <c r="O44" s="949"/>
      <c r="P44" s="950"/>
    </row>
    <row r="45" spans="1:22" s="363" customFormat="1" ht="30.6" customHeight="1" x14ac:dyDescent="0.25">
      <c r="A45" s="8"/>
      <c r="B45" s="348" t="s">
        <v>35</v>
      </c>
      <c r="C45" s="348" t="s">
        <v>36</v>
      </c>
      <c r="D45" s="348" t="s">
        <v>1</v>
      </c>
      <c r="E45" s="350" t="s">
        <v>45</v>
      </c>
      <c r="F45" s="348" t="s">
        <v>71</v>
      </c>
      <c r="G45" s="348" t="s">
        <v>37</v>
      </c>
      <c r="H45" s="901" t="s">
        <v>7</v>
      </c>
      <c r="I45" s="936"/>
      <c r="J45" s="936"/>
      <c r="K45" s="902"/>
      <c r="L45" s="43"/>
      <c r="M45" s="348" t="s">
        <v>50</v>
      </c>
      <c r="N45" s="348" t="s">
        <v>49</v>
      </c>
      <c r="O45" s="348" t="s">
        <v>48</v>
      </c>
      <c r="P45" s="348" t="s">
        <v>47</v>
      </c>
      <c r="Q45" s="363" t="s">
        <v>243</v>
      </c>
      <c r="R45" s="363" t="s">
        <v>424</v>
      </c>
    </row>
    <row r="46" spans="1:22" s="363" customFormat="1" ht="30.95" customHeight="1" x14ac:dyDescent="0.55000000000000004">
      <c r="A46" s="8"/>
      <c r="B46" s="351" t="s">
        <v>61</v>
      </c>
      <c r="C46" s="362">
        <v>0</v>
      </c>
      <c r="D46" s="351" t="s">
        <v>62</v>
      </c>
      <c r="E46" s="362">
        <f>'1403-03-22'!E45+'1403-03-23'!C46</f>
        <v>132800</v>
      </c>
      <c r="F46" s="362">
        <v>2594</v>
      </c>
      <c r="G46" s="362">
        <f>'1403-03-22'!G45-F46+C46+R46</f>
        <v>29457</v>
      </c>
      <c r="H46" s="1012" t="s">
        <v>425</v>
      </c>
      <c r="I46" s="1013"/>
      <c r="J46" s="1013"/>
      <c r="K46" s="1014"/>
      <c r="L46" s="41"/>
      <c r="M46" s="351" t="s">
        <v>66</v>
      </c>
      <c r="N46" s="362">
        <f>'1403-03-22'!O45</f>
        <v>1668.9</v>
      </c>
      <c r="O46" s="362">
        <f>SUM(J15:J18)</f>
        <v>1748.9</v>
      </c>
      <c r="P46" s="362">
        <f>'1403-03-22'!P45+O46+Q46</f>
        <v>78850.949999999983</v>
      </c>
      <c r="Q46" s="19">
        <v>0</v>
      </c>
      <c r="R46" s="19">
        <v>0</v>
      </c>
      <c r="V46" s="18"/>
    </row>
    <row r="47" spans="1:22" s="363" customFormat="1" ht="30.95" customHeight="1" x14ac:dyDescent="0.25">
      <c r="A47" s="8"/>
      <c r="B47" s="351" t="s">
        <v>301</v>
      </c>
      <c r="C47" s="351">
        <v>0</v>
      </c>
      <c r="D47" s="351" t="s">
        <v>302</v>
      </c>
      <c r="E47" s="351">
        <v>251</v>
      </c>
      <c r="F47" s="351">
        <v>0</v>
      </c>
      <c r="G47" s="362" t="s">
        <v>42</v>
      </c>
      <c r="H47" s="937" t="s">
        <v>42</v>
      </c>
      <c r="I47" s="938"/>
      <c r="J47" s="938"/>
      <c r="K47" s="939"/>
      <c r="L47" s="42"/>
      <c r="M47" s="360" t="s">
        <v>67</v>
      </c>
      <c r="N47" s="362">
        <f>'1403-03-22'!O46</f>
        <v>704.90000000000009</v>
      </c>
      <c r="O47" s="362">
        <f>J20+J17</f>
        <v>1032.9000000000001</v>
      </c>
      <c r="P47" s="362">
        <f>'1403-03-22'!P46+O47+Q47</f>
        <v>64492.800000000003</v>
      </c>
      <c r="Q47" s="19">
        <f>Q46*0.6</f>
        <v>0</v>
      </c>
      <c r="R47" s="19"/>
      <c r="U47" s="19"/>
    </row>
    <row r="48" spans="1:22" s="363" customFormat="1" ht="30.95" customHeight="1" x14ac:dyDescent="0.25">
      <c r="A48" s="8"/>
      <c r="B48" s="351" t="s">
        <v>463</v>
      </c>
      <c r="C48" s="351">
        <v>30</v>
      </c>
      <c r="D48" s="351" t="s">
        <v>302</v>
      </c>
      <c r="E48" s="351">
        <v>30</v>
      </c>
      <c r="F48" s="351">
        <v>0</v>
      </c>
      <c r="G48" s="362">
        <v>30</v>
      </c>
      <c r="H48" s="937" t="s">
        <v>42</v>
      </c>
      <c r="I48" s="938"/>
      <c r="J48" s="938"/>
      <c r="K48" s="939"/>
      <c r="L48" s="42"/>
      <c r="M48" s="360" t="s">
        <v>164</v>
      </c>
      <c r="N48" s="362">
        <f>'1403-03-22'!O47</f>
        <v>994</v>
      </c>
      <c r="O48" s="362">
        <f>J22+J21</f>
        <v>398</v>
      </c>
      <c r="P48" s="362">
        <f>'1403-03-22'!P47+O48+Q48</f>
        <v>20409.149999999998</v>
      </c>
      <c r="Q48" s="363">
        <v>0</v>
      </c>
      <c r="R48" s="19"/>
      <c r="U48" s="19"/>
    </row>
    <row r="49" spans="1:18" s="363" customFormat="1" ht="30.95" customHeight="1" x14ac:dyDescent="0.25">
      <c r="A49" s="8"/>
      <c r="B49" s="31"/>
      <c r="C49" s="31"/>
      <c r="D49" s="351"/>
      <c r="E49" s="351"/>
      <c r="F49" s="351"/>
      <c r="G49" s="351"/>
      <c r="H49" s="355"/>
      <c r="I49" s="356"/>
      <c r="J49" s="356"/>
      <c r="K49" s="357"/>
      <c r="L49" s="42"/>
      <c r="M49" s="360" t="s">
        <v>190</v>
      </c>
      <c r="N49" s="362">
        <f>'1403-03-22'!O48</f>
        <v>0</v>
      </c>
      <c r="O49" s="362">
        <f>J23</f>
        <v>0</v>
      </c>
      <c r="P49" s="362">
        <f>'1403-03-22'!P48+O49+Q49</f>
        <v>519</v>
      </c>
      <c r="Q49" s="19">
        <v>0</v>
      </c>
      <c r="R49" s="19"/>
    </row>
    <row r="50" spans="1:18" s="363" customFormat="1" ht="30.95" customHeight="1" x14ac:dyDescent="0.25">
      <c r="A50" s="8"/>
      <c r="B50" s="31"/>
      <c r="C50" s="31"/>
      <c r="D50" s="351"/>
      <c r="E50" s="351"/>
      <c r="F50" s="351"/>
      <c r="G50" s="351"/>
      <c r="H50" s="930"/>
      <c r="I50" s="931"/>
      <c r="J50" s="931"/>
      <c r="K50" s="932"/>
      <c r="L50" s="42"/>
      <c r="M50" s="351" t="s">
        <v>191</v>
      </c>
      <c r="N50" s="362">
        <f>'1403-03-22'!O49</f>
        <v>0</v>
      </c>
      <c r="O50" s="362">
        <f>J24</f>
        <v>0</v>
      </c>
      <c r="P50" s="362">
        <f>'1403-03-22'!P49+O50+Q50</f>
        <v>90</v>
      </c>
      <c r="Q50" s="363">
        <v>0</v>
      </c>
    </row>
    <row r="51" spans="1:18" s="363" customFormat="1" ht="30.95" customHeight="1" x14ac:dyDescent="0.25">
      <c r="A51" s="8"/>
      <c r="B51" s="924" t="s">
        <v>5</v>
      </c>
      <c r="C51" s="924"/>
      <c r="D51" s="924"/>
      <c r="E51" s="924"/>
      <c r="F51" s="924"/>
      <c r="G51" s="924"/>
      <c r="H51" s="925" t="s">
        <v>193</v>
      </c>
      <c r="I51" s="925"/>
      <c r="J51" s="925"/>
      <c r="K51" s="925"/>
      <c r="L51" s="925"/>
      <c r="M51" s="925"/>
      <c r="N51" s="925"/>
      <c r="O51" s="925"/>
      <c r="P51" s="925"/>
    </row>
    <row r="52" spans="1:18" s="363" customFormat="1" ht="26.1" customHeight="1" x14ac:dyDescent="0.25">
      <c r="A52" s="8"/>
      <c r="B52" s="986"/>
      <c r="C52" s="986"/>
      <c r="D52" s="986"/>
      <c r="E52" s="986"/>
      <c r="F52" s="986"/>
      <c r="G52" s="986"/>
      <c r="H52" s="986"/>
      <c r="I52" s="986"/>
      <c r="J52" s="986"/>
      <c r="K52" s="986"/>
      <c r="L52" s="986"/>
      <c r="M52" s="986"/>
      <c r="N52" s="986"/>
      <c r="O52" s="986"/>
      <c r="P52" s="986"/>
    </row>
    <row r="53" spans="1:18" s="363" customFormat="1" ht="26.45" customHeight="1" x14ac:dyDescent="0.25">
      <c r="A53" s="20"/>
      <c r="B53" s="985"/>
      <c r="C53" s="985"/>
      <c r="D53" s="985"/>
      <c r="E53" s="985"/>
      <c r="F53" s="985"/>
      <c r="G53" s="985"/>
      <c r="H53" s="985"/>
      <c r="I53" s="985"/>
      <c r="J53" s="985"/>
      <c r="K53" s="985"/>
      <c r="L53" s="985"/>
      <c r="M53" s="985"/>
      <c r="N53" s="985"/>
      <c r="O53" s="985"/>
      <c r="P53" s="985"/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M21:P21"/>
    <mergeCell ref="K15:L15"/>
    <mergeCell ref="M15:P15"/>
    <mergeCell ref="S15:T15"/>
    <mergeCell ref="K16:L16"/>
    <mergeCell ref="M16:P16"/>
    <mergeCell ref="K17:L17"/>
    <mergeCell ref="M17:P17"/>
    <mergeCell ref="Q17:T17"/>
    <mergeCell ref="K19:L19"/>
    <mergeCell ref="M19:P19"/>
    <mergeCell ref="S19:T19"/>
    <mergeCell ref="K20:L20"/>
    <mergeCell ref="M20:P20"/>
    <mergeCell ref="K18:L18"/>
    <mergeCell ref="M18:P18"/>
    <mergeCell ref="M22:P22"/>
    <mergeCell ref="M23:P23"/>
    <mergeCell ref="M24:P24"/>
    <mergeCell ref="M25:P25"/>
    <mergeCell ref="K26:L26"/>
    <mergeCell ref="M26:P26"/>
    <mergeCell ref="B52:P52"/>
    <mergeCell ref="B53:P53"/>
    <mergeCell ref="K21:L21"/>
    <mergeCell ref="K22:L22"/>
    <mergeCell ref="K23:L23"/>
    <mergeCell ref="K24:L24"/>
    <mergeCell ref="B43:P43"/>
    <mergeCell ref="B44:K44"/>
    <mergeCell ref="M44:P44"/>
    <mergeCell ref="H45:K45"/>
    <mergeCell ref="H46:K46"/>
    <mergeCell ref="H47:K47"/>
    <mergeCell ref="J37:K37"/>
    <mergeCell ref="J38:K38"/>
    <mergeCell ref="J39:K39"/>
    <mergeCell ref="J40:K40"/>
    <mergeCell ref="H48:K48"/>
    <mergeCell ref="H50:K50"/>
    <mergeCell ref="B51:G51"/>
    <mergeCell ref="H51:P51"/>
    <mergeCell ref="J41:K41"/>
    <mergeCell ref="J42:K42"/>
    <mergeCell ref="J36:K36"/>
    <mergeCell ref="K27:L27"/>
    <mergeCell ref="M27:P27"/>
    <mergeCell ref="J31:K31"/>
    <mergeCell ref="J32:K32"/>
    <mergeCell ref="J33:K33"/>
    <mergeCell ref="J34:K34"/>
    <mergeCell ref="J35:K35"/>
    <mergeCell ref="K28:L28"/>
    <mergeCell ref="M28:P28"/>
    <mergeCell ref="B30:K30"/>
    <mergeCell ref="M30:P30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6995-71C2-4B46-A2E4-DCD0BF195BFB}">
  <sheetPr>
    <pageSetUpPr fitToPage="1"/>
  </sheetPr>
  <dimension ref="A2:V52"/>
  <sheetViews>
    <sheetView rightToLeft="1" view="pageBreakPreview" topLeftCell="A28" zoomScale="115" zoomScaleNormal="100" zoomScaleSheetLayoutView="115" workbookViewId="0">
      <selection activeCell="E46" sqref="E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8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8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80" customFormat="1" ht="23.1" customHeight="1" x14ac:dyDescent="0.25">
      <c r="A4" s="8"/>
      <c r="B4" s="977" t="s">
        <v>2</v>
      </c>
      <c r="C4" s="977"/>
      <c r="D4" s="977"/>
      <c r="E4" s="977"/>
      <c r="F4" s="371"/>
      <c r="G4" s="978" t="s">
        <v>16</v>
      </c>
      <c r="H4" s="978"/>
      <c r="I4" s="997" t="s">
        <v>400</v>
      </c>
      <c r="J4" s="997"/>
      <c r="K4" s="996" t="s">
        <v>465</v>
      </c>
      <c r="L4" s="996"/>
      <c r="M4" s="996"/>
      <c r="N4" s="978" t="s">
        <v>3</v>
      </c>
      <c r="O4" s="978"/>
      <c r="P4" s="378">
        <v>56</v>
      </c>
    </row>
    <row r="5" spans="1:20" s="372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8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365" customFormat="1" ht="22.5" customHeight="1" x14ac:dyDescent="0.25">
      <c r="A7" s="8"/>
      <c r="B7" s="892" t="s">
        <v>60</v>
      </c>
      <c r="C7" s="892"/>
      <c r="D7" s="892"/>
      <c r="E7" s="366" t="s">
        <v>18</v>
      </c>
      <c r="F7" s="892" t="s">
        <v>60</v>
      </c>
      <c r="G7" s="892"/>
      <c r="H7" s="366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365" customFormat="1" ht="30" customHeight="1" x14ac:dyDescent="0.25">
      <c r="A8" s="8"/>
      <c r="B8" s="888" t="s">
        <v>421</v>
      </c>
      <c r="C8" s="889"/>
      <c r="D8" s="890"/>
      <c r="E8" s="377" t="s">
        <v>42</v>
      </c>
      <c r="F8" s="888" t="s">
        <v>410</v>
      </c>
      <c r="G8" s="890"/>
      <c r="H8" s="370">
        <v>300</v>
      </c>
      <c r="I8" s="980" t="s">
        <v>466</v>
      </c>
      <c r="J8" s="981"/>
      <c r="K8" s="981"/>
      <c r="L8" s="982"/>
      <c r="M8" s="1015" t="s">
        <v>459</v>
      </c>
      <c r="N8" s="1016"/>
      <c r="O8" s="1016"/>
      <c r="P8" s="1017"/>
    </row>
    <row r="9" spans="1:20" s="365" customFormat="1" ht="30" customHeight="1" x14ac:dyDescent="0.25">
      <c r="A9" s="8"/>
      <c r="B9" s="888" t="s">
        <v>42</v>
      </c>
      <c r="C9" s="889"/>
      <c r="D9" s="890"/>
      <c r="E9" s="377" t="s">
        <v>42</v>
      </c>
      <c r="F9" s="928" t="s">
        <v>102</v>
      </c>
      <c r="G9" s="929"/>
      <c r="H9" s="370">
        <v>2</v>
      </c>
      <c r="I9" s="1024" t="s">
        <v>468</v>
      </c>
      <c r="J9" s="1024"/>
      <c r="K9" s="1024"/>
      <c r="L9" s="1024"/>
      <c r="M9" s="1023" t="s">
        <v>467</v>
      </c>
      <c r="N9" s="1023"/>
      <c r="O9" s="1023"/>
      <c r="P9" s="1023"/>
    </row>
    <row r="10" spans="1:20" s="365" customFormat="1" ht="30" customHeight="1" x14ac:dyDescent="0.25">
      <c r="A10" s="8"/>
      <c r="B10" s="888" t="s">
        <v>42</v>
      </c>
      <c r="C10" s="889"/>
      <c r="D10" s="890"/>
      <c r="E10" s="377" t="s">
        <v>42</v>
      </c>
      <c r="F10" s="928" t="s">
        <v>42</v>
      </c>
      <c r="G10" s="929"/>
      <c r="H10" s="370" t="s">
        <v>42</v>
      </c>
      <c r="I10" s="896" t="s">
        <v>42</v>
      </c>
      <c r="J10" s="896"/>
      <c r="K10" s="896"/>
      <c r="L10" s="896"/>
      <c r="M10" s="1023"/>
      <c r="N10" s="1023"/>
      <c r="O10" s="1023"/>
      <c r="P10" s="1023"/>
    </row>
    <row r="11" spans="1:20" s="372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8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8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78" customFormat="1" ht="18.75" customHeight="1" x14ac:dyDescent="0.25">
      <c r="A14" s="8"/>
      <c r="B14" s="894"/>
      <c r="C14" s="894"/>
      <c r="D14" s="894"/>
      <c r="E14" s="894"/>
      <c r="F14" s="927"/>
      <c r="G14" s="893"/>
      <c r="H14" s="366" t="s">
        <v>57</v>
      </c>
      <c r="I14" s="366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80" customFormat="1" ht="15" customHeight="1" x14ac:dyDescent="0.25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370" t="s">
        <v>84</v>
      </c>
      <c r="H15" s="7">
        <v>96</v>
      </c>
      <c r="I15" s="30">
        <v>0</v>
      </c>
      <c r="J15" s="29">
        <f>H15*6.65+I15*4.16</f>
        <v>638.40000000000009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</row>
    <row r="16" spans="1:20" s="380" customFormat="1" ht="15" customHeight="1" x14ac:dyDescent="0.25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370" t="s">
        <v>396</v>
      </c>
      <c r="H16" s="7">
        <v>56</v>
      </c>
      <c r="I16" s="7">
        <v>50</v>
      </c>
      <c r="J16" s="29">
        <f t="shared" ref="J16:J19" si="0">H16*6.65+I16*4.16</f>
        <v>580.40000000000009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368"/>
      <c r="T16" s="368"/>
    </row>
    <row r="17" spans="1:20" s="380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2000</v>
      </c>
      <c r="F17" s="6" t="s">
        <v>333</v>
      </c>
      <c r="G17" s="370" t="s">
        <v>396</v>
      </c>
      <c r="H17" s="370">
        <v>35</v>
      </c>
      <c r="I17" s="7">
        <v>78</v>
      </c>
      <c r="J17" s="29">
        <f t="shared" si="0"/>
        <v>557.23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380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370" t="s">
        <v>474</v>
      </c>
      <c r="H18" s="370">
        <v>51</v>
      </c>
      <c r="I18" s="7">
        <v>0</v>
      </c>
      <c r="J18" s="29">
        <f t="shared" si="0"/>
        <v>339.15000000000003</v>
      </c>
      <c r="K18" s="960" t="s">
        <v>69</v>
      </c>
      <c r="L18" s="961"/>
      <c r="M18" s="910" t="s">
        <v>28</v>
      </c>
      <c r="N18" s="910"/>
      <c r="O18" s="910"/>
      <c r="P18" s="910"/>
      <c r="Q18" s="365"/>
      <c r="R18" s="365"/>
      <c r="S18" s="365"/>
      <c r="T18" s="365"/>
    </row>
    <row r="19" spans="1:20" s="380" customFormat="1" ht="15" customHeight="1" x14ac:dyDescent="0.25">
      <c r="A19" s="8"/>
      <c r="B19" s="398" t="s">
        <v>8</v>
      </c>
      <c r="C19" s="370" t="s">
        <v>471</v>
      </c>
      <c r="D19" s="370" t="s">
        <v>472</v>
      </c>
      <c r="E19" s="6">
        <v>500</v>
      </c>
      <c r="F19" s="6" t="s">
        <v>356</v>
      </c>
      <c r="G19" s="370" t="s">
        <v>472</v>
      </c>
      <c r="H19" s="370">
        <v>10</v>
      </c>
      <c r="I19" s="370">
        <v>0</v>
      </c>
      <c r="J19" s="29">
        <f t="shared" si="0"/>
        <v>66.5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380" customFormat="1" ht="15" customHeight="1" x14ac:dyDescent="0.25">
      <c r="A20" s="8"/>
      <c r="B20" s="399" t="s">
        <v>40</v>
      </c>
      <c r="C20" s="370" t="s">
        <v>471</v>
      </c>
      <c r="D20" s="370" t="s">
        <v>472</v>
      </c>
      <c r="E20" s="6" t="s">
        <v>42</v>
      </c>
      <c r="F20" s="6" t="s">
        <v>42</v>
      </c>
      <c r="G20" s="370" t="s">
        <v>472</v>
      </c>
      <c r="H20" s="370" t="s">
        <v>42</v>
      </c>
      <c r="I20" s="370" t="s">
        <v>42</v>
      </c>
      <c r="J20" s="379">
        <f>J19</f>
        <v>66.5</v>
      </c>
      <c r="K20" s="960" t="s">
        <v>70</v>
      </c>
      <c r="L20" s="961"/>
      <c r="M20" s="910" t="s">
        <v>42</v>
      </c>
      <c r="N20" s="910"/>
      <c r="O20" s="910"/>
      <c r="P20" s="910"/>
      <c r="S20" s="368"/>
      <c r="T20" s="368"/>
    </row>
    <row r="21" spans="1:20" s="380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370" t="s">
        <v>84</v>
      </c>
      <c r="H21" s="370" t="s">
        <v>42</v>
      </c>
      <c r="I21" s="370" t="s">
        <v>42</v>
      </c>
      <c r="J21" s="379">
        <f>J15</f>
        <v>638.40000000000009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368"/>
      <c r="T21" s="209"/>
    </row>
    <row r="22" spans="1:20" s="380" customFormat="1" ht="15" customHeight="1" x14ac:dyDescent="0.25">
      <c r="A22" s="8"/>
      <c r="B22" s="400" t="s">
        <v>426</v>
      </c>
      <c r="C22" s="370" t="s">
        <v>42</v>
      </c>
      <c r="D22" s="370" t="s">
        <v>42</v>
      </c>
      <c r="E22" s="370" t="s">
        <v>42</v>
      </c>
      <c r="F22" s="370" t="s">
        <v>42</v>
      </c>
      <c r="G22" s="370" t="s">
        <v>75</v>
      </c>
      <c r="H22" s="370" t="s">
        <v>42</v>
      </c>
      <c r="I22" s="370" t="s">
        <v>42</v>
      </c>
      <c r="J22" s="379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380">
        <v>48</v>
      </c>
      <c r="S22" s="368"/>
      <c r="T22" s="209"/>
    </row>
    <row r="23" spans="1:20" s="380" customFormat="1" ht="15" customHeight="1" x14ac:dyDescent="0.25">
      <c r="A23" s="8"/>
      <c r="B23" s="399" t="s">
        <v>163</v>
      </c>
      <c r="C23" s="370" t="s">
        <v>42</v>
      </c>
      <c r="D23" s="370" t="s">
        <v>42</v>
      </c>
      <c r="E23" s="370" t="s">
        <v>42</v>
      </c>
      <c r="F23" s="370" t="s">
        <v>42</v>
      </c>
      <c r="G23" s="370" t="s">
        <v>399</v>
      </c>
      <c r="H23" s="370" t="s">
        <v>42</v>
      </c>
      <c r="I23" s="370" t="s">
        <v>42</v>
      </c>
      <c r="J23" s="379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368"/>
      <c r="T23" s="209"/>
    </row>
    <row r="24" spans="1:20" s="380" customFormat="1" ht="15" customHeight="1" x14ac:dyDescent="0.25">
      <c r="A24" s="8"/>
      <c r="B24" s="399" t="s">
        <v>163</v>
      </c>
      <c r="C24" s="370" t="s">
        <v>42</v>
      </c>
      <c r="D24" s="370" t="s">
        <v>42</v>
      </c>
      <c r="E24" s="370" t="s">
        <v>42</v>
      </c>
      <c r="F24" s="370" t="s">
        <v>42</v>
      </c>
      <c r="G24" s="370" t="s">
        <v>396</v>
      </c>
      <c r="H24" s="370" t="s">
        <v>42</v>
      </c>
      <c r="I24" s="370" t="s">
        <v>42</v>
      </c>
      <c r="J24" s="379">
        <f>J16+J17</f>
        <v>1137.6300000000001</v>
      </c>
      <c r="K24" s="960" t="s">
        <v>70</v>
      </c>
      <c r="L24" s="961"/>
      <c r="M24" s="910" t="s">
        <v>42</v>
      </c>
      <c r="N24" s="910"/>
      <c r="O24" s="910"/>
      <c r="P24" s="910"/>
      <c r="S24" s="368"/>
      <c r="T24" s="209"/>
    </row>
    <row r="25" spans="1:20" s="380" customFormat="1" ht="15" customHeight="1" x14ac:dyDescent="0.25">
      <c r="A25" s="8"/>
      <c r="B25" s="6" t="s">
        <v>417</v>
      </c>
      <c r="C25" s="370" t="s">
        <v>42</v>
      </c>
      <c r="D25" s="370" t="s">
        <v>42</v>
      </c>
      <c r="E25" s="370" t="s">
        <v>42</v>
      </c>
      <c r="F25" s="370" t="s">
        <v>42</v>
      </c>
      <c r="G25" s="370" t="s">
        <v>76</v>
      </c>
      <c r="H25" s="370" t="s">
        <v>42</v>
      </c>
      <c r="I25" s="370" t="s">
        <v>42</v>
      </c>
      <c r="J25" s="379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380" customFormat="1" ht="15" customHeight="1" x14ac:dyDescent="0.25">
      <c r="A26" s="8"/>
      <c r="B26" s="370" t="s">
        <v>367</v>
      </c>
      <c r="C26" s="370" t="s">
        <v>42</v>
      </c>
      <c r="D26" s="370" t="s">
        <v>42</v>
      </c>
      <c r="E26" s="370" t="s">
        <v>42</v>
      </c>
      <c r="F26" s="370" t="s">
        <v>42</v>
      </c>
      <c r="G26" s="370" t="s">
        <v>42</v>
      </c>
      <c r="H26" s="370" t="s">
        <v>42</v>
      </c>
      <c r="I26" s="370" t="s">
        <v>42</v>
      </c>
      <c r="J26" s="379">
        <v>0</v>
      </c>
      <c r="K26" s="960"/>
      <c r="L26" s="961"/>
      <c r="M26" s="900"/>
      <c r="N26" s="900"/>
      <c r="O26" s="900"/>
      <c r="P26" s="900"/>
      <c r="S26" s="368"/>
      <c r="T26" s="209"/>
    </row>
    <row r="27" spans="1:20" s="380" customFormat="1" ht="15" customHeight="1" x14ac:dyDescent="0.25">
      <c r="A27" s="8"/>
      <c r="B27" s="370"/>
      <c r="C27" s="370"/>
      <c r="D27" s="370"/>
      <c r="E27" s="370"/>
      <c r="F27" s="370"/>
      <c r="G27" s="370"/>
      <c r="H27" s="370"/>
      <c r="I27" s="370"/>
      <c r="J27" s="370"/>
      <c r="K27" s="960"/>
      <c r="L27" s="961"/>
      <c r="M27" s="900"/>
      <c r="N27" s="900"/>
      <c r="O27" s="900"/>
      <c r="P27" s="900"/>
      <c r="S27" s="368"/>
      <c r="T27" s="368"/>
    </row>
    <row r="28" spans="1:20" s="372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80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378" customFormat="1" ht="47.1" customHeight="1" x14ac:dyDescent="0.25">
      <c r="A30" s="8"/>
      <c r="B30" s="366" t="s">
        <v>26</v>
      </c>
      <c r="C30" s="366" t="s">
        <v>28</v>
      </c>
      <c r="D30" s="366" t="s">
        <v>29</v>
      </c>
      <c r="E30" s="366" t="s">
        <v>64</v>
      </c>
      <c r="F30" s="366" t="s">
        <v>30</v>
      </c>
      <c r="G30" s="367" t="s">
        <v>51</v>
      </c>
      <c r="H30" s="367" t="s">
        <v>52</v>
      </c>
      <c r="I30" s="367" t="s">
        <v>53</v>
      </c>
      <c r="J30" s="901" t="s">
        <v>54</v>
      </c>
      <c r="K30" s="902"/>
      <c r="L30" s="51"/>
      <c r="M30" s="366" t="s">
        <v>292</v>
      </c>
      <c r="N30" s="366" t="s">
        <v>293</v>
      </c>
      <c r="O30" s="366" t="s">
        <v>294</v>
      </c>
      <c r="P30" s="366" t="s">
        <v>304</v>
      </c>
    </row>
    <row r="31" spans="1:20" s="380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370">
        <v>2</v>
      </c>
      <c r="F31" s="26">
        <f>SUM(C31:E31)</f>
        <v>6</v>
      </c>
      <c r="G31" s="370">
        <v>50</v>
      </c>
      <c r="H31" s="370">
        <v>0</v>
      </c>
      <c r="I31" s="370">
        <f>SUM(G31:H31)</f>
        <v>50</v>
      </c>
      <c r="J31" s="928">
        <f>F31*10-G31</f>
        <v>10</v>
      </c>
      <c r="K31" s="929"/>
      <c r="L31" s="50"/>
      <c r="M31" s="373" t="s">
        <v>308</v>
      </c>
      <c r="N31" s="373">
        <v>5</v>
      </c>
      <c r="O31" s="373">
        <v>0</v>
      </c>
      <c r="P31" s="373">
        <f>O31+N31</f>
        <v>5</v>
      </c>
    </row>
    <row r="32" spans="1:20" s="380" customFormat="1" ht="17.100000000000001" customHeight="1" x14ac:dyDescent="0.25">
      <c r="A32" s="8"/>
      <c r="B32" s="370" t="s">
        <v>12</v>
      </c>
      <c r="C32" s="26">
        <v>0</v>
      </c>
      <c r="D32" s="26">
        <v>0</v>
      </c>
      <c r="E32" s="370">
        <v>3</v>
      </c>
      <c r="F32" s="26">
        <f t="shared" ref="F32:F38" si="1">SUM(C32:E32)</f>
        <v>3</v>
      </c>
      <c r="G32" s="370">
        <v>30</v>
      </c>
      <c r="H32" s="370">
        <v>0</v>
      </c>
      <c r="I32" s="370">
        <f>SUM(G32:H32)</f>
        <v>30</v>
      </c>
      <c r="J32" s="928">
        <f t="shared" ref="J32:J35" si="2">F32*10-G32</f>
        <v>0</v>
      </c>
      <c r="K32" s="929"/>
      <c r="L32" s="50"/>
      <c r="M32" s="373" t="s">
        <v>300</v>
      </c>
      <c r="N32" s="373">
        <v>4</v>
      </c>
      <c r="O32" s="373">
        <v>2</v>
      </c>
      <c r="P32" s="373">
        <f t="shared" ref="P32:P40" si="3">O32+N32</f>
        <v>6</v>
      </c>
    </row>
    <row r="33" spans="1:22" s="380" customFormat="1" ht="17.100000000000001" customHeight="1" x14ac:dyDescent="0.25">
      <c r="A33" s="8"/>
      <c r="B33" s="370" t="s">
        <v>13</v>
      </c>
      <c r="C33" s="370">
        <v>3</v>
      </c>
      <c r="D33" s="370">
        <v>0</v>
      </c>
      <c r="E33" s="370">
        <v>9</v>
      </c>
      <c r="F33" s="26">
        <f t="shared" si="1"/>
        <v>12</v>
      </c>
      <c r="G33" s="370">
        <v>110</v>
      </c>
      <c r="H33" s="370">
        <v>0</v>
      </c>
      <c r="I33" s="370">
        <f>SUM(G33:H33)</f>
        <v>110</v>
      </c>
      <c r="J33" s="928">
        <v>0</v>
      </c>
      <c r="K33" s="929"/>
      <c r="L33" s="50"/>
      <c r="M33" s="373" t="s">
        <v>296</v>
      </c>
      <c r="N33" s="373">
        <v>6</v>
      </c>
      <c r="O33" s="373">
        <v>1</v>
      </c>
      <c r="P33" s="373">
        <f t="shared" si="3"/>
        <v>7</v>
      </c>
    </row>
    <row r="34" spans="1:22" s="380" customFormat="1" ht="17.100000000000001" customHeight="1" x14ac:dyDescent="0.25">
      <c r="A34" s="8"/>
      <c r="B34" s="370" t="s">
        <v>10</v>
      </c>
      <c r="C34" s="370">
        <v>1</v>
      </c>
      <c r="D34" s="370">
        <v>0</v>
      </c>
      <c r="E34" s="370">
        <v>1</v>
      </c>
      <c r="F34" s="26">
        <f t="shared" si="1"/>
        <v>2</v>
      </c>
      <c r="G34" s="370">
        <v>20</v>
      </c>
      <c r="H34" s="370">
        <v>0</v>
      </c>
      <c r="I34" s="370">
        <f t="shared" ref="I34:I38" si="4">SUM(G34:H34)</f>
        <v>20</v>
      </c>
      <c r="J34" s="928">
        <f t="shared" si="2"/>
        <v>0</v>
      </c>
      <c r="K34" s="929"/>
      <c r="L34" s="50"/>
      <c r="M34" s="373" t="s">
        <v>297</v>
      </c>
      <c r="N34" s="373">
        <v>5</v>
      </c>
      <c r="O34" s="373">
        <v>0</v>
      </c>
      <c r="P34" s="373">
        <f t="shared" si="3"/>
        <v>5</v>
      </c>
    </row>
    <row r="35" spans="1:22" s="380" customFormat="1" ht="17.100000000000001" customHeight="1" x14ac:dyDescent="0.25">
      <c r="A35" s="8"/>
      <c r="B35" s="370" t="s">
        <v>11</v>
      </c>
      <c r="C35" s="370">
        <v>3</v>
      </c>
      <c r="D35" s="370">
        <v>0</v>
      </c>
      <c r="E35" s="370">
        <v>3</v>
      </c>
      <c r="F35" s="26">
        <f t="shared" si="1"/>
        <v>6</v>
      </c>
      <c r="G35" s="370">
        <v>50</v>
      </c>
      <c r="H35" s="370">
        <v>0</v>
      </c>
      <c r="I35" s="370">
        <f t="shared" si="4"/>
        <v>50</v>
      </c>
      <c r="J35" s="928">
        <f t="shared" si="2"/>
        <v>10</v>
      </c>
      <c r="K35" s="929"/>
      <c r="L35" s="50"/>
      <c r="M35" s="373" t="s">
        <v>295</v>
      </c>
      <c r="N35" s="373">
        <v>8</v>
      </c>
      <c r="O35" s="373">
        <v>0</v>
      </c>
      <c r="P35" s="373">
        <f t="shared" si="3"/>
        <v>8</v>
      </c>
    </row>
    <row r="36" spans="1:22" s="380" customFormat="1" ht="17.100000000000001" customHeight="1" x14ac:dyDescent="0.25">
      <c r="A36" s="8"/>
      <c r="B36" s="370" t="s">
        <v>31</v>
      </c>
      <c r="C36" s="370">
        <v>2</v>
      </c>
      <c r="D36" s="370">
        <v>3</v>
      </c>
      <c r="E36" s="370">
        <v>1</v>
      </c>
      <c r="F36" s="26">
        <f t="shared" si="1"/>
        <v>6</v>
      </c>
      <c r="G36" s="370">
        <v>30</v>
      </c>
      <c r="H36" s="370">
        <v>0</v>
      </c>
      <c r="I36" s="370">
        <f t="shared" si="4"/>
        <v>30</v>
      </c>
      <c r="J36" s="928">
        <v>10</v>
      </c>
      <c r="K36" s="929"/>
      <c r="L36" s="50"/>
      <c r="M36" s="373" t="s">
        <v>309</v>
      </c>
      <c r="N36" s="373">
        <v>14</v>
      </c>
      <c r="O36" s="373">
        <v>3</v>
      </c>
      <c r="P36" s="373">
        <f t="shared" si="3"/>
        <v>17</v>
      </c>
    </row>
    <row r="37" spans="1:22" s="380" customFormat="1" ht="17.100000000000001" customHeight="1" x14ac:dyDescent="0.25">
      <c r="A37" s="8"/>
      <c r="B37" s="370" t="s">
        <v>32</v>
      </c>
      <c r="C37" s="370">
        <v>2</v>
      </c>
      <c r="D37" s="370">
        <v>0</v>
      </c>
      <c r="E37" s="370">
        <v>0</v>
      </c>
      <c r="F37" s="26">
        <f t="shared" si="1"/>
        <v>2</v>
      </c>
      <c r="G37" s="370">
        <v>0</v>
      </c>
      <c r="H37" s="370">
        <v>0</v>
      </c>
      <c r="I37" s="370">
        <f t="shared" si="4"/>
        <v>0</v>
      </c>
      <c r="J37" s="928">
        <v>0</v>
      </c>
      <c r="K37" s="929"/>
      <c r="L37" s="50"/>
      <c r="M37" s="373" t="s">
        <v>358</v>
      </c>
      <c r="N37" s="373">
        <v>5</v>
      </c>
      <c r="O37" s="373">
        <v>1</v>
      </c>
      <c r="P37" s="373">
        <f t="shared" si="3"/>
        <v>6</v>
      </c>
    </row>
    <row r="38" spans="1:22" s="380" customFormat="1" ht="17.100000000000001" customHeight="1" x14ac:dyDescent="0.25">
      <c r="A38" s="8"/>
      <c r="B38" s="370" t="s">
        <v>63</v>
      </c>
      <c r="C38" s="370">
        <v>0</v>
      </c>
      <c r="D38" s="370">
        <v>2</v>
      </c>
      <c r="E38" s="370">
        <v>2</v>
      </c>
      <c r="F38" s="26">
        <f t="shared" si="1"/>
        <v>4</v>
      </c>
      <c r="G38" s="370">
        <v>30</v>
      </c>
      <c r="H38" s="370">
        <v>0</v>
      </c>
      <c r="I38" s="370">
        <f t="shared" si="4"/>
        <v>30</v>
      </c>
      <c r="J38" s="928">
        <v>0</v>
      </c>
      <c r="K38" s="929"/>
      <c r="L38" s="50"/>
      <c r="M38" s="373" t="s">
        <v>299</v>
      </c>
      <c r="N38" s="373">
        <v>5</v>
      </c>
      <c r="O38" s="373">
        <v>1</v>
      </c>
      <c r="P38" s="373">
        <f t="shared" si="3"/>
        <v>6</v>
      </c>
    </row>
    <row r="39" spans="1:22" s="380" customFormat="1" ht="17.100000000000001" customHeight="1" x14ac:dyDescent="0.25">
      <c r="A39" s="8"/>
      <c r="B39" s="370" t="s">
        <v>33</v>
      </c>
      <c r="C39" s="370">
        <v>1</v>
      </c>
      <c r="D39" s="370">
        <v>0</v>
      </c>
      <c r="E39" s="370" t="s">
        <v>72</v>
      </c>
      <c r="F39" s="26">
        <f>SUM(C39:E39)</f>
        <v>1</v>
      </c>
      <c r="G39" s="370">
        <v>8</v>
      </c>
      <c r="H39" s="370">
        <v>0</v>
      </c>
      <c r="I39" s="370">
        <f>SUM(G39:H39)</f>
        <v>8</v>
      </c>
      <c r="J39" s="928">
        <v>0</v>
      </c>
      <c r="K39" s="929"/>
      <c r="L39" s="50"/>
      <c r="M39" s="373" t="s">
        <v>307</v>
      </c>
      <c r="N39" s="373">
        <v>36</v>
      </c>
      <c r="O39" s="373">
        <v>0</v>
      </c>
      <c r="P39" s="373">
        <f t="shared" si="3"/>
        <v>36</v>
      </c>
    </row>
    <row r="40" spans="1:22" s="380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370">
        <v>120</v>
      </c>
      <c r="H40" s="370">
        <v>0</v>
      </c>
      <c r="I40" s="370">
        <f>SUM(G40:H40)</f>
        <v>120</v>
      </c>
      <c r="J40" s="928">
        <v>0</v>
      </c>
      <c r="K40" s="929"/>
      <c r="L40" s="50"/>
      <c r="M40" s="373" t="s">
        <v>453</v>
      </c>
      <c r="N40" s="373">
        <v>6</v>
      </c>
      <c r="O40" s="373">
        <v>0</v>
      </c>
      <c r="P40" s="373">
        <f t="shared" si="3"/>
        <v>6</v>
      </c>
    </row>
    <row r="41" spans="1:22" s="380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448</v>
      </c>
      <c r="H41" s="103">
        <f t="shared" si="5"/>
        <v>0</v>
      </c>
      <c r="I41" s="344">
        <f>SUM(I31:I40)</f>
        <v>448</v>
      </c>
      <c r="J41" s="928">
        <f>SUM(J31:J40)</f>
        <v>30</v>
      </c>
      <c r="K41" s="929">
        <f t="shared" ref="K41" si="6">SUM(K31:K40)</f>
        <v>0</v>
      </c>
      <c r="L41" s="50"/>
      <c r="M41" s="373" t="s">
        <v>306</v>
      </c>
      <c r="N41" s="373">
        <f>SUM(N31:N40)</f>
        <v>94</v>
      </c>
      <c r="O41" s="373">
        <f>SUM(O31:O40)</f>
        <v>8</v>
      </c>
      <c r="P41" s="373">
        <f>SUM(P31:P40)</f>
        <v>102</v>
      </c>
      <c r="Q41" s="345">
        <f>N41-N39</f>
        <v>58</v>
      </c>
    </row>
    <row r="42" spans="1:22" s="380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380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380" customFormat="1" ht="30.6" customHeight="1" x14ac:dyDescent="0.25">
      <c r="A44" s="8"/>
      <c r="B44" s="367" t="s">
        <v>35</v>
      </c>
      <c r="C44" s="367" t="s">
        <v>36</v>
      </c>
      <c r="D44" s="367" t="s">
        <v>1</v>
      </c>
      <c r="E44" s="369" t="s">
        <v>45</v>
      </c>
      <c r="F44" s="367" t="s">
        <v>71</v>
      </c>
      <c r="G44" s="367" t="s">
        <v>37</v>
      </c>
      <c r="H44" s="901" t="s">
        <v>7</v>
      </c>
      <c r="I44" s="936"/>
      <c r="J44" s="936"/>
      <c r="K44" s="902"/>
      <c r="L44" s="43"/>
      <c r="M44" s="367" t="s">
        <v>50</v>
      </c>
      <c r="N44" s="367" t="s">
        <v>49</v>
      </c>
      <c r="O44" s="367" t="s">
        <v>48</v>
      </c>
      <c r="P44" s="367" t="s">
        <v>47</v>
      </c>
      <c r="Q44" s="380" t="s">
        <v>243</v>
      </c>
      <c r="R44" s="380" t="s">
        <v>424</v>
      </c>
    </row>
    <row r="45" spans="1:22" s="380" customFormat="1" ht="30.95" customHeight="1" x14ac:dyDescent="0.55000000000000004">
      <c r="A45" s="8"/>
      <c r="B45" s="370" t="s">
        <v>61</v>
      </c>
      <c r="C45" s="379">
        <v>0</v>
      </c>
      <c r="D45" s="370" t="s">
        <v>62</v>
      </c>
      <c r="E45" s="379">
        <f>'1403-03-23'!E46+'1403-03-24'!C45</f>
        <v>132800</v>
      </c>
      <c r="F45" s="379">
        <v>1283</v>
      </c>
      <c r="G45" s="379">
        <f>'1403-03-22'!G45-F45+C45+R45</f>
        <v>30768</v>
      </c>
      <c r="H45" s="1012" t="s">
        <v>425</v>
      </c>
      <c r="I45" s="1013"/>
      <c r="J45" s="1013"/>
      <c r="K45" s="1014"/>
      <c r="L45" s="41"/>
      <c r="M45" s="370" t="s">
        <v>66</v>
      </c>
      <c r="N45" s="379">
        <f>'1403-03-23'!O46</f>
        <v>1748.9</v>
      </c>
      <c r="O45" s="379">
        <f>SUM(J15:J19)</f>
        <v>2181.6800000000003</v>
      </c>
      <c r="P45" s="379">
        <f>'1403-03-23'!P46+O45+Q45</f>
        <v>81032.629999999976</v>
      </c>
      <c r="Q45" s="19">
        <v>0</v>
      </c>
      <c r="R45" s="19">
        <v>0</v>
      </c>
      <c r="V45" s="18"/>
    </row>
    <row r="46" spans="1:22" s="380" customFormat="1" ht="30.95" customHeight="1" x14ac:dyDescent="0.25">
      <c r="A46" s="8"/>
      <c r="B46" s="370" t="s">
        <v>301</v>
      </c>
      <c r="C46" s="370">
        <v>0</v>
      </c>
      <c r="D46" s="370" t="s">
        <v>302</v>
      </c>
      <c r="E46" s="370">
        <v>251</v>
      </c>
      <c r="F46" s="370">
        <v>0</v>
      </c>
      <c r="G46" s="379" t="s">
        <v>42</v>
      </c>
      <c r="H46" s="937" t="s">
        <v>42</v>
      </c>
      <c r="I46" s="938"/>
      <c r="J46" s="938"/>
      <c r="K46" s="939"/>
      <c r="L46" s="42"/>
      <c r="M46" s="377" t="s">
        <v>67</v>
      </c>
      <c r="N46" s="379">
        <f>'1403-03-23'!O47</f>
        <v>1032.9000000000001</v>
      </c>
      <c r="O46" s="379">
        <f>J21+J20</f>
        <v>704.90000000000009</v>
      </c>
      <c r="P46" s="379">
        <f>'1403-03-23'!P47+O46+Q46</f>
        <v>65197.700000000004</v>
      </c>
      <c r="Q46" s="19">
        <f>Q45*0.6</f>
        <v>0</v>
      </c>
      <c r="R46" s="19"/>
      <c r="U46" s="19"/>
    </row>
    <row r="47" spans="1:22" s="380" customFormat="1" ht="30.95" customHeight="1" x14ac:dyDescent="0.25">
      <c r="A47" s="8"/>
      <c r="B47" s="370" t="s">
        <v>463</v>
      </c>
      <c r="C47" s="370">
        <v>0</v>
      </c>
      <c r="D47" s="370" t="s">
        <v>302</v>
      </c>
      <c r="E47" s="370">
        <f>'1403-03-23'!E48+'1403-03-24'!C47</f>
        <v>30</v>
      </c>
      <c r="F47" s="370">
        <v>0</v>
      </c>
      <c r="G47" s="379">
        <f>'1403-03-23'!G48-'1403-03-24'!F47</f>
        <v>30</v>
      </c>
      <c r="H47" s="937" t="s">
        <v>42</v>
      </c>
      <c r="I47" s="938"/>
      <c r="J47" s="938"/>
      <c r="K47" s="939"/>
      <c r="L47" s="42"/>
      <c r="M47" s="377" t="s">
        <v>164</v>
      </c>
      <c r="N47" s="379">
        <f>'1403-03-23'!O48</f>
        <v>398</v>
      </c>
      <c r="O47" s="379">
        <f>J24++J22</f>
        <v>1167.6300000000001</v>
      </c>
      <c r="P47" s="379">
        <f>'1403-03-23'!P48+O47+Q47</f>
        <v>21576.78</v>
      </c>
      <c r="Q47" s="380">
        <v>0</v>
      </c>
      <c r="R47" s="19"/>
      <c r="U47" s="19"/>
    </row>
    <row r="48" spans="1:22" s="380" customFormat="1" ht="30.95" customHeight="1" x14ac:dyDescent="0.25">
      <c r="A48" s="8"/>
      <c r="B48" s="31"/>
      <c r="C48" s="31"/>
      <c r="D48" s="370"/>
      <c r="E48" s="370"/>
      <c r="F48" s="370"/>
      <c r="G48" s="370"/>
      <c r="H48" s="374"/>
      <c r="I48" s="375"/>
      <c r="J48" s="375"/>
      <c r="K48" s="376"/>
      <c r="L48" s="42"/>
      <c r="M48" s="377" t="s">
        <v>190</v>
      </c>
      <c r="N48" s="379">
        <f>'1403-03-23'!O49</f>
        <v>0</v>
      </c>
      <c r="O48" s="379">
        <f>J25</f>
        <v>0</v>
      </c>
      <c r="P48" s="379">
        <f>'1403-03-23'!P49+O48+Q48</f>
        <v>519</v>
      </c>
      <c r="Q48" s="19">
        <v>0</v>
      </c>
      <c r="R48" s="19"/>
    </row>
    <row r="49" spans="1:17" s="380" customFormat="1" ht="30.95" customHeight="1" x14ac:dyDescent="0.25">
      <c r="A49" s="8"/>
      <c r="B49" s="31"/>
      <c r="C49" s="31"/>
      <c r="D49" s="370"/>
      <c r="E49" s="370"/>
      <c r="F49" s="370"/>
      <c r="G49" s="370"/>
      <c r="H49" s="930"/>
      <c r="I49" s="931"/>
      <c r="J49" s="931"/>
      <c r="K49" s="932"/>
      <c r="L49" s="42"/>
      <c r="M49" s="370" t="s">
        <v>191</v>
      </c>
      <c r="N49" s="379">
        <f>'1403-03-23'!O50</f>
        <v>0</v>
      </c>
      <c r="O49" s="379">
        <f>J23</f>
        <v>0</v>
      </c>
      <c r="P49" s="379">
        <f>'1403-03-23'!P50+O49+Q49</f>
        <v>90</v>
      </c>
      <c r="Q49" s="380">
        <v>0</v>
      </c>
    </row>
    <row r="50" spans="1:17" s="380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380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380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92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S14:T14"/>
    <mergeCell ref="B10:D10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9:T19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21:L21"/>
    <mergeCell ref="M21:P21"/>
    <mergeCell ref="K22:L22"/>
    <mergeCell ref="M22:P22"/>
    <mergeCell ref="K18:L18"/>
    <mergeCell ref="M18:P18"/>
    <mergeCell ref="K19:L19"/>
    <mergeCell ref="M19:P19"/>
    <mergeCell ref="J31:K31"/>
    <mergeCell ref="K23:L23"/>
    <mergeCell ref="M23:P23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2:P42"/>
    <mergeCell ref="B43:K43"/>
    <mergeCell ref="M43:P43"/>
    <mergeCell ref="J32:K32"/>
    <mergeCell ref="J33:K33"/>
    <mergeCell ref="J34:K34"/>
    <mergeCell ref="J35:K35"/>
    <mergeCell ref="J36:K36"/>
    <mergeCell ref="J37:K37"/>
    <mergeCell ref="B51:P51"/>
    <mergeCell ref="B52:P52"/>
    <mergeCell ref="M8:P8"/>
    <mergeCell ref="K24:L24"/>
    <mergeCell ref="M9:P10"/>
    <mergeCell ref="H44:K44"/>
    <mergeCell ref="H45:K45"/>
    <mergeCell ref="H46:K46"/>
    <mergeCell ref="H47:K47"/>
    <mergeCell ref="H49:K49"/>
    <mergeCell ref="B50:G50"/>
    <mergeCell ref="H50:P50"/>
    <mergeCell ref="J38:K38"/>
    <mergeCell ref="J39:K39"/>
    <mergeCell ref="J40:K40"/>
    <mergeCell ref="J41:K41"/>
  </mergeCells>
  <phoneticPr fontId="2" type="noConversion"/>
  <printOptions horizontalCentered="1"/>
  <pageMargins left="0.25" right="0.25" top="0.25" bottom="0.25" header="0" footer="0"/>
  <pageSetup paperSize="9" scale="80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7059-BCCC-4414-9C45-5EAFB99907CC}">
  <sheetPr>
    <pageSetUpPr fitToPage="1"/>
  </sheetPr>
  <dimension ref="A2:V52"/>
  <sheetViews>
    <sheetView rightToLeft="1" view="pageBreakPreview" zoomScale="115" zoomScaleNormal="100" zoomScaleSheetLayoutView="115" workbookViewId="0">
      <selection activeCell="O45" sqref="O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16384" width="9.140625" style="21"/>
  </cols>
  <sheetData>
    <row r="2" spans="1:20" s="396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0" s="396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0" s="396" customFormat="1" ht="23.1" customHeight="1" x14ac:dyDescent="0.25">
      <c r="A4" s="8"/>
      <c r="B4" s="977" t="s">
        <v>2</v>
      </c>
      <c r="C4" s="977"/>
      <c r="D4" s="977"/>
      <c r="E4" s="977"/>
      <c r="F4" s="389"/>
      <c r="G4" s="978" t="s">
        <v>16</v>
      </c>
      <c r="H4" s="978"/>
      <c r="I4" s="997" t="s">
        <v>401</v>
      </c>
      <c r="J4" s="997"/>
      <c r="K4" s="996" t="s">
        <v>476</v>
      </c>
      <c r="L4" s="996"/>
      <c r="M4" s="996"/>
      <c r="N4" s="978" t="s">
        <v>3</v>
      </c>
      <c r="O4" s="978"/>
      <c r="P4" s="393">
        <v>57</v>
      </c>
    </row>
    <row r="5" spans="1:20" s="38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0" s="396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0" s="391" customFormat="1" ht="22.5" customHeight="1" x14ac:dyDescent="0.25">
      <c r="A7" s="8"/>
      <c r="B7" s="892" t="s">
        <v>60</v>
      </c>
      <c r="C7" s="892"/>
      <c r="D7" s="892"/>
      <c r="E7" s="390" t="s">
        <v>18</v>
      </c>
      <c r="F7" s="892" t="s">
        <v>60</v>
      </c>
      <c r="G7" s="892"/>
      <c r="H7" s="390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0" s="391" customFormat="1" ht="30" customHeight="1" x14ac:dyDescent="0.25">
      <c r="A8" s="8"/>
      <c r="B8" s="888" t="s">
        <v>42</v>
      </c>
      <c r="C8" s="889"/>
      <c r="D8" s="890"/>
      <c r="E8" s="394" t="s">
        <v>42</v>
      </c>
      <c r="F8" s="888" t="s">
        <v>410</v>
      </c>
      <c r="G8" s="890"/>
      <c r="H8" s="382" t="s">
        <v>42</v>
      </c>
      <c r="I8" s="896" t="s">
        <v>42</v>
      </c>
      <c r="J8" s="896"/>
      <c r="K8" s="896"/>
      <c r="L8" s="896"/>
      <c r="M8" s="1015" t="s">
        <v>475</v>
      </c>
      <c r="N8" s="1016"/>
      <c r="O8" s="1016"/>
      <c r="P8" s="1017"/>
    </row>
    <row r="9" spans="1:20" s="391" customFormat="1" ht="30" customHeight="1" x14ac:dyDescent="0.25">
      <c r="A9" s="8"/>
      <c r="B9" s="888" t="s">
        <v>42</v>
      </c>
      <c r="C9" s="889"/>
      <c r="D9" s="890"/>
      <c r="E9" s="394" t="s">
        <v>42</v>
      </c>
      <c r="F9" s="928" t="s">
        <v>102</v>
      </c>
      <c r="G9" s="929"/>
      <c r="H9" s="382" t="s">
        <v>42</v>
      </c>
      <c r="I9" s="896" t="s">
        <v>42</v>
      </c>
      <c r="J9" s="896"/>
      <c r="K9" s="896"/>
      <c r="L9" s="896"/>
      <c r="M9" s="1018"/>
      <c r="N9" s="1019"/>
      <c r="O9" s="1019"/>
      <c r="P9" s="1020"/>
    </row>
    <row r="10" spans="1:20" s="391" customFormat="1" ht="30" customHeight="1" x14ac:dyDescent="0.25">
      <c r="A10" s="8"/>
      <c r="B10" s="888" t="s">
        <v>42</v>
      </c>
      <c r="C10" s="889"/>
      <c r="D10" s="890"/>
      <c r="E10" s="394" t="s">
        <v>42</v>
      </c>
      <c r="F10" s="928" t="s">
        <v>42</v>
      </c>
      <c r="G10" s="929"/>
      <c r="H10" s="382" t="s">
        <v>42</v>
      </c>
      <c r="I10" s="896" t="s">
        <v>42</v>
      </c>
      <c r="J10" s="896"/>
      <c r="K10" s="896"/>
      <c r="L10" s="896"/>
      <c r="M10" s="1004"/>
      <c r="N10" s="1021"/>
      <c r="O10" s="1021"/>
      <c r="P10" s="1022"/>
    </row>
    <row r="11" spans="1:20" s="38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0" s="396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0" s="396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0" s="393" customFormat="1" ht="18.75" customHeight="1" x14ac:dyDescent="0.25">
      <c r="A14" s="8"/>
      <c r="B14" s="894"/>
      <c r="C14" s="894"/>
      <c r="D14" s="894"/>
      <c r="E14" s="894"/>
      <c r="F14" s="927"/>
      <c r="G14" s="893"/>
      <c r="H14" s="390" t="s">
        <v>57</v>
      </c>
      <c r="I14" s="390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0" s="396" customFormat="1" ht="15" customHeight="1" x14ac:dyDescent="0.25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382" t="s">
        <v>84</v>
      </c>
      <c r="H15" s="7">
        <v>0</v>
      </c>
      <c r="I15" s="30">
        <v>0</v>
      </c>
      <c r="J15" s="29">
        <f>H15*6.65+I15*4.16</f>
        <v>0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</row>
    <row r="16" spans="1:20" s="396" customFormat="1" ht="15" customHeight="1" x14ac:dyDescent="0.25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382" t="s">
        <v>396</v>
      </c>
      <c r="H16" s="7">
        <v>0</v>
      </c>
      <c r="I16" s="7">
        <v>0</v>
      </c>
      <c r="J16" s="29">
        <f t="shared" ref="J16:J19" si="0">H16*6.65+I16*4.16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388"/>
      <c r="T16" s="388"/>
    </row>
    <row r="17" spans="1:20" s="396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2000</v>
      </c>
      <c r="F17" s="6" t="s">
        <v>333</v>
      </c>
      <c r="G17" s="382" t="s">
        <v>396</v>
      </c>
      <c r="H17" s="382">
        <v>0</v>
      </c>
      <c r="I17" s="7">
        <v>0</v>
      </c>
      <c r="J17" s="29">
        <f t="shared" si="0"/>
        <v>0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396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382" t="s">
        <v>474</v>
      </c>
      <c r="H18" s="382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391"/>
      <c r="R18" s="391"/>
      <c r="S18" s="391"/>
      <c r="T18" s="391"/>
    </row>
    <row r="19" spans="1:20" s="396" customFormat="1" ht="15" customHeight="1" x14ac:dyDescent="0.25">
      <c r="A19" s="8"/>
      <c r="B19" s="398" t="s">
        <v>8</v>
      </c>
      <c r="C19" s="382" t="s">
        <v>471</v>
      </c>
      <c r="D19" s="382" t="s">
        <v>472</v>
      </c>
      <c r="E19" s="6">
        <v>500</v>
      </c>
      <c r="F19" s="6" t="s">
        <v>356</v>
      </c>
      <c r="G19" s="382" t="s">
        <v>472</v>
      </c>
      <c r="H19" s="382">
        <v>11</v>
      </c>
      <c r="I19" s="382">
        <v>0</v>
      </c>
      <c r="J19" s="29">
        <f t="shared" si="0"/>
        <v>73.150000000000006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396" customFormat="1" ht="15" customHeight="1" x14ac:dyDescent="0.25">
      <c r="A20" s="8"/>
      <c r="B20" s="399" t="s">
        <v>40</v>
      </c>
      <c r="C20" s="382" t="s">
        <v>471</v>
      </c>
      <c r="D20" s="382" t="s">
        <v>472</v>
      </c>
      <c r="E20" s="6" t="s">
        <v>42</v>
      </c>
      <c r="F20" s="6" t="s">
        <v>42</v>
      </c>
      <c r="G20" s="382" t="s">
        <v>472</v>
      </c>
      <c r="H20" s="382" t="s">
        <v>42</v>
      </c>
      <c r="I20" s="382" t="s">
        <v>42</v>
      </c>
      <c r="J20" s="395">
        <f>J19</f>
        <v>73.150000000000006</v>
      </c>
      <c r="K20" s="960" t="s">
        <v>70</v>
      </c>
      <c r="L20" s="961"/>
      <c r="M20" s="910" t="s">
        <v>42</v>
      </c>
      <c r="N20" s="910"/>
      <c r="O20" s="910"/>
      <c r="P20" s="910"/>
      <c r="S20" s="388"/>
      <c r="T20" s="388"/>
    </row>
    <row r="21" spans="1:20" s="396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382" t="s">
        <v>84</v>
      </c>
      <c r="H21" s="382" t="s">
        <v>42</v>
      </c>
      <c r="I21" s="382" t="s">
        <v>42</v>
      </c>
      <c r="J21" s="395">
        <f>J15</f>
        <v>0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388"/>
      <c r="T21" s="209"/>
    </row>
    <row r="22" spans="1:20" s="396" customFormat="1" ht="15" customHeight="1" x14ac:dyDescent="0.25">
      <c r="A22" s="8"/>
      <c r="B22" s="400" t="s">
        <v>426</v>
      </c>
      <c r="C22" s="382" t="s">
        <v>42</v>
      </c>
      <c r="D22" s="382" t="s">
        <v>42</v>
      </c>
      <c r="E22" s="382" t="s">
        <v>42</v>
      </c>
      <c r="F22" s="382" t="s">
        <v>42</v>
      </c>
      <c r="G22" s="382" t="s">
        <v>75</v>
      </c>
      <c r="H22" s="382" t="s">
        <v>42</v>
      </c>
      <c r="I22" s="382" t="s">
        <v>42</v>
      </c>
      <c r="J22" s="395">
        <v>0</v>
      </c>
      <c r="K22" s="960" t="s">
        <v>70</v>
      </c>
      <c r="L22" s="961"/>
      <c r="M22" s="910" t="s">
        <v>42</v>
      </c>
      <c r="N22" s="910"/>
      <c r="O22" s="910"/>
      <c r="P22" s="910"/>
      <c r="Q22" s="396">
        <v>48</v>
      </c>
      <c r="S22" s="388"/>
      <c r="T22" s="209"/>
    </row>
    <row r="23" spans="1:20" s="396" customFormat="1" ht="15" customHeight="1" x14ac:dyDescent="0.25">
      <c r="A23" s="8"/>
      <c r="B23" s="399" t="s">
        <v>163</v>
      </c>
      <c r="C23" s="382" t="s">
        <v>42</v>
      </c>
      <c r="D23" s="382" t="s">
        <v>42</v>
      </c>
      <c r="E23" s="382" t="s">
        <v>42</v>
      </c>
      <c r="F23" s="382" t="s">
        <v>42</v>
      </c>
      <c r="G23" s="382" t="s">
        <v>399</v>
      </c>
      <c r="H23" s="382" t="s">
        <v>42</v>
      </c>
      <c r="I23" s="382" t="s">
        <v>42</v>
      </c>
      <c r="J23" s="395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388"/>
      <c r="T23" s="209"/>
    </row>
    <row r="24" spans="1:20" s="396" customFormat="1" ht="15" customHeight="1" x14ac:dyDescent="0.25">
      <c r="A24" s="8"/>
      <c r="B24" s="399" t="s">
        <v>163</v>
      </c>
      <c r="C24" s="382" t="s">
        <v>42</v>
      </c>
      <c r="D24" s="382" t="s">
        <v>42</v>
      </c>
      <c r="E24" s="382" t="s">
        <v>42</v>
      </c>
      <c r="F24" s="382" t="s">
        <v>42</v>
      </c>
      <c r="G24" s="382" t="s">
        <v>396</v>
      </c>
      <c r="H24" s="382" t="s">
        <v>42</v>
      </c>
      <c r="I24" s="382" t="s">
        <v>42</v>
      </c>
      <c r="J24" s="395">
        <f>J16+J17</f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388"/>
      <c r="T24" s="209"/>
    </row>
    <row r="25" spans="1:20" s="396" customFormat="1" ht="15" customHeight="1" x14ac:dyDescent="0.25">
      <c r="A25" s="8"/>
      <c r="B25" s="6" t="s">
        <v>417</v>
      </c>
      <c r="C25" s="382" t="s">
        <v>42</v>
      </c>
      <c r="D25" s="382" t="s">
        <v>42</v>
      </c>
      <c r="E25" s="382" t="s">
        <v>42</v>
      </c>
      <c r="F25" s="382" t="s">
        <v>42</v>
      </c>
      <c r="G25" s="382" t="s">
        <v>76</v>
      </c>
      <c r="H25" s="382" t="s">
        <v>42</v>
      </c>
      <c r="I25" s="382" t="s">
        <v>42</v>
      </c>
      <c r="J25" s="395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396" customFormat="1" ht="15" customHeight="1" x14ac:dyDescent="0.25">
      <c r="A26" s="8"/>
      <c r="B26" s="382" t="s">
        <v>367</v>
      </c>
      <c r="C26" s="382" t="s">
        <v>42</v>
      </c>
      <c r="D26" s="382" t="s">
        <v>42</v>
      </c>
      <c r="E26" s="382" t="s">
        <v>42</v>
      </c>
      <c r="F26" s="382" t="s">
        <v>42</v>
      </c>
      <c r="G26" s="382" t="s">
        <v>42</v>
      </c>
      <c r="H26" s="382" t="s">
        <v>42</v>
      </c>
      <c r="I26" s="382" t="s">
        <v>42</v>
      </c>
      <c r="J26" s="395">
        <v>0</v>
      </c>
      <c r="K26" s="960"/>
      <c r="L26" s="961"/>
      <c r="M26" s="900"/>
      <c r="N26" s="900"/>
      <c r="O26" s="900"/>
      <c r="P26" s="900"/>
      <c r="S26" s="388"/>
      <c r="T26" s="209"/>
    </row>
    <row r="27" spans="1:20" s="396" customFormat="1" ht="15" customHeight="1" x14ac:dyDescent="0.25">
      <c r="A27" s="8"/>
      <c r="B27" s="382"/>
      <c r="C27" s="382"/>
      <c r="D27" s="382"/>
      <c r="E27" s="382"/>
      <c r="F27" s="382"/>
      <c r="G27" s="382"/>
      <c r="H27" s="382"/>
      <c r="I27" s="382"/>
      <c r="J27" s="382"/>
      <c r="K27" s="960"/>
      <c r="L27" s="961"/>
      <c r="M27" s="900"/>
      <c r="N27" s="900"/>
      <c r="O27" s="900"/>
      <c r="P27" s="900"/>
      <c r="S27" s="388"/>
      <c r="T27" s="388"/>
    </row>
    <row r="28" spans="1:20" s="38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396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393" customFormat="1" ht="47.1" customHeight="1" x14ac:dyDescent="0.25">
      <c r="A30" s="8"/>
      <c r="B30" s="390" t="s">
        <v>26</v>
      </c>
      <c r="C30" s="390" t="s">
        <v>28</v>
      </c>
      <c r="D30" s="390" t="s">
        <v>29</v>
      </c>
      <c r="E30" s="390" t="s">
        <v>64</v>
      </c>
      <c r="F30" s="390" t="s">
        <v>30</v>
      </c>
      <c r="G30" s="392" t="s">
        <v>51</v>
      </c>
      <c r="H30" s="392" t="s">
        <v>52</v>
      </c>
      <c r="I30" s="392" t="s">
        <v>53</v>
      </c>
      <c r="J30" s="901" t="s">
        <v>54</v>
      </c>
      <c r="K30" s="902"/>
      <c r="L30" s="51"/>
      <c r="M30" s="390" t="s">
        <v>292</v>
      </c>
      <c r="N30" s="390" t="s">
        <v>293</v>
      </c>
      <c r="O30" s="390" t="s">
        <v>294</v>
      </c>
      <c r="P30" s="390" t="s">
        <v>304</v>
      </c>
    </row>
    <row r="31" spans="1:20" s="396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382">
        <v>2</v>
      </c>
      <c r="F31" s="26">
        <f>SUM(C31:E31)</f>
        <v>6</v>
      </c>
      <c r="G31" s="382">
        <v>10</v>
      </c>
      <c r="H31" s="382">
        <v>0</v>
      </c>
      <c r="I31" s="382">
        <f>SUM(G31:H31)</f>
        <v>10</v>
      </c>
      <c r="J31" s="928">
        <v>0</v>
      </c>
      <c r="K31" s="929"/>
      <c r="L31" s="50"/>
      <c r="M31" s="381" t="s">
        <v>308</v>
      </c>
      <c r="N31" s="381">
        <v>0</v>
      </c>
      <c r="O31" s="381">
        <v>5</v>
      </c>
      <c r="P31" s="381">
        <f>O31+N31</f>
        <v>5</v>
      </c>
    </row>
    <row r="32" spans="1:20" s="396" customFormat="1" ht="17.100000000000001" customHeight="1" x14ac:dyDescent="0.25">
      <c r="A32" s="8"/>
      <c r="B32" s="382" t="s">
        <v>12</v>
      </c>
      <c r="C32" s="26">
        <v>0</v>
      </c>
      <c r="D32" s="26">
        <v>0</v>
      </c>
      <c r="E32" s="382">
        <v>3</v>
      </c>
      <c r="F32" s="26">
        <f t="shared" ref="F32:F38" si="1">SUM(C32:E32)</f>
        <v>3</v>
      </c>
      <c r="G32" s="382">
        <v>20</v>
      </c>
      <c r="H32" s="382">
        <v>0</v>
      </c>
      <c r="I32" s="382">
        <f>SUM(G32:H32)</f>
        <v>20</v>
      </c>
      <c r="J32" s="928">
        <v>0</v>
      </c>
      <c r="K32" s="929"/>
      <c r="L32" s="50"/>
      <c r="M32" s="381" t="s">
        <v>300</v>
      </c>
      <c r="N32" s="381">
        <v>0</v>
      </c>
      <c r="O32" s="381">
        <v>6</v>
      </c>
      <c r="P32" s="381">
        <f t="shared" ref="P32:P40" si="2">O32+N32</f>
        <v>6</v>
      </c>
    </row>
    <row r="33" spans="1:22" s="396" customFormat="1" ht="17.100000000000001" customHeight="1" x14ac:dyDescent="0.25">
      <c r="A33" s="8"/>
      <c r="B33" s="382" t="s">
        <v>13</v>
      </c>
      <c r="C33" s="382">
        <v>3</v>
      </c>
      <c r="D33" s="382">
        <v>0</v>
      </c>
      <c r="E33" s="382">
        <v>9</v>
      </c>
      <c r="F33" s="26">
        <f t="shared" si="1"/>
        <v>12</v>
      </c>
      <c r="G33" s="382">
        <v>10</v>
      </c>
      <c r="H33" s="382">
        <v>0</v>
      </c>
      <c r="I33" s="382">
        <f>SUM(G33:H33)</f>
        <v>10</v>
      </c>
      <c r="J33" s="928">
        <v>0</v>
      </c>
      <c r="K33" s="929"/>
      <c r="L33" s="50"/>
      <c r="M33" s="381" t="s">
        <v>296</v>
      </c>
      <c r="N33" s="381">
        <v>0</v>
      </c>
      <c r="O33" s="381">
        <v>7</v>
      </c>
      <c r="P33" s="381">
        <f t="shared" si="2"/>
        <v>7</v>
      </c>
    </row>
    <row r="34" spans="1:22" s="396" customFormat="1" ht="17.100000000000001" customHeight="1" x14ac:dyDescent="0.25">
      <c r="A34" s="8"/>
      <c r="B34" s="382" t="s">
        <v>10</v>
      </c>
      <c r="C34" s="382">
        <v>1</v>
      </c>
      <c r="D34" s="382">
        <v>0</v>
      </c>
      <c r="E34" s="382">
        <v>1</v>
      </c>
      <c r="F34" s="26">
        <f t="shared" si="1"/>
        <v>2</v>
      </c>
      <c r="G34" s="382">
        <v>10</v>
      </c>
      <c r="H34" s="382">
        <v>0</v>
      </c>
      <c r="I34" s="382">
        <f t="shared" ref="I34:I38" si="3">SUM(G34:H34)</f>
        <v>10</v>
      </c>
      <c r="J34" s="928">
        <v>0</v>
      </c>
      <c r="K34" s="929"/>
      <c r="L34" s="50"/>
      <c r="M34" s="381" t="s">
        <v>297</v>
      </c>
      <c r="N34" s="381">
        <v>0</v>
      </c>
      <c r="O34" s="381">
        <v>5</v>
      </c>
      <c r="P34" s="381">
        <f t="shared" si="2"/>
        <v>5</v>
      </c>
    </row>
    <row r="35" spans="1:22" s="396" customFormat="1" ht="17.100000000000001" customHeight="1" x14ac:dyDescent="0.25">
      <c r="A35" s="8"/>
      <c r="B35" s="382" t="s">
        <v>11</v>
      </c>
      <c r="C35" s="382">
        <v>3</v>
      </c>
      <c r="D35" s="382">
        <v>0</v>
      </c>
      <c r="E35" s="382">
        <v>3</v>
      </c>
      <c r="F35" s="26">
        <f t="shared" si="1"/>
        <v>6</v>
      </c>
      <c r="G35" s="382">
        <v>20</v>
      </c>
      <c r="H35" s="382">
        <v>0</v>
      </c>
      <c r="I35" s="382">
        <f t="shared" si="3"/>
        <v>20</v>
      </c>
      <c r="J35" s="928">
        <v>0</v>
      </c>
      <c r="K35" s="929"/>
      <c r="L35" s="50"/>
      <c r="M35" s="381" t="s">
        <v>295</v>
      </c>
      <c r="N35" s="381">
        <v>0</v>
      </c>
      <c r="O35" s="381">
        <v>8</v>
      </c>
      <c r="P35" s="381">
        <f t="shared" si="2"/>
        <v>8</v>
      </c>
    </row>
    <row r="36" spans="1:22" s="396" customFormat="1" ht="17.100000000000001" customHeight="1" x14ac:dyDescent="0.25">
      <c r="A36" s="8"/>
      <c r="B36" s="382" t="s">
        <v>31</v>
      </c>
      <c r="C36" s="382">
        <v>2</v>
      </c>
      <c r="D36" s="382">
        <v>3</v>
      </c>
      <c r="E36" s="382">
        <v>1</v>
      </c>
      <c r="F36" s="26">
        <f t="shared" si="1"/>
        <v>6</v>
      </c>
      <c r="G36" s="382">
        <v>10</v>
      </c>
      <c r="H36" s="382">
        <v>0</v>
      </c>
      <c r="I36" s="382">
        <f t="shared" si="3"/>
        <v>10</v>
      </c>
      <c r="J36" s="928">
        <v>0</v>
      </c>
      <c r="K36" s="929"/>
      <c r="L36" s="50"/>
      <c r="M36" s="381" t="s">
        <v>309</v>
      </c>
      <c r="N36" s="381">
        <v>0</v>
      </c>
      <c r="O36" s="381">
        <v>17</v>
      </c>
      <c r="P36" s="381">
        <f t="shared" si="2"/>
        <v>17</v>
      </c>
    </row>
    <row r="37" spans="1:22" s="396" customFormat="1" ht="17.100000000000001" customHeight="1" x14ac:dyDescent="0.25">
      <c r="A37" s="8"/>
      <c r="B37" s="382" t="s">
        <v>32</v>
      </c>
      <c r="C37" s="382">
        <v>2</v>
      </c>
      <c r="D37" s="382">
        <v>0</v>
      </c>
      <c r="E37" s="382">
        <v>0</v>
      </c>
      <c r="F37" s="26">
        <f t="shared" si="1"/>
        <v>2</v>
      </c>
      <c r="G37" s="382">
        <v>0</v>
      </c>
      <c r="H37" s="382">
        <v>0</v>
      </c>
      <c r="I37" s="382">
        <f t="shared" si="3"/>
        <v>0</v>
      </c>
      <c r="J37" s="928">
        <v>0</v>
      </c>
      <c r="K37" s="929"/>
      <c r="L37" s="50"/>
      <c r="M37" s="381" t="s">
        <v>358</v>
      </c>
      <c r="N37" s="381">
        <v>0</v>
      </c>
      <c r="O37" s="381">
        <v>6</v>
      </c>
      <c r="P37" s="381">
        <f t="shared" si="2"/>
        <v>6</v>
      </c>
    </row>
    <row r="38" spans="1:22" s="396" customFormat="1" ht="17.100000000000001" customHeight="1" x14ac:dyDescent="0.25">
      <c r="A38" s="8"/>
      <c r="B38" s="382" t="s">
        <v>63</v>
      </c>
      <c r="C38" s="382">
        <v>0</v>
      </c>
      <c r="D38" s="382">
        <v>2</v>
      </c>
      <c r="E38" s="382">
        <v>2</v>
      </c>
      <c r="F38" s="26">
        <f t="shared" si="1"/>
        <v>4</v>
      </c>
      <c r="G38" s="382">
        <v>0</v>
      </c>
      <c r="H38" s="382">
        <v>0</v>
      </c>
      <c r="I38" s="382">
        <f t="shared" si="3"/>
        <v>0</v>
      </c>
      <c r="J38" s="928">
        <v>0</v>
      </c>
      <c r="K38" s="929"/>
      <c r="L38" s="50"/>
      <c r="M38" s="381" t="s">
        <v>299</v>
      </c>
      <c r="N38" s="381">
        <v>0</v>
      </c>
      <c r="O38" s="381">
        <v>6</v>
      </c>
      <c r="P38" s="381">
        <f t="shared" si="2"/>
        <v>6</v>
      </c>
    </row>
    <row r="39" spans="1:22" s="396" customFormat="1" ht="17.100000000000001" customHeight="1" x14ac:dyDescent="0.25">
      <c r="A39" s="8"/>
      <c r="B39" s="382" t="s">
        <v>33</v>
      </c>
      <c r="C39" s="382">
        <v>1</v>
      </c>
      <c r="D39" s="382">
        <v>0</v>
      </c>
      <c r="E39" s="382" t="s">
        <v>72</v>
      </c>
      <c r="F39" s="26">
        <f>SUM(C39:E39)</f>
        <v>1</v>
      </c>
      <c r="G39" s="382">
        <v>0</v>
      </c>
      <c r="H39" s="382">
        <v>0</v>
      </c>
      <c r="I39" s="382">
        <f>SUM(G39:H39)</f>
        <v>0</v>
      </c>
      <c r="J39" s="928">
        <v>0</v>
      </c>
      <c r="K39" s="929"/>
      <c r="L39" s="50"/>
      <c r="M39" s="381" t="s">
        <v>307</v>
      </c>
      <c r="N39" s="381">
        <v>8</v>
      </c>
      <c r="O39" s="381">
        <v>0</v>
      </c>
      <c r="P39" s="381">
        <f t="shared" si="2"/>
        <v>8</v>
      </c>
    </row>
    <row r="40" spans="1:22" s="396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382">
        <v>0</v>
      </c>
      <c r="H40" s="382">
        <v>0</v>
      </c>
      <c r="I40" s="382">
        <f>SUM(G40:H40)</f>
        <v>0</v>
      </c>
      <c r="J40" s="928">
        <v>0</v>
      </c>
      <c r="K40" s="929"/>
      <c r="L40" s="50"/>
      <c r="M40" s="381" t="s">
        <v>453</v>
      </c>
      <c r="N40" s="381">
        <v>0</v>
      </c>
      <c r="O40" s="381">
        <v>0</v>
      </c>
      <c r="P40" s="381">
        <f t="shared" si="2"/>
        <v>0</v>
      </c>
    </row>
    <row r="41" spans="1:22" s="396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4">SUM(F31:F40)</f>
        <v>54</v>
      </c>
      <c r="G41" s="103">
        <f t="shared" si="4"/>
        <v>80</v>
      </c>
      <c r="H41" s="103">
        <f t="shared" si="4"/>
        <v>0</v>
      </c>
      <c r="I41" s="344">
        <f>SUM(I31:I40)</f>
        <v>80</v>
      </c>
      <c r="J41" s="928">
        <v>0</v>
      </c>
      <c r="K41" s="929"/>
      <c r="L41" s="50"/>
      <c r="M41" s="381" t="s">
        <v>306</v>
      </c>
      <c r="N41" s="381">
        <f>SUM(N31:N40)</f>
        <v>8</v>
      </c>
      <c r="O41" s="381">
        <f>SUM(O31:O40)</f>
        <v>60</v>
      </c>
      <c r="P41" s="381">
        <f>SUM(P31:P40)</f>
        <v>68</v>
      </c>
      <c r="Q41" s="345">
        <f>N41-N39</f>
        <v>0</v>
      </c>
    </row>
    <row r="42" spans="1:22" s="396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396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396" customFormat="1" ht="30.6" customHeight="1" x14ac:dyDescent="0.25">
      <c r="A44" s="8"/>
      <c r="B44" s="392" t="s">
        <v>35</v>
      </c>
      <c r="C44" s="392" t="s">
        <v>36</v>
      </c>
      <c r="D44" s="392" t="s">
        <v>1</v>
      </c>
      <c r="E44" s="386" t="s">
        <v>45</v>
      </c>
      <c r="F44" s="392" t="s">
        <v>71</v>
      </c>
      <c r="G44" s="392" t="s">
        <v>37</v>
      </c>
      <c r="H44" s="901" t="s">
        <v>7</v>
      </c>
      <c r="I44" s="936"/>
      <c r="J44" s="936"/>
      <c r="K44" s="902"/>
      <c r="L44" s="43"/>
      <c r="M44" s="392" t="s">
        <v>50</v>
      </c>
      <c r="N44" s="392" t="s">
        <v>49</v>
      </c>
      <c r="O44" s="392" t="s">
        <v>48</v>
      </c>
      <c r="P44" s="392" t="s">
        <v>47</v>
      </c>
      <c r="Q44" s="396" t="s">
        <v>243</v>
      </c>
      <c r="R44" s="396" t="s">
        <v>424</v>
      </c>
    </row>
    <row r="45" spans="1:22" s="396" customFormat="1" ht="30.95" customHeight="1" x14ac:dyDescent="0.55000000000000004">
      <c r="A45" s="8"/>
      <c r="B45" s="382" t="s">
        <v>61</v>
      </c>
      <c r="C45" s="395">
        <v>0</v>
      </c>
      <c r="D45" s="382" t="s">
        <v>62</v>
      </c>
      <c r="E45" s="395">
        <f>'1403-03-24'!E45+'1403-03-25'!C45</f>
        <v>132800</v>
      </c>
      <c r="F45" s="395">
        <v>0</v>
      </c>
      <c r="G45" s="395">
        <f>'1403-03-24'!G45-F45+C45+R45</f>
        <v>30768</v>
      </c>
      <c r="H45" s="1012" t="s">
        <v>425</v>
      </c>
      <c r="I45" s="1013"/>
      <c r="J45" s="1013"/>
      <c r="K45" s="1014"/>
      <c r="L45" s="41"/>
      <c r="M45" s="382" t="s">
        <v>66</v>
      </c>
      <c r="N45" s="395">
        <f>'1403-03-24'!O45</f>
        <v>2181.6800000000003</v>
      </c>
      <c r="O45" s="395">
        <f>SUM(J15:J19)</f>
        <v>73.150000000000006</v>
      </c>
      <c r="P45" s="395">
        <f>'1403-03-24'!P45+O45+Q45</f>
        <v>81105.77999999997</v>
      </c>
      <c r="Q45" s="19">
        <v>0</v>
      </c>
      <c r="R45" s="19">
        <v>0</v>
      </c>
      <c r="V45" s="18"/>
    </row>
    <row r="46" spans="1:22" s="396" customFormat="1" ht="30.95" customHeight="1" x14ac:dyDescent="0.25">
      <c r="A46" s="8"/>
      <c r="B46" s="382" t="s">
        <v>301</v>
      </c>
      <c r="C46" s="382">
        <v>0</v>
      </c>
      <c r="D46" s="382" t="s">
        <v>302</v>
      </c>
      <c r="E46" s="382">
        <v>251</v>
      </c>
      <c r="F46" s="382">
        <v>0</v>
      </c>
      <c r="G46" s="395" t="s">
        <v>42</v>
      </c>
      <c r="H46" s="937" t="s">
        <v>42</v>
      </c>
      <c r="I46" s="938"/>
      <c r="J46" s="938"/>
      <c r="K46" s="939"/>
      <c r="L46" s="42"/>
      <c r="M46" s="394" t="s">
        <v>67</v>
      </c>
      <c r="N46" s="395">
        <f>'1403-03-24'!O46</f>
        <v>704.90000000000009</v>
      </c>
      <c r="O46" s="395">
        <f>J21+J20</f>
        <v>73.150000000000006</v>
      </c>
      <c r="P46" s="395">
        <f>'1403-03-24'!P46+O46+Q46</f>
        <v>65270.850000000006</v>
      </c>
      <c r="Q46" s="19">
        <f>Q45*0.6</f>
        <v>0</v>
      </c>
      <c r="R46" s="19"/>
      <c r="U46" s="19"/>
    </row>
    <row r="47" spans="1:22" s="396" customFormat="1" ht="30.95" customHeight="1" x14ac:dyDescent="0.25">
      <c r="A47" s="8"/>
      <c r="B47" s="382" t="s">
        <v>463</v>
      </c>
      <c r="C47" s="382">
        <v>0</v>
      </c>
      <c r="D47" s="382" t="s">
        <v>302</v>
      </c>
      <c r="E47" s="382">
        <f>'1403-03-23'!E48+'1403-03-25'!C47</f>
        <v>30</v>
      </c>
      <c r="F47" s="382">
        <v>0</v>
      </c>
      <c r="G47" s="395">
        <f>'1403-03-23'!G48-'1403-03-25'!F47</f>
        <v>30</v>
      </c>
      <c r="H47" s="937" t="s">
        <v>42</v>
      </c>
      <c r="I47" s="938"/>
      <c r="J47" s="938"/>
      <c r="K47" s="939"/>
      <c r="L47" s="42"/>
      <c r="M47" s="394" t="s">
        <v>164</v>
      </c>
      <c r="N47" s="395">
        <f>'1403-03-24'!O47</f>
        <v>1167.6300000000001</v>
      </c>
      <c r="O47" s="395">
        <f>J24++J22</f>
        <v>0</v>
      </c>
      <c r="P47" s="395">
        <f>'1403-03-24'!P47+O47+Q47</f>
        <v>21576.78</v>
      </c>
      <c r="Q47" s="396">
        <v>0</v>
      </c>
      <c r="R47" s="19"/>
      <c r="U47" s="19"/>
    </row>
    <row r="48" spans="1:22" s="396" customFormat="1" ht="30.95" customHeight="1" x14ac:dyDescent="0.25">
      <c r="A48" s="8"/>
      <c r="B48" s="31"/>
      <c r="C48" s="31"/>
      <c r="D48" s="382"/>
      <c r="E48" s="382"/>
      <c r="F48" s="382"/>
      <c r="G48" s="382"/>
      <c r="H48" s="383"/>
      <c r="I48" s="384"/>
      <c r="J48" s="384"/>
      <c r="K48" s="385"/>
      <c r="L48" s="42"/>
      <c r="M48" s="394" t="s">
        <v>190</v>
      </c>
      <c r="N48" s="395">
        <f>'1403-03-24'!O48</f>
        <v>0</v>
      </c>
      <c r="O48" s="395">
        <f>J25</f>
        <v>0</v>
      </c>
      <c r="P48" s="395">
        <f>'1403-03-24'!P48+O48+Q48</f>
        <v>519</v>
      </c>
      <c r="Q48" s="19">
        <v>0</v>
      </c>
      <c r="R48" s="19"/>
    </row>
    <row r="49" spans="1:17" s="396" customFormat="1" ht="30.95" customHeight="1" x14ac:dyDescent="0.25">
      <c r="A49" s="8"/>
      <c r="B49" s="31"/>
      <c r="C49" s="31"/>
      <c r="D49" s="382"/>
      <c r="E49" s="382"/>
      <c r="F49" s="382"/>
      <c r="G49" s="382"/>
      <c r="H49" s="930"/>
      <c r="I49" s="931"/>
      <c r="J49" s="931"/>
      <c r="K49" s="932"/>
      <c r="L49" s="42"/>
      <c r="M49" s="382" t="s">
        <v>191</v>
      </c>
      <c r="N49" s="395">
        <f>'1403-03-24'!O49</f>
        <v>0</v>
      </c>
      <c r="O49" s="395">
        <f>J23</f>
        <v>0</v>
      </c>
      <c r="P49" s="395">
        <f>'1403-03-24'!P49+O49+Q49</f>
        <v>90</v>
      </c>
      <c r="Q49" s="396">
        <v>0</v>
      </c>
    </row>
    <row r="50" spans="1:17" s="396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396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396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91">
    <mergeCell ref="B51:P51"/>
    <mergeCell ref="B52:P52"/>
    <mergeCell ref="M8:P10"/>
    <mergeCell ref="H45:K45"/>
    <mergeCell ref="H46:K46"/>
    <mergeCell ref="H47:K47"/>
    <mergeCell ref="H49:K49"/>
    <mergeCell ref="B50:G50"/>
    <mergeCell ref="H50:P50"/>
    <mergeCell ref="J40:K40"/>
    <mergeCell ref="J41:K41"/>
    <mergeCell ref="B42:P42"/>
    <mergeCell ref="B43:K43"/>
    <mergeCell ref="M43:P43"/>
    <mergeCell ref="H44:K44"/>
    <mergeCell ref="J34:K34"/>
    <mergeCell ref="J35:K35"/>
    <mergeCell ref="J36:K36"/>
    <mergeCell ref="J37:K37"/>
    <mergeCell ref="J38:K38"/>
    <mergeCell ref="J39:K39"/>
    <mergeCell ref="K24:L24"/>
    <mergeCell ref="M24:P24"/>
    <mergeCell ref="J33:K33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J31:K31"/>
    <mergeCell ref="J32:K32"/>
    <mergeCell ref="K22:L22"/>
    <mergeCell ref="M22:P22"/>
    <mergeCell ref="K21:L21"/>
    <mergeCell ref="M21:P21"/>
    <mergeCell ref="K23:L23"/>
    <mergeCell ref="M23:P23"/>
    <mergeCell ref="K19:L19"/>
    <mergeCell ref="M19:P19"/>
    <mergeCell ref="S19:T19"/>
    <mergeCell ref="K20:L20"/>
    <mergeCell ref="M20:P20"/>
    <mergeCell ref="Q17:T17"/>
    <mergeCell ref="K18:L18"/>
    <mergeCell ref="M18:P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B10:D10"/>
    <mergeCell ref="F10:G10"/>
    <mergeCell ref="B8:D8"/>
    <mergeCell ref="F8:G8"/>
    <mergeCell ref="I8:L8"/>
    <mergeCell ref="B9:D9"/>
    <mergeCell ref="F9:G9"/>
    <mergeCell ref="I9:L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9025-68E1-4AF3-B7C6-0747A29782C6}">
  <sheetPr>
    <pageSetUpPr fitToPage="1"/>
  </sheetPr>
  <dimension ref="A2:Z52"/>
  <sheetViews>
    <sheetView rightToLeft="1" view="pageBreakPreview" topLeftCell="A25" zoomScale="115" zoomScaleNormal="100" zoomScaleSheetLayoutView="115" workbookViewId="0">
      <selection activeCell="G46" sqref="G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16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16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16" customFormat="1" ht="23.1" customHeight="1" x14ac:dyDescent="0.25">
      <c r="A4" s="8"/>
      <c r="B4" s="977" t="s">
        <v>2</v>
      </c>
      <c r="C4" s="977"/>
      <c r="D4" s="977"/>
      <c r="E4" s="977"/>
      <c r="F4" s="409"/>
      <c r="G4" s="978" t="s">
        <v>16</v>
      </c>
      <c r="H4" s="978"/>
      <c r="I4" s="997" t="s">
        <v>402</v>
      </c>
      <c r="J4" s="997"/>
      <c r="K4" s="996" t="s">
        <v>487</v>
      </c>
      <c r="L4" s="996"/>
      <c r="M4" s="996"/>
      <c r="N4" s="978" t="s">
        <v>3</v>
      </c>
      <c r="O4" s="978"/>
      <c r="P4" s="413">
        <v>58</v>
      </c>
    </row>
    <row r="5" spans="1:26" s="40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16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11" customFormat="1" ht="22.5" customHeight="1" x14ac:dyDescent="0.25">
      <c r="A7" s="8"/>
      <c r="B7" s="892" t="s">
        <v>60</v>
      </c>
      <c r="C7" s="892"/>
      <c r="D7" s="892"/>
      <c r="E7" s="410" t="s">
        <v>18</v>
      </c>
      <c r="F7" s="892" t="s">
        <v>60</v>
      </c>
      <c r="G7" s="892"/>
      <c r="H7" s="410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11" customFormat="1" ht="30" customHeight="1" x14ac:dyDescent="0.25">
      <c r="A8" s="8"/>
      <c r="B8" s="888" t="s">
        <v>477</v>
      </c>
      <c r="C8" s="889"/>
      <c r="D8" s="890"/>
      <c r="E8" s="414" t="s">
        <v>42</v>
      </c>
      <c r="F8" s="888" t="s">
        <v>410</v>
      </c>
      <c r="G8" s="890"/>
      <c r="H8" s="402" t="s">
        <v>42</v>
      </c>
      <c r="I8" s="1024" t="s">
        <v>480</v>
      </c>
      <c r="J8" s="1024"/>
      <c r="K8" s="1024"/>
      <c r="L8" s="1024"/>
      <c r="M8" s="1015" t="s">
        <v>481</v>
      </c>
      <c r="N8" s="1016"/>
      <c r="O8" s="1016"/>
      <c r="P8" s="1017"/>
    </row>
    <row r="9" spans="1:26" s="411" customFormat="1" ht="30" customHeight="1" x14ac:dyDescent="0.25">
      <c r="A9" s="8"/>
      <c r="B9" s="888" t="s">
        <v>478</v>
      </c>
      <c r="C9" s="889"/>
      <c r="D9" s="890"/>
      <c r="E9" s="414" t="s">
        <v>42</v>
      </c>
      <c r="F9" s="928" t="s">
        <v>102</v>
      </c>
      <c r="G9" s="929"/>
      <c r="H9" s="402">
        <v>1</v>
      </c>
      <c r="I9" s="1024" t="s">
        <v>479</v>
      </c>
      <c r="J9" s="1024"/>
      <c r="K9" s="1024"/>
      <c r="L9" s="1024"/>
      <c r="M9" s="1018" t="s">
        <v>482</v>
      </c>
      <c r="N9" s="1019"/>
      <c r="O9" s="1019"/>
      <c r="P9" s="1020"/>
    </row>
    <row r="10" spans="1:26" s="411" customFormat="1" ht="30" customHeight="1" x14ac:dyDescent="0.25">
      <c r="A10" s="8"/>
      <c r="B10" s="888" t="s">
        <v>42</v>
      </c>
      <c r="C10" s="889"/>
      <c r="D10" s="890"/>
      <c r="E10" s="414" t="s">
        <v>42</v>
      </c>
      <c r="F10" s="928" t="s">
        <v>42</v>
      </c>
      <c r="G10" s="929"/>
      <c r="H10" s="402" t="s">
        <v>42</v>
      </c>
      <c r="I10" s="896" t="s">
        <v>42</v>
      </c>
      <c r="J10" s="896"/>
      <c r="K10" s="896"/>
      <c r="L10" s="896"/>
      <c r="M10" s="1004" t="s">
        <v>483</v>
      </c>
      <c r="N10" s="1021"/>
      <c r="O10" s="1021"/>
      <c r="P10" s="1022"/>
    </row>
    <row r="11" spans="1:26" s="40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16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16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13" customFormat="1" ht="18.75" customHeight="1" x14ac:dyDescent="0.25">
      <c r="A14" s="8"/>
      <c r="B14" s="894"/>
      <c r="C14" s="894"/>
      <c r="D14" s="894"/>
      <c r="E14" s="894"/>
      <c r="F14" s="927"/>
      <c r="G14" s="893"/>
      <c r="H14" s="410" t="s">
        <v>57</v>
      </c>
      <c r="I14" s="410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16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402" t="s">
        <v>84</v>
      </c>
      <c r="H15" s="7">
        <v>111</v>
      </c>
      <c r="I15" s="30">
        <v>0</v>
      </c>
      <c r="J15" s="29">
        <f>H15*6.65+I15*4.16</f>
        <v>738.15000000000009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16" t="str">
        <f>C15</f>
        <v>712 + 900</v>
      </c>
      <c r="Y15" s="416" t="str">
        <f>D15</f>
        <v>713 + 360</v>
      </c>
      <c r="Z15" s="417" t="str">
        <f>G15</f>
        <v>712 + 650</v>
      </c>
    </row>
    <row r="16" spans="1:26" s="416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02" t="s">
        <v>484</v>
      </c>
      <c r="H16" s="7">
        <v>32</v>
      </c>
      <c r="I16" s="7">
        <f>82-H16</f>
        <v>50</v>
      </c>
      <c r="J16" s="29">
        <f t="shared" ref="J16:J19" si="0">H16*6.65+I16*4.16</f>
        <v>420.8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08"/>
      <c r="T16" s="408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16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1000</v>
      </c>
      <c r="F17" s="6" t="s">
        <v>333</v>
      </c>
      <c r="G17" s="402" t="s">
        <v>461</v>
      </c>
      <c r="H17" s="402">
        <v>48</v>
      </c>
      <c r="I17" s="7">
        <v>66</v>
      </c>
      <c r="J17" s="29">
        <f t="shared" si="0"/>
        <v>593.76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16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402" t="s">
        <v>474</v>
      </c>
      <c r="H18" s="402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11"/>
      <c r="R18" s="411"/>
      <c r="S18" s="411"/>
      <c r="T18" s="411"/>
    </row>
    <row r="19" spans="1:20" s="416" customFormat="1" ht="15" customHeight="1" x14ac:dyDescent="0.25">
      <c r="A19" s="8"/>
      <c r="B19" s="398" t="s">
        <v>8</v>
      </c>
      <c r="C19" s="402" t="s">
        <v>471</v>
      </c>
      <c r="D19" s="402" t="s">
        <v>472</v>
      </c>
      <c r="E19" s="6">
        <v>500</v>
      </c>
      <c r="F19" s="6" t="s">
        <v>356</v>
      </c>
      <c r="G19" s="402" t="s">
        <v>472</v>
      </c>
      <c r="H19" s="402">
        <v>0</v>
      </c>
      <c r="I19" s="402">
        <v>0</v>
      </c>
      <c r="J19" s="29">
        <f t="shared" si="0"/>
        <v>0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16" customFormat="1" ht="15" customHeight="1" x14ac:dyDescent="0.25">
      <c r="A20" s="8"/>
      <c r="B20" s="399" t="s">
        <v>40</v>
      </c>
      <c r="C20" s="402" t="s">
        <v>471</v>
      </c>
      <c r="D20" s="402" t="s">
        <v>472</v>
      </c>
      <c r="E20" s="6" t="s">
        <v>42</v>
      </c>
      <c r="F20" s="6" t="s">
        <v>42</v>
      </c>
      <c r="G20" s="402" t="s">
        <v>472</v>
      </c>
      <c r="H20" s="402" t="s">
        <v>42</v>
      </c>
      <c r="I20" s="402" t="s">
        <v>42</v>
      </c>
      <c r="J20" s="415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408"/>
      <c r="T20" s="408"/>
    </row>
    <row r="21" spans="1:20" s="416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02" t="s">
        <v>84</v>
      </c>
      <c r="H21" s="402" t="s">
        <v>42</v>
      </c>
      <c r="I21" s="402" t="s">
        <v>42</v>
      </c>
      <c r="J21" s="415">
        <f>J15</f>
        <v>738.15000000000009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08"/>
      <c r="T21" s="209"/>
    </row>
    <row r="22" spans="1:20" s="416" customFormat="1" ht="15" customHeight="1" x14ac:dyDescent="0.25">
      <c r="A22" s="8"/>
      <c r="B22" s="400" t="s">
        <v>426</v>
      </c>
      <c r="C22" s="402" t="s">
        <v>42</v>
      </c>
      <c r="D22" s="402" t="s">
        <v>42</v>
      </c>
      <c r="E22" s="402" t="s">
        <v>42</v>
      </c>
      <c r="F22" s="402" t="s">
        <v>42</v>
      </c>
      <c r="G22" s="402" t="s">
        <v>75</v>
      </c>
      <c r="H22" s="402" t="s">
        <v>42</v>
      </c>
      <c r="I22" s="402" t="s">
        <v>42</v>
      </c>
      <c r="J22" s="415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16">
        <v>48</v>
      </c>
      <c r="S22" s="408"/>
      <c r="T22" s="209"/>
    </row>
    <row r="23" spans="1:20" s="416" customFormat="1" ht="15" customHeight="1" x14ac:dyDescent="0.25">
      <c r="A23" s="8"/>
      <c r="B23" s="399" t="s">
        <v>163</v>
      </c>
      <c r="C23" s="402" t="s">
        <v>42</v>
      </c>
      <c r="D23" s="402" t="s">
        <v>42</v>
      </c>
      <c r="E23" s="402" t="s">
        <v>42</v>
      </c>
      <c r="F23" s="402" t="s">
        <v>42</v>
      </c>
      <c r="G23" s="402" t="s">
        <v>399</v>
      </c>
      <c r="H23" s="402" t="s">
        <v>42</v>
      </c>
      <c r="I23" s="402" t="s">
        <v>42</v>
      </c>
      <c r="J23" s="415">
        <v>0</v>
      </c>
      <c r="K23" s="960" t="s">
        <v>70</v>
      </c>
      <c r="L23" s="961"/>
      <c r="M23" s="910" t="s">
        <v>42</v>
      </c>
      <c r="N23" s="910"/>
      <c r="O23" s="910"/>
      <c r="P23" s="910"/>
      <c r="S23" s="408"/>
      <c r="T23" s="209"/>
    </row>
    <row r="24" spans="1:20" s="416" customFormat="1" ht="15" customHeight="1" x14ac:dyDescent="0.25">
      <c r="A24" s="8"/>
      <c r="B24" s="399" t="s">
        <v>163</v>
      </c>
      <c r="C24" s="402" t="s">
        <v>42</v>
      </c>
      <c r="D24" s="402" t="s">
        <v>42</v>
      </c>
      <c r="E24" s="402" t="s">
        <v>42</v>
      </c>
      <c r="F24" s="402" t="s">
        <v>42</v>
      </c>
      <c r="G24" s="402" t="s">
        <v>396</v>
      </c>
      <c r="H24" s="402" t="s">
        <v>42</v>
      </c>
      <c r="I24" s="402" t="s">
        <v>42</v>
      </c>
      <c r="J24" s="415">
        <f>J16+J17</f>
        <v>1014.56</v>
      </c>
      <c r="K24" s="960" t="s">
        <v>70</v>
      </c>
      <c r="L24" s="961"/>
      <c r="M24" s="910" t="s">
        <v>42</v>
      </c>
      <c r="N24" s="910"/>
      <c r="O24" s="910"/>
      <c r="P24" s="910"/>
      <c r="S24" s="408"/>
      <c r="T24" s="209"/>
    </row>
    <row r="25" spans="1:20" s="416" customFormat="1" ht="15" customHeight="1" x14ac:dyDescent="0.25">
      <c r="A25" s="8"/>
      <c r="B25" s="6" t="s">
        <v>417</v>
      </c>
      <c r="C25" s="402" t="s">
        <v>42</v>
      </c>
      <c r="D25" s="402" t="s">
        <v>42</v>
      </c>
      <c r="E25" s="402" t="s">
        <v>42</v>
      </c>
      <c r="F25" s="402" t="s">
        <v>42</v>
      </c>
      <c r="G25" s="402" t="s">
        <v>76</v>
      </c>
      <c r="H25" s="402" t="s">
        <v>42</v>
      </c>
      <c r="I25" s="402" t="s">
        <v>42</v>
      </c>
      <c r="J25" s="415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16" customFormat="1" ht="15" customHeight="1" x14ac:dyDescent="0.25">
      <c r="A26" s="8"/>
      <c r="B26" s="402" t="s">
        <v>367</v>
      </c>
      <c r="C26" s="402" t="s">
        <v>42</v>
      </c>
      <c r="D26" s="402" t="s">
        <v>42</v>
      </c>
      <c r="E26" s="402" t="s">
        <v>42</v>
      </c>
      <c r="F26" s="402" t="s">
        <v>42</v>
      </c>
      <c r="G26" s="402" t="s">
        <v>42</v>
      </c>
      <c r="H26" s="402" t="s">
        <v>42</v>
      </c>
      <c r="I26" s="402" t="s">
        <v>42</v>
      </c>
      <c r="J26" s="415">
        <v>0</v>
      </c>
      <c r="K26" s="960"/>
      <c r="L26" s="961"/>
      <c r="M26" s="900"/>
      <c r="N26" s="900"/>
      <c r="O26" s="900"/>
      <c r="P26" s="900"/>
      <c r="S26" s="408"/>
      <c r="T26" s="209"/>
    </row>
    <row r="27" spans="1:20" s="416" customFormat="1" ht="15" customHeight="1" x14ac:dyDescent="0.25">
      <c r="A27" s="8"/>
      <c r="B27" s="402"/>
      <c r="C27" s="402"/>
      <c r="D27" s="402"/>
      <c r="E27" s="402"/>
      <c r="F27" s="402"/>
      <c r="G27" s="402"/>
      <c r="H27" s="402"/>
      <c r="I27" s="402"/>
      <c r="J27" s="402"/>
      <c r="K27" s="960"/>
      <c r="L27" s="961"/>
      <c r="M27" s="900"/>
      <c r="N27" s="900"/>
      <c r="O27" s="900"/>
      <c r="P27" s="900"/>
      <c r="S27" s="408"/>
      <c r="T27" s="408"/>
    </row>
    <row r="28" spans="1:20" s="40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16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13" customFormat="1" ht="47.1" customHeight="1" x14ac:dyDescent="0.25">
      <c r="A30" s="8"/>
      <c r="B30" s="410" t="s">
        <v>26</v>
      </c>
      <c r="C30" s="410" t="s">
        <v>28</v>
      </c>
      <c r="D30" s="410" t="s">
        <v>29</v>
      </c>
      <c r="E30" s="410" t="s">
        <v>64</v>
      </c>
      <c r="F30" s="410" t="s">
        <v>30</v>
      </c>
      <c r="G30" s="412" t="s">
        <v>51</v>
      </c>
      <c r="H30" s="412" t="s">
        <v>52</v>
      </c>
      <c r="I30" s="412" t="s">
        <v>53</v>
      </c>
      <c r="J30" s="901" t="s">
        <v>54</v>
      </c>
      <c r="K30" s="902"/>
      <c r="L30" s="51"/>
      <c r="M30" s="410" t="s">
        <v>292</v>
      </c>
      <c r="N30" s="410" t="s">
        <v>293</v>
      </c>
      <c r="O30" s="410" t="s">
        <v>294</v>
      </c>
      <c r="P30" s="410" t="s">
        <v>304</v>
      </c>
    </row>
    <row r="31" spans="1:20" s="416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02">
        <v>2</v>
      </c>
      <c r="F31" s="26">
        <f>SUM(C31:E31)</f>
        <v>6</v>
      </c>
      <c r="G31" s="402">
        <v>60</v>
      </c>
      <c r="H31" s="402">
        <v>0</v>
      </c>
      <c r="I31" s="402">
        <f>SUM(G31:H31)</f>
        <v>60</v>
      </c>
      <c r="J31" s="928">
        <v>0</v>
      </c>
      <c r="K31" s="929"/>
      <c r="L31" s="50"/>
      <c r="M31" s="401" t="s">
        <v>308</v>
      </c>
      <c r="N31" s="401">
        <v>4</v>
      </c>
      <c r="O31" s="401">
        <v>1</v>
      </c>
      <c r="P31" s="401">
        <f>O31+N31</f>
        <v>5</v>
      </c>
    </row>
    <row r="32" spans="1:20" s="416" customFormat="1" ht="17.100000000000001" customHeight="1" x14ac:dyDescent="0.25">
      <c r="A32" s="8"/>
      <c r="B32" s="402" t="s">
        <v>12</v>
      </c>
      <c r="C32" s="26">
        <v>0</v>
      </c>
      <c r="D32" s="26">
        <v>0</v>
      </c>
      <c r="E32" s="402">
        <v>3</v>
      </c>
      <c r="F32" s="26">
        <f t="shared" ref="F32:F38" si="2">SUM(C32:E32)</f>
        <v>3</v>
      </c>
      <c r="G32" s="402">
        <v>20</v>
      </c>
      <c r="H32" s="402">
        <v>0</v>
      </c>
      <c r="I32" s="402">
        <f>SUM(G32:H32)</f>
        <v>20</v>
      </c>
      <c r="J32" s="928">
        <v>0</v>
      </c>
      <c r="K32" s="929"/>
      <c r="L32" s="50"/>
      <c r="M32" s="401" t="s">
        <v>300</v>
      </c>
      <c r="N32" s="401">
        <v>4</v>
      </c>
      <c r="O32" s="401">
        <v>1</v>
      </c>
      <c r="P32" s="401">
        <f t="shared" ref="P32:P40" si="3">O32+N32</f>
        <v>5</v>
      </c>
    </row>
    <row r="33" spans="1:22" s="416" customFormat="1" ht="17.100000000000001" customHeight="1" x14ac:dyDescent="0.25">
      <c r="A33" s="8"/>
      <c r="B33" s="402" t="s">
        <v>13</v>
      </c>
      <c r="C33" s="402">
        <v>3</v>
      </c>
      <c r="D33" s="402">
        <v>0</v>
      </c>
      <c r="E33" s="402">
        <v>9</v>
      </c>
      <c r="F33" s="26">
        <f t="shared" si="2"/>
        <v>12</v>
      </c>
      <c r="G33" s="402">
        <v>10</v>
      </c>
      <c r="H33" s="402">
        <v>0</v>
      </c>
      <c r="I33" s="402">
        <f>SUM(G33:H33)</f>
        <v>10</v>
      </c>
      <c r="J33" s="928">
        <v>10</v>
      </c>
      <c r="K33" s="929"/>
      <c r="L33" s="50"/>
      <c r="M33" s="401" t="s">
        <v>296</v>
      </c>
      <c r="N33" s="401">
        <v>5</v>
      </c>
      <c r="O33" s="401">
        <v>2</v>
      </c>
      <c r="P33" s="401">
        <f t="shared" si="3"/>
        <v>7</v>
      </c>
    </row>
    <row r="34" spans="1:22" s="416" customFormat="1" ht="17.100000000000001" customHeight="1" x14ac:dyDescent="0.25">
      <c r="A34" s="8"/>
      <c r="B34" s="402" t="s">
        <v>10</v>
      </c>
      <c r="C34" s="402">
        <v>1</v>
      </c>
      <c r="D34" s="402">
        <v>0</v>
      </c>
      <c r="E34" s="402">
        <v>1</v>
      </c>
      <c r="F34" s="26">
        <f t="shared" si="2"/>
        <v>2</v>
      </c>
      <c r="G34" s="402">
        <v>20</v>
      </c>
      <c r="H34" s="402">
        <v>0</v>
      </c>
      <c r="I34" s="402">
        <f t="shared" ref="I34:I38" si="4">SUM(G34:H34)</f>
        <v>20</v>
      </c>
      <c r="J34" s="928">
        <v>0</v>
      </c>
      <c r="K34" s="929"/>
      <c r="L34" s="50"/>
      <c r="M34" s="401" t="s">
        <v>297</v>
      </c>
      <c r="N34" s="401">
        <v>5</v>
      </c>
      <c r="O34" s="401">
        <v>0</v>
      </c>
      <c r="P34" s="401">
        <f t="shared" si="3"/>
        <v>5</v>
      </c>
    </row>
    <row r="35" spans="1:22" s="416" customFormat="1" ht="17.100000000000001" customHeight="1" x14ac:dyDescent="0.25">
      <c r="A35" s="8"/>
      <c r="B35" s="402" t="s">
        <v>11</v>
      </c>
      <c r="C35" s="402">
        <v>3</v>
      </c>
      <c r="D35" s="402">
        <v>0</v>
      </c>
      <c r="E35" s="402">
        <v>3</v>
      </c>
      <c r="F35" s="26">
        <f t="shared" si="2"/>
        <v>6</v>
      </c>
      <c r="G35" s="402">
        <v>60</v>
      </c>
      <c r="H35" s="402">
        <v>0</v>
      </c>
      <c r="I35" s="402">
        <f t="shared" si="4"/>
        <v>60</v>
      </c>
      <c r="J35" s="928">
        <v>0</v>
      </c>
      <c r="K35" s="929"/>
      <c r="L35" s="50"/>
      <c r="M35" s="401" t="s">
        <v>295</v>
      </c>
      <c r="N35" s="401">
        <v>8</v>
      </c>
      <c r="O35" s="401">
        <v>0</v>
      </c>
      <c r="P35" s="401">
        <f t="shared" si="3"/>
        <v>8</v>
      </c>
    </row>
    <row r="36" spans="1:22" s="416" customFormat="1" ht="17.100000000000001" customHeight="1" x14ac:dyDescent="0.25">
      <c r="A36" s="8"/>
      <c r="B36" s="402" t="s">
        <v>31</v>
      </c>
      <c r="C36" s="402">
        <v>2</v>
      </c>
      <c r="D36" s="402">
        <v>3</v>
      </c>
      <c r="E36" s="402">
        <v>1</v>
      </c>
      <c r="F36" s="26">
        <f t="shared" si="2"/>
        <v>6</v>
      </c>
      <c r="G36" s="402">
        <v>40</v>
      </c>
      <c r="H36" s="402">
        <v>0</v>
      </c>
      <c r="I36" s="402">
        <f t="shared" si="4"/>
        <v>40</v>
      </c>
      <c r="J36" s="928">
        <v>0</v>
      </c>
      <c r="K36" s="929"/>
      <c r="L36" s="50"/>
      <c r="M36" s="401" t="s">
        <v>309</v>
      </c>
      <c r="N36" s="401">
        <v>14</v>
      </c>
      <c r="O36" s="401">
        <v>4</v>
      </c>
      <c r="P36" s="401">
        <f t="shared" si="3"/>
        <v>18</v>
      </c>
    </row>
    <row r="37" spans="1:22" s="416" customFormat="1" ht="17.100000000000001" customHeight="1" x14ac:dyDescent="0.25">
      <c r="A37" s="8"/>
      <c r="B37" s="402" t="s">
        <v>32</v>
      </c>
      <c r="C37" s="402">
        <v>2</v>
      </c>
      <c r="D37" s="402">
        <v>0</v>
      </c>
      <c r="E37" s="402">
        <v>0</v>
      </c>
      <c r="F37" s="26">
        <f t="shared" si="2"/>
        <v>2</v>
      </c>
      <c r="G37" s="402">
        <v>0</v>
      </c>
      <c r="H37" s="402">
        <v>0</v>
      </c>
      <c r="I37" s="402">
        <f t="shared" si="4"/>
        <v>0</v>
      </c>
      <c r="J37" s="928">
        <v>0</v>
      </c>
      <c r="K37" s="929"/>
      <c r="L37" s="50"/>
      <c r="M37" s="401" t="s">
        <v>358</v>
      </c>
      <c r="N37" s="401">
        <v>6</v>
      </c>
      <c r="O37" s="401">
        <v>0</v>
      </c>
      <c r="P37" s="401">
        <f t="shared" si="3"/>
        <v>6</v>
      </c>
    </row>
    <row r="38" spans="1:22" s="416" customFormat="1" ht="17.100000000000001" customHeight="1" x14ac:dyDescent="0.25">
      <c r="A38" s="8"/>
      <c r="B38" s="402" t="s">
        <v>63</v>
      </c>
      <c r="C38" s="402">
        <v>0</v>
      </c>
      <c r="D38" s="402">
        <v>2</v>
      </c>
      <c r="E38" s="402">
        <v>2</v>
      </c>
      <c r="F38" s="26">
        <f t="shared" si="2"/>
        <v>4</v>
      </c>
      <c r="G38" s="402">
        <v>30</v>
      </c>
      <c r="H38" s="402">
        <v>0</v>
      </c>
      <c r="I38" s="402">
        <f t="shared" si="4"/>
        <v>30</v>
      </c>
      <c r="J38" s="928">
        <v>0</v>
      </c>
      <c r="K38" s="929"/>
      <c r="L38" s="50"/>
      <c r="M38" s="401" t="s">
        <v>299</v>
      </c>
      <c r="N38" s="401">
        <v>6</v>
      </c>
      <c r="O38" s="401">
        <v>0</v>
      </c>
      <c r="P38" s="401">
        <f t="shared" si="3"/>
        <v>6</v>
      </c>
    </row>
    <row r="39" spans="1:22" s="416" customFormat="1" ht="17.100000000000001" customHeight="1" x14ac:dyDescent="0.25">
      <c r="A39" s="8"/>
      <c r="B39" s="402" t="s">
        <v>33</v>
      </c>
      <c r="C39" s="402">
        <v>1</v>
      </c>
      <c r="D39" s="402">
        <v>0</v>
      </c>
      <c r="E39" s="40">
        <v>0</v>
      </c>
      <c r="F39" s="26">
        <f>SUM(C39:E39)</f>
        <v>1</v>
      </c>
      <c r="G39" s="402">
        <v>8</v>
      </c>
      <c r="H39" s="402">
        <v>0</v>
      </c>
      <c r="I39" s="402">
        <f>SUM(G39:H39)</f>
        <v>8</v>
      </c>
      <c r="J39" s="928">
        <v>0</v>
      </c>
      <c r="K39" s="929"/>
      <c r="L39" s="50"/>
      <c r="M39" s="401" t="s">
        <v>307</v>
      </c>
      <c r="N39" s="401">
        <v>39</v>
      </c>
      <c r="O39" s="401">
        <v>0</v>
      </c>
      <c r="P39" s="401">
        <f t="shared" si="3"/>
        <v>39</v>
      </c>
    </row>
    <row r="40" spans="1:22" s="416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02">
        <v>120</v>
      </c>
      <c r="H40" s="402">
        <v>0</v>
      </c>
      <c r="I40" s="402">
        <f>SUM(G40:H40)</f>
        <v>120</v>
      </c>
      <c r="J40" s="928">
        <v>0</v>
      </c>
      <c r="K40" s="929"/>
      <c r="L40" s="50"/>
      <c r="M40" s="401" t="s">
        <v>453</v>
      </c>
      <c r="N40" s="401">
        <v>8</v>
      </c>
      <c r="O40" s="401">
        <v>0</v>
      </c>
      <c r="P40" s="401">
        <f t="shared" si="3"/>
        <v>8</v>
      </c>
    </row>
    <row r="41" spans="1:22" s="416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368</v>
      </c>
      <c r="H41" s="103">
        <f t="shared" si="5"/>
        <v>0</v>
      </c>
      <c r="I41" s="344">
        <f>SUM(I31:I40)</f>
        <v>368</v>
      </c>
      <c r="J41" s="928">
        <v>0</v>
      </c>
      <c r="K41" s="929"/>
      <c r="L41" s="50"/>
      <c r="M41" s="401" t="s">
        <v>306</v>
      </c>
      <c r="N41" s="401">
        <f>SUM(N31:N40)</f>
        <v>99</v>
      </c>
      <c r="O41" s="401">
        <f>SUM(O31:O40)</f>
        <v>8</v>
      </c>
      <c r="P41" s="401">
        <f>SUM(P31:P40)</f>
        <v>107</v>
      </c>
      <c r="Q41" s="345">
        <f>N41-N39</f>
        <v>60</v>
      </c>
    </row>
    <row r="42" spans="1:22" s="416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16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16" customFormat="1" ht="30.6" customHeight="1" x14ac:dyDescent="0.25">
      <c r="A44" s="8"/>
      <c r="B44" s="412" t="s">
        <v>35</v>
      </c>
      <c r="C44" s="412" t="s">
        <v>36</v>
      </c>
      <c r="D44" s="412" t="s">
        <v>1</v>
      </c>
      <c r="E44" s="406" t="s">
        <v>45</v>
      </c>
      <c r="F44" s="412" t="s">
        <v>71</v>
      </c>
      <c r="G44" s="412" t="s">
        <v>37</v>
      </c>
      <c r="H44" s="901" t="s">
        <v>7</v>
      </c>
      <c r="I44" s="936"/>
      <c r="J44" s="936"/>
      <c r="K44" s="902"/>
      <c r="L44" s="43"/>
      <c r="M44" s="412" t="s">
        <v>50</v>
      </c>
      <c r="N44" s="412" t="s">
        <v>49</v>
      </c>
      <c r="O44" s="412" t="s">
        <v>48</v>
      </c>
      <c r="P44" s="412" t="s">
        <v>47</v>
      </c>
      <c r="Q44" s="416" t="s">
        <v>243</v>
      </c>
      <c r="R44" s="416" t="s">
        <v>424</v>
      </c>
    </row>
    <row r="45" spans="1:22" s="416" customFormat="1" ht="30.95" customHeight="1" x14ac:dyDescent="0.55000000000000004">
      <c r="A45" s="8"/>
      <c r="B45" s="402" t="s">
        <v>61</v>
      </c>
      <c r="C45" s="415">
        <v>0</v>
      </c>
      <c r="D45" s="402" t="s">
        <v>62</v>
      </c>
      <c r="E45" s="415">
        <f>'1403-03-25'!E45+'1403-03-26'!C45</f>
        <v>132800</v>
      </c>
      <c r="F45" s="415">
        <v>3806</v>
      </c>
      <c r="G45" s="415">
        <f>'1403-03-25'!G45-F45+C45+R45</f>
        <v>26962</v>
      </c>
      <c r="H45" s="1012" t="s">
        <v>425</v>
      </c>
      <c r="I45" s="1013"/>
      <c r="J45" s="1013"/>
      <c r="K45" s="1014"/>
      <c r="L45" s="41"/>
      <c r="M45" s="402" t="s">
        <v>66</v>
      </c>
      <c r="N45" s="415">
        <f>'1403-03-25'!O45</f>
        <v>73.150000000000006</v>
      </c>
      <c r="O45" s="415">
        <f>SUM(J15:J19)</f>
        <v>1752.71</v>
      </c>
      <c r="P45" s="415">
        <f>'1403-03-25'!P45+O45+Q45</f>
        <v>82858.489999999976</v>
      </c>
      <c r="Q45" s="19">
        <v>0</v>
      </c>
      <c r="R45" s="19">
        <v>0</v>
      </c>
      <c r="V45" s="18"/>
    </row>
    <row r="46" spans="1:22" s="416" customFormat="1" ht="30.95" customHeight="1" x14ac:dyDescent="0.25">
      <c r="A46" s="8"/>
      <c r="B46" s="402" t="s">
        <v>301</v>
      </c>
      <c r="C46" s="402">
        <v>0</v>
      </c>
      <c r="D46" s="402" t="s">
        <v>302</v>
      </c>
      <c r="E46" s="402">
        <v>251</v>
      </c>
      <c r="F46" s="402">
        <v>0</v>
      </c>
      <c r="G46" s="415" t="s">
        <v>42</v>
      </c>
      <c r="H46" s="937" t="s">
        <v>42</v>
      </c>
      <c r="I46" s="938"/>
      <c r="J46" s="938"/>
      <c r="K46" s="939"/>
      <c r="L46" s="42"/>
      <c r="M46" s="414" t="s">
        <v>67</v>
      </c>
      <c r="N46" s="415">
        <f>'1403-03-25'!O46</f>
        <v>73.150000000000006</v>
      </c>
      <c r="O46" s="415">
        <f>J21+J20</f>
        <v>738.15000000000009</v>
      </c>
      <c r="P46" s="415">
        <f>'1403-03-25'!P46+O46+Q46</f>
        <v>66009</v>
      </c>
      <c r="Q46" s="19">
        <f>Q45*0.6</f>
        <v>0</v>
      </c>
      <c r="R46" s="19"/>
      <c r="U46" s="19"/>
    </row>
    <row r="47" spans="1:22" s="416" customFormat="1" ht="30.95" customHeight="1" x14ac:dyDescent="0.25">
      <c r="A47" s="8"/>
      <c r="B47" s="402" t="s">
        <v>463</v>
      </c>
      <c r="C47" s="402">
        <v>0</v>
      </c>
      <c r="D47" s="402" t="s">
        <v>485</v>
      </c>
      <c r="E47" s="402">
        <f>'1403-03-23'!E48+'1403-03-26'!C47</f>
        <v>30</v>
      </c>
      <c r="F47" s="402">
        <v>0</v>
      </c>
      <c r="G47" s="415">
        <f>E47-F47</f>
        <v>30</v>
      </c>
      <c r="H47" s="937" t="s">
        <v>42</v>
      </c>
      <c r="I47" s="938"/>
      <c r="J47" s="938"/>
      <c r="K47" s="939"/>
      <c r="L47" s="42"/>
      <c r="M47" s="414" t="s">
        <v>164</v>
      </c>
      <c r="N47" s="415">
        <f>'1403-03-25'!O47</f>
        <v>0</v>
      </c>
      <c r="O47" s="415">
        <f>J24++J22</f>
        <v>1044.56</v>
      </c>
      <c r="P47" s="415">
        <f>'1403-03-25'!P47+O47+Q47</f>
        <v>22621.34</v>
      </c>
      <c r="Q47" s="416">
        <v>0</v>
      </c>
      <c r="R47" s="19"/>
      <c r="U47" s="19"/>
    </row>
    <row r="48" spans="1:22" s="416" customFormat="1" ht="30.95" customHeight="1" x14ac:dyDescent="0.25">
      <c r="A48" s="8"/>
      <c r="B48" s="402" t="s">
        <v>486</v>
      </c>
      <c r="C48" s="402">
        <f>28.44+25.07+26.09+27.2+26.85+26.86+26.13+13.9+100</f>
        <v>300.53999999999996</v>
      </c>
      <c r="D48" s="402" t="s">
        <v>485</v>
      </c>
      <c r="E48" s="402">
        <f>'1403-03-23'!E49+'1403-03-26'!C48</f>
        <v>300.53999999999996</v>
      </c>
      <c r="F48" s="402">
        <v>0</v>
      </c>
      <c r="G48" s="415">
        <f>E48-F48</f>
        <v>300.53999999999996</v>
      </c>
      <c r="H48" s="403"/>
      <c r="I48" s="404"/>
      <c r="J48" s="404"/>
      <c r="K48" s="405"/>
      <c r="L48" s="42"/>
      <c r="M48" s="414" t="s">
        <v>190</v>
      </c>
      <c r="N48" s="415">
        <f>'1403-03-25'!O48</f>
        <v>0</v>
      </c>
      <c r="O48" s="415">
        <f>J25</f>
        <v>0</v>
      </c>
      <c r="P48" s="415">
        <f>'1403-03-25'!P48+O48+Q48</f>
        <v>519</v>
      </c>
      <c r="Q48" s="19">
        <v>0</v>
      </c>
      <c r="R48" s="19"/>
    </row>
    <row r="49" spans="1:17" s="416" customFormat="1" ht="30.95" customHeight="1" x14ac:dyDescent="0.25">
      <c r="A49" s="8"/>
      <c r="B49" s="31"/>
      <c r="C49" s="31"/>
      <c r="D49" s="402"/>
      <c r="E49" s="402"/>
      <c r="F49" s="402"/>
      <c r="G49" s="402"/>
      <c r="H49" s="930"/>
      <c r="I49" s="931"/>
      <c r="J49" s="931"/>
      <c r="K49" s="932"/>
      <c r="L49" s="42"/>
      <c r="M49" s="402" t="s">
        <v>191</v>
      </c>
      <c r="N49" s="415">
        <f>'1403-03-25'!O49</f>
        <v>0</v>
      </c>
      <c r="O49" s="415">
        <f>J23</f>
        <v>0</v>
      </c>
      <c r="P49" s="415">
        <f>'1403-03-25'!P49+O49+Q49</f>
        <v>90</v>
      </c>
      <c r="Q49" s="416">
        <v>0</v>
      </c>
    </row>
    <row r="50" spans="1:17" s="416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416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416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93">
    <mergeCell ref="M8:P8"/>
    <mergeCell ref="M9:P9"/>
    <mergeCell ref="M10:P10"/>
    <mergeCell ref="H47:K47"/>
    <mergeCell ref="H49:K49"/>
    <mergeCell ref="J36:K36"/>
    <mergeCell ref="J37:K37"/>
    <mergeCell ref="J38:K38"/>
    <mergeCell ref="J39:K39"/>
    <mergeCell ref="J40:K40"/>
    <mergeCell ref="J41:K41"/>
    <mergeCell ref="J30:K30"/>
    <mergeCell ref="J31:K31"/>
    <mergeCell ref="J32:K32"/>
    <mergeCell ref="J33:K33"/>
    <mergeCell ref="J34:K34"/>
    <mergeCell ref="B50:G50"/>
    <mergeCell ref="H50:P50"/>
    <mergeCell ref="B51:P51"/>
    <mergeCell ref="B52:P52"/>
    <mergeCell ref="B42:P42"/>
    <mergeCell ref="B43:K43"/>
    <mergeCell ref="M43:P43"/>
    <mergeCell ref="H44:K44"/>
    <mergeCell ref="H45:K45"/>
    <mergeCell ref="H46:K46"/>
    <mergeCell ref="J35:K35"/>
    <mergeCell ref="K26:L26"/>
    <mergeCell ref="M26:P26"/>
    <mergeCell ref="K27:L27"/>
    <mergeCell ref="M27:P27"/>
    <mergeCell ref="B29:K29"/>
    <mergeCell ref="M29:P29"/>
    <mergeCell ref="K23:L23"/>
    <mergeCell ref="M23:P23"/>
    <mergeCell ref="K24:L24"/>
    <mergeCell ref="M24:P24"/>
    <mergeCell ref="K25:L25"/>
    <mergeCell ref="M25:P25"/>
    <mergeCell ref="K20:L20"/>
    <mergeCell ref="M20:P20"/>
    <mergeCell ref="K21:L21"/>
    <mergeCell ref="M21:P21"/>
    <mergeCell ref="K22:L22"/>
    <mergeCell ref="M22:P22"/>
    <mergeCell ref="K19:L19"/>
    <mergeCell ref="M19:P19"/>
    <mergeCell ref="S19:T19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B10:D10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B9:D9"/>
    <mergeCell ref="F9:G9"/>
    <mergeCell ref="I9:L9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A01C-BB4A-4FF3-9415-440EC82209FD}">
  <sheetPr>
    <pageSetUpPr fitToPage="1"/>
  </sheetPr>
  <dimension ref="A2:Z52"/>
  <sheetViews>
    <sheetView rightToLeft="1" view="pageBreakPreview" topLeftCell="F1" zoomScale="115" zoomScaleNormal="100" zoomScaleSheetLayoutView="115" workbookViewId="0">
      <selection activeCell="I8" sqref="I8:L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3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3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33" customFormat="1" ht="23.1" customHeight="1" x14ac:dyDescent="0.25">
      <c r="A4" s="8"/>
      <c r="B4" s="977" t="s">
        <v>2</v>
      </c>
      <c r="C4" s="977"/>
      <c r="D4" s="977"/>
      <c r="E4" s="977"/>
      <c r="F4" s="426"/>
      <c r="G4" s="978" t="s">
        <v>16</v>
      </c>
      <c r="H4" s="978"/>
      <c r="I4" s="997" t="s">
        <v>408</v>
      </c>
      <c r="J4" s="997"/>
      <c r="K4" s="996" t="s">
        <v>488</v>
      </c>
      <c r="L4" s="996"/>
      <c r="M4" s="996"/>
      <c r="N4" s="978" t="s">
        <v>3</v>
      </c>
      <c r="O4" s="978"/>
      <c r="P4" s="430">
        <v>59</v>
      </c>
    </row>
    <row r="5" spans="1:26" s="424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3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28" customFormat="1" ht="22.5" customHeight="1" x14ac:dyDescent="0.25">
      <c r="A7" s="8"/>
      <c r="B7" s="892" t="s">
        <v>60</v>
      </c>
      <c r="C7" s="892"/>
      <c r="D7" s="892"/>
      <c r="E7" s="427" t="s">
        <v>18</v>
      </c>
      <c r="F7" s="892" t="s">
        <v>60</v>
      </c>
      <c r="G7" s="892"/>
      <c r="H7" s="42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28" customFormat="1" ht="30" customHeight="1" x14ac:dyDescent="0.25">
      <c r="A8" s="8"/>
      <c r="B8" s="888" t="s">
        <v>477</v>
      </c>
      <c r="C8" s="889"/>
      <c r="D8" s="890"/>
      <c r="E8" s="431" t="s">
        <v>42</v>
      </c>
      <c r="F8" s="888" t="s">
        <v>410</v>
      </c>
      <c r="G8" s="890"/>
      <c r="H8" s="422" t="s">
        <v>42</v>
      </c>
      <c r="I8" s="1024" t="s">
        <v>490</v>
      </c>
      <c r="J8" s="1024"/>
      <c r="K8" s="1024"/>
      <c r="L8" s="1024"/>
      <c r="M8" s="1025" t="s">
        <v>481</v>
      </c>
      <c r="N8" s="1026"/>
      <c r="O8" s="1026"/>
      <c r="P8" s="1027"/>
    </row>
    <row r="9" spans="1:26" s="428" customFormat="1" ht="30" customHeight="1" x14ac:dyDescent="0.25">
      <c r="A9" s="8"/>
      <c r="B9" s="888" t="s">
        <v>489</v>
      </c>
      <c r="C9" s="889"/>
      <c r="D9" s="890"/>
      <c r="E9" s="431" t="s">
        <v>42</v>
      </c>
      <c r="F9" s="928" t="s">
        <v>102</v>
      </c>
      <c r="G9" s="929"/>
      <c r="H9" s="422" t="s">
        <v>42</v>
      </c>
      <c r="I9" s="896" t="s">
        <v>42</v>
      </c>
      <c r="J9" s="896"/>
      <c r="K9" s="896"/>
      <c r="L9" s="896"/>
      <c r="M9" s="1028" t="s">
        <v>482</v>
      </c>
      <c r="N9" s="1029"/>
      <c r="O9" s="1029"/>
      <c r="P9" s="1030"/>
    </row>
    <row r="10" spans="1:26" s="428" customFormat="1" ht="30" customHeight="1" x14ac:dyDescent="0.25">
      <c r="A10" s="8"/>
      <c r="B10" s="888" t="s">
        <v>42</v>
      </c>
      <c r="C10" s="889"/>
      <c r="D10" s="890"/>
      <c r="E10" s="431" t="s">
        <v>42</v>
      </c>
      <c r="F10" s="928" t="s">
        <v>42</v>
      </c>
      <c r="G10" s="929"/>
      <c r="H10" s="422" t="s">
        <v>42</v>
      </c>
      <c r="I10" s="896" t="s">
        <v>42</v>
      </c>
      <c r="J10" s="896"/>
      <c r="K10" s="896"/>
      <c r="L10" s="896"/>
      <c r="M10" s="1004" t="s">
        <v>491</v>
      </c>
      <c r="N10" s="1021"/>
      <c r="O10" s="1021"/>
      <c r="P10" s="1022"/>
    </row>
    <row r="11" spans="1:26" s="42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3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3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30" customFormat="1" ht="18.75" customHeight="1" x14ac:dyDescent="0.25">
      <c r="A14" s="8"/>
      <c r="B14" s="894"/>
      <c r="C14" s="894"/>
      <c r="D14" s="894"/>
      <c r="E14" s="894"/>
      <c r="F14" s="927"/>
      <c r="G14" s="893"/>
      <c r="H14" s="427" t="s">
        <v>57</v>
      </c>
      <c r="I14" s="42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3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422" t="s">
        <v>84</v>
      </c>
      <c r="H15" s="7">
        <v>110</v>
      </c>
      <c r="I15" s="30">
        <v>0</v>
      </c>
      <c r="J15" s="29">
        <f>H15*6.65+I15*4.16</f>
        <v>731.5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33" t="str">
        <f>C15</f>
        <v>712 + 900</v>
      </c>
      <c r="Y15" s="433" t="str">
        <f>D15</f>
        <v>713 + 360</v>
      </c>
      <c r="Z15" s="417" t="str">
        <f>G15</f>
        <v>712 + 650</v>
      </c>
    </row>
    <row r="16" spans="1:26" s="43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22" t="s">
        <v>396</v>
      </c>
      <c r="H16" s="7">
        <v>24</v>
      </c>
      <c r="I16" s="7">
        <f>80-H16</f>
        <v>56</v>
      </c>
      <c r="J16" s="29">
        <f t="shared" ref="J16:J19" si="0">H16*6.65+I16*4.16</f>
        <v>392.56000000000006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25"/>
      <c r="T16" s="42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3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1000</v>
      </c>
      <c r="F17" s="6" t="s">
        <v>333</v>
      </c>
      <c r="G17" s="422" t="s">
        <v>461</v>
      </c>
      <c r="H17" s="422">
        <v>48</v>
      </c>
      <c r="I17" s="7">
        <v>72</v>
      </c>
      <c r="J17" s="29">
        <f t="shared" si="0"/>
        <v>618.72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3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422" t="s">
        <v>474</v>
      </c>
      <c r="H18" s="422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28"/>
      <c r="R18" s="428"/>
      <c r="S18" s="428"/>
      <c r="T18" s="428"/>
    </row>
    <row r="19" spans="1:20" s="433" customFormat="1" ht="15" customHeight="1" x14ac:dyDescent="0.25">
      <c r="A19" s="8"/>
      <c r="B19" s="398" t="s">
        <v>8</v>
      </c>
      <c r="C19" s="422" t="s">
        <v>471</v>
      </c>
      <c r="D19" s="422" t="s">
        <v>472</v>
      </c>
      <c r="E19" s="6">
        <v>500</v>
      </c>
      <c r="F19" s="6" t="s">
        <v>356</v>
      </c>
      <c r="G19" s="422" t="s">
        <v>472</v>
      </c>
      <c r="H19" s="422">
        <v>0</v>
      </c>
      <c r="I19" s="422">
        <v>0</v>
      </c>
      <c r="J19" s="29">
        <f t="shared" si="0"/>
        <v>0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33" customFormat="1" ht="15" customHeight="1" x14ac:dyDescent="0.25">
      <c r="A20" s="8"/>
      <c r="B20" s="399" t="s">
        <v>40</v>
      </c>
      <c r="C20" s="422" t="s">
        <v>471</v>
      </c>
      <c r="D20" s="422" t="s">
        <v>472</v>
      </c>
      <c r="E20" s="6" t="s">
        <v>42</v>
      </c>
      <c r="F20" s="6" t="s">
        <v>42</v>
      </c>
      <c r="G20" s="422" t="s">
        <v>472</v>
      </c>
      <c r="H20" s="422" t="s">
        <v>42</v>
      </c>
      <c r="I20" s="422" t="s">
        <v>42</v>
      </c>
      <c r="J20" s="432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425"/>
      <c r="T20" s="425"/>
    </row>
    <row r="21" spans="1:20" s="43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22" t="s">
        <v>84</v>
      </c>
      <c r="H21" s="422" t="s">
        <v>42</v>
      </c>
      <c r="I21" s="422" t="s">
        <v>42</v>
      </c>
      <c r="J21" s="432">
        <f>J15</f>
        <v>731.5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25"/>
      <c r="T21" s="209"/>
    </row>
    <row r="22" spans="1:20" s="433" customFormat="1" ht="15" customHeight="1" x14ac:dyDescent="0.25">
      <c r="A22" s="8"/>
      <c r="B22" s="400" t="s">
        <v>426</v>
      </c>
      <c r="C22" s="422" t="s">
        <v>42</v>
      </c>
      <c r="D22" s="422" t="s">
        <v>42</v>
      </c>
      <c r="E22" s="422" t="s">
        <v>42</v>
      </c>
      <c r="F22" s="422" t="s">
        <v>42</v>
      </c>
      <c r="G22" s="422" t="s">
        <v>75</v>
      </c>
      <c r="H22" s="422" t="s">
        <v>42</v>
      </c>
      <c r="I22" s="422" t="s">
        <v>42</v>
      </c>
      <c r="J22" s="432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33">
        <v>48</v>
      </c>
      <c r="S22" s="425"/>
      <c r="T22" s="209"/>
    </row>
    <row r="23" spans="1:20" s="433" customFormat="1" ht="15" customHeight="1" x14ac:dyDescent="0.25">
      <c r="A23" s="8"/>
      <c r="B23" s="399" t="s">
        <v>163</v>
      </c>
      <c r="C23" s="422" t="s">
        <v>42</v>
      </c>
      <c r="D23" s="422" t="s">
        <v>42</v>
      </c>
      <c r="E23" s="422" t="s">
        <v>42</v>
      </c>
      <c r="F23" s="422" t="s">
        <v>42</v>
      </c>
      <c r="G23" s="422" t="s">
        <v>461</v>
      </c>
      <c r="H23" s="422" t="s">
        <v>42</v>
      </c>
      <c r="I23" s="422" t="s">
        <v>42</v>
      </c>
      <c r="J23" s="432">
        <f>J17</f>
        <v>618.72</v>
      </c>
      <c r="K23" s="960" t="s">
        <v>70</v>
      </c>
      <c r="L23" s="961"/>
      <c r="M23" s="910" t="s">
        <v>42</v>
      </c>
      <c r="N23" s="910"/>
      <c r="O23" s="910"/>
      <c r="P23" s="910"/>
      <c r="S23" s="425"/>
      <c r="T23" s="209"/>
    </row>
    <row r="24" spans="1:20" s="433" customFormat="1" ht="15" customHeight="1" x14ac:dyDescent="0.25">
      <c r="A24" s="8"/>
      <c r="B24" s="399" t="s">
        <v>163</v>
      </c>
      <c r="C24" s="422" t="s">
        <v>42</v>
      </c>
      <c r="D24" s="422" t="s">
        <v>42</v>
      </c>
      <c r="E24" s="422" t="s">
        <v>42</v>
      </c>
      <c r="F24" s="422" t="s">
        <v>42</v>
      </c>
      <c r="G24" s="422" t="s">
        <v>396</v>
      </c>
      <c r="H24" s="422" t="s">
        <v>42</v>
      </c>
      <c r="I24" s="422" t="s">
        <v>42</v>
      </c>
      <c r="J24" s="432">
        <f>J16</f>
        <v>392.56000000000006</v>
      </c>
      <c r="K24" s="960" t="s">
        <v>70</v>
      </c>
      <c r="L24" s="961"/>
      <c r="M24" s="910" t="s">
        <v>42</v>
      </c>
      <c r="N24" s="910"/>
      <c r="O24" s="910"/>
      <c r="P24" s="910"/>
      <c r="S24" s="425"/>
      <c r="T24" s="209"/>
    </row>
    <row r="25" spans="1:20" s="433" customFormat="1" ht="15" customHeight="1" x14ac:dyDescent="0.25">
      <c r="A25" s="8"/>
      <c r="B25" s="6" t="s">
        <v>417</v>
      </c>
      <c r="C25" s="422" t="s">
        <v>42</v>
      </c>
      <c r="D25" s="422" t="s">
        <v>42</v>
      </c>
      <c r="E25" s="422" t="s">
        <v>42</v>
      </c>
      <c r="F25" s="422" t="s">
        <v>42</v>
      </c>
      <c r="G25" s="422" t="s">
        <v>76</v>
      </c>
      <c r="H25" s="422" t="s">
        <v>42</v>
      </c>
      <c r="I25" s="422" t="s">
        <v>42</v>
      </c>
      <c r="J25" s="432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33" customFormat="1" ht="15" customHeight="1" x14ac:dyDescent="0.25">
      <c r="A26" s="8"/>
      <c r="B26" s="422" t="s">
        <v>367</v>
      </c>
      <c r="C26" s="422" t="s">
        <v>42</v>
      </c>
      <c r="D26" s="422" t="s">
        <v>42</v>
      </c>
      <c r="E26" s="422" t="s">
        <v>42</v>
      </c>
      <c r="F26" s="422" t="s">
        <v>42</v>
      </c>
      <c r="G26" s="422" t="s">
        <v>42</v>
      </c>
      <c r="H26" s="422" t="s">
        <v>42</v>
      </c>
      <c r="I26" s="422" t="s">
        <v>42</v>
      </c>
      <c r="J26" s="432">
        <v>0</v>
      </c>
      <c r="K26" s="960" t="s">
        <v>69</v>
      </c>
      <c r="L26" s="961"/>
      <c r="M26" s="900"/>
      <c r="N26" s="900"/>
      <c r="O26" s="900"/>
      <c r="P26" s="900"/>
      <c r="S26" s="425"/>
      <c r="T26" s="209"/>
    </row>
    <row r="27" spans="1:20" s="433" customFormat="1" ht="15" customHeight="1" x14ac:dyDescent="0.25">
      <c r="A27" s="8"/>
      <c r="B27" s="422"/>
      <c r="C27" s="422"/>
      <c r="D27" s="422"/>
      <c r="E27" s="422"/>
      <c r="F27" s="422"/>
      <c r="G27" s="422"/>
      <c r="H27" s="422"/>
      <c r="I27" s="422"/>
      <c r="J27" s="422"/>
      <c r="K27" s="960"/>
      <c r="L27" s="961"/>
      <c r="M27" s="900"/>
      <c r="N27" s="900"/>
      <c r="O27" s="900"/>
      <c r="P27" s="900"/>
      <c r="S27" s="425"/>
      <c r="T27" s="425"/>
    </row>
    <row r="28" spans="1:20" s="42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33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30" customFormat="1" ht="47.1" customHeight="1" x14ac:dyDescent="0.25">
      <c r="A30" s="8"/>
      <c r="B30" s="427" t="s">
        <v>26</v>
      </c>
      <c r="C30" s="427" t="s">
        <v>28</v>
      </c>
      <c r="D30" s="427" t="s">
        <v>29</v>
      </c>
      <c r="E30" s="427" t="s">
        <v>64</v>
      </c>
      <c r="F30" s="427" t="s">
        <v>30</v>
      </c>
      <c r="G30" s="429" t="s">
        <v>51</v>
      </c>
      <c r="H30" s="429" t="s">
        <v>52</v>
      </c>
      <c r="I30" s="429" t="s">
        <v>53</v>
      </c>
      <c r="J30" s="901" t="s">
        <v>54</v>
      </c>
      <c r="K30" s="902"/>
      <c r="L30" s="51"/>
      <c r="M30" s="427" t="s">
        <v>292</v>
      </c>
      <c r="N30" s="427" t="s">
        <v>293</v>
      </c>
      <c r="O30" s="427" t="s">
        <v>294</v>
      </c>
      <c r="P30" s="427" t="s">
        <v>304</v>
      </c>
    </row>
    <row r="31" spans="1:20" s="43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22">
        <v>2</v>
      </c>
      <c r="F31" s="26">
        <f>SUM(C31:E31)</f>
        <v>6</v>
      </c>
      <c r="G31" s="422">
        <v>60</v>
      </c>
      <c r="H31" s="422">
        <v>0</v>
      </c>
      <c r="I31" s="422">
        <f>SUM(G31:H31)</f>
        <v>60</v>
      </c>
      <c r="J31" s="928">
        <v>0</v>
      </c>
      <c r="K31" s="929"/>
      <c r="L31" s="50"/>
      <c r="M31" s="421" t="s">
        <v>308</v>
      </c>
      <c r="N31" s="421">
        <v>4</v>
      </c>
      <c r="O31" s="421">
        <v>1</v>
      </c>
      <c r="P31" s="421">
        <f>O31+N31</f>
        <v>5</v>
      </c>
    </row>
    <row r="32" spans="1:20" s="433" customFormat="1" ht="17.100000000000001" customHeight="1" x14ac:dyDescent="0.25">
      <c r="A32" s="8"/>
      <c r="B32" s="422" t="s">
        <v>12</v>
      </c>
      <c r="C32" s="26">
        <v>0</v>
      </c>
      <c r="D32" s="26">
        <v>0</v>
      </c>
      <c r="E32" s="422">
        <v>3</v>
      </c>
      <c r="F32" s="26">
        <f t="shared" ref="F32:F38" si="2">SUM(C32:E32)</f>
        <v>3</v>
      </c>
      <c r="G32" s="422">
        <v>20</v>
      </c>
      <c r="H32" s="422">
        <v>0</v>
      </c>
      <c r="I32" s="422">
        <f>SUM(G32:H32)</f>
        <v>20</v>
      </c>
      <c r="J32" s="928">
        <v>0</v>
      </c>
      <c r="K32" s="929"/>
      <c r="L32" s="50"/>
      <c r="M32" s="421" t="s">
        <v>300</v>
      </c>
      <c r="N32" s="421">
        <v>5</v>
      </c>
      <c r="O32" s="421">
        <v>0</v>
      </c>
      <c r="P32" s="421">
        <f t="shared" ref="P32:P40" si="3">O32+N32</f>
        <v>5</v>
      </c>
    </row>
    <row r="33" spans="1:22" s="433" customFormat="1" ht="17.100000000000001" customHeight="1" x14ac:dyDescent="0.25">
      <c r="A33" s="8"/>
      <c r="B33" s="422" t="s">
        <v>13</v>
      </c>
      <c r="C33" s="422">
        <v>3</v>
      </c>
      <c r="D33" s="422">
        <v>0</v>
      </c>
      <c r="E33" s="422">
        <v>9</v>
      </c>
      <c r="F33" s="26">
        <f t="shared" si="2"/>
        <v>12</v>
      </c>
      <c r="G33" s="422">
        <v>110</v>
      </c>
      <c r="H33" s="422">
        <v>0</v>
      </c>
      <c r="I33" s="422">
        <f>SUM(G33:H33)</f>
        <v>110</v>
      </c>
      <c r="J33" s="928">
        <v>0</v>
      </c>
      <c r="K33" s="929"/>
      <c r="L33" s="50"/>
      <c r="M33" s="421" t="s">
        <v>296</v>
      </c>
      <c r="N33" s="421">
        <v>5</v>
      </c>
      <c r="O33" s="421">
        <v>2</v>
      </c>
      <c r="P33" s="421">
        <f t="shared" si="3"/>
        <v>7</v>
      </c>
    </row>
    <row r="34" spans="1:22" s="433" customFormat="1" ht="17.100000000000001" customHeight="1" x14ac:dyDescent="0.25">
      <c r="A34" s="8"/>
      <c r="B34" s="422" t="s">
        <v>10</v>
      </c>
      <c r="C34" s="422">
        <v>1</v>
      </c>
      <c r="D34" s="422">
        <v>0</v>
      </c>
      <c r="E34" s="422">
        <v>1</v>
      </c>
      <c r="F34" s="26">
        <f t="shared" si="2"/>
        <v>2</v>
      </c>
      <c r="G34" s="422">
        <v>10</v>
      </c>
      <c r="H34" s="422">
        <v>0</v>
      </c>
      <c r="I34" s="422">
        <f t="shared" ref="I34:I38" si="4">SUM(G34:H34)</f>
        <v>10</v>
      </c>
      <c r="J34" s="928">
        <v>0</v>
      </c>
      <c r="K34" s="929"/>
      <c r="L34" s="50"/>
      <c r="M34" s="421" t="s">
        <v>297</v>
      </c>
      <c r="N34" s="421">
        <v>5</v>
      </c>
      <c r="O34" s="421">
        <v>0</v>
      </c>
      <c r="P34" s="421">
        <f t="shared" si="3"/>
        <v>5</v>
      </c>
    </row>
    <row r="35" spans="1:22" s="433" customFormat="1" ht="17.100000000000001" customHeight="1" x14ac:dyDescent="0.25">
      <c r="A35" s="8"/>
      <c r="B35" s="422" t="s">
        <v>11</v>
      </c>
      <c r="C35" s="422">
        <v>3</v>
      </c>
      <c r="D35" s="422">
        <v>0</v>
      </c>
      <c r="E35" s="422">
        <v>3</v>
      </c>
      <c r="F35" s="26">
        <f t="shared" si="2"/>
        <v>6</v>
      </c>
      <c r="G35" s="422">
        <v>50</v>
      </c>
      <c r="H35" s="422">
        <v>0</v>
      </c>
      <c r="I35" s="422">
        <f t="shared" si="4"/>
        <v>50</v>
      </c>
      <c r="J35" s="928">
        <v>10</v>
      </c>
      <c r="K35" s="929"/>
      <c r="L35" s="50"/>
      <c r="M35" s="421" t="s">
        <v>295</v>
      </c>
      <c r="N35" s="421">
        <v>8</v>
      </c>
      <c r="O35" s="421">
        <v>0</v>
      </c>
      <c r="P35" s="421">
        <f t="shared" si="3"/>
        <v>8</v>
      </c>
    </row>
    <row r="36" spans="1:22" s="433" customFormat="1" ht="17.100000000000001" customHeight="1" x14ac:dyDescent="0.25">
      <c r="A36" s="8"/>
      <c r="B36" s="422" t="s">
        <v>31</v>
      </c>
      <c r="C36" s="422">
        <v>2</v>
      </c>
      <c r="D36" s="422">
        <v>3</v>
      </c>
      <c r="E36" s="422">
        <v>1</v>
      </c>
      <c r="F36" s="26">
        <f t="shared" si="2"/>
        <v>6</v>
      </c>
      <c r="G36" s="422">
        <v>40</v>
      </c>
      <c r="H36" s="422">
        <v>0</v>
      </c>
      <c r="I36" s="422">
        <f t="shared" si="4"/>
        <v>40</v>
      </c>
      <c r="J36" s="928">
        <v>10</v>
      </c>
      <c r="K36" s="929"/>
      <c r="L36" s="50"/>
      <c r="M36" s="421" t="s">
        <v>309</v>
      </c>
      <c r="N36" s="421">
        <v>13</v>
      </c>
      <c r="O36" s="421">
        <v>5</v>
      </c>
      <c r="P36" s="421">
        <f t="shared" si="3"/>
        <v>18</v>
      </c>
    </row>
    <row r="37" spans="1:22" s="433" customFormat="1" ht="17.100000000000001" customHeight="1" x14ac:dyDescent="0.25">
      <c r="A37" s="8"/>
      <c r="B37" s="422" t="s">
        <v>32</v>
      </c>
      <c r="C37" s="422">
        <v>2</v>
      </c>
      <c r="D37" s="422">
        <v>0</v>
      </c>
      <c r="E37" s="422">
        <v>0</v>
      </c>
      <c r="F37" s="26">
        <f t="shared" si="2"/>
        <v>2</v>
      </c>
      <c r="G37" s="422">
        <v>0</v>
      </c>
      <c r="H37" s="422">
        <v>0</v>
      </c>
      <c r="I37" s="422">
        <f t="shared" si="4"/>
        <v>0</v>
      </c>
      <c r="J37" s="928">
        <v>0</v>
      </c>
      <c r="K37" s="929"/>
      <c r="L37" s="50"/>
      <c r="M37" s="421" t="s">
        <v>358</v>
      </c>
      <c r="N37" s="421">
        <v>6</v>
      </c>
      <c r="O37" s="421">
        <v>0</v>
      </c>
      <c r="P37" s="421">
        <f t="shared" si="3"/>
        <v>6</v>
      </c>
    </row>
    <row r="38" spans="1:22" s="433" customFormat="1" ht="17.100000000000001" customHeight="1" x14ac:dyDescent="0.25">
      <c r="A38" s="8"/>
      <c r="B38" s="422" t="s">
        <v>63</v>
      </c>
      <c r="C38" s="422">
        <v>0</v>
      </c>
      <c r="D38" s="422">
        <v>2</v>
      </c>
      <c r="E38" s="422">
        <v>2</v>
      </c>
      <c r="F38" s="26">
        <f t="shared" si="2"/>
        <v>4</v>
      </c>
      <c r="G38" s="422">
        <v>30</v>
      </c>
      <c r="H38" s="422">
        <v>0</v>
      </c>
      <c r="I38" s="422">
        <f t="shared" si="4"/>
        <v>30</v>
      </c>
      <c r="J38" s="928">
        <v>0</v>
      </c>
      <c r="K38" s="929"/>
      <c r="L38" s="50"/>
      <c r="M38" s="421" t="s">
        <v>299</v>
      </c>
      <c r="N38" s="421">
        <v>6</v>
      </c>
      <c r="O38" s="421">
        <v>0</v>
      </c>
      <c r="P38" s="421">
        <f t="shared" si="3"/>
        <v>6</v>
      </c>
    </row>
    <row r="39" spans="1:22" s="433" customFormat="1" ht="17.100000000000001" customHeight="1" x14ac:dyDescent="0.25">
      <c r="A39" s="8"/>
      <c r="B39" s="422" t="s">
        <v>33</v>
      </c>
      <c r="C39" s="422">
        <v>1</v>
      </c>
      <c r="D39" s="422">
        <v>0</v>
      </c>
      <c r="E39" s="40">
        <v>0</v>
      </c>
      <c r="F39" s="26">
        <f>SUM(C39:E39)</f>
        <v>1</v>
      </c>
      <c r="G39" s="422">
        <v>8</v>
      </c>
      <c r="H39" s="422">
        <v>0</v>
      </c>
      <c r="I39" s="422">
        <f>SUM(G39:H39)</f>
        <v>8</v>
      </c>
      <c r="J39" s="928">
        <v>0</v>
      </c>
      <c r="K39" s="929"/>
      <c r="L39" s="50"/>
      <c r="M39" s="421" t="s">
        <v>307</v>
      </c>
      <c r="N39" s="421">
        <v>39</v>
      </c>
      <c r="O39" s="421">
        <v>0</v>
      </c>
      <c r="P39" s="421">
        <f t="shared" si="3"/>
        <v>39</v>
      </c>
    </row>
    <row r="40" spans="1:22" s="43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22">
        <v>120</v>
      </c>
      <c r="H40" s="422">
        <v>0</v>
      </c>
      <c r="I40" s="422">
        <f>SUM(G40:H40)</f>
        <v>120</v>
      </c>
      <c r="J40" s="928">
        <v>0</v>
      </c>
      <c r="K40" s="929"/>
      <c r="L40" s="50"/>
      <c r="M40" s="421" t="s">
        <v>453</v>
      </c>
      <c r="N40" s="434">
        <v>7</v>
      </c>
      <c r="O40" s="421">
        <v>0</v>
      </c>
      <c r="P40" s="421">
        <f t="shared" si="3"/>
        <v>7</v>
      </c>
    </row>
    <row r="41" spans="1:22" s="43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448</v>
      </c>
      <c r="H41" s="103">
        <f t="shared" si="5"/>
        <v>0</v>
      </c>
      <c r="I41" s="344">
        <f>SUM(I31:I40)</f>
        <v>448</v>
      </c>
      <c r="J41" s="928">
        <v>0</v>
      </c>
      <c r="K41" s="929"/>
      <c r="L41" s="50"/>
      <c r="M41" s="421" t="s">
        <v>306</v>
      </c>
      <c r="N41" s="421">
        <f>SUM(N31:N40)</f>
        <v>98</v>
      </c>
      <c r="O41" s="421">
        <f>SUM(O31:O40)</f>
        <v>8</v>
      </c>
      <c r="P41" s="421">
        <f>SUM(P31:P40)</f>
        <v>106</v>
      </c>
      <c r="Q41" s="345">
        <f>N41-N39</f>
        <v>59</v>
      </c>
    </row>
    <row r="42" spans="1:22" s="433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33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33" customFormat="1" ht="30.6" customHeight="1" x14ac:dyDescent="0.25">
      <c r="A44" s="8"/>
      <c r="B44" s="429" t="s">
        <v>35</v>
      </c>
      <c r="C44" s="429" t="s">
        <v>36</v>
      </c>
      <c r="D44" s="429" t="s">
        <v>1</v>
      </c>
      <c r="E44" s="423" t="s">
        <v>45</v>
      </c>
      <c r="F44" s="429" t="s">
        <v>71</v>
      </c>
      <c r="G44" s="429" t="s">
        <v>37</v>
      </c>
      <c r="H44" s="901" t="s">
        <v>7</v>
      </c>
      <c r="I44" s="936"/>
      <c r="J44" s="936"/>
      <c r="K44" s="902"/>
      <c r="L44" s="43"/>
      <c r="M44" s="429" t="s">
        <v>50</v>
      </c>
      <c r="N44" s="429" t="s">
        <v>49</v>
      </c>
      <c r="O44" s="429" t="s">
        <v>48</v>
      </c>
      <c r="P44" s="429" t="s">
        <v>47</v>
      </c>
      <c r="Q44" s="433" t="s">
        <v>243</v>
      </c>
      <c r="R44" s="433" t="s">
        <v>424</v>
      </c>
    </row>
    <row r="45" spans="1:22" s="433" customFormat="1" ht="30.95" customHeight="1" x14ac:dyDescent="0.55000000000000004">
      <c r="A45" s="8"/>
      <c r="B45" s="422" t="s">
        <v>61</v>
      </c>
      <c r="C45" s="432">
        <v>19000</v>
      </c>
      <c r="D45" s="422" t="s">
        <v>62</v>
      </c>
      <c r="E45" s="432">
        <f>'1403-03-25'!E45+'1403-03-27'!C45</f>
        <v>151800</v>
      </c>
      <c r="F45" s="432">
        <v>1280</v>
      </c>
      <c r="G45" s="432">
        <f>'1403-03-26'!G45-F45+C45+R45</f>
        <v>44682</v>
      </c>
      <c r="H45" s="1012" t="s">
        <v>425</v>
      </c>
      <c r="I45" s="1013"/>
      <c r="J45" s="1013"/>
      <c r="K45" s="1014"/>
      <c r="L45" s="41"/>
      <c r="M45" s="422" t="s">
        <v>66</v>
      </c>
      <c r="N45" s="432">
        <f>'1403-03-26'!O45</f>
        <v>1752.71</v>
      </c>
      <c r="O45" s="432">
        <f>SUM(J15:J19)</f>
        <v>1742.78</v>
      </c>
      <c r="P45" s="432">
        <f>'1403-03-26'!P45+O45+Q45</f>
        <v>84601.269999999975</v>
      </c>
      <c r="Q45" s="19">
        <v>0</v>
      </c>
      <c r="R45" s="19">
        <v>0</v>
      </c>
      <c r="V45" s="18"/>
    </row>
    <row r="46" spans="1:22" s="433" customFormat="1" ht="30.95" customHeight="1" x14ac:dyDescent="0.25">
      <c r="A46" s="8"/>
      <c r="B46" s="422" t="s">
        <v>301</v>
      </c>
      <c r="C46" s="422">
        <v>0</v>
      </c>
      <c r="D46" s="422" t="s">
        <v>302</v>
      </c>
      <c r="E46" s="422">
        <v>251</v>
      </c>
      <c r="F46" s="422">
        <v>0</v>
      </c>
      <c r="G46" s="432" t="s">
        <v>42</v>
      </c>
      <c r="H46" s="937" t="s">
        <v>42</v>
      </c>
      <c r="I46" s="938"/>
      <c r="J46" s="938"/>
      <c r="K46" s="939"/>
      <c r="L46" s="42"/>
      <c r="M46" s="431" t="s">
        <v>67</v>
      </c>
      <c r="N46" s="432">
        <f>'1403-03-26'!O46</f>
        <v>738.15000000000009</v>
      </c>
      <c r="O46" s="432">
        <f>J21+J20</f>
        <v>731.5</v>
      </c>
      <c r="P46" s="432">
        <f>'1403-03-26'!P46+O46+Q46</f>
        <v>66740.5</v>
      </c>
      <c r="Q46" s="19">
        <f>Q45*0.6</f>
        <v>0</v>
      </c>
      <c r="R46" s="19"/>
      <c r="U46" s="19"/>
    </row>
    <row r="47" spans="1:22" s="433" customFormat="1" ht="30.95" customHeight="1" x14ac:dyDescent="0.25">
      <c r="A47" s="8"/>
      <c r="B47" s="422" t="s">
        <v>463</v>
      </c>
      <c r="C47" s="422">
        <v>0</v>
      </c>
      <c r="D47" s="422" t="s">
        <v>485</v>
      </c>
      <c r="E47" s="422">
        <f>'1403-03-23'!E48+'1403-03-27'!C47</f>
        <v>30</v>
      </c>
      <c r="F47" s="422">
        <v>0</v>
      </c>
      <c r="G47" s="432">
        <f>E47-F47</f>
        <v>30</v>
      </c>
      <c r="H47" s="937" t="s">
        <v>42</v>
      </c>
      <c r="I47" s="938"/>
      <c r="J47" s="938"/>
      <c r="K47" s="939"/>
      <c r="L47" s="42"/>
      <c r="M47" s="431" t="s">
        <v>164</v>
      </c>
      <c r="N47" s="432">
        <f>'1403-03-26'!O47</f>
        <v>1044.56</v>
      </c>
      <c r="O47" s="432">
        <f>J24+J22+J23</f>
        <v>1041.2800000000002</v>
      </c>
      <c r="P47" s="432">
        <f>'1403-03-26'!P47+O47+Q47</f>
        <v>23662.62</v>
      </c>
      <c r="Q47" s="433">
        <v>0</v>
      </c>
      <c r="R47" s="19"/>
      <c r="U47" s="19"/>
    </row>
    <row r="48" spans="1:22" s="433" customFormat="1" ht="30.95" customHeight="1" x14ac:dyDescent="0.25">
      <c r="A48" s="8"/>
      <c r="B48" s="422" t="s">
        <v>486</v>
      </c>
      <c r="C48" s="422">
        <v>0</v>
      </c>
      <c r="D48" s="422" t="s">
        <v>485</v>
      </c>
      <c r="E48" s="422">
        <f>'1403-03-26'!E48+'1403-03-27'!C48</f>
        <v>300.53999999999996</v>
      </c>
      <c r="F48" s="422">
        <v>0</v>
      </c>
      <c r="G48" s="432">
        <f>E48-F48</f>
        <v>300.53999999999996</v>
      </c>
      <c r="H48" s="937" t="s">
        <v>42</v>
      </c>
      <c r="I48" s="938"/>
      <c r="J48" s="938"/>
      <c r="K48" s="939"/>
      <c r="L48" s="42"/>
      <c r="M48" s="431" t="s">
        <v>190</v>
      </c>
      <c r="N48" s="432">
        <f>'1403-03-26'!O48</f>
        <v>0</v>
      </c>
      <c r="O48" s="432">
        <f>J25</f>
        <v>0</v>
      </c>
      <c r="P48" s="432">
        <f>'1403-03-26'!P48+O48+Q48</f>
        <v>519</v>
      </c>
      <c r="Q48" s="19">
        <v>0</v>
      </c>
      <c r="R48" s="19"/>
    </row>
    <row r="49" spans="1:17" s="433" customFormat="1" ht="30.95" customHeight="1" x14ac:dyDescent="0.25">
      <c r="A49" s="8"/>
      <c r="B49" s="31"/>
      <c r="C49" s="31"/>
      <c r="D49" s="422"/>
      <c r="E49" s="422"/>
      <c r="F49" s="422"/>
      <c r="G49" s="422"/>
      <c r="H49" s="930"/>
      <c r="I49" s="931"/>
      <c r="J49" s="931"/>
      <c r="K49" s="932"/>
      <c r="L49" s="42"/>
      <c r="M49" s="422" t="s">
        <v>191</v>
      </c>
      <c r="N49" s="432">
        <f>'1403-03-26'!O49</f>
        <v>0</v>
      </c>
      <c r="O49" s="432">
        <f>J26</f>
        <v>0</v>
      </c>
      <c r="P49" s="432">
        <f>'1403-03-26'!P49+O49+Q49</f>
        <v>90</v>
      </c>
      <c r="Q49" s="433">
        <v>0</v>
      </c>
    </row>
    <row r="50" spans="1:17" s="433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433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433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94">
    <mergeCell ref="B51:P51"/>
    <mergeCell ref="B52:P52"/>
    <mergeCell ref="H48:K48"/>
    <mergeCell ref="H44:K44"/>
    <mergeCell ref="H45:K45"/>
    <mergeCell ref="H46:K46"/>
    <mergeCell ref="H47:K47"/>
    <mergeCell ref="H49:K49"/>
    <mergeCell ref="B50:G50"/>
    <mergeCell ref="H50:P5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honeticPr fontId="2" type="noConversion"/>
  <printOptions horizontalCentered="1"/>
  <pageMargins left="0.25" right="0.25" top="0.25" bottom="0.25" header="0" footer="0"/>
  <pageSetup paperSize="9" scale="80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72DE-2AC0-4B4C-9253-246F899BB07C}">
  <sheetPr>
    <pageSetUpPr fitToPage="1"/>
  </sheetPr>
  <dimension ref="A2:Z52"/>
  <sheetViews>
    <sheetView rightToLeft="1" view="pageBreakPreview" topLeftCell="A24" zoomScale="85" zoomScaleNormal="100" zoomScaleSheetLayoutView="85" workbookViewId="0">
      <selection activeCell="H53" sqref="H53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3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3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33" customFormat="1" ht="23.1" customHeight="1" x14ac:dyDescent="0.25">
      <c r="A4" s="8"/>
      <c r="B4" s="977" t="s">
        <v>2</v>
      </c>
      <c r="C4" s="977"/>
      <c r="D4" s="977"/>
      <c r="E4" s="977"/>
      <c r="F4" s="426"/>
      <c r="G4" s="978" t="s">
        <v>16</v>
      </c>
      <c r="H4" s="978"/>
      <c r="I4" s="997" t="s">
        <v>419</v>
      </c>
      <c r="J4" s="997"/>
      <c r="K4" s="996" t="s">
        <v>492</v>
      </c>
      <c r="L4" s="996"/>
      <c r="M4" s="996"/>
      <c r="N4" s="978" t="s">
        <v>3</v>
      </c>
      <c r="O4" s="978"/>
      <c r="P4" s="430">
        <v>60</v>
      </c>
    </row>
    <row r="5" spans="1:26" s="424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3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28" customFormat="1" ht="22.5" customHeight="1" x14ac:dyDescent="0.25">
      <c r="A7" s="8"/>
      <c r="B7" s="892" t="s">
        <v>60</v>
      </c>
      <c r="C7" s="892"/>
      <c r="D7" s="892"/>
      <c r="E7" s="427" t="s">
        <v>18</v>
      </c>
      <c r="F7" s="892" t="s">
        <v>60</v>
      </c>
      <c r="G7" s="892"/>
      <c r="H7" s="42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28" customFormat="1" ht="30" customHeight="1" x14ac:dyDescent="0.25">
      <c r="A8" s="8"/>
      <c r="B8" s="888" t="s">
        <v>477</v>
      </c>
      <c r="C8" s="889"/>
      <c r="D8" s="890"/>
      <c r="E8" s="431" t="s">
        <v>42</v>
      </c>
      <c r="F8" s="888" t="s">
        <v>410</v>
      </c>
      <c r="G8" s="890"/>
      <c r="H8" s="422" t="s">
        <v>42</v>
      </c>
      <c r="I8" s="1024" t="s">
        <v>494</v>
      </c>
      <c r="J8" s="1024"/>
      <c r="K8" s="1024"/>
      <c r="L8" s="1024"/>
      <c r="M8" s="1031" t="s">
        <v>481</v>
      </c>
      <c r="N8" s="1032"/>
      <c r="O8" s="1032"/>
      <c r="P8" s="1033"/>
    </row>
    <row r="9" spans="1:26" s="428" customFormat="1" ht="30" customHeight="1" x14ac:dyDescent="0.25">
      <c r="A9" s="8"/>
      <c r="B9" s="888" t="s">
        <v>493</v>
      </c>
      <c r="C9" s="889"/>
      <c r="D9" s="890"/>
      <c r="E9" s="431" t="s">
        <v>42</v>
      </c>
      <c r="F9" s="928" t="s">
        <v>102</v>
      </c>
      <c r="G9" s="929"/>
      <c r="H9" s="422" t="s">
        <v>42</v>
      </c>
      <c r="I9" s="896" t="s">
        <v>42</v>
      </c>
      <c r="J9" s="896"/>
      <c r="K9" s="896"/>
      <c r="L9" s="896"/>
      <c r="M9" s="1034" t="s">
        <v>482</v>
      </c>
      <c r="N9" s="1035"/>
      <c r="O9" s="1035"/>
      <c r="P9" s="1036"/>
    </row>
    <row r="10" spans="1:26" s="428" customFormat="1" ht="30" customHeight="1" x14ac:dyDescent="0.25">
      <c r="A10" s="8"/>
      <c r="B10" s="888" t="s">
        <v>42</v>
      </c>
      <c r="C10" s="889"/>
      <c r="D10" s="890"/>
      <c r="E10" s="431" t="s">
        <v>42</v>
      </c>
      <c r="F10" s="928" t="s">
        <v>42</v>
      </c>
      <c r="G10" s="929"/>
      <c r="H10" s="422" t="s">
        <v>42</v>
      </c>
      <c r="I10" s="896" t="s">
        <v>42</v>
      </c>
      <c r="J10" s="896"/>
      <c r="K10" s="896"/>
      <c r="L10" s="896"/>
      <c r="M10" s="1037" t="s">
        <v>491</v>
      </c>
      <c r="N10" s="1038"/>
      <c r="O10" s="1038"/>
      <c r="P10" s="1039"/>
    </row>
    <row r="11" spans="1:26" s="42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3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3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30" customFormat="1" ht="18.75" customHeight="1" x14ac:dyDescent="0.25">
      <c r="A14" s="8"/>
      <c r="B14" s="894"/>
      <c r="C14" s="894"/>
      <c r="D14" s="894"/>
      <c r="E14" s="894"/>
      <c r="F14" s="927"/>
      <c r="G14" s="893"/>
      <c r="H14" s="427" t="s">
        <v>57</v>
      </c>
      <c r="I14" s="42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3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700</v>
      </c>
      <c r="F15" s="6" t="s">
        <v>356</v>
      </c>
      <c r="G15" s="422" t="s">
        <v>84</v>
      </c>
      <c r="H15" s="7">
        <v>91</v>
      </c>
      <c r="I15" s="30">
        <v>0</v>
      </c>
      <c r="J15" s="29">
        <f>H15*6.65+I15*4.16</f>
        <v>605.15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33" t="str">
        <f>C15</f>
        <v>712 + 900</v>
      </c>
      <c r="Y15" s="433" t="str">
        <f>D15</f>
        <v>713 + 360</v>
      </c>
      <c r="Z15" s="417" t="str">
        <f>G15</f>
        <v>712 + 650</v>
      </c>
    </row>
    <row r="16" spans="1:26" s="43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22" t="s">
        <v>396</v>
      </c>
      <c r="H16" s="7">
        <v>0</v>
      </c>
      <c r="I16" s="7">
        <f>79-H16</f>
        <v>79</v>
      </c>
      <c r="J16" s="29">
        <f t="shared" ref="J16:J19" si="0">H16*6.65+I16*4.16</f>
        <v>328.64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25"/>
      <c r="T16" s="42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3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1000</v>
      </c>
      <c r="F17" s="6" t="s">
        <v>333</v>
      </c>
      <c r="G17" s="422" t="s">
        <v>461</v>
      </c>
      <c r="H17" s="422">
        <f>30+20</f>
        <v>50</v>
      </c>
      <c r="I17" s="7">
        <v>80</v>
      </c>
      <c r="J17" s="29">
        <f t="shared" si="0"/>
        <v>665.3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3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250</v>
      </c>
      <c r="F18" s="6" t="s">
        <v>356</v>
      </c>
      <c r="G18" s="422" t="s">
        <v>474</v>
      </c>
      <c r="H18" s="422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28"/>
      <c r="R18" s="428"/>
      <c r="S18" s="428"/>
      <c r="T18" s="428"/>
    </row>
    <row r="19" spans="1:20" s="433" customFormat="1" ht="15" customHeight="1" x14ac:dyDescent="0.25">
      <c r="A19" s="8"/>
      <c r="B19" s="398" t="s">
        <v>8</v>
      </c>
      <c r="C19" s="422" t="s">
        <v>471</v>
      </c>
      <c r="D19" s="422" t="s">
        <v>472</v>
      </c>
      <c r="E19" s="6">
        <v>500</v>
      </c>
      <c r="F19" s="6" t="s">
        <v>356</v>
      </c>
      <c r="G19" s="422" t="s">
        <v>472</v>
      </c>
      <c r="H19" s="422">
        <v>0</v>
      </c>
      <c r="I19" s="422">
        <v>0</v>
      </c>
      <c r="J19" s="29">
        <f t="shared" si="0"/>
        <v>0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33" customFormat="1" ht="15" customHeight="1" x14ac:dyDescent="0.25">
      <c r="A20" s="8"/>
      <c r="B20" s="399" t="s">
        <v>40</v>
      </c>
      <c r="C20" s="422" t="s">
        <v>471</v>
      </c>
      <c r="D20" s="422" t="s">
        <v>472</v>
      </c>
      <c r="E20" s="6" t="s">
        <v>42</v>
      </c>
      <c r="F20" s="6" t="s">
        <v>42</v>
      </c>
      <c r="G20" s="422" t="s">
        <v>472</v>
      </c>
      <c r="H20" s="422" t="s">
        <v>42</v>
      </c>
      <c r="I20" s="422" t="s">
        <v>42</v>
      </c>
      <c r="J20" s="432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425"/>
      <c r="T20" s="425"/>
    </row>
    <row r="21" spans="1:20" s="43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22" t="s">
        <v>84</v>
      </c>
      <c r="H21" s="422" t="s">
        <v>42</v>
      </c>
      <c r="I21" s="422" t="s">
        <v>42</v>
      </c>
      <c r="J21" s="432">
        <f>J15</f>
        <v>605.15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25"/>
      <c r="T21" s="209"/>
    </row>
    <row r="22" spans="1:20" s="433" customFormat="1" ht="15" customHeight="1" x14ac:dyDescent="0.25">
      <c r="A22" s="8"/>
      <c r="B22" s="400" t="s">
        <v>426</v>
      </c>
      <c r="C22" s="422" t="s">
        <v>42</v>
      </c>
      <c r="D22" s="422" t="s">
        <v>42</v>
      </c>
      <c r="E22" s="422" t="s">
        <v>42</v>
      </c>
      <c r="F22" s="422" t="s">
        <v>42</v>
      </c>
      <c r="G22" s="422" t="s">
        <v>75</v>
      </c>
      <c r="H22" s="422" t="s">
        <v>42</v>
      </c>
      <c r="I22" s="422" t="s">
        <v>42</v>
      </c>
      <c r="J22" s="432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33">
        <v>48</v>
      </c>
      <c r="S22" s="425"/>
      <c r="T22" s="209"/>
    </row>
    <row r="23" spans="1:20" s="433" customFormat="1" ht="15" customHeight="1" x14ac:dyDescent="0.25">
      <c r="A23" s="8"/>
      <c r="B23" s="399" t="s">
        <v>163</v>
      </c>
      <c r="C23" s="422" t="s">
        <v>42</v>
      </c>
      <c r="D23" s="422" t="s">
        <v>42</v>
      </c>
      <c r="E23" s="422" t="s">
        <v>42</v>
      </c>
      <c r="F23" s="422" t="s">
        <v>42</v>
      </c>
      <c r="G23" s="422" t="s">
        <v>461</v>
      </c>
      <c r="H23" s="422" t="s">
        <v>42</v>
      </c>
      <c r="I23" s="422" t="s">
        <v>42</v>
      </c>
      <c r="J23" s="432">
        <f>J17</f>
        <v>665.3</v>
      </c>
      <c r="K23" s="960" t="s">
        <v>70</v>
      </c>
      <c r="L23" s="961"/>
      <c r="M23" s="910" t="s">
        <v>42</v>
      </c>
      <c r="N23" s="910"/>
      <c r="O23" s="910"/>
      <c r="P23" s="910"/>
      <c r="S23" s="425"/>
      <c r="T23" s="209"/>
    </row>
    <row r="24" spans="1:20" s="433" customFormat="1" ht="15" customHeight="1" x14ac:dyDescent="0.25">
      <c r="A24" s="8"/>
      <c r="B24" s="399" t="s">
        <v>163</v>
      </c>
      <c r="C24" s="422" t="s">
        <v>42</v>
      </c>
      <c r="D24" s="422" t="s">
        <v>42</v>
      </c>
      <c r="E24" s="422" t="s">
        <v>42</v>
      </c>
      <c r="F24" s="422" t="s">
        <v>42</v>
      </c>
      <c r="G24" s="422" t="s">
        <v>396</v>
      </c>
      <c r="H24" s="422" t="s">
        <v>42</v>
      </c>
      <c r="I24" s="422" t="s">
        <v>42</v>
      </c>
      <c r="J24" s="432">
        <f>J16</f>
        <v>328.64</v>
      </c>
      <c r="K24" s="960" t="s">
        <v>70</v>
      </c>
      <c r="L24" s="961"/>
      <c r="M24" s="910" t="s">
        <v>42</v>
      </c>
      <c r="N24" s="910"/>
      <c r="O24" s="910"/>
      <c r="P24" s="910"/>
      <c r="S24" s="425"/>
      <c r="T24" s="209"/>
    </row>
    <row r="25" spans="1:20" s="433" customFormat="1" ht="15" customHeight="1" x14ac:dyDescent="0.25">
      <c r="A25" s="8"/>
      <c r="B25" s="6" t="s">
        <v>417</v>
      </c>
      <c r="C25" s="422" t="s">
        <v>42</v>
      </c>
      <c r="D25" s="422" t="s">
        <v>42</v>
      </c>
      <c r="E25" s="422" t="s">
        <v>42</v>
      </c>
      <c r="F25" s="422" t="s">
        <v>42</v>
      </c>
      <c r="G25" s="422" t="s">
        <v>76</v>
      </c>
      <c r="H25" s="422" t="s">
        <v>42</v>
      </c>
      <c r="I25" s="422" t="s">
        <v>42</v>
      </c>
      <c r="J25" s="432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33" customFormat="1" ht="15" customHeight="1" x14ac:dyDescent="0.25">
      <c r="A26" s="8"/>
      <c r="B26" s="422" t="s">
        <v>367</v>
      </c>
      <c r="C26" s="422" t="s">
        <v>42</v>
      </c>
      <c r="D26" s="422" t="s">
        <v>42</v>
      </c>
      <c r="E26" s="422" t="s">
        <v>42</v>
      </c>
      <c r="F26" s="422" t="s">
        <v>42</v>
      </c>
      <c r="G26" s="422" t="s">
        <v>42</v>
      </c>
      <c r="H26" s="422" t="s">
        <v>42</v>
      </c>
      <c r="I26" s="422" t="s">
        <v>42</v>
      </c>
      <c r="J26" s="432">
        <v>0</v>
      </c>
      <c r="K26" s="960" t="s">
        <v>69</v>
      </c>
      <c r="L26" s="961"/>
      <c r="M26" s="900"/>
      <c r="N26" s="900"/>
      <c r="O26" s="900"/>
      <c r="P26" s="900"/>
      <c r="S26" s="425"/>
      <c r="T26" s="209"/>
    </row>
    <row r="27" spans="1:20" s="433" customFormat="1" ht="15" customHeight="1" x14ac:dyDescent="0.25">
      <c r="A27" s="8"/>
      <c r="B27" s="422"/>
      <c r="C27" s="422"/>
      <c r="D27" s="422"/>
      <c r="E27" s="422"/>
      <c r="F27" s="422"/>
      <c r="G27" s="422"/>
      <c r="H27" s="422"/>
      <c r="I27" s="422"/>
      <c r="J27" s="422"/>
      <c r="K27" s="960"/>
      <c r="L27" s="961"/>
      <c r="M27" s="900"/>
      <c r="N27" s="900"/>
      <c r="O27" s="900"/>
      <c r="P27" s="900"/>
      <c r="S27" s="425"/>
      <c r="T27" s="425"/>
    </row>
    <row r="28" spans="1:20" s="42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33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30" customFormat="1" ht="47.1" customHeight="1" x14ac:dyDescent="0.25">
      <c r="A30" s="8"/>
      <c r="B30" s="427" t="s">
        <v>26</v>
      </c>
      <c r="C30" s="427" t="s">
        <v>28</v>
      </c>
      <c r="D30" s="427" t="s">
        <v>29</v>
      </c>
      <c r="E30" s="427" t="s">
        <v>64</v>
      </c>
      <c r="F30" s="427" t="s">
        <v>30</v>
      </c>
      <c r="G30" s="429" t="s">
        <v>51</v>
      </c>
      <c r="H30" s="429" t="s">
        <v>52</v>
      </c>
      <c r="I30" s="429" t="s">
        <v>53</v>
      </c>
      <c r="J30" s="901" t="s">
        <v>54</v>
      </c>
      <c r="K30" s="902"/>
      <c r="L30" s="51"/>
      <c r="M30" s="427" t="s">
        <v>292</v>
      </c>
      <c r="N30" s="427" t="s">
        <v>293</v>
      </c>
      <c r="O30" s="427" t="s">
        <v>294</v>
      </c>
      <c r="P30" s="427" t="s">
        <v>304</v>
      </c>
    </row>
    <row r="31" spans="1:20" s="43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22">
        <v>2</v>
      </c>
      <c r="F31" s="26">
        <f>SUM(C31:E31)</f>
        <v>6</v>
      </c>
      <c r="G31" s="422">
        <v>50</v>
      </c>
      <c r="H31" s="422">
        <v>0</v>
      </c>
      <c r="I31" s="422">
        <f>SUM(G31:H31)</f>
        <v>50</v>
      </c>
      <c r="J31" s="928">
        <v>10</v>
      </c>
      <c r="K31" s="929"/>
      <c r="L31" s="50"/>
      <c r="M31" s="421" t="s">
        <v>308</v>
      </c>
      <c r="N31" s="421">
        <v>4</v>
      </c>
      <c r="O31" s="421">
        <v>1</v>
      </c>
      <c r="P31" s="421">
        <f>O31+N31</f>
        <v>5</v>
      </c>
    </row>
    <row r="32" spans="1:20" s="433" customFormat="1" ht="17.100000000000001" customHeight="1" x14ac:dyDescent="0.25">
      <c r="A32" s="8"/>
      <c r="B32" s="422" t="s">
        <v>12</v>
      </c>
      <c r="C32" s="26">
        <v>0</v>
      </c>
      <c r="D32" s="26">
        <v>0</v>
      </c>
      <c r="E32" s="422">
        <v>3</v>
      </c>
      <c r="F32" s="26">
        <f t="shared" ref="F32:F38" si="2">SUM(C32:E32)</f>
        <v>3</v>
      </c>
      <c r="G32" s="422">
        <v>20</v>
      </c>
      <c r="H32" s="422">
        <v>0</v>
      </c>
      <c r="I32" s="422">
        <f>SUM(G32:H32)</f>
        <v>20</v>
      </c>
      <c r="J32" s="928">
        <v>0</v>
      </c>
      <c r="K32" s="929"/>
      <c r="L32" s="50"/>
      <c r="M32" s="421" t="s">
        <v>300</v>
      </c>
      <c r="N32" s="421">
        <v>5</v>
      </c>
      <c r="O32" s="421">
        <v>0</v>
      </c>
      <c r="P32" s="421">
        <f t="shared" ref="P32:P40" si="3">O32+N32</f>
        <v>5</v>
      </c>
    </row>
    <row r="33" spans="1:22" s="433" customFormat="1" ht="17.100000000000001" customHeight="1" x14ac:dyDescent="0.25">
      <c r="A33" s="8"/>
      <c r="B33" s="422" t="s">
        <v>13</v>
      </c>
      <c r="C33" s="422">
        <v>3</v>
      </c>
      <c r="D33" s="422">
        <v>0</v>
      </c>
      <c r="E33" s="422">
        <v>9</v>
      </c>
      <c r="F33" s="26">
        <f t="shared" si="2"/>
        <v>12</v>
      </c>
      <c r="G33" s="422">
        <v>110</v>
      </c>
      <c r="H33" s="422">
        <v>0</v>
      </c>
      <c r="I33" s="422">
        <f>SUM(G33:H33)</f>
        <v>110</v>
      </c>
      <c r="J33" s="928">
        <v>10</v>
      </c>
      <c r="K33" s="929"/>
      <c r="L33" s="50"/>
      <c r="M33" s="421" t="s">
        <v>296</v>
      </c>
      <c r="N33" s="421">
        <v>4</v>
      </c>
      <c r="O33" s="421">
        <v>3</v>
      </c>
      <c r="P33" s="421">
        <f t="shared" si="3"/>
        <v>7</v>
      </c>
    </row>
    <row r="34" spans="1:22" s="433" customFormat="1" ht="17.100000000000001" customHeight="1" x14ac:dyDescent="0.25">
      <c r="A34" s="8"/>
      <c r="B34" s="422" t="s">
        <v>10</v>
      </c>
      <c r="C34" s="422">
        <v>1</v>
      </c>
      <c r="D34" s="422">
        <v>0</v>
      </c>
      <c r="E34" s="422">
        <v>1</v>
      </c>
      <c r="F34" s="26">
        <f t="shared" si="2"/>
        <v>2</v>
      </c>
      <c r="G34" s="422">
        <v>10</v>
      </c>
      <c r="H34" s="422">
        <v>0</v>
      </c>
      <c r="I34" s="422">
        <f t="shared" ref="I34:I38" si="4">SUM(G34:H34)</f>
        <v>10</v>
      </c>
      <c r="J34" s="928">
        <v>0</v>
      </c>
      <c r="K34" s="929"/>
      <c r="L34" s="50"/>
      <c r="M34" s="421" t="s">
        <v>297</v>
      </c>
      <c r="N34" s="421">
        <v>5</v>
      </c>
      <c r="O34" s="421">
        <v>0</v>
      </c>
      <c r="P34" s="421">
        <f t="shared" si="3"/>
        <v>5</v>
      </c>
    </row>
    <row r="35" spans="1:22" s="433" customFormat="1" ht="17.100000000000001" customHeight="1" x14ac:dyDescent="0.25">
      <c r="A35" s="8"/>
      <c r="B35" s="422" t="s">
        <v>11</v>
      </c>
      <c r="C35" s="422">
        <v>3</v>
      </c>
      <c r="D35" s="422">
        <v>0</v>
      </c>
      <c r="E35" s="422">
        <v>3</v>
      </c>
      <c r="F35" s="26">
        <f t="shared" si="2"/>
        <v>6</v>
      </c>
      <c r="G35" s="422">
        <v>50</v>
      </c>
      <c r="H35" s="422">
        <v>0</v>
      </c>
      <c r="I35" s="422">
        <f t="shared" si="4"/>
        <v>50</v>
      </c>
      <c r="J35" s="928">
        <v>10</v>
      </c>
      <c r="K35" s="929"/>
      <c r="L35" s="50"/>
      <c r="M35" s="421" t="s">
        <v>295</v>
      </c>
      <c r="N35" s="421">
        <v>8</v>
      </c>
      <c r="O35" s="421">
        <v>0</v>
      </c>
      <c r="P35" s="421">
        <f t="shared" si="3"/>
        <v>8</v>
      </c>
    </row>
    <row r="36" spans="1:22" s="433" customFormat="1" ht="17.100000000000001" customHeight="1" x14ac:dyDescent="0.25">
      <c r="A36" s="8"/>
      <c r="B36" s="422" t="s">
        <v>31</v>
      </c>
      <c r="C36" s="422">
        <v>2</v>
      </c>
      <c r="D36" s="422">
        <v>3</v>
      </c>
      <c r="E36" s="422">
        <v>1</v>
      </c>
      <c r="F36" s="26">
        <f t="shared" si="2"/>
        <v>6</v>
      </c>
      <c r="G36" s="422">
        <v>40</v>
      </c>
      <c r="H36" s="422">
        <v>0</v>
      </c>
      <c r="I36" s="422">
        <f t="shared" si="4"/>
        <v>40</v>
      </c>
      <c r="J36" s="928">
        <v>10</v>
      </c>
      <c r="K36" s="929"/>
      <c r="L36" s="50"/>
      <c r="M36" s="421" t="s">
        <v>309</v>
      </c>
      <c r="N36" s="421">
        <v>14</v>
      </c>
      <c r="O36" s="421">
        <v>4</v>
      </c>
      <c r="P36" s="421">
        <f t="shared" si="3"/>
        <v>18</v>
      </c>
    </row>
    <row r="37" spans="1:22" s="433" customFormat="1" ht="17.100000000000001" customHeight="1" x14ac:dyDescent="0.25">
      <c r="A37" s="8"/>
      <c r="B37" s="422" t="s">
        <v>32</v>
      </c>
      <c r="C37" s="422">
        <v>2</v>
      </c>
      <c r="D37" s="422">
        <v>0</v>
      </c>
      <c r="E37" s="422">
        <v>0</v>
      </c>
      <c r="F37" s="26">
        <f t="shared" si="2"/>
        <v>2</v>
      </c>
      <c r="G37" s="422">
        <v>0</v>
      </c>
      <c r="H37" s="422">
        <v>0</v>
      </c>
      <c r="I37" s="422">
        <f t="shared" si="4"/>
        <v>0</v>
      </c>
      <c r="J37" s="928">
        <v>0</v>
      </c>
      <c r="K37" s="929"/>
      <c r="L37" s="50"/>
      <c r="M37" s="421" t="s">
        <v>358</v>
      </c>
      <c r="N37" s="421">
        <v>6</v>
      </c>
      <c r="O37" s="421">
        <v>0</v>
      </c>
      <c r="P37" s="421">
        <f t="shared" si="3"/>
        <v>6</v>
      </c>
    </row>
    <row r="38" spans="1:22" s="433" customFormat="1" ht="17.100000000000001" customHeight="1" x14ac:dyDescent="0.25">
      <c r="A38" s="8"/>
      <c r="B38" s="422" t="s">
        <v>63</v>
      </c>
      <c r="C38" s="422">
        <v>0</v>
      </c>
      <c r="D38" s="422">
        <v>2</v>
      </c>
      <c r="E38" s="422">
        <v>2</v>
      </c>
      <c r="F38" s="26">
        <f t="shared" si="2"/>
        <v>4</v>
      </c>
      <c r="G38" s="422">
        <v>30</v>
      </c>
      <c r="H38" s="422">
        <v>0</v>
      </c>
      <c r="I38" s="422">
        <f t="shared" si="4"/>
        <v>30</v>
      </c>
      <c r="J38" s="928">
        <v>0</v>
      </c>
      <c r="K38" s="929"/>
      <c r="L38" s="50"/>
      <c r="M38" s="421" t="s">
        <v>299</v>
      </c>
      <c r="N38" s="421">
        <v>6</v>
      </c>
      <c r="O38" s="421">
        <v>0</v>
      </c>
      <c r="P38" s="421">
        <f t="shared" si="3"/>
        <v>6</v>
      </c>
    </row>
    <row r="39" spans="1:22" s="433" customFormat="1" ht="17.100000000000001" customHeight="1" x14ac:dyDescent="0.25">
      <c r="A39" s="8"/>
      <c r="B39" s="422" t="s">
        <v>33</v>
      </c>
      <c r="C39" s="422">
        <v>1</v>
      </c>
      <c r="D39" s="422">
        <v>0</v>
      </c>
      <c r="E39" s="40">
        <v>0</v>
      </c>
      <c r="F39" s="26">
        <f>SUM(C39:E39)</f>
        <v>1</v>
      </c>
      <c r="G39" s="422">
        <v>8</v>
      </c>
      <c r="H39" s="422">
        <v>0</v>
      </c>
      <c r="I39" s="422">
        <f>SUM(G39:H39)</f>
        <v>8</v>
      </c>
      <c r="J39" s="928">
        <v>0</v>
      </c>
      <c r="K39" s="929"/>
      <c r="L39" s="50"/>
      <c r="M39" s="421" t="s">
        <v>307</v>
      </c>
      <c r="N39" s="421">
        <v>39</v>
      </c>
      <c r="O39" s="421">
        <v>0</v>
      </c>
      <c r="P39" s="421">
        <f t="shared" si="3"/>
        <v>39</v>
      </c>
    </row>
    <row r="40" spans="1:22" s="43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22">
        <v>120</v>
      </c>
      <c r="H40" s="422">
        <v>0</v>
      </c>
      <c r="I40" s="422">
        <f>SUM(G40:H40)</f>
        <v>120</v>
      </c>
      <c r="J40" s="928">
        <v>0</v>
      </c>
      <c r="K40" s="929"/>
      <c r="L40" s="50"/>
      <c r="M40" s="421" t="s">
        <v>453</v>
      </c>
      <c r="N40" s="434">
        <v>1</v>
      </c>
      <c r="O40" s="421">
        <v>0</v>
      </c>
      <c r="P40" s="421">
        <f t="shared" si="3"/>
        <v>1</v>
      </c>
    </row>
    <row r="41" spans="1:22" s="43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438</v>
      </c>
      <c r="H41" s="103">
        <f t="shared" si="5"/>
        <v>0</v>
      </c>
      <c r="I41" s="344">
        <f>SUM(I31:I40)</f>
        <v>438</v>
      </c>
      <c r="J41" s="928">
        <v>0</v>
      </c>
      <c r="K41" s="929"/>
      <c r="L41" s="50"/>
      <c r="M41" s="421" t="s">
        <v>306</v>
      </c>
      <c r="N41" s="421">
        <f>SUM(N31:N40)</f>
        <v>92</v>
      </c>
      <c r="O41" s="421">
        <f>SUM(O31:O40)</f>
        <v>8</v>
      </c>
      <c r="P41" s="421">
        <f>SUM(P31:P40)</f>
        <v>100</v>
      </c>
      <c r="Q41" s="345">
        <f>N41-N39</f>
        <v>53</v>
      </c>
    </row>
    <row r="42" spans="1:22" s="433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33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33" customFormat="1" ht="30.6" customHeight="1" x14ac:dyDescent="0.25">
      <c r="A44" s="8"/>
      <c r="B44" s="429" t="s">
        <v>35</v>
      </c>
      <c r="C44" s="429" t="s">
        <v>36</v>
      </c>
      <c r="D44" s="429" t="s">
        <v>1</v>
      </c>
      <c r="E44" s="423" t="s">
        <v>45</v>
      </c>
      <c r="F44" s="429" t="s">
        <v>71</v>
      </c>
      <c r="G44" s="429" t="s">
        <v>37</v>
      </c>
      <c r="H44" s="901" t="s">
        <v>7</v>
      </c>
      <c r="I44" s="936"/>
      <c r="J44" s="936"/>
      <c r="K44" s="902"/>
      <c r="L44" s="43"/>
      <c r="M44" s="429" t="s">
        <v>50</v>
      </c>
      <c r="N44" s="429" t="s">
        <v>49</v>
      </c>
      <c r="O44" s="429" t="s">
        <v>48</v>
      </c>
      <c r="P44" s="429" t="s">
        <v>47</v>
      </c>
      <c r="Q44" s="433" t="s">
        <v>243</v>
      </c>
      <c r="R44" s="433" t="s">
        <v>424</v>
      </c>
    </row>
    <row r="45" spans="1:22" s="433" customFormat="1" ht="30.95" customHeight="1" x14ac:dyDescent="0.55000000000000004">
      <c r="A45" s="8"/>
      <c r="B45" s="422" t="s">
        <v>61</v>
      </c>
      <c r="C45" s="432">
        <v>19000</v>
      </c>
      <c r="D45" s="422" t="s">
        <v>62</v>
      </c>
      <c r="E45" s="432">
        <f>'1403-03-27'!E45+'1403-03-28'!C45</f>
        <v>170800</v>
      </c>
      <c r="F45" s="432">
        <v>2150</v>
      </c>
      <c r="G45" s="432">
        <f>'1403-03-27'!G45-F45+C45+R45</f>
        <v>61532</v>
      </c>
      <c r="H45" s="1012" t="s">
        <v>425</v>
      </c>
      <c r="I45" s="1013"/>
      <c r="J45" s="1013"/>
      <c r="K45" s="1014"/>
      <c r="L45" s="41"/>
      <c r="M45" s="422" t="s">
        <v>66</v>
      </c>
      <c r="N45" s="432">
        <f>'1403-03-27'!O45</f>
        <v>1742.78</v>
      </c>
      <c r="O45" s="432">
        <f>SUM(J15:J19)</f>
        <v>1599.09</v>
      </c>
      <c r="P45" s="432">
        <f>'1403-03-27'!P45+O45+Q45</f>
        <v>86200.359999999971</v>
      </c>
      <c r="Q45" s="19">
        <v>0</v>
      </c>
      <c r="R45" s="19">
        <v>0</v>
      </c>
      <c r="V45" s="18"/>
    </row>
    <row r="46" spans="1:22" s="433" customFormat="1" ht="30.95" customHeight="1" x14ac:dyDescent="0.25">
      <c r="A46" s="8"/>
      <c r="B46" s="422" t="s">
        <v>301</v>
      </c>
      <c r="C46" s="422">
        <v>0</v>
      </c>
      <c r="D46" s="422" t="s">
        <v>302</v>
      </c>
      <c r="E46" s="422">
        <v>251</v>
      </c>
      <c r="F46" s="422">
        <v>0</v>
      </c>
      <c r="G46" s="432" t="s">
        <v>42</v>
      </c>
      <c r="H46" s="937" t="s">
        <v>42</v>
      </c>
      <c r="I46" s="938"/>
      <c r="J46" s="938"/>
      <c r="K46" s="939"/>
      <c r="L46" s="42"/>
      <c r="M46" s="431" t="s">
        <v>67</v>
      </c>
      <c r="N46" s="432">
        <f>'1403-03-27'!O46</f>
        <v>731.5</v>
      </c>
      <c r="O46" s="432">
        <f>J21+J20</f>
        <v>605.15</v>
      </c>
      <c r="P46" s="432">
        <f>'1403-03-27'!P46+O46+Q46</f>
        <v>67345.649999999994</v>
      </c>
      <c r="Q46" s="19">
        <f>Q45*0.6</f>
        <v>0</v>
      </c>
      <c r="R46" s="19"/>
      <c r="U46" s="19"/>
    </row>
    <row r="47" spans="1:22" s="433" customFormat="1" ht="30.95" customHeight="1" x14ac:dyDescent="0.25">
      <c r="A47" s="8"/>
      <c r="B47" s="422" t="s">
        <v>463</v>
      </c>
      <c r="C47" s="422">
        <v>0</v>
      </c>
      <c r="D47" s="422" t="s">
        <v>485</v>
      </c>
      <c r="E47" s="422">
        <f>'1403-03-23'!E48+'1403-03-28'!C47</f>
        <v>30</v>
      </c>
      <c r="F47" s="422">
        <v>0</v>
      </c>
      <c r="G47" s="432">
        <f>E47-F47</f>
        <v>30</v>
      </c>
      <c r="H47" s="937" t="s">
        <v>42</v>
      </c>
      <c r="I47" s="938"/>
      <c r="J47" s="938"/>
      <c r="K47" s="939"/>
      <c r="L47" s="42"/>
      <c r="M47" s="431" t="s">
        <v>164</v>
      </c>
      <c r="N47" s="432">
        <f>'1403-03-27'!O47</f>
        <v>1041.2800000000002</v>
      </c>
      <c r="O47" s="432">
        <f>J24+J22+J23</f>
        <v>1023.9399999999999</v>
      </c>
      <c r="P47" s="432">
        <f>'1403-03-27'!P47+O47+Q47</f>
        <v>24686.559999999998</v>
      </c>
      <c r="Q47" s="433">
        <v>0</v>
      </c>
      <c r="R47" s="19"/>
      <c r="U47" s="19"/>
    </row>
    <row r="48" spans="1:22" s="433" customFormat="1" ht="30.95" customHeight="1" x14ac:dyDescent="0.25">
      <c r="A48" s="8"/>
      <c r="B48" s="422" t="s">
        <v>486</v>
      </c>
      <c r="C48" s="422">
        <v>0</v>
      </c>
      <c r="D48" s="422" t="s">
        <v>485</v>
      </c>
      <c r="E48" s="422">
        <f>'1403-03-26'!E48+'1403-03-28'!C48</f>
        <v>300.53999999999996</v>
      </c>
      <c r="F48" s="422">
        <v>0</v>
      </c>
      <c r="G48" s="432">
        <f>E48-F48</f>
        <v>300.53999999999996</v>
      </c>
      <c r="H48" s="937" t="s">
        <v>42</v>
      </c>
      <c r="I48" s="938"/>
      <c r="J48" s="938"/>
      <c r="K48" s="939"/>
      <c r="L48" s="42"/>
      <c r="M48" s="431" t="s">
        <v>190</v>
      </c>
      <c r="N48" s="432">
        <f>'1403-03-27'!O48</f>
        <v>0</v>
      </c>
      <c r="O48" s="432">
        <f>J25</f>
        <v>0</v>
      </c>
      <c r="P48" s="432">
        <f>'1403-03-27'!P48+O48+Q48</f>
        <v>519</v>
      </c>
      <c r="Q48" s="19">
        <v>0</v>
      </c>
      <c r="R48" s="19"/>
    </row>
    <row r="49" spans="1:17" s="433" customFormat="1" ht="30.95" customHeight="1" x14ac:dyDescent="0.25">
      <c r="A49" s="8"/>
      <c r="B49" s="31"/>
      <c r="C49" s="31"/>
      <c r="D49" s="422"/>
      <c r="E49" s="422"/>
      <c r="F49" s="422"/>
      <c r="G49" s="422"/>
      <c r="H49" s="930"/>
      <c r="I49" s="931"/>
      <c r="J49" s="931"/>
      <c r="K49" s="932"/>
      <c r="L49" s="42"/>
      <c r="M49" s="422" t="s">
        <v>191</v>
      </c>
      <c r="N49" s="432">
        <f>'1403-03-27'!O49</f>
        <v>0</v>
      </c>
      <c r="O49" s="432">
        <f>J26</f>
        <v>0</v>
      </c>
      <c r="P49" s="432">
        <f>'1403-03-27'!P49+O49+Q49</f>
        <v>90</v>
      </c>
      <c r="Q49" s="433">
        <v>0</v>
      </c>
    </row>
    <row r="50" spans="1:17" s="433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433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433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730-BB8C-49AF-A4FF-F747D63939BE}">
  <sheetPr>
    <pageSetUpPr fitToPage="1"/>
  </sheetPr>
  <dimension ref="A2:Z52"/>
  <sheetViews>
    <sheetView rightToLeft="1" view="pageBreakPreview" topLeftCell="A23" zoomScale="85" zoomScaleNormal="100" zoomScaleSheetLayoutView="85" workbookViewId="0">
      <selection activeCell="P48" sqref="P4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47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47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47" customFormat="1" ht="23.1" customHeight="1" x14ac:dyDescent="0.25">
      <c r="A4" s="8"/>
      <c r="B4" s="977" t="s">
        <v>2</v>
      </c>
      <c r="C4" s="977"/>
      <c r="D4" s="977"/>
      <c r="E4" s="977"/>
      <c r="F4" s="440"/>
      <c r="G4" s="978" t="s">
        <v>16</v>
      </c>
      <c r="H4" s="978"/>
      <c r="I4" s="997" t="s">
        <v>431</v>
      </c>
      <c r="J4" s="997"/>
      <c r="K4" s="996" t="s">
        <v>498</v>
      </c>
      <c r="L4" s="996"/>
      <c r="M4" s="996"/>
      <c r="N4" s="978" t="s">
        <v>3</v>
      </c>
      <c r="O4" s="978"/>
      <c r="P4" s="444">
        <v>61</v>
      </c>
    </row>
    <row r="5" spans="1:26" s="43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47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42" customFormat="1" ht="22.5" customHeight="1" x14ac:dyDescent="0.25">
      <c r="A7" s="8"/>
      <c r="B7" s="892" t="s">
        <v>60</v>
      </c>
      <c r="C7" s="892"/>
      <c r="D7" s="892"/>
      <c r="E7" s="441" t="s">
        <v>18</v>
      </c>
      <c r="F7" s="892" t="s">
        <v>60</v>
      </c>
      <c r="G7" s="892"/>
      <c r="H7" s="44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42" customFormat="1" ht="30" customHeight="1" x14ac:dyDescent="0.25">
      <c r="A8" s="8"/>
      <c r="B8" s="888" t="s">
        <v>477</v>
      </c>
      <c r="C8" s="889"/>
      <c r="D8" s="890"/>
      <c r="E8" s="445" t="s">
        <v>42</v>
      </c>
      <c r="F8" s="888" t="s">
        <v>410</v>
      </c>
      <c r="G8" s="890"/>
      <c r="H8" s="436" t="s">
        <v>42</v>
      </c>
      <c r="I8" s="1024" t="s">
        <v>497</v>
      </c>
      <c r="J8" s="1024"/>
      <c r="K8" s="1024"/>
      <c r="L8" s="1024"/>
      <c r="M8" s="1031" t="s">
        <v>481</v>
      </c>
      <c r="N8" s="1032"/>
      <c r="O8" s="1032"/>
      <c r="P8" s="1033"/>
    </row>
    <row r="9" spans="1:26" s="442" customFormat="1" ht="30" customHeight="1" x14ac:dyDescent="0.25">
      <c r="A9" s="8"/>
      <c r="B9" s="888" t="s">
        <v>495</v>
      </c>
      <c r="C9" s="889"/>
      <c r="D9" s="890"/>
      <c r="E9" s="445" t="s">
        <v>42</v>
      </c>
      <c r="F9" s="928" t="s">
        <v>102</v>
      </c>
      <c r="G9" s="929"/>
      <c r="H9" s="436" t="s">
        <v>42</v>
      </c>
      <c r="I9" s="896" t="s">
        <v>42</v>
      </c>
      <c r="J9" s="896"/>
      <c r="K9" s="896"/>
      <c r="L9" s="896"/>
      <c r="M9" s="1034" t="s">
        <v>500</v>
      </c>
      <c r="N9" s="1035"/>
      <c r="O9" s="1035"/>
      <c r="P9" s="1036"/>
    </row>
    <row r="10" spans="1:26" s="442" customFormat="1" ht="30" customHeight="1" x14ac:dyDescent="0.25">
      <c r="A10" s="8"/>
      <c r="B10" s="888" t="s">
        <v>42</v>
      </c>
      <c r="C10" s="889"/>
      <c r="D10" s="890"/>
      <c r="E10" s="445" t="s">
        <v>42</v>
      </c>
      <c r="F10" s="928" t="s">
        <v>42</v>
      </c>
      <c r="G10" s="929"/>
      <c r="H10" s="436" t="s">
        <v>42</v>
      </c>
      <c r="I10" s="896" t="s">
        <v>42</v>
      </c>
      <c r="J10" s="896"/>
      <c r="K10" s="896"/>
      <c r="L10" s="896"/>
      <c r="M10" s="1037" t="s">
        <v>496</v>
      </c>
      <c r="N10" s="1038"/>
      <c r="O10" s="1038"/>
      <c r="P10" s="1039"/>
    </row>
    <row r="11" spans="1:26" s="43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47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47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44" customFormat="1" ht="18.75" customHeight="1" x14ac:dyDescent="0.25">
      <c r="A14" s="8"/>
      <c r="B14" s="894"/>
      <c r="C14" s="894"/>
      <c r="D14" s="894"/>
      <c r="E14" s="894"/>
      <c r="F14" s="927"/>
      <c r="G14" s="893"/>
      <c r="H14" s="441" t="s">
        <v>57</v>
      </c>
      <c r="I14" s="44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4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600</v>
      </c>
      <c r="F15" s="6" t="s">
        <v>356</v>
      </c>
      <c r="G15" s="436" t="s">
        <v>84</v>
      </c>
      <c r="H15" s="7">
        <v>40</v>
      </c>
      <c r="I15" s="30">
        <v>0</v>
      </c>
      <c r="J15" s="29">
        <f>H15*6.85+I15*4.16</f>
        <v>274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47" t="str">
        <f>C15</f>
        <v>712 + 900</v>
      </c>
      <c r="Y15" s="447" t="str">
        <f>D15</f>
        <v>713 + 360</v>
      </c>
      <c r="Z15" s="417" t="str">
        <f>G15</f>
        <v>712 + 650</v>
      </c>
    </row>
    <row r="16" spans="1:26" s="44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36" t="s">
        <v>396</v>
      </c>
      <c r="H16" s="7">
        <v>0</v>
      </c>
      <c r="I16" s="7">
        <v>70</v>
      </c>
      <c r="J16" s="29">
        <f t="shared" ref="J16:J19" si="0">H16*6.65+I16*4.16</f>
        <v>291.2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39"/>
      <c r="T16" s="43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4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750</v>
      </c>
      <c r="F17" s="6" t="s">
        <v>333</v>
      </c>
      <c r="G17" s="436" t="s">
        <v>461</v>
      </c>
      <c r="H17" s="436">
        <v>65</v>
      </c>
      <c r="I17" s="7">
        <v>126</v>
      </c>
      <c r="J17" s="29">
        <f t="shared" si="0"/>
        <v>956.41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4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36" t="s">
        <v>474</v>
      </c>
      <c r="H18" s="436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42"/>
      <c r="R18" s="442"/>
      <c r="S18" s="442"/>
      <c r="T18" s="442"/>
    </row>
    <row r="19" spans="1:20" s="447" customFormat="1" ht="15" customHeight="1" x14ac:dyDescent="0.25">
      <c r="A19" s="8"/>
      <c r="B19" s="398" t="s">
        <v>8</v>
      </c>
      <c r="C19" s="436" t="s">
        <v>471</v>
      </c>
      <c r="D19" s="436" t="s">
        <v>472</v>
      </c>
      <c r="E19" s="6">
        <v>500</v>
      </c>
      <c r="F19" s="6" t="s">
        <v>356</v>
      </c>
      <c r="G19" s="436" t="s">
        <v>472</v>
      </c>
      <c r="H19" s="436">
        <v>0</v>
      </c>
      <c r="I19" s="436">
        <v>0</v>
      </c>
      <c r="J19" s="29">
        <f t="shared" si="0"/>
        <v>0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47" customFormat="1" ht="15" customHeight="1" x14ac:dyDescent="0.25">
      <c r="A20" s="8"/>
      <c r="B20" s="399" t="s">
        <v>40</v>
      </c>
      <c r="C20" s="436" t="s">
        <v>471</v>
      </c>
      <c r="D20" s="436" t="s">
        <v>472</v>
      </c>
      <c r="E20" s="6" t="s">
        <v>42</v>
      </c>
      <c r="F20" s="6" t="s">
        <v>42</v>
      </c>
      <c r="G20" s="436" t="s">
        <v>472</v>
      </c>
      <c r="H20" s="436" t="s">
        <v>42</v>
      </c>
      <c r="I20" s="436" t="s">
        <v>42</v>
      </c>
      <c r="J20" s="446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439"/>
      <c r="T20" s="439"/>
    </row>
    <row r="21" spans="1:20" s="44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36" t="s">
        <v>84</v>
      </c>
      <c r="H21" s="436" t="s">
        <v>42</v>
      </c>
      <c r="I21" s="436" t="s">
        <v>42</v>
      </c>
      <c r="J21" s="446">
        <f>J15</f>
        <v>274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39"/>
      <c r="T21" s="209"/>
    </row>
    <row r="22" spans="1:20" s="447" customFormat="1" ht="15" customHeight="1" x14ac:dyDescent="0.25">
      <c r="A22" s="8"/>
      <c r="B22" s="400" t="s">
        <v>426</v>
      </c>
      <c r="C22" s="436" t="s">
        <v>42</v>
      </c>
      <c r="D22" s="436" t="s">
        <v>42</v>
      </c>
      <c r="E22" s="436" t="s">
        <v>42</v>
      </c>
      <c r="F22" s="436" t="s">
        <v>42</v>
      </c>
      <c r="G22" s="436" t="s">
        <v>75</v>
      </c>
      <c r="H22" s="436" t="s">
        <v>42</v>
      </c>
      <c r="I22" s="436" t="s">
        <v>42</v>
      </c>
      <c r="J22" s="446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47">
        <v>48</v>
      </c>
      <c r="S22" s="439"/>
      <c r="T22" s="209"/>
    </row>
    <row r="23" spans="1:20" s="447" customFormat="1" ht="15" customHeight="1" x14ac:dyDescent="0.25">
      <c r="A23" s="8"/>
      <c r="B23" s="399" t="s">
        <v>163</v>
      </c>
      <c r="C23" s="436" t="s">
        <v>42</v>
      </c>
      <c r="D23" s="436" t="s">
        <v>42</v>
      </c>
      <c r="E23" s="436" t="s">
        <v>42</v>
      </c>
      <c r="F23" s="436" t="s">
        <v>42</v>
      </c>
      <c r="G23" s="436" t="s">
        <v>461</v>
      </c>
      <c r="H23" s="436" t="s">
        <v>42</v>
      </c>
      <c r="I23" s="436" t="s">
        <v>42</v>
      </c>
      <c r="J23" s="446">
        <f>J17</f>
        <v>956.41</v>
      </c>
      <c r="K23" s="960" t="s">
        <v>70</v>
      </c>
      <c r="L23" s="961"/>
      <c r="M23" s="910" t="s">
        <v>42</v>
      </c>
      <c r="N23" s="910"/>
      <c r="O23" s="910"/>
      <c r="P23" s="910"/>
      <c r="S23" s="439"/>
      <c r="T23" s="209"/>
    </row>
    <row r="24" spans="1:20" s="447" customFormat="1" ht="15" customHeight="1" x14ac:dyDescent="0.25">
      <c r="A24" s="8"/>
      <c r="B24" s="399" t="s">
        <v>163</v>
      </c>
      <c r="C24" s="436" t="s">
        <v>42</v>
      </c>
      <c r="D24" s="436" t="s">
        <v>42</v>
      </c>
      <c r="E24" s="436" t="s">
        <v>42</v>
      </c>
      <c r="F24" s="436" t="s">
        <v>42</v>
      </c>
      <c r="G24" s="436" t="s">
        <v>396</v>
      </c>
      <c r="H24" s="436" t="s">
        <v>42</v>
      </c>
      <c r="I24" s="436" t="s">
        <v>42</v>
      </c>
      <c r="J24" s="446">
        <f>J16</f>
        <v>291.2</v>
      </c>
      <c r="K24" s="960" t="s">
        <v>70</v>
      </c>
      <c r="L24" s="961"/>
      <c r="M24" s="910" t="s">
        <v>42</v>
      </c>
      <c r="N24" s="910"/>
      <c r="O24" s="910"/>
      <c r="P24" s="910"/>
      <c r="S24" s="439"/>
      <c r="T24" s="209"/>
    </row>
    <row r="25" spans="1:20" s="447" customFormat="1" ht="15" customHeight="1" x14ac:dyDescent="0.25">
      <c r="A25" s="8"/>
      <c r="B25" s="6" t="s">
        <v>417</v>
      </c>
      <c r="C25" s="436" t="s">
        <v>42</v>
      </c>
      <c r="D25" s="436" t="s">
        <v>42</v>
      </c>
      <c r="E25" s="436" t="s">
        <v>42</v>
      </c>
      <c r="F25" s="436" t="s">
        <v>42</v>
      </c>
      <c r="G25" s="436" t="s">
        <v>501</v>
      </c>
      <c r="H25" s="436" t="s">
        <v>42</v>
      </c>
      <c r="I25" s="436" t="s">
        <v>42</v>
      </c>
      <c r="J25" s="446">
        <v>80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47" customFormat="1" ht="15" customHeight="1" x14ac:dyDescent="0.25">
      <c r="A26" s="8"/>
      <c r="B26" s="436" t="s">
        <v>367</v>
      </c>
      <c r="C26" s="436" t="s">
        <v>42</v>
      </c>
      <c r="D26" s="436" t="s">
        <v>42</v>
      </c>
      <c r="E26" s="436" t="s">
        <v>42</v>
      </c>
      <c r="F26" s="436" t="s">
        <v>42</v>
      </c>
      <c r="G26" s="436" t="s">
        <v>42</v>
      </c>
      <c r="H26" s="436" t="s">
        <v>42</v>
      </c>
      <c r="I26" s="436" t="s">
        <v>42</v>
      </c>
      <c r="J26" s="446">
        <v>0</v>
      </c>
      <c r="K26" s="960" t="s">
        <v>69</v>
      </c>
      <c r="L26" s="961"/>
      <c r="M26" s="900"/>
      <c r="N26" s="900"/>
      <c r="O26" s="900"/>
      <c r="P26" s="900"/>
      <c r="S26" s="439"/>
      <c r="T26" s="209"/>
    </row>
    <row r="27" spans="1:20" s="447" customFormat="1" ht="15" customHeight="1" x14ac:dyDescent="0.25">
      <c r="A27" s="8"/>
      <c r="B27" s="436"/>
      <c r="C27" s="436"/>
      <c r="D27" s="436"/>
      <c r="E27" s="436"/>
      <c r="F27" s="436"/>
      <c r="G27" s="436"/>
      <c r="H27" s="436"/>
      <c r="I27" s="436"/>
      <c r="J27" s="436"/>
      <c r="K27" s="960"/>
      <c r="L27" s="961"/>
      <c r="M27" s="900"/>
      <c r="N27" s="900"/>
      <c r="O27" s="900"/>
      <c r="P27" s="900"/>
      <c r="S27" s="439"/>
      <c r="T27" s="439"/>
    </row>
    <row r="28" spans="1:20" s="43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47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44" customFormat="1" ht="47.1" customHeight="1" x14ac:dyDescent="0.25">
      <c r="A30" s="8"/>
      <c r="B30" s="441" t="s">
        <v>26</v>
      </c>
      <c r="C30" s="441" t="s">
        <v>28</v>
      </c>
      <c r="D30" s="441" t="s">
        <v>29</v>
      </c>
      <c r="E30" s="441" t="s">
        <v>64</v>
      </c>
      <c r="F30" s="441" t="s">
        <v>30</v>
      </c>
      <c r="G30" s="443" t="s">
        <v>51</v>
      </c>
      <c r="H30" s="443" t="s">
        <v>52</v>
      </c>
      <c r="I30" s="443" t="s">
        <v>53</v>
      </c>
      <c r="J30" s="901" t="s">
        <v>54</v>
      </c>
      <c r="K30" s="902"/>
      <c r="L30" s="51"/>
      <c r="M30" s="441" t="s">
        <v>292</v>
      </c>
      <c r="N30" s="441" t="s">
        <v>293</v>
      </c>
      <c r="O30" s="441" t="s">
        <v>294</v>
      </c>
      <c r="P30" s="441" t="s">
        <v>304</v>
      </c>
    </row>
    <row r="31" spans="1:20" s="44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36">
        <v>2</v>
      </c>
      <c r="F31" s="26">
        <f>SUM(C31:E31)</f>
        <v>6</v>
      </c>
      <c r="G31" s="436">
        <v>30</v>
      </c>
      <c r="H31" s="436">
        <v>0</v>
      </c>
      <c r="I31" s="436">
        <f>SUM(G31:H31)</f>
        <v>30</v>
      </c>
      <c r="J31" s="928">
        <v>10</v>
      </c>
      <c r="K31" s="929"/>
      <c r="L31" s="50"/>
      <c r="M31" s="435" t="s">
        <v>308</v>
      </c>
      <c r="N31" s="435">
        <v>5</v>
      </c>
      <c r="O31" s="435">
        <v>0</v>
      </c>
      <c r="P31" s="435">
        <f>O31+N31</f>
        <v>5</v>
      </c>
    </row>
    <row r="32" spans="1:20" s="447" customFormat="1" ht="17.100000000000001" customHeight="1" x14ac:dyDescent="0.25">
      <c r="A32" s="8"/>
      <c r="B32" s="436" t="s">
        <v>12</v>
      </c>
      <c r="C32" s="26">
        <v>0</v>
      </c>
      <c r="D32" s="26">
        <v>0</v>
      </c>
      <c r="E32" s="436">
        <v>3</v>
      </c>
      <c r="F32" s="26">
        <f t="shared" ref="F32:F38" si="2">SUM(C32:E32)</f>
        <v>3</v>
      </c>
      <c r="G32" s="436">
        <v>30</v>
      </c>
      <c r="H32" s="436">
        <v>0</v>
      </c>
      <c r="I32" s="436">
        <f>SUM(G32:H32)</f>
        <v>30</v>
      </c>
      <c r="J32" s="928">
        <v>0</v>
      </c>
      <c r="K32" s="929"/>
      <c r="L32" s="50"/>
      <c r="M32" s="435" t="s">
        <v>300</v>
      </c>
      <c r="N32" s="435">
        <v>7</v>
      </c>
      <c r="O32" s="435">
        <v>0</v>
      </c>
      <c r="P32" s="435">
        <f t="shared" ref="P32:P40" si="3">O32+N32</f>
        <v>7</v>
      </c>
    </row>
    <row r="33" spans="1:22" s="447" customFormat="1" ht="17.100000000000001" customHeight="1" x14ac:dyDescent="0.25">
      <c r="A33" s="8"/>
      <c r="B33" s="436" t="s">
        <v>13</v>
      </c>
      <c r="C33" s="436">
        <v>3</v>
      </c>
      <c r="D33" s="436">
        <v>0</v>
      </c>
      <c r="E33" s="436">
        <v>9</v>
      </c>
      <c r="F33" s="26">
        <f t="shared" si="2"/>
        <v>12</v>
      </c>
      <c r="G33" s="436">
        <v>70</v>
      </c>
      <c r="H33" s="436">
        <v>0</v>
      </c>
      <c r="I33" s="436">
        <f>SUM(G33:H33)</f>
        <v>70</v>
      </c>
      <c r="J33" s="928">
        <v>10</v>
      </c>
      <c r="K33" s="929"/>
      <c r="L33" s="50"/>
      <c r="M33" s="435" t="s">
        <v>296</v>
      </c>
      <c r="N33" s="435">
        <v>4</v>
      </c>
      <c r="O33" s="435">
        <v>3</v>
      </c>
      <c r="P33" s="435">
        <f t="shared" si="3"/>
        <v>7</v>
      </c>
    </row>
    <row r="34" spans="1:22" s="447" customFormat="1" ht="17.100000000000001" customHeight="1" x14ac:dyDescent="0.25">
      <c r="A34" s="8"/>
      <c r="B34" s="436" t="s">
        <v>10</v>
      </c>
      <c r="C34" s="436">
        <v>1</v>
      </c>
      <c r="D34" s="436">
        <v>0</v>
      </c>
      <c r="E34" s="436">
        <v>1</v>
      </c>
      <c r="F34" s="26">
        <f t="shared" si="2"/>
        <v>2</v>
      </c>
      <c r="G34" s="436">
        <v>20</v>
      </c>
      <c r="H34" s="436">
        <v>0</v>
      </c>
      <c r="I34" s="436">
        <f t="shared" ref="I34:I38" si="4">SUM(G34:H34)</f>
        <v>20</v>
      </c>
      <c r="J34" s="928">
        <v>0</v>
      </c>
      <c r="K34" s="929"/>
      <c r="L34" s="50"/>
      <c r="M34" s="435" t="s">
        <v>297</v>
      </c>
      <c r="N34" s="435">
        <v>5</v>
      </c>
      <c r="O34" s="435">
        <v>0</v>
      </c>
      <c r="P34" s="435">
        <f t="shared" si="3"/>
        <v>5</v>
      </c>
    </row>
    <row r="35" spans="1:22" s="447" customFormat="1" ht="17.100000000000001" customHeight="1" x14ac:dyDescent="0.25">
      <c r="A35" s="8"/>
      <c r="B35" s="436" t="s">
        <v>11</v>
      </c>
      <c r="C35" s="436">
        <v>3</v>
      </c>
      <c r="D35" s="436">
        <v>0</v>
      </c>
      <c r="E35" s="436">
        <v>3</v>
      </c>
      <c r="F35" s="26">
        <f t="shared" si="2"/>
        <v>6</v>
      </c>
      <c r="G35" s="436">
        <v>50</v>
      </c>
      <c r="H35" s="436">
        <v>0</v>
      </c>
      <c r="I35" s="436">
        <f t="shared" si="4"/>
        <v>50</v>
      </c>
      <c r="J35" s="928">
        <v>10</v>
      </c>
      <c r="K35" s="929"/>
      <c r="L35" s="50"/>
      <c r="M35" s="435" t="s">
        <v>295</v>
      </c>
      <c r="N35" s="435">
        <v>8</v>
      </c>
      <c r="O35" s="435">
        <v>0</v>
      </c>
      <c r="P35" s="435">
        <f t="shared" si="3"/>
        <v>8</v>
      </c>
    </row>
    <row r="36" spans="1:22" s="447" customFormat="1" ht="17.100000000000001" customHeight="1" x14ac:dyDescent="0.25">
      <c r="A36" s="8"/>
      <c r="B36" s="436" t="s">
        <v>31</v>
      </c>
      <c r="C36" s="436">
        <v>2</v>
      </c>
      <c r="D36" s="436">
        <v>3</v>
      </c>
      <c r="E36" s="436">
        <v>1</v>
      </c>
      <c r="F36" s="26">
        <f t="shared" si="2"/>
        <v>6</v>
      </c>
      <c r="G36" s="436">
        <v>50</v>
      </c>
      <c r="H36" s="436">
        <v>0</v>
      </c>
      <c r="I36" s="436">
        <f t="shared" si="4"/>
        <v>50</v>
      </c>
      <c r="J36" s="928">
        <v>0</v>
      </c>
      <c r="K36" s="929"/>
      <c r="L36" s="50"/>
      <c r="M36" s="435" t="s">
        <v>309</v>
      </c>
      <c r="N36" s="435">
        <v>14</v>
      </c>
      <c r="O36" s="435">
        <v>2</v>
      </c>
      <c r="P36" s="435">
        <f t="shared" si="3"/>
        <v>16</v>
      </c>
    </row>
    <row r="37" spans="1:22" s="447" customFormat="1" ht="17.100000000000001" customHeight="1" x14ac:dyDescent="0.25">
      <c r="A37" s="8"/>
      <c r="B37" s="436" t="s">
        <v>32</v>
      </c>
      <c r="C37" s="436">
        <v>2</v>
      </c>
      <c r="D37" s="436">
        <v>0</v>
      </c>
      <c r="E37" s="436">
        <v>0</v>
      </c>
      <c r="F37" s="26">
        <f t="shared" si="2"/>
        <v>2</v>
      </c>
      <c r="G37" s="436">
        <v>0</v>
      </c>
      <c r="H37" s="436">
        <v>0</v>
      </c>
      <c r="I37" s="436">
        <f t="shared" si="4"/>
        <v>0</v>
      </c>
      <c r="J37" s="928">
        <v>0</v>
      </c>
      <c r="K37" s="929"/>
      <c r="L37" s="50"/>
      <c r="M37" s="435" t="s">
        <v>358</v>
      </c>
      <c r="N37" s="435">
        <v>6</v>
      </c>
      <c r="O37" s="435">
        <v>0</v>
      </c>
      <c r="P37" s="435">
        <f t="shared" si="3"/>
        <v>6</v>
      </c>
    </row>
    <row r="38" spans="1:22" s="447" customFormat="1" ht="17.100000000000001" customHeight="1" x14ac:dyDescent="0.25">
      <c r="A38" s="8"/>
      <c r="B38" s="436" t="s">
        <v>63</v>
      </c>
      <c r="C38" s="436">
        <v>0</v>
      </c>
      <c r="D38" s="436">
        <v>2</v>
      </c>
      <c r="E38" s="436">
        <v>2</v>
      </c>
      <c r="F38" s="26">
        <f t="shared" si="2"/>
        <v>4</v>
      </c>
      <c r="G38" s="436">
        <v>20</v>
      </c>
      <c r="H38" s="436">
        <v>0</v>
      </c>
      <c r="I38" s="436">
        <f t="shared" si="4"/>
        <v>20</v>
      </c>
      <c r="J38" s="928">
        <v>0</v>
      </c>
      <c r="K38" s="929"/>
      <c r="L38" s="50"/>
      <c r="M38" s="435" t="s">
        <v>299</v>
      </c>
      <c r="N38" s="435">
        <v>6</v>
      </c>
      <c r="O38" s="435">
        <v>0</v>
      </c>
      <c r="P38" s="435">
        <f t="shared" si="3"/>
        <v>6</v>
      </c>
    </row>
    <row r="39" spans="1:22" s="447" customFormat="1" ht="17.100000000000001" customHeight="1" x14ac:dyDescent="0.25">
      <c r="A39" s="8"/>
      <c r="B39" s="436" t="s">
        <v>33</v>
      </c>
      <c r="C39" s="436">
        <v>1</v>
      </c>
      <c r="D39" s="436">
        <v>0</v>
      </c>
      <c r="E39" s="40">
        <v>0</v>
      </c>
      <c r="F39" s="26">
        <f>SUM(C39:E39)</f>
        <v>1</v>
      </c>
      <c r="G39" s="436">
        <v>8</v>
      </c>
      <c r="H39" s="436">
        <v>0</v>
      </c>
      <c r="I39" s="436">
        <f>SUM(G39:H39)</f>
        <v>8</v>
      </c>
      <c r="J39" s="928">
        <v>0</v>
      </c>
      <c r="K39" s="929"/>
      <c r="L39" s="50"/>
      <c r="M39" s="435" t="s">
        <v>307</v>
      </c>
      <c r="N39" s="435">
        <v>39</v>
      </c>
      <c r="O39" s="435">
        <v>0</v>
      </c>
      <c r="P39" s="435">
        <f t="shared" si="3"/>
        <v>39</v>
      </c>
    </row>
    <row r="40" spans="1:22" s="44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36">
        <v>120</v>
      </c>
      <c r="H40" s="436">
        <v>0</v>
      </c>
      <c r="I40" s="436">
        <f>SUM(G40:H40)</f>
        <v>120</v>
      </c>
      <c r="J40" s="928">
        <v>0</v>
      </c>
      <c r="K40" s="929"/>
      <c r="L40" s="50"/>
      <c r="M40" s="435" t="s">
        <v>453</v>
      </c>
      <c r="N40" s="434">
        <v>7</v>
      </c>
      <c r="O40" s="435">
        <v>0</v>
      </c>
      <c r="P40" s="435">
        <f t="shared" si="3"/>
        <v>7</v>
      </c>
    </row>
    <row r="41" spans="1:22" s="44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20</v>
      </c>
      <c r="E41" s="103">
        <f>SUM(E31:E40)</f>
        <v>21</v>
      </c>
      <c r="F41" s="103">
        <f t="shared" ref="F41:H41" si="5">SUM(F31:F40)</f>
        <v>54</v>
      </c>
      <c r="G41" s="103">
        <f t="shared" si="5"/>
        <v>398</v>
      </c>
      <c r="H41" s="103">
        <f t="shared" si="5"/>
        <v>0</v>
      </c>
      <c r="I41" s="344">
        <f>SUM(I31:I40)</f>
        <v>398</v>
      </c>
      <c r="J41" s="928">
        <v>0</v>
      </c>
      <c r="K41" s="929"/>
      <c r="L41" s="50"/>
      <c r="M41" s="435" t="s">
        <v>306</v>
      </c>
      <c r="N41" s="435">
        <f>SUM(N31:N40)</f>
        <v>101</v>
      </c>
      <c r="O41" s="435">
        <f>SUM(O31:O40)</f>
        <v>5</v>
      </c>
      <c r="P41" s="435">
        <f>SUM(P31:P40)</f>
        <v>106</v>
      </c>
      <c r="Q41" s="345">
        <f>N41-N39</f>
        <v>62</v>
      </c>
    </row>
    <row r="42" spans="1:22" s="447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47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47" customFormat="1" ht="30.6" customHeight="1" x14ac:dyDescent="0.25">
      <c r="A44" s="8"/>
      <c r="B44" s="443" t="s">
        <v>35</v>
      </c>
      <c r="C44" s="443" t="s">
        <v>36</v>
      </c>
      <c r="D44" s="443" t="s">
        <v>1</v>
      </c>
      <c r="E44" s="437" t="s">
        <v>45</v>
      </c>
      <c r="F44" s="443" t="s">
        <v>71</v>
      </c>
      <c r="G44" s="443" t="s">
        <v>37</v>
      </c>
      <c r="H44" s="901" t="s">
        <v>7</v>
      </c>
      <c r="I44" s="936"/>
      <c r="J44" s="936"/>
      <c r="K44" s="902"/>
      <c r="L44" s="43"/>
      <c r="M44" s="443" t="s">
        <v>50</v>
      </c>
      <c r="N44" s="443" t="s">
        <v>49</v>
      </c>
      <c r="O44" s="443" t="s">
        <v>48</v>
      </c>
      <c r="P44" s="443" t="s">
        <v>47</v>
      </c>
      <c r="Q44" s="447" t="s">
        <v>243</v>
      </c>
      <c r="R44" s="447" t="s">
        <v>424</v>
      </c>
    </row>
    <row r="45" spans="1:22" s="447" customFormat="1" ht="30.95" customHeight="1" x14ac:dyDescent="0.55000000000000004">
      <c r="A45" s="8"/>
      <c r="B45" s="436" t="s">
        <v>61</v>
      </c>
      <c r="C45" s="446">
        <v>0</v>
      </c>
      <c r="D45" s="436" t="s">
        <v>62</v>
      </c>
      <c r="E45" s="446">
        <f>'1403-03-28'!E45+'1403-03-29'!C45</f>
        <v>170800</v>
      </c>
      <c r="F45" s="446">
        <v>1958</v>
      </c>
      <c r="G45" s="446">
        <f>'1403-03-28'!G45-F45+C45+R45</f>
        <v>59574</v>
      </c>
      <c r="H45" s="1012" t="s">
        <v>425</v>
      </c>
      <c r="I45" s="1013"/>
      <c r="J45" s="1013"/>
      <c r="K45" s="1014"/>
      <c r="L45" s="41"/>
      <c r="M45" s="436" t="s">
        <v>66</v>
      </c>
      <c r="N45" s="446">
        <f>'1403-03-28'!O45</f>
        <v>1599.09</v>
      </c>
      <c r="O45" s="446">
        <f>SUM(J15:J19)</f>
        <v>1521.6100000000001</v>
      </c>
      <c r="P45" s="446">
        <f>'1403-03-28'!P45+O45+Q45</f>
        <v>87721.969999999972</v>
      </c>
      <c r="Q45" s="19">
        <v>0</v>
      </c>
      <c r="R45" s="19">
        <v>0</v>
      </c>
      <c r="U45" s="447" t="s">
        <v>499</v>
      </c>
      <c r="V45" s="18"/>
    </row>
    <row r="46" spans="1:22" s="447" customFormat="1" ht="30.95" customHeight="1" x14ac:dyDescent="0.25">
      <c r="A46" s="8"/>
      <c r="B46" s="436" t="s">
        <v>301</v>
      </c>
      <c r="C46" s="436">
        <v>0</v>
      </c>
      <c r="D46" s="436" t="s">
        <v>302</v>
      </c>
      <c r="E46" s="436">
        <v>251</v>
      </c>
      <c r="F46" s="436">
        <v>0</v>
      </c>
      <c r="G46" s="446" t="s">
        <v>42</v>
      </c>
      <c r="H46" s="937" t="s">
        <v>42</v>
      </c>
      <c r="I46" s="938"/>
      <c r="J46" s="938"/>
      <c r="K46" s="939"/>
      <c r="L46" s="42"/>
      <c r="M46" s="445" t="s">
        <v>67</v>
      </c>
      <c r="N46" s="446">
        <f>'1403-03-28'!O46</f>
        <v>605.15</v>
      </c>
      <c r="O46" s="446">
        <f>J21+J20</f>
        <v>274</v>
      </c>
      <c r="P46" s="446">
        <f>'1403-03-28'!P46+O46+Q46</f>
        <v>67619.649999999994</v>
      </c>
      <c r="Q46" s="19">
        <f>Q45*0.6</f>
        <v>0</v>
      </c>
      <c r="R46" s="19"/>
      <c r="U46" s="19">
        <f>35000-P47</f>
        <v>8035.8300000000017</v>
      </c>
    </row>
    <row r="47" spans="1:22" s="447" customFormat="1" ht="30.95" customHeight="1" x14ac:dyDescent="0.25">
      <c r="A47" s="8"/>
      <c r="B47" s="436" t="s">
        <v>463</v>
      </c>
      <c r="C47" s="436">
        <v>0</v>
      </c>
      <c r="D47" s="436" t="s">
        <v>485</v>
      </c>
      <c r="E47" s="436">
        <f>'1403-03-23'!E48+'1403-03-29'!C47</f>
        <v>30</v>
      </c>
      <c r="F47" s="436">
        <v>0</v>
      </c>
      <c r="G47" s="446">
        <f>E47-F47</f>
        <v>30</v>
      </c>
      <c r="H47" s="937" t="s">
        <v>42</v>
      </c>
      <c r="I47" s="938"/>
      <c r="J47" s="938"/>
      <c r="K47" s="939"/>
      <c r="L47" s="42"/>
      <c r="M47" s="445" t="s">
        <v>164</v>
      </c>
      <c r="N47" s="446">
        <f>'1403-03-28'!O47</f>
        <v>1023.9399999999999</v>
      </c>
      <c r="O47" s="446">
        <f>J24+J22+J23+1000</f>
        <v>2277.6099999999997</v>
      </c>
      <c r="P47" s="446">
        <f>'1403-03-28'!P47+O47+Q47</f>
        <v>26964.17</v>
      </c>
      <c r="Q47" s="447">
        <v>0</v>
      </c>
      <c r="R47" s="19"/>
      <c r="U47" s="19"/>
    </row>
    <row r="48" spans="1:22" s="447" customFormat="1" ht="30.95" customHeight="1" x14ac:dyDescent="0.25">
      <c r="A48" s="8"/>
      <c r="B48" s="436" t="s">
        <v>486</v>
      </c>
      <c r="C48" s="436">
        <v>0</v>
      </c>
      <c r="D48" s="436" t="s">
        <v>485</v>
      </c>
      <c r="E48" s="436">
        <f>'1403-03-26'!E48+'1403-03-29'!C48</f>
        <v>300.53999999999996</v>
      </c>
      <c r="F48" s="436">
        <v>0</v>
      </c>
      <c r="G48" s="446">
        <f>E48-F48</f>
        <v>300.53999999999996</v>
      </c>
      <c r="H48" s="937" t="s">
        <v>42</v>
      </c>
      <c r="I48" s="938"/>
      <c r="J48" s="938"/>
      <c r="K48" s="939"/>
      <c r="L48" s="42"/>
      <c r="M48" s="445" t="s">
        <v>190</v>
      </c>
      <c r="N48" s="446">
        <f>'1403-03-28'!O48</f>
        <v>0</v>
      </c>
      <c r="O48" s="446">
        <f>J25</f>
        <v>80</v>
      </c>
      <c r="P48" s="446">
        <f>'1403-03-28'!P48+O48+Q48</f>
        <v>490</v>
      </c>
      <c r="Q48" s="19">
        <v>-109</v>
      </c>
      <c r="R48" s="19"/>
    </row>
    <row r="49" spans="1:17" s="447" customFormat="1" ht="30.95" customHeight="1" x14ac:dyDescent="0.25">
      <c r="A49" s="8"/>
      <c r="B49" s="31"/>
      <c r="C49" s="31"/>
      <c r="D49" s="436"/>
      <c r="E49" s="436"/>
      <c r="F49" s="436"/>
      <c r="G49" s="436"/>
      <c r="H49" s="930"/>
      <c r="I49" s="931"/>
      <c r="J49" s="931"/>
      <c r="K49" s="932"/>
      <c r="L49" s="42"/>
      <c r="M49" s="436" t="s">
        <v>191</v>
      </c>
      <c r="N49" s="446">
        <f>'1403-03-28'!O49</f>
        <v>0</v>
      </c>
      <c r="O49" s="446">
        <f>J26</f>
        <v>0</v>
      </c>
      <c r="P49" s="446">
        <f>'1403-03-28'!P49+O49+Q49</f>
        <v>90</v>
      </c>
      <c r="Q49" s="447">
        <v>0</v>
      </c>
    </row>
    <row r="50" spans="1:17" s="447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17" s="447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17" s="447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FF8-7F0B-4754-8B0A-31914998B5AA}">
  <sheetPr>
    <pageSetUpPr fitToPage="1"/>
  </sheetPr>
  <dimension ref="A2:Z62"/>
  <sheetViews>
    <sheetView rightToLeft="1" view="pageBreakPreview" topLeftCell="A16" zoomScale="85" zoomScaleNormal="100" zoomScaleSheetLayoutView="85" workbookViewId="0">
      <selection activeCell="F45" sqref="F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6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6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60" customFormat="1" ht="23.1" customHeight="1" x14ac:dyDescent="0.25">
      <c r="A4" s="8"/>
      <c r="B4" s="977" t="s">
        <v>2</v>
      </c>
      <c r="C4" s="977"/>
      <c r="D4" s="977"/>
      <c r="E4" s="977"/>
      <c r="F4" s="454"/>
      <c r="G4" s="978" t="s">
        <v>16</v>
      </c>
      <c r="H4" s="978"/>
      <c r="I4" s="997" t="s">
        <v>429</v>
      </c>
      <c r="J4" s="997"/>
      <c r="K4" s="996" t="s">
        <v>503</v>
      </c>
      <c r="L4" s="996"/>
      <c r="M4" s="996"/>
      <c r="N4" s="978" t="s">
        <v>3</v>
      </c>
      <c r="O4" s="978"/>
      <c r="P4" s="458">
        <v>62</v>
      </c>
    </row>
    <row r="5" spans="1:26" s="45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6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48" customFormat="1" ht="22.5" customHeight="1" x14ac:dyDescent="0.25">
      <c r="A7" s="8"/>
      <c r="B7" s="892" t="s">
        <v>60</v>
      </c>
      <c r="C7" s="892"/>
      <c r="D7" s="892"/>
      <c r="E7" s="449" t="s">
        <v>18</v>
      </c>
      <c r="F7" s="892" t="s">
        <v>60</v>
      </c>
      <c r="G7" s="892"/>
      <c r="H7" s="44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48" customFormat="1" ht="30" customHeight="1" x14ac:dyDescent="0.25">
      <c r="A8" s="8"/>
      <c r="B8" s="888" t="s">
        <v>477</v>
      </c>
      <c r="C8" s="889"/>
      <c r="D8" s="890"/>
      <c r="E8" s="457" t="s">
        <v>42</v>
      </c>
      <c r="F8" s="888" t="s">
        <v>410</v>
      </c>
      <c r="G8" s="890"/>
      <c r="H8" s="453">
        <v>400</v>
      </c>
      <c r="I8" s="1024" t="s">
        <v>502</v>
      </c>
      <c r="J8" s="1024"/>
      <c r="K8" s="1024"/>
      <c r="L8" s="1024"/>
      <c r="M8" s="1031" t="s">
        <v>481</v>
      </c>
      <c r="N8" s="1032"/>
      <c r="O8" s="1032"/>
      <c r="P8" s="1033"/>
    </row>
    <row r="9" spans="1:26" s="448" customFormat="1" ht="30" customHeight="1" x14ac:dyDescent="0.25">
      <c r="A9" s="8"/>
      <c r="B9" s="888" t="s">
        <v>42</v>
      </c>
      <c r="C9" s="889"/>
      <c r="D9" s="890"/>
      <c r="E9" s="457" t="s">
        <v>42</v>
      </c>
      <c r="F9" s="928" t="s">
        <v>102</v>
      </c>
      <c r="G9" s="929"/>
      <c r="H9" s="453" t="s">
        <v>42</v>
      </c>
      <c r="I9" s="896" t="s">
        <v>42</v>
      </c>
      <c r="J9" s="896"/>
      <c r="K9" s="896"/>
      <c r="L9" s="896"/>
      <c r="M9" s="1034" t="s">
        <v>496</v>
      </c>
      <c r="N9" s="1035"/>
      <c r="O9" s="1035"/>
      <c r="P9" s="1036"/>
    </row>
    <row r="10" spans="1:26" s="448" customFormat="1" ht="30" customHeight="1" x14ac:dyDescent="0.25">
      <c r="A10" s="8"/>
      <c r="B10" s="888" t="s">
        <v>42</v>
      </c>
      <c r="C10" s="889"/>
      <c r="D10" s="890"/>
      <c r="E10" s="457" t="s">
        <v>42</v>
      </c>
      <c r="F10" s="928" t="s">
        <v>42</v>
      </c>
      <c r="G10" s="929"/>
      <c r="H10" s="453" t="s">
        <v>42</v>
      </c>
      <c r="I10" s="896" t="s">
        <v>42</v>
      </c>
      <c r="J10" s="896"/>
      <c r="K10" s="896"/>
      <c r="L10" s="896"/>
      <c r="M10" s="1037"/>
      <c r="N10" s="1038"/>
      <c r="O10" s="1038"/>
      <c r="P10" s="1039"/>
    </row>
    <row r="11" spans="1:26" s="45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6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6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58" customFormat="1" ht="18.75" customHeight="1" x14ac:dyDescent="0.25">
      <c r="A14" s="8"/>
      <c r="B14" s="894"/>
      <c r="C14" s="894"/>
      <c r="D14" s="894"/>
      <c r="E14" s="894"/>
      <c r="F14" s="927"/>
      <c r="G14" s="893"/>
      <c r="H14" s="449" t="s">
        <v>57</v>
      </c>
      <c r="I14" s="44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60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600</v>
      </c>
      <c r="F15" s="6" t="s">
        <v>356</v>
      </c>
      <c r="G15" s="453" t="s">
        <v>84</v>
      </c>
      <c r="H15" s="7">
        <v>101</v>
      </c>
      <c r="I15" s="30">
        <v>0</v>
      </c>
      <c r="J15" s="29">
        <f>H15*6.85+I15*4.16</f>
        <v>691.84999999999991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60" t="str">
        <f>C15</f>
        <v>712 + 900</v>
      </c>
      <c r="Y15" s="460" t="str">
        <f>D15</f>
        <v>713 + 360</v>
      </c>
      <c r="Z15" s="417" t="str">
        <f>G15</f>
        <v>712 + 650</v>
      </c>
    </row>
    <row r="16" spans="1:26" s="460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53" t="s">
        <v>396</v>
      </c>
      <c r="H16" s="7">
        <v>0</v>
      </c>
      <c r="I16" s="7">
        <v>62</v>
      </c>
      <c r="J16" s="29">
        <f t="shared" ref="J16:J19" si="0">H16*6.65+I16*4.16</f>
        <v>257.92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51"/>
      <c r="T16" s="451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60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650</v>
      </c>
      <c r="F17" s="6" t="s">
        <v>333</v>
      </c>
      <c r="G17" s="453" t="s">
        <v>461</v>
      </c>
      <c r="H17" s="453">
        <f>37+40</f>
        <v>77</v>
      </c>
      <c r="I17" s="7">
        <v>90</v>
      </c>
      <c r="J17" s="29">
        <f t="shared" si="0"/>
        <v>886.45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60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53" t="s">
        <v>474</v>
      </c>
      <c r="H18" s="453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48"/>
      <c r="R18" s="448"/>
      <c r="S18" s="448"/>
      <c r="T18" s="448"/>
    </row>
    <row r="19" spans="1:20" s="460" customFormat="1" ht="15" customHeight="1" x14ac:dyDescent="0.25">
      <c r="A19" s="8"/>
      <c r="B19" s="398" t="s">
        <v>8</v>
      </c>
      <c r="C19" s="453" t="s">
        <v>471</v>
      </c>
      <c r="D19" s="453" t="s">
        <v>472</v>
      </c>
      <c r="E19" s="6">
        <v>500</v>
      </c>
      <c r="F19" s="6" t="s">
        <v>356</v>
      </c>
      <c r="G19" s="453" t="s">
        <v>472</v>
      </c>
      <c r="H19" s="453">
        <v>0</v>
      </c>
      <c r="I19" s="453">
        <v>0</v>
      </c>
      <c r="J19" s="29">
        <f t="shared" si="0"/>
        <v>0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60" customFormat="1" ht="15" customHeight="1" x14ac:dyDescent="0.25">
      <c r="A20" s="8"/>
      <c r="B20" s="399" t="s">
        <v>40</v>
      </c>
      <c r="C20" s="453" t="s">
        <v>471</v>
      </c>
      <c r="D20" s="453" t="s">
        <v>472</v>
      </c>
      <c r="E20" s="6" t="s">
        <v>42</v>
      </c>
      <c r="F20" s="6" t="s">
        <v>42</v>
      </c>
      <c r="G20" s="453" t="s">
        <v>472</v>
      </c>
      <c r="H20" s="453" t="s">
        <v>42</v>
      </c>
      <c r="I20" s="453" t="s">
        <v>42</v>
      </c>
      <c r="J20" s="459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451"/>
      <c r="T20" s="451"/>
    </row>
    <row r="21" spans="1:20" s="460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53" t="s">
        <v>84</v>
      </c>
      <c r="H21" s="453" t="s">
        <v>42</v>
      </c>
      <c r="I21" s="453" t="s">
        <v>42</v>
      </c>
      <c r="J21" s="459">
        <f>J15</f>
        <v>691.84999999999991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51"/>
      <c r="T21" s="209"/>
    </row>
    <row r="22" spans="1:20" s="460" customFormat="1" ht="15" customHeight="1" x14ac:dyDescent="0.25">
      <c r="A22" s="8"/>
      <c r="B22" s="400" t="s">
        <v>426</v>
      </c>
      <c r="C22" s="453" t="s">
        <v>42</v>
      </c>
      <c r="D22" s="453" t="s">
        <v>42</v>
      </c>
      <c r="E22" s="453" t="s">
        <v>42</v>
      </c>
      <c r="F22" s="453" t="s">
        <v>42</v>
      </c>
      <c r="G22" s="453" t="s">
        <v>75</v>
      </c>
      <c r="H22" s="453" t="s">
        <v>42</v>
      </c>
      <c r="I22" s="453" t="s">
        <v>42</v>
      </c>
      <c r="J22" s="459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60">
        <v>48</v>
      </c>
      <c r="S22" s="451"/>
      <c r="T22" s="209"/>
    </row>
    <row r="23" spans="1:20" s="460" customFormat="1" ht="15" customHeight="1" x14ac:dyDescent="0.25">
      <c r="A23" s="8"/>
      <c r="B23" s="399" t="s">
        <v>163</v>
      </c>
      <c r="C23" s="453" t="s">
        <v>42</v>
      </c>
      <c r="D23" s="453" t="s">
        <v>42</v>
      </c>
      <c r="E23" s="453" t="s">
        <v>42</v>
      </c>
      <c r="F23" s="453" t="s">
        <v>42</v>
      </c>
      <c r="G23" s="453" t="s">
        <v>461</v>
      </c>
      <c r="H23" s="453" t="s">
        <v>42</v>
      </c>
      <c r="I23" s="453" t="s">
        <v>42</v>
      </c>
      <c r="J23" s="459">
        <f>J17</f>
        <v>886.45</v>
      </c>
      <c r="K23" s="960" t="s">
        <v>70</v>
      </c>
      <c r="L23" s="961"/>
      <c r="M23" s="910" t="s">
        <v>42</v>
      </c>
      <c r="N23" s="910"/>
      <c r="O23" s="910"/>
      <c r="P23" s="910"/>
      <c r="S23" s="451"/>
      <c r="T23" s="209"/>
    </row>
    <row r="24" spans="1:20" s="460" customFormat="1" ht="15" customHeight="1" x14ac:dyDescent="0.25">
      <c r="A24" s="8"/>
      <c r="B24" s="399" t="s">
        <v>163</v>
      </c>
      <c r="C24" s="453" t="s">
        <v>42</v>
      </c>
      <c r="D24" s="453" t="s">
        <v>42</v>
      </c>
      <c r="E24" s="453" t="s">
        <v>42</v>
      </c>
      <c r="F24" s="453" t="s">
        <v>42</v>
      </c>
      <c r="G24" s="453" t="s">
        <v>396</v>
      </c>
      <c r="H24" s="453" t="s">
        <v>42</v>
      </c>
      <c r="I24" s="453" t="s">
        <v>42</v>
      </c>
      <c r="J24" s="459">
        <f>J16</f>
        <v>257.92</v>
      </c>
      <c r="K24" s="960" t="s">
        <v>70</v>
      </c>
      <c r="L24" s="961"/>
      <c r="M24" s="910" t="s">
        <v>42</v>
      </c>
      <c r="N24" s="910"/>
      <c r="O24" s="910"/>
      <c r="P24" s="910"/>
      <c r="S24" s="451"/>
      <c r="T24" s="209"/>
    </row>
    <row r="25" spans="1:20" s="460" customFormat="1" ht="15" customHeight="1" x14ac:dyDescent="0.25">
      <c r="A25" s="8"/>
      <c r="B25" s="6" t="s">
        <v>417</v>
      </c>
      <c r="C25" s="453" t="s">
        <v>42</v>
      </c>
      <c r="D25" s="453" t="s">
        <v>42</v>
      </c>
      <c r="E25" s="453" t="s">
        <v>42</v>
      </c>
      <c r="F25" s="453" t="s">
        <v>42</v>
      </c>
      <c r="G25" s="453" t="s">
        <v>501</v>
      </c>
      <c r="H25" s="453" t="s">
        <v>42</v>
      </c>
      <c r="I25" s="453" t="s">
        <v>42</v>
      </c>
      <c r="J25" s="459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60" customFormat="1" ht="15" customHeight="1" x14ac:dyDescent="0.25">
      <c r="A26" s="8"/>
      <c r="B26" s="453" t="s">
        <v>367</v>
      </c>
      <c r="C26" s="453" t="s">
        <v>42</v>
      </c>
      <c r="D26" s="453" t="s">
        <v>42</v>
      </c>
      <c r="E26" s="453" t="s">
        <v>42</v>
      </c>
      <c r="F26" s="453" t="s">
        <v>42</v>
      </c>
      <c r="G26" s="453" t="s">
        <v>42</v>
      </c>
      <c r="H26" s="453" t="s">
        <v>42</v>
      </c>
      <c r="I26" s="453" t="s">
        <v>42</v>
      </c>
      <c r="J26" s="459">
        <v>0</v>
      </c>
      <c r="K26" s="960" t="s">
        <v>69</v>
      </c>
      <c r="L26" s="961"/>
      <c r="M26" s="900"/>
      <c r="N26" s="900"/>
      <c r="O26" s="900"/>
      <c r="P26" s="900"/>
      <c r="S26" s="451"/>
      <c r="T26" s="209"/>
    </row>
    <row r="27" spans="1:20" s="460" customFormat="1" ht="15" customHeight="1" x14ac:dyDescent="0.25">
      <c r="A27" s="8"/>
      <c r="B27" s="453"/>
      <c r="C27" s="453"/>
      <c r="D27" s="453"/>
      <c r="E27" s="453"/>
      <c r="F27" s="453"/>
      <c r="G27" s="453"/>
      <c r="H27" s="453"/>
      <c r="I27" s="453"/>
      <c r="J27" s="453"/>
      <c r="K27" s="960"/>
      <c r="L27" s="961"/>
      <c r="M27" s="900"/>
      <c r="N27" s="900"/>
      <c r="O27" s="900"/>
      <c r="P27" s="900"/>
      <c r="S27" s="451"/>
      <c r="T27" s="451"/>
    </row>
    <row r="28" spans="1:20" s="455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60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58" customFormat="1" ht="47.1" customHeight="1" x14ac:dyDescent="0.25">
      <c r="A30" s="8"/>
      <c r="B30" s="449" t="s">
        <v>26</v>
      </c>
      <c r="C30" s="449" t="s">
        <v>28</v>
      </c>
      <c r="D30" s="449" t="s">
        <v>29</v>
      </c>
      <c r="E30" s="449" t="s">
        <v>64</v>
      </c>
      <c r="F30" s="449" t="s">
        <v>30</v>
      </c>
      <c r="G30" s="450" t="s">
        <v>51</v>
      </c>
      <c r="H30" s="450" t="s">
        <v>52</v>
      </c>
      <c r="I30" s="450" t="s">
        <v>53</v>
      </c>
      <c r="J30" s="901" t="s">
        <v>54</v>
      </c>
      <c r="K30" s="902"/>
      <c r="L30" s="51"/>
      <c r="M30" s="449" t="s">
        <v>292</v>
      </c>
      <c r="N30" s="449" t="s">
        <v>293</v>
      </c>
      <c r="O30" s="449" t="s">
        <v>294</v>
      </c>
      <c r="P30" s="449" t="s">
        <v>304</v>
      </c>
    </row>
    <row r="31" spans="1:20" s="460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53">
        <v>2</v>
      </c>
      <c r="F31" s="26">
        <f>SUM(C31:E31)</f>
        <v>6</v>
      </c>
      <c r="G31" s="453">
        <v>55</v>
      </c>
      <c r="H31" s="453">
        <v>0</v>
      </c>
      <c r="I31" s="453">
        <f>SUM(G31:H31)</f>
        <v>55</v>
      </c>
      <c r="J31" s="928">
        <v>0</v>
      </c>
      <c r="K31" s="929"/>
      <c r="L31" s="50"/>
      <c r="M31" s="456" t="s">
        <v>308</v>
      </c>
      <c r="N31" s="456">
        <v>5</v>
      </c>
      <c r="O31" s="456">
        <v>0</v>
      </c>
      <c r="P31" s="456">
        <f>O31+N31</f>
        <v>5</v>
      </c>
    </row>
    <row r="32" spans="1:20" s="460" customFormat="1" ht="17.100000000000001" customHeight="1" x14ac:dyDescent="0.25">
      <c r="A32" s="8"/>
      <c r="B32" s="453" t="s">
        <v>12</v>
      </c>
      <c r="C32" s="26">
        <v>0</v>
      </c>
      <c r="D32" s="26">
        <v>0</v>
      </c>
      <c r="E32" s="453">
        <v>3</v>
      </c>
      <c r="F32" s="26">
        <f t="shared" ref="F32:F38" si="2">SUM(C32:E32)</f>
        <v>3</v>
      </c>
      <c r="G32" s="453">
        <v>30</v>
      </c>
      <c r="H32" s="453">
        <v>0</v>
      </c>
      <c r="I32" s="453">
        <f>SUM(G32:H32)</f>
        <v>30</v>
      </c>
      <c r="J32" s="928">
        <v>0</v>
      </c>
      <c r="K32" s="929"/>
      <c r="L32" s="50"/>
      <c r="M32" s="456" t="s">
        <v>300</v>
      </c>
      <c r="N32" s="456">
        <v>7</v>
      </c>
      <c r="O32" s="456">
        <v>0</v>
      </c>
      <c r="P32" s="456">
        <f t="shared" ref="P32:P40" si="3">O32+N32</f>
        <v>7</v>
      </c>
    </row>
    <row r="33" spans="1:22" s="460" customFormat="1" ht="17.100000000000001" customHeight="1" x14ac:dyDescent="0.25">
      <c r="A33" s="8"/>
      <c r="B33" s="453" t="s">
        <v>13</v>
      </c>
      <c r="C33" s="453">
        <v>3</v>
      </c>
      <c r="D33" s="453">
        <v>0</v>
      </c>
      <c r="E33" s="453">
        <v>9</v>
      </c>
      <c r="F33" s="26">
        <f t="shared" si="2"/>
        <v>12</v>
      </c>
      <c r="G33" s="453">
        <v>90</v>
      </c>
      <c r="H33" s="453">
        <v>0</v>
      </c>
      <c r="I33" s="453">
        <f>SUM(G33:H33)</f>
        <v>90</v>
      </c>
      <c r="J33" s="928">
        <v>10</v>
      </c>
      <c r="K33" s="929"/>
      <c r="L33" s="50"/>
      <c r="M33" s="456" t="s">
        <v>296</v>
      </c>
      <c r="N33" s="456">
        <v>5</v>
      </c>
      <c r="O33" s="456">
        <v>2</v>
      </c>
      <c r="P33" s="456">
        <f t="shared" si="3"/>
        <v>7</v>
      </c>
    </row>
    <row r="34" spans="1:22" s="460" customFormat="1" ht="17.100000000000001" customHeight="1" x14ac:dyDescent="0.25">
      <c r="A34" s="8"/>
      <c r="B34" s="453" t="s">
        <v>10</v>
      </c>
      <c r="C34" s="453">
        <v>1</v>
      </c>
      <c r="D34" s="453">
        <v>0</v>
      </c>
      <c r="E34" s="453">
        <v>1</v>
      </c>
      <c r="F34" s="26">
        <f t="shared" si="2"/>
        <v>2</v>
      </c>
      <c r="G34" s="453">
        <v>10</v>
      </c>
      <c r="H34" s="453">
        <v>0</v>
      </c>
      <c r="I34" s="453">
        <f t="shared" ref="I34:I38" si="4">SUM(G34:H34)</f>
        <v>10</v>
      </c>
      <c r="J34" s="928">
        <v>0</v>
      </c>
      <c r="K34" s="929"/>
      <c r="L34" s="50"/>
      <c r="M34" s="456" t="s">
        <v>297</v>
      </c>
      <c r="N34" s="456">
        <v>5</v>
      </c>
      <c r="O34" s="456">
        <v>0</v>
      </c>
      <c r="P34" s="456">
        <f t="shared" si="3"/>
        <v>5</v>
      </c>
    </row>
    <row r="35" spans="1:22" s="460" customFormat="1" ht="17.100000000000001" customHeight="1" x14ac:dyDescent="0.25">
      <c r="A35" s="8"/>
      <c r="B35" s="453" t="s">
        <v>11</v>
      </c>
      <c r="C35" s="453">
        <v>3</v>
      </c>
      <c r="D35" s="453">
        <v>0</v>
      </c>
      <c r="E35" s="453">
        <v>3</v>
      </c>
      <c r="F35" s="26">
        <f t="shared" si="2"/>
        <v>6</v>
      </c>
      <c r="G35" s="453">
        <v>60</v>
      </c>
      <c r="H35" s="453">
        <v>0</v>
      </c>
      <c r="I35" s="453">
        <f t="shared" si="4"/>
        <v>60</v>
      </c>
      <c r="J35" s="928">
        <v>0</v>
      </c>
      <c r="K35" s="929"/>
      <c r="L35" s="50"/>
      <c r="M35" s="456" t="s">
        <v>295</v>
      </c>
      <c r="N35" s="456">
        <v>8</v>
      </c>
      <c r="O35" s="456">
        <v>0</v>
      </c>
      <c r="P35" s="456">
        <f t="shared" si="3"/>
        <v>8</v>
      </c>
    </row>
    <row r="36" spans="1:22" s="460" customFormat="1" ht="17.100000000000001" customHeight="1" x14ac:dyDescent="0.25">
      <c r="A36" s="8"/>
      <c r="B36" s="453" t="s">
        <v>31</v>
      </c>
      <c r="C36" s="453">
        <v>2</v>
      </c>
      <c r="D36" s="453">
        <v>2</v>
      </c>
      <c r="E36" s="453">
        <v>1</v>
      </c>
      <c r="F36" s="26">
        <f t="shared" si="2"/>
        <v>5</v>
      </c>
      <c r="G36" s="453">
        <v>40</v>
      </c>
      <c r="H36" s="453">
        <v>0</v>
      </c>
      <c r="I36" s="453">
        <f t="shared" si="4"/>
        <v>40</v>
      </c>
      <c r="J36" s="928">
        <v>10</v>
      </c>
      <c r="K36" s="929"/>
      <c r="L36" s="50"/>
      <c r="M36" s="456" t="s">
        <v>309</v>
      </c>
      <c r="N36" s="456">
        <v>13</v>
      </c>
      <c r="O36" s="456">
        <v>3</v>
      </c>
      <c r="P36" s="456">
        <f t="shared" si="3"/>
        <v>16</v>
      </c>
    </row>
    <row r="37" spans="1:22" s="460" customFormat="1" ht="17.100000000000001" customHeight="1" x14ac:dyDescent="0.25">
      <c r="A37" s="8"/>
      <c r="B37" s="453" t="s">
        <v>32</v>
      </c>
      <c r="C37" s="453">
        <v>2</v>
      </c>
      <c r="D37" s="453">
        <v>0</v>
      </c>
      <c r="E37" s="453">
        <v>0</v>
      </c>
      <c r="F37" s="26">
        <f t="shared" si="2"/>
        <v>2</v>
      </c>
      <c r="G37" s="453">
        <v>0</v>
      </c>
      <c r="H37" s="453">
        <v>0</v>
      </c>
      <c r="I37" s="453">
        <f t="shared" si="4"/>
        <v>0</v>
      </c>
      <c r="J37" s="928">
        <v>0</v>
      </c>
      <c r="K37" s="929"/>
      <c r="L37" s="50"/>
      <c r="M37" s="456" t="s">
        <v>358</v>
      </c>
      <c r="N37" s="456">
        <v>6</v>
      </c>
      <c r="O37" s="456">
        <v>0</v>
      </c>
      <c r="P37" s="456">
        <f t="shared" si="3"/>
        <v>6</v>
      </c>
    </row>
    <row r="38" spans="1:22" s="460" customFormat="1" ht="17.100000000000001" customHeight="1" x14ac:dyDescent="0.25">
      <c r="A38" s="8"/>
      <c r="B38" s="453" t="s">
        <v>63</v>
      </c>
      <c r="C38" s="453">
        <v>0</v>
      </c>
      <c r="D38" s="453">
        <v>2</v>
      </c>
      <c r="E38" s="453">
        <v>2</v>
      </c>
      <c r="F38" s="26">
        <f t="shared" si="2"/>
        <v>4</v>
      </c>
      <c r="G38" s="453">
        <v>30</v>
      </c>
      <c r="H38" s="453">
        <v>0</v>
      </c>
      <c r="I38" s="453">
        <f t="shared" si="4"/>
        <v>30</v>
      </c>
      <c r="J38" s="928">
        <v>0</v>
      </c>
      <c r="K38" s="929"/>
      <c r="L38" s="50"/>
      <c r="M38" s="456" t="s">
        <v>299</v>
      </c>
      <c r="N38" s="456">
        <v>6</v>
      </c>
      <c r="O38" s="456">
        <v>0</v>
      </c>
      <c r="P38" s="456">
        <f t="shared" si="3"/>
        <v>6</v>
      </c>
    </row>
    <row r="39" spans="1:22" s="460" customFormat="1" ht="17.100000000000001" customHeight="1" x14ac:dyDescent="0.25">
      <c r="A39" s="8"/>
      <c r="B39" s="453" t="s">
        <v>33</v>
      </c>
      <c r="C39" s="453">
        <v>1</v>
      </c>
      <c r="D39" s="453">
        <v>0</v>
      </c>
      <c r="E39" s="40">
        <v>0</v>
      </c>
      <c r="F39" s="26">
        <f>SUM(C39:E39)</f>
        <v>1</v>
      </c>
      <c r="G39" s="453">
        <v>10</v>
      </c>
      <c r="H39" s="453">
        <v>0</v>
      </c>
      <c r="I39" s="453">
        <f>SUM(G39:H39)</f>
        <v>10</v>
      </c>
      <c r="J39" s="928">
        <v>0</v>
      </c>
      <c r="K39" s="929"/>
      <c r="L39" s="50"/>
      <c r="M39" s="456" t="s">
        <v>307</v>
      </c>
      <c r="N39" s="456">
        <v>34</v>
      </c>
      <c r="O39" s="456">
        <v>0</v>
      </c>
      <c r="P39" s="456">
        <f t="shared" si="3"/>
        <v>34</v>
      </c>
    </row>
    <row r="40" spans="1:22" s="460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53">
        <v>120</v>
      </c>
      <c r="H40" s="453">
        <v>0</v>
      </c>
      <c r="I40" s="453">
        <f>SUM(G40:H40)</f>
        <v>120</v>
      </c>
      <c r="J40" s="928">
        <v>0</v>
      </c>
      <c r="K40" s="929"/>
      <c r="L40" s="50"/>
      <c r="M40" s="456" t="s">
        <v>453</v>
      </c>
      <c r="N40" s="434">
        <v>8</v>
      </c>
      <c r="O40" s="456">
        <v>0</v>
      </c>
      <c r="P40" s="456">
        <f t="shared" si="3"/>
        <v>8</v>
      </c>
    </row>
    <row r="41" spans="1:22" s="460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21</v>
      </c>
      <c r="F41" s="103">
        <f t="shared" ref="F41:H41" si="5">SUM(F31:F40)</f>
        <v>53</v>
      </c>
      <c r="G41" s="103">
        <f t="shared" si="5"/>
        <v>445</v>
      </c>
      <c r="H41" s="103">
        <f t="shared" si="5"/>
        <v>0</v>
      </c>
      <c r="I41" s="344">
        <f>SUM(I31:I40)</f>
        <v>445</v>
      </c>
      <c r="J41" s="928">
        <v>0</v>
      </c>
      <c r="K41" s="929"/>
      <c r="L41" s="50"/>
      <c r="M41" s="456" t="s">
        <v>306</v>
      </c>
      <c r="N41" s="456">
        <f>SUM(N31:N40)</f>
        <v>97</v>
      </c>
      <c r="O41" s="456">
        <f>SUM(O31:O40)</f>
        <v>5</v>
      </c>
      <c r="P41" s="456">
        <f>SUM(P31:P40)</f>
        <v>102</v>
      </c>
      <c r="Q41" s="345">
        <f>N41-N39</f>
        <v>63</v>
      </c>
      <c r="S41" s="460">
        <f>(F41*10-G41)/10</f>
        <v>8.5</v>
      </c>
    </row>
    <row r="42" spans="1:22" s="460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60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60" customFormat="1" ht="30.6" customHeight="1" x14ac:dyDescent="0.25">
      <c r="A44" s="8"/>
      <c r="B44" s="450" t="s">
        <v>35</v>
      </c>
      <c r="C44" s="450" t="s">
        <v>36</v>
      </c>
      <c r="D44" s="450" t="s">
        <v>1</v>
      </c>
      <c r="E44" s="452" t="s">
        <v>45</v>
      </c>
      <c r="F44" s="450" t="s">
        <v>71</v>
      </c>
      <c r="G44" s="450" t="s">
        <v>37</v>
      </c>
      <c r="H44" s="901" t="s">
        <v>7</v>
      </c>
      <c r="I44" s="936"/>
      <c r="J44" s="936"/>
      <c r="K44" s="902"/>
      <c r="L44" s="43"/>
      <c r="M44" s="450" t="s">
        <v>50</v>
      </c>
      <c r="N44" s="450" t="s">
        <v>49</v>
      </c>
      <c r="O44" s="450" t="s">
        <v>48</v>
      </c>
      <c r="P44" s="450" t="s">
        <v>47</v>
      </c>
      <c r="Q44" s="460" t="s">
        <v>243</v>
      </c>
      <c r="R44" s="460" t="s">
        <v>424</v>
      </c>
    </row>
    <row r="45" spans="1:22" s="460" customFormat="1" ht="30.95" customHeight="1" x14ac:dyDescent="0.55000000000000004">
      <c r="A45" s="8"/>
      <c r="B45" s="453" t="s">
        <v>61</v>
      </c>
      <c r="C45" s="459">
        <v>0</v>
      </c>
      <c r="D45" s="453" t="s">
        <v>62</v>
      </c>
      <c r="E45" s="459">
        <f>'1403-03-29'!E45+'1403-03-30'!C45</f>
        <v>170800</v>
      </c>
      <c r="F45" s="459">
        <v>1040</v>
      </c>
      <c r="G45" s="459">
        <f>'1403-03-29'!G45-F45+C45+R45</f>
        <v>58534</v>
      </c>
      <c r="H45" s="1012" t="s">
        <v>425</v>
      </c>
      <c r="I45" s="1013"/>
      <c r="J45" s="1013"/>
      <c r="K45" s="1014"/>
      <c r="L45" s="41"/>
      <c r="M45" s="453" t="s">
        <v>66</v>
      </c>
      <c r="N45" s="459">
        <f>'1403-03-29'!O45</f>
        <v>1521.6100000000001</v>
      </c>
      <c r="O45" s="459">
        <f>SUM(J15:J19)</f>
        <v>1836.22</v>
      </c>
      <c r="P45" s="459">
        <f>'1403-03-29'!P45+O45+Q45</f>
        <v>89558.189999999973</v>
      </c>
      <c r="Q45" s="19">
        <v>0</v>
      </c>
      <c r="R45" s="19">
        <v>0</v>
      </c>
      <c r="U45" s="460" t="s">
        <v>499</v>
      </c>
      <c r="V45" s="18"/>
    </row>
    <row r="46" spans="1:22" s="460" customFormat="1" ht="30.95" customHeight="1" x14ac:dyDescent="0.25">
      <c r="A46" s="8"/>
      <c r="B46" s="453" t="s">
        <v>301</v>
      </c>
      <c r="C46" s="453">
        <v>0</v>
      </c>
      <c r="D46" s="453" t="s">
        <v>302</v>
      </c>
      <c r="E46" s="453">
        <v>251</v>
      </c>
      <c r="F46" s="453">
        <v>0</v>
      </c>
      <c r="G46" s="459" t="s">
        <v>42</v>
      </c>
      <c r="H46" s="937" t="s">
        <v>42</v>
      </c>
      <c r="I46" s="938"/>
      <c r="J46" s="938"/>
      <c r="K46" s="939"/>
      <c r="L46" s="42"/>
      <c r="M46" s="457" t="s">
        <v>67</v>
      </c>
      <c r="N46" s="459">
        <f>'1403-03-29'!O46</f>
        <v>274</v>
      </c>
      <c r="O46" s="459">
        <f>J21+J20</f>
        <v>691.84999999999991</v>
      </c>
      <c r="P46" s="459">
        <f>'1403-03-29'!P46+O46+Q46</f>
        <v>68311.5</v>
      </c>
      <c r="Q46" s="19">
        <f>Q45*0.6</f>
        <v>0</v>
      </c>
      <c r="R46" s="19"/>
      <c r="U46" s="19">
        <v>5861.4600000000028</v>
      </c>
    </row>
    <row r="47" spans="1:22" s="460" customFormat="1" ht="30.95" customHeight="1" x14ac:dyDescent="0.25">
      <c r="A47" s="8"/>
      <c r="B47" s="453" t="s">
        <v>463</v>
      </c>
      <c r="C47" s="453">
        <v>0</v>
      </c>
      <c r="D47" s="453" t="s">
        <v>485</v>
      </c>
      <c r="E47" s="453">
        <f>'1403-03-23'!E48+'1403-03-30'!C47</f>
        <v>30</v>
      </c>
      <c r="F47" s="453">
        <v>0</v>
      </c>
      <c r="G47" s="459">
        <f>E47-F47</f>
        <v>30</v>
      </c>
      <c r="H47" s="937" t="s">
        <v>42</v>
      </c>
      <c r="I47" s="938"/>
      <c r="J47" s="938"/>
      <c r="K47" s="939"/>
      <c r="L47" s="42"/>
      <c r="M47" s="457" t="s">
        <v>164</v>
      </c>
      <c r="N47" s="459">
        <f>'1403-03-29'!O47</f>
        <v>2277.6099999999997</v>
      </c>
      <c r="O47" s="459">
        <f>J24+J22+J23+800</f>
        <v>1974.3700000000001</v>
      </c>
      <c r="P47" s="459">
        <f>'1403-03-29'!P47+O47+Q47</f>
        <v>28938.539999999997</v>
      </c>
      <c r="Q47" s="460">
        <v>0</v>
      </c>
      <c r="R47" s="19"/>
      <c r="U47" s="19">
        <v>-800</v>
      </c>
    </row>
    <row r="48" spans="1:22" s="460" customFormat="1" ht="30.95" customHeight="1" x14ac:dyDescent="0.25">
      <c r="A48" s="8"/>
      <c r="B48" s="453" t="s">
        <v>486</v>
      </c>
      <c r="C48" s="453">
        <v>0</v>
      </c>
      <c r="D48" s="453" t="s">
        <v>485</v>
      </c>
      <c r="E48" s="453">
        <f>'1403-03-26'!E48+'1403-03-30'!C48</f>
        <v>300.53999999999996</v>
      </c>
      <c r="F48" s="453">
        <v>0</v>
      </c>
      <c r="G48" s="459">
        <f>E48-F48</f>
        <v>300.53999999999996</v>
      </c>
      <c r="H48" s="937" t="s">
        <v>42</v>
      </c>
      <c r="I48" s="938"/>
      <c r="J48" s="938"/>
      <c r="K48" s="939"/>
      <c r="L48" s="42"/>
      <c r="M48" s="457" t="s">
        <v>190</v>
      </c>
      <c r="N48" s="459">
        <f>'1403-03-29'!O48</f>
        <v>80</v>
      </c>
      <c r="O48" s="459">
        <f>J25</f>
        <v>0</v>
      </c>
      <c r="P48" s="459">
        <f>'1403-03-29'!P48+O48</f>
        <v>490</v>
      </c>
      <c r="Q48" s="19">
        <v>-109</v>
      </c>
      <c r="R48" s="19"/>
    </row>
    <row r="49" spans="1:21" s="460" customFormat="1" ht="30.95" customHeight="1" x14ac:dyDescent="0.25">
      <c r="A49" s="8"/>
      <c r="B49" s="31"/>
      <c r="C49" s="31"/>
      <c r="D49" s="453"/>
      <c r="E49" s="453"/>
      <c r="F49" s="453"/>
      <c r="G49" s="453"/>
      <c r="H49" s="930"/>
      <c r="I49" s="931"/>
      <c r="J49" s="931"/>
      <c r="K49" s="932"/>
      <c r="L49" s="42"/>
      <c r="M49" s="453" t="s">
        <v>191</v>
      </c>
      <c r="N49" s="459">
        <f>'1403-03-29'!O49</f>
        <v>0</v>
      </c>
      <c r="O49" s="459">
        <f>J26</f>
        <v>0</v>
      </c>
      <c r="P49" s="459">
        <f>'1403-03-29'!P49+O49+Q49</f>
        <v>90</v>
      </c>
      <c r="Q49" s="460">
        <v>0</v>
      </c>
    </row>
    <row r="50" spans="1:21" s="460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460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460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5061.4600000000028</v>
      </c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8C6-BE85-4CC2-AD9E-EBEA81C36A3F}">
  <sheetPr>
    <pageSetUpPr fitToPage="1"/>
  </sheetPr>
  <dimension ref="A2:Z62"/>
  <sheetViews>
    <sheetView rightToLeft="1" view="pageBreakPreview" topLeftCell="A31" zoomScale="85" zoomScaleNormal="100" zoomScaleSheetLayoutView="85" workbookViewId="0">
      <selection activeCell="Q49" sqref="Q4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7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7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73" customFormat="1" ht="23.1" customHeight="1" x14ac:dyDescent="0.25">
      <c r="A4" s="8"/>
      <c r="B4" s="977" t="s">
        <v>2</v>
      </c>
      <c r="C4" s="977"/>
      <c r="D4" s="977"/>
      <c r="E4" s="977"/>
      <c r="F4" s="466"/>
      <c r="G4" s="978" t="s">
        <v>16</v>
      </c>
      <c r="H4" s="978"/>
      <c r="I4" s="997" t="s">
        <v>400</v>
      </c>
      <c r="J4" s="997"/>
      <c r="K4" s="996" t="s">
        <v>505</v>
      </c>
      <c r="L4" s="996"/>
      <c r="M4" s="996"/>
      <c r="N4" s="978" t="s">
        <v>3</v>
      </c>
      <c r="O4" s="978"/>
      <c r="P4" s="470">
        <v>63</v>
      </c>
    </row>
    <row r="5" spans="1:26" s="464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7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68" customFormat="1" ht="22.5" customHeight="1" x14ac:dyDescent="0.25">
      <c r="A7" s="8"/>
      <c r="B7" s="892" t="s">
        <v>60</v>
      </c>
      <c r="C7" s="892"/>
      <c r="D7" s="892"/>
      <c r="E7" s="467" t="s">
        <v>18</v>
      </c>
      <c r="F7" s="892" t="s">
        <v>60</v>
      </c>
      <c r="G7" s="892"/>
      <c r="H7" s="46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68" customFormat="1" ht="30" customHeight="1" x14ac:dyDescent="0.25">
      <c r="A8" s="8"/>
      <c r="B8" s="888" t="s">
        <v>477</v>
      </c>
      <c r="C8" s="889"/>
      <c r="D8" s="890"/>
      <c r="E8" s="471" t="s">
        <v>42</v>
      </c>
      <c r="F8" s="888" t="s">
        <v>410</v>
      </c>
      <c r="G8" s="890"/>
      <c r="H8" s="462">
        <v>500</v>
      </c>
      <c r="I8" s="1024" t="s">
        <v>504</v>
      </c>
      <c r="J8" s="1024"/>
      <c r="K8" s="1024"/>
      <c r="L8" s="1024"/>
      <c r="M8" s="1031"/>
      <c r="N8" s="1032"/>
      <c r="O8" s="1032"/>
      <c r="P8" s="1033"/>
    </row>
    <row r="9" spans="1:26" s="468" customFormat="1" ht="30" customHeight="1" x14ac:dyDescent="0.25">
      <c r="A9" s="8"/>
      <c r="B9" s="888" t="s">
        <v>42</v>
      </c>
      <c r="C9" s="889"/>
      <c r="D9" s="890"/>
      <c r="E9" s="471" t="s">
        <v>42</v>
      </c>
      <c r="F9" s="928" t="s">
        <v>102</v>
      </c>
      <c r="G9" s="929"/>
      <c r="H9" s="462" t="s">
        <v>42</v>
      </c>
      <c r="I9" s="896" t="s">
        <v>42</v>
      </c>
      <c r="J9" s="896"/>
      <c r="K9" s="896"/>
      <c r="L9" s="896"/>
      <c r="M9" s="1034"/>
      <c r="N9" s="1035"/>
      <c r="O9" s="1035"/>
      <c r="P9" s="1036"/>
    </row>
    <row r="10" spans="1:26" s="468" customFormat="1" ht="30" customHeight="1" x14ac:dyDescent="0.25">
      <c r="A10" s="8"/>
      <c r="B10" s="888" t="s">
        <v>42</v>
      </c>
      <c r="C10" s="889"/>
      <c r="D10" s="890"/>
      <c r="E10" s="471" t="s">
        <v>42</v>
      </c>
      <c r="F10" s="928" t="s">
        <v>42</v>
      </c>
      <c r="G10" s="929"/>
      <c r="H10" s="462" t="s">
        <v>42</v>
      </c>
      <c r="I10" s="896" t="s">
        <v>42</v>
      </c>
      <c r="J10" s="896"/>
      <c r="K10" s="896"/>
      <c r="L10" s="896"/>
      <c r="M10" s="1037"/>
      <c r="N10" s="1038"/>
      <c r="O10" s="1038"/>
      <c r="P10" s="1039"/>
    </row>
    <row r="11" spans="1:26" s="46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7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7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70" customFormat="1" ht="18.75" customHeight="1" x14ac:dyDescent="0.25">
      <c r="A14" s="8"/>
      <c r="B14" s="894"/>
      <c r="C14" s="894"/>
      <c r="D14" s="894"/>
      <c r="E14" s="894"/>
      <c r="F14" s="927"/>
      <c r="G14" s="893"/>
      <c r="H14" s="467" t="s">
        <v>57</v>
      </c>
      <c r="I14" s="46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7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600</v>
      </c>
      <c r="F15" s="6" t="s">
        <v>356</v>
      </c>
      <c r="G15" s="462" t="s">
        <v>84</v>
      </c>
      <c r="H15" s="7">
        <v>77</v>
      </c>
      <c r="I15" s="30">
        <v>0</v>
      </c>
      <c r="J15" s="29">
        <f>H15*6.85+I15*4.16</f>
        <v>527.44999999999993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73" t="str">
        <f>C15</f>
        <v>712 + 900</v>
      </c>
      <c r="Y15" s="473" t="str">
        <f>D15</f>
        <v>713 + 360</v>
      </c>
      <c r="Z15" s="417" t="str">
        <f>G15</f>
        <v>712 + 650</v>
      </c>
    </row>
    <row r="16" spans="1:26" s="47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800</v>
      </c>
      <c r="F16" s="6" t="s">
        <v>333</v>
      </c>
      <c r="G16" s="462" t="s">
        <v>396</v>
      </c>
      <c r="H16" s="7">
        <v>33</v>
      </c>
      <c r="I16" s="7">
        <v>62</v>
      </c>
      <c r="J16" s="29">
        <f t="shared" ref="J16:J19" si="0">H16*6.65+I16*4.16</f>
        <v>477.37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65"/>
      <c r="T16" s="46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7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650</v>
      </c>
      <c r="F17" s="6" t="s">
        <v>333</v>
      </c>
      <c r="G17" s="462" t="s">
        <v>461</v>
      </c>
      <c r="H17" s="462">
        <v>76</v>
      </c>
      <c r="I17" s="7">
        <v>86</v>
      </c>
      <c r="J17" s="29">
        <f t="shared" si="0"/>
        <v>863.16000000000008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7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62" t="s">
        <v>474</v>
      </c>
      <c r="H18" s="462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68"/>
      <c r="R18" s="468"/>
      <c r="S18" s="468"/>
      <c r="T18" s="468"/>
    </row>
    <row r="19" spans="1:20" s="473" customFormat="1" ht="15" customHeight="1" x14ac:dyDescent="0.25">
      <c r="A19" s="8"/>
      <c r="B19" s="398" t="s">
        <v>8</v>
      </c>
      <c r="C19" s="462" t="s">
        <v>471</v>
      </c>
      <c r="D19" s="462" t="s">
        <v>472</v>
      </c>
      <c r="E19" s="6">
        <v>500</v>
      </c>
      <c r="F19" s="6" t="s">
        <v>356</v>
      </c>
      <c r="G19" s="462" t="s">
        <v>472</v>
      </c>
      <c r="H19" s="462">
        <v>25</v>
      </c>
      <c r="I19" s="462">
        <v>0</v>
      </c>
      <c r="J19" s="29">
        <f t="shared" si="0"/>
        <v>166.25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73" customFormat="1" ht="15" customHeight="1" x14ac:dyDescent="0.25">
      <c r="A20" s="8"/>
      <c r="B20" s="399" t="s">
        <v>40</v>
      </c>
      <c r="C20" s="462" t="s">
        <v>471</v>
      </c>
      <c r="D20" s="462" t="s">
        <v>472</v>
      </c>
      <c r="E20" s="6" t="s">
        <v>42</v>
      </c>
      <c r="F20" s="6" t="s">
        <v>42</v>
      </c>
      <c r="G20" s="462" t="s">
        <v>472</v>
      </c>
      <c r="H20" s="462" t="s">
        <v>42</v>
      </c>
      <c r="I20" s="462" t="s">
        <v>42</v>
      </c>
      <c r="J20" s="472">
        <f>J19</f>
        <v>166.25</v>
      </c>
      <c r="K20" s="960" t="s">
        <v>70</v>
      </c>
      <c r="L20" s="961"/>
      <c r="M20" s="910" t="s">
        <v>42</v>
      </c>
      <c r="N20" s="910"/>
      <c r="O20" s="910"/>
      <c r="P20" s="910"/>
      <c r="S20" s="465"/>
      <c r="T20" s="465"/>
    </row>
    <row r="21" spans="1:20" s="47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62" t="s">
        <v>84</v>
      </c>
      <c r="H21" s="462" t="s">
        <v>42</v>
      </c>
      <c r="I21" s="462" t="s">
        <v>42</v>
      </c>
      <c r="J21" s="472">
        <f>J15</f>
        <v>527.44999999999993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65"/>
      <c r="T21" s="209"/>
    </row>
    <row r="22" spans="1:20" s="473" customFormat="1" ht="15" customHeight="1" x14ac:dyDescent="0.25">
      <c r="A22" s="8"/>
      <c r="B22" s="400" t="s">
        <v>426</v>
      </c>
      <c r="C22" s="462" t="s">
        <v>42</v>
      </c>
      <c r="D22" s="462" t="s">
        <v>42</v>
      </c>
      <c r="E22" s="462" t="s">
        <v>42</v>
      </c>
      <c r="F22" s="462" t="s">
        <v>42</v>
      </c>
      <c r="G22" s="462" t="s">
        <v>75</v>
      </c>
      <c r="H22" s="462" t="s">
        <v>42</v>
      </c>
      <c r="I22" s="462" t="s">
        <v>42</v>
      </c>
      <c r="J22" s="472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73">
        <v>48</v>
      </c>
      <c r="S22" s="465"/>
      <c r="T22" s="209"/>
    </row>
    <row r="23" spans="1:20" s="473" customFormat="1" ht="15" customHeight="1" x14ac:dyDescent="0.25">
      <c r="A23" s="8"/>
      <c r="B23" s="399" t="s">
        <v>163</v>
      </c>
      <c r="C23" s="462" t="s">
        <v>42</v>
      </c>
      <c r="D23" s="462" t="s">
        <v>42</v>
      </c>
      <c r="E23" s="462" t="s">
        <v>42</v>
      </c>
      <c r="F23" s="462" t="s">
        <v>42</v>
      </c>
      <c r="G23" s="462" t="s">
        <v>461</v>
      </c>
      <c r="H23" s="462" t="s">
        <v>42</v>
      </c>
      <c r="I23" s="462" t="s">
        <v>42</v>
      </c>
      <c r="J23" s="472">
        <f>J17</f>
        <v>863.16000000000008</v>
      </c>
      <c r="K23" s="960" t="s">
        <v>70</v>
      </c>
      <c r="L23" s="961"/>
      <c r="M23" s="910" t="s">
        <v>42</v>
      </c>
      <c r="N23" s="910"/>
      <c r="O23" s="910"/>
      <c r="P23" s="910"/>
      <c r="S23" s="465"/>
      <c r="T23" s="209"/>
    </row>
    <row r="24" spans="1:20" s="473" customFormat="1" ht="15" customHeight="1" x14ac:dyDescent="0.25">
      <c r="A24" s="8"/>
      <c r="B24" s="399" t="s">
        <v>163</v>
      </c>
      <c r="C24" s="462" t="s">
        <v>42</v>
      </c>
      <c r="D24" s="462" t="s">
        <v>42</v>
      </c>
      <c r="E24" s="462" t="s">
        <v>42</v>
      </c>
      <c r="F24" s="462" t="s">
        <v>42</v>
      </c>
      <c r="G24" s="462" t="s">
        <v>396</v>
      </c>
      <c r="H24" s="462" t="s">
        <v>42</v>
      </c>
      <c r="I24" s="462" t="s">
        <v>42</v>
      </c>
      <c r="J24" s="472">
        <f>J16</f>
        <v>477.37</v>
      </c>
      <c r="K24" s="960" t="s">
        <v>70</v>
      </c>
      <c r="L24" s="961"/>
      <c r="M24" s="910" t="s">
        <v>42</v>
      </c>
      <c r="N24" s="910"/>
      <c r="O24" s="910"/>
      <c r="P24" s="910"/>
      <c r="S24" s="465"/>
      <c r="T24" s="209"/>
    </row>
    <row r="25" spans="1:20" s="473" customFormat="1" ht="15" customHeight="1" x14ac:dyDescent="0.25">
      <c r="A25" s="8"/>
      <c r="B25" s="6" t="s">
        <v>417</v>
      </c>
      <c r="C25" s="462" t="s">
        <v>42</v>
      </c>
      <c r="D25" s="462" t="s">
        <v>42</v>
      </c>
      <c r="E25" s="462" t="s">
        <v>42</v>
      </c>
      <c r="F25" s="462" t="s">
        <v>42</v>
      </c>
      <c r="G25" s="462" t="s">
        <v>501</v>
      </c>
      <c r="H25" s="462" t="s">
        <v>42</v>
      </c>
      <c r="I25" s="462" t="s">
        <v>42</v>
      </c>
      <c r="J25" s="472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73" customFormat="1" ht="15" customHeight="1" x14ac:dyDescent="0.25">
      <c r="A26" s="8"/>
      <c r="B26" s="462" t="s">
        <v>367</v>
      </c>
      <c r="C26" s="462" t="s">
        <v>42</v>
      </c>
      <c r="D26" s="462" t="s">
        <v>42</v>
      </c>
      <c r="E26" s="462" t="s">
        <v>42</v>
      </c>
      <c r="F26" s="462" t="s">
        <v>42</v>
      </c>
      <c r="G26" s="462" t="s">
        <v>42</v>
      </c>
      <c r="H26" s="462" t="s">
        <v>42</v>
      </c>
      <c r="I26" s="462" t="s">
        <v>42</v>
      </c>
      <c r="J26" s="472">
        <v>0</v>
      </c>
      <c r="K26" s="960" t="s">
        <v>69</v>
      </c>
      <c r="L26" s="961"/>
      <c r="M26" s="900"/>
      <c r="N26" s="900"/>
      <c r="O26" s="900"/>
      <c r="P26" s="900"/>
      <c r="S26" s="465"/>
      <c r="T26" s="209"/>
    </row>
    <row r="27" spans="1:20" s="473" customFormat="1" ht="15" customHeight="1" x14ac:dyDescent="0.25">
      <c r="A27" s="8"/>
      <c r="B27" s="462"/>
      <c r="C27" s="462"/>
      <c r="D27" s="462"/>
      <c r="E27" s="462"/>
      <c r="F27" s="462"/>
      <c r="G27" s="462"/>
      <c r="H27" s="462"/>
      <c r="I27" s="462"/>
      <c r="J27" s="462"/>
      <c r="K27" s="960"/>
      <c r="L27" s="961"/>
      <c r="M27" s="900"/>
      <c r="N27" s="900"/>
      <c r="O27" s="900"/>
      <c r="P27" s="900"/>
      <c r="S27" s="465"/>
      <c r="T27" s="465"/>
    </row>
    <row r="28" spans="1:20" s="46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73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70" customFormat="1" ht="47.1" customHeight="1" x14ac:dyDescent="0.25">
      <c r="A30" s="8"/>
      <c r="B30" s="467" t="s">
        <v>26</v>
      </c>
      <c r="C30" s="467" t="s">
        <v>28</v>
      </c>
      <c r="D30" s="467" t="s">
        <v>29</v>
      </c>
      <c r="E30" s="467" t="s">
        <v>64</v>
      </c>
      <c r="F30" s="467" t="s">
        <v>30</v>
      </c>
      <c r="G30" s="469" t="s">
        <v>51</v>
      </c>
      <c r="H30" s="469" t="s">
        <v>52</v>
      </c>
      <c r="I30" s="469" t="s">
        <v>53</v>
      </c>
      <c r="J30" s="901" t="s">
        <v>54</v>
      </c>
      <c r="K30" s="902"/>
      <c r="L30" s="51"/>
      <c r="M30" s="467" t="s">
        <v>292</v>
      </c>
      <c r="N30" s="467" t="s">
        <v>293</v>
      </c>
      <c r="O30" s="467" t="s">
        <v>294</v>
      </c>
      <c r="P30" s="467" t="s">
        <v>304</v>
      </c>
    </row>
    <row r="31" spans="1:20" s="47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62">
        <v>2</v>
      </c>
      <c r="F31" s="26">
        <f>SUM(C31:E31)</f>
        <v>6</v>
      </c>
      <c r="G31" s="462">
        <v>60</v>
      </c>
      <c r="H31" s="462">
        <v>0</v>
      </c>
      <c r="I31" s="462">
        <f>SUM(G31:H31)</f>
        <v>60</v>
      </c>
      <c r="J31" s="928">
        <v>0</v>
      </c>
      <c r="K31" s="929"/>
      <c r="L31" s="50"/>
      <c r="M31" s="461" t="s">
        <v>308</v>
      </c>
      <c r="N31" s="461">
        <v>5</v>
      </c>
      <c r="O31" s="461">
        <v>0</v>
      </c>
      <c r="P31" s="461">
        <f>O31+N31</f>
        <v>5</v>
      </c>
    </row>
    <row r="32" spans="1:20" s="473" customFormat="1" ht="17.100000000000001" customHeight="1" x14ac:dyDescent="0.25">
      <c r="A32" s="8"/>
      <c r="B32" s="462" t="s">
        <v>12</v>
      </c>
      <c r="C32" s="26">
        <v>0</v>
      </c>
      <c r="D32" s="26">
        <v>0</v>
      </c>
      <c r="E32" s="462">
        <v>3</v>
      </c>
      <c r="F32" s="26">
        <f t="shared" ref="F32:F38" si="2">SUM(C32:E32)</f>
        <v>3</v>
      </c>
      <c r="G32" s="462">
        <v>30</v>
      </c>
      <c r="H32" s="462">
        <v>0</v>
      </c>
      <c r="I32" s="462">
        <f>SUM(G32:H32)</f>
        <v>30</v>
      </c>
      <c r="J32" s="928">
        <v>0</v>
      </c>
      <c r="K32" s="929"/>
      <c r="L32" s="50"/>
      <c r="M32" s="461" t="s">
        <v>300</v>
      </c>
      <c r="N32" s="461">
        <v>7</v>
      </c>
      <c r="O32" s="461">
        <v>0</v>
      </c>
      <c r="P32" s="461">
        <f t="shared" ref="P32:P40" si="3">O32+N32</f>
        <v>7</v>
      </c>
    </row>
    <row r="33" spans="1:22" s="473" customFormat="1" ht="17.100000000000001" customHeight="1" x14ac:dyDescent="0.25">
      <c r="A33" s="8"/>
      <c r="B33" s="462" t="s">
        <v>13</v>
      </c>
      <c r="C33" s="462">
        <v>3</v>
      </c>
      <c r="D33" s="462">
        <v>0</v>
      </c>
      <c r="E33" s="462">
        <v>9</v>
      </c>
      <c r="F33" s="26">
        <f t="shared" si="2"/>
        <v>12</v>
      </c>
      <c r="G33" s="462">
        <v>90</v>
      </c>
      <c r="H33" s="462">
        <v>0</v>
      </c>
      <c r="I33" s="462">
        <f>SUM(G33:H33)</f>
        <v>90</v>
      </c>
      <c r="J33" s="928">
        <v>10</v>
      </c>
      <c r="K33" s="929"/>
      <c r="L33" s="50"/>
      <c r="M33" s="461" t="s">
        <v>296</v>
      </c>
      <c r="N33" s="461">
        <v>5</v>
      </c>
      <c r="O33" s="461">
        <v>2</v>
      </c>
      <c r="P33" s="461">
        <f t="shared" si="3"/>
        <v>7</v>
      </c>
    </row>
    <row r="34" spans="1:22" s="473" customFormat="1" ht="17.100000000000001" customHeight="1" x14ac:dyDescent="0.25">
      <c r="A34" s="8"/>
      <c r="B34" s="462" t="s">
        <v>10</v>
      </c>
      <c r="C34" s="462">
        <v>1</v>
      </c>
      <c r="D34" s="462">
        <v>0</v>
      </c>
      <c r="E34" s="462">
        <v>1</v>
      </c>
      <c r="F34" s="26">
        <f t="shared" si="2"/>
        <v>2</v>
      </c>
      <c r="G34" s="462">
        <v>10</v>
      </c>
      <c r="H34" s="462">
        <v>0</v>
      </c>
      <c r="I34" s="462">
        <f t="shared" ref="I34:I38" si="4">SUM(G34:H34)</f>
        <v>10</v>
      </c>
      <c r="J34" s="928">
        <v>0</v>
      </c>
      <c r="K34" s="929"/>
      <c r="L34" s="50"/>
      <c r="M34" s="461" t="s">
        <v>297</v>
      </c>
      <c r="N34" s="461">
        <v>5</v>
      </c>
      <c r="O34" s="461">
        <v>0</v>
      </c>
      <c r="P34" s="461">
        <f t="shared" si="3"/>
        <v>5</v>
      </c>
    </row>
    <row r="35" spans="1:22" s="473" customFormat="1" ht="17.100000000000001" customHeight="1" x14ac:dyDescent="0.25">
      <c r="A35" s="8"/>
      <c r="B35" s="462" t="s">
        <v>11</v>
      </c>
      <c r="C35" s="462">
        <v>3</v>
      </c>
      <c r="D35" s="462">
        <v>0</v>
      </c>
      <c r="E35" s="462">
        <v>3</v>
      </c>
      <c r="F35" s="26">
        <f t="shared" si="2"/>
        <v>6</v>
      </c>
      <c r="G35" s="462">
        <v>60</v>
      </c>
      <c r="H35" s="462">
        <v>0</v>
      </c>
      <c r="I35" s="462">
        <f t="shared" si="4"/>
        <v>60</v>
      </c>
      <c r="J35" s="928">
        <v>0</v>
      </c>
      <c r="K35" s="929"/>
      <c r="L35" s="50"/>
      <c r="M35" s="461" t="s">
        <v>295</v>
      </c>
      <c r="N35" s="461">
        <v>8</v>
      </c>
      <c r="O35" s="461">
        <v>0</v>
      </c>
      <c r="P35" s="461">
        <f t="shared" si="3"/>
        <v>8</v>
      </c>
    </row>
    <row r="36" spans="1:22" s="473" customFormat="1" ht="17.100000000000001" customHeight="1" x14ac:dyDescent="0.25">
      <c r="A36" s="8"/>
      <c r="B36" s="462" t="s">
        <v>31</v>
      </c>
      <c r="C36" s="462">
        <v>2</v>
      </c>
      <c r="D36" s="462">
        <v>2</v>
      </c>
      <c r="E36" s="462">
        <v>1</v>
      </c>
      <c r="F36" s="26">
        <f t="shared" si="2"/>
        <v>5</v>
      </c>
      <c r="G36" s="462">
        <v>40</v>
      </c>
      <c r="H36" s="462">
        <v>0</v>
      </c>
      <c r="I36" s="462">
        <f t="shared" si="4"/>
        <v>40</v>
      </c>
      <c r="J36" s="928">
        <v>10</v>
      </c>
      <c r="K36" s="929"/>
      <c r="L36" s="50"/>
      <c r="M36" s="461" t="s">
        <v>309</v>
      </c>
      <c r="N36" s="461">
        <v>13</v>
      </c>
      <c r="O36" s="461">
        <v>3</v>
      </c>
      <c r="P36" s="461">
        <f t="shared" si="3"/>
        <v>16</v>
      </c>
    </row>
    <row r="37" spans="1:22" s="473" customFormat="1" ht="17.100000000000001" customHeight="1" x14ac:dyDescent="0.25">
      <c r="A37" s="8"/>
      <c r="B37" s="462" t="s">
        <v>32</v>
      </c>
      <c r="C37" s="462">
        <v>2</v>
      </c>
      <c r="D37" s="462">
        <v>0</v>
      </c>
      <c r="E37" s="462">
        <v>0</v>
      </c>
      <c r="F37" s="26">
        <f t="shared" si="2"/>
        <v>2</v>
      </c>
      <c r="G37" s="462">
        <v>0</v>
      </c>
      <c r="H37" s="462">
        <v>0</v>
      </c>
      <c r="I37" s="462">
        <f t="shared" si="4"/>
        <v>0</v>
      </c>
      <c r="J37" s="928">
        <v>0</v>
      </c>
      <c r="K37" s="929"/>
      <c r="L37" s="50"/>
      <c r="M37" s="461" t="s">
        <v>358</v>
      </c>
      <c r="N37" s="461">
        <v>6</v>
      </c>
      <c r="O37" s="461">
        <v>0</v>
      </c>
      <c r="P37" s="461">
        <f t="shared" si="3"/>
        <v>6</v>
      </c>
    </row>
    <row r="38" spans="1:22" s="473" customFormat="1" ht="17.100000000000001" customHeight="1" x14ac:dyDescent="0.25">
      <c r="A38" s="8"/>
      <c r="B38" s="462" t="s">
        <v>63</v>
      </c>
      <c r="C38" s="462">
        <v>0</v>
      </c>
      <c r="D38" s="462">
        <v>2</v>
      </c>
      <c r="E38" s="462">
        <v>2</v>
      </c>
      <c r="F38" s="26">
        <f t="shared" si="2"/>
        <v>4</v>
      </c>
      <c r="G38" s="462">
        <v>30</v>
      </c>
      <c r="H38" s="462">
        <v>0</v>
      </c>
      <c r="I38" s="462">
        <f t="shared" si="4"/>
        <v>30</v>
      </c>
      <c r="J38" s="928">
        <v>0</v>
      </c>
      <c r="K38" s="929"/>
      <c r="L38" s="50"/>
      <c r="M38" s="461" t="s">
        <v>299</v>
      </c>
      <c r="N38" s="461">
        <v>6</v>
      </c>
      <c r="O38" s="461">
        <v>0</v>
      </c>
      <c r="P38" s="461">
        <f t="shared" si="3"/>
        <v>6</v>
      </c>
    </row>
    <row r="39" spans="1:22" s="473" customFormat="1" ht="17.100000000000001" customHeight="1" x14ac:dyDescent="0.25">
      <c r="A39" s="8"/>
      <c r="B39" s="462" t="s">
        <v>33</v>
      </c>
      <c r="C39" s="462">
        <v>1</v>
      </c>
      <c r="D39" s="462">
        <v>0</v>
      </c>
      <c r="E39" s="40">
        <v>0</v>
      </c>
      <c r="F39" s="26">
        <f>SUM(C39:E39)</f>
        <v>1</v>
      </c>
      <c r="G39" s="462">
        <v>10</v>
      </c>
      <c r="H39" s="462">
        <v>0</v>
      </c>
      <c r="I39" s="462">
        <f>SUM(G39:H39)</f>
        <v>10</v>
      </c>
      <c r="J39" s="928">
        <v>0</v>
      </c>
      <c r="K39" s="929"/>
      <c r="L39" s="50"/>
      <c r="M39" s="461" t="s">
        <v>307</v>
      </c>
      <c r="N39" s="461">
        <v>36</v>
      </c>
      <c r="O39" s="461">
        <v>0</v>
      </c>
      <c r="P39" s="461">
        <f t="shared" si="3"/>
        <v>36</v>
      </c>
    </row>
    <row r="40" spans="1:22" s="47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62">
        <v>120</v>
      </c>
      <c r="H40" s="462">
        <v>0</v>
      </c>
      <c r="I40" s="462">
        <f>SUM(G40:H40)</f>
        <v>120</v>
      </c>
      <c r="J40" s="928">
        <v>0</v>
      </c>
      <c r="K40" s="929"/>
      <c r="L40" s="50"/>
      <c r="M40" s="461" t="s">
        <v>453</v>
      </c>
      <c r="N40" s="434">
        <v>8</v>
      </c>
      <c r="O40" s="461">
        <v>0</v>
      </c>
      <c r="P40" s="461">
        <f t="shared" si="3"/>
        <v>8</v>
      </c>
    </row>
    <row r="41" spans="1:22" s="47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21</v>
      </c>
      <c r="F41" s="103">
        <f t="shared" ref="F41:H41" si="5">SUM(F31:F40)</f>
        <v>53</v>
      </c>
      <c r="G41" s="103">
        <f t="shared" si="5"/>
        <v>450</v>
      </c>
      <c r="H41" s="103">
        <f t="shared" si="5"/>
        <v>0</v>
      </c>
      <c r="I41" s="344">
        <f>SUM(I31:I40)</f>
        <v>450</v>
      </c>
      <c r="J41" s="928">
        <v>0</v>
      </c>
      <c r="K41" s="929"/>
      <c r="L41" s="50"/>
      <c r="M41" s="461" t="s">
        <v>306</v>
      </c>
      <c r="N41" s="461">
        <f>SUM(N31:N40)</f>
        <v>99</v>
      </c>
      <c r="O41" s="461">
        <f>SUM(O31:O40)</f>
        <v>5</v>
      </c>
      <c r="P41" s="461">
        <f>SUM(P31:P40)</f>
        <v>104</v>
      </c>
      <c r="Q41" s="345">
        <f>N41-N39</f>
        <v>63</v>
      </c>
      <c r="S41" s="473">
        <f>(F41*10-G41)/10</f>
        <v>8</v>
      </c>
    </row>
    <row r="42" spans="1:22" s="473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73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73" customFormat="1" ht="30.6" customHeight="1" x14ac:dyDescent="0.25">
      <c r="A44" s="8"/>
      <c r="B44" s="469" t="s">
        <v>35</v>
      </c>
      <c r="C44" s="469" t="s">
        <v>36</v>
      </c>
      <c r="D44" s="469" t="s">
        <v>1</v>
      </c>
      <c r="E44" s="463" t="s">
        <v>45</v>
      </c>
      <c r="F44" s="469" t="s">
        <v>71</v>
      </c>
      <c r="G44" s="469" t="s">
        <v>37</v>
      </c>
      <c r="H44" s="901" t="s">
        <v>7</v>
      </c>
      <c r="I44" s="936"/>
      <c r="J44" s="936"/>
      <c r="K44" s="902"/>
      <c r="L44" s="43"/>
      <c r="M44" s="469" t="s">
        <v>50</v>
      </c>
      <c r="N44" s="469" t="s">
        <v>49</v>
      </c>
      <c r="O44" s="469" t="s">
        <v>48</v>
      </c>
      <c r="P44" s="469" t="s">
        <v>47</v>
      </c>
      <c r="Q44" s="473" t="s">
        <v>243</v>
      </c>
      <c r="R44" s="473" t="s">
        <v>424</v>
      </c>
    </row>
    <row r="45" spans="1:22" s="473" customFormat="1" ht="30.95" customHeight="1" x14ac:dyDescent="0.55000000000000004">
      <c r="A45" s="8"/>
      <c r="B45" s="462" t="s">
        <v>61</v>
      </c>
      <c r="C45" s="472">
        <v>19000</v>
      </c>
      <c r="D45" s="462" t="s">
        <v>62</v>
      </c>
      <c r="E45" s="472">
        <f>'1403-03-30'!E45+'1403-03-31'!C45</f>
        <v>189800</v>
      </c>
      <c r="F45" s="472">
        <v>3397</v>
      </c>
      <c r="G45" s="472">
        <f>'1403-03-30'!G45-F45+C45+R45</f>
        <v>74137</v>
      </c>
      <c r="H45" s="1012" t="s">
        <v>425</v>
      </c>
      <c r="I45" s="1013"/>
      <c r="J45" s="1013"/>
      <c r="K45" s="1014"/>
      <c r="L45" s="41"/>
      <c r="M45" s="462" t="s">
        <v>66</v>
      </c>
      <c r="N45" s="472">
        <f>'1403-03-30'!O45</f>
        <v>1836.22</v>
      </c>
      <c r="O45" s="472">
        <f>SUM(J15:J19)</f>
        <v>2034.23</v>
      </c>
      <c r="P45" s="472">
        <f>'1403-03-30'!P45+O45+Q45</f>
        <v>91592.419999999969</v>
      </c>
      <c r="Q45" s="19">
        <v>0</v>
      </c>
      <c r="R45" s="19">
        <v>0</v>
      </c>
      <c r="U45" s="473" t="s">
        <v>499</v>
      </c>
      <c r="V45" s="18"/>
    </row>
    <row r="46" spans="1:22" s="473" customFormat="1" ht="30.95" customHeight="1" x14ac:dyDescent="0.25">
      <c r="A46" s="8"/>
      <c r="B46" s="462" t="s">
        <v>301</v>
      </c>
      <c r="C46" s="462">
        <v>0</v>
      </c>
      <c r="D46" s="462" t="s">
        <v>302</v>
      </c>
      <c r="E46" s="462">
        <v>251</v>
      </c>
      <c r="F46" s="462">
        <v>0</v>
      </c>
      <c r="G46" s="472" t="s">
        <v>42</v>
      </c>
      <c r="H46" s="937" t="s">
        <v>42</v>
      </c>
      <c r="I46" s="938"/>
      <c r="J46" s="938"/>
      <c r="K46" s="939"/>
      <c r="L46" s="42"/>
      <c r="M46" s="471" t="s">
        <v>67</v>
      </c>
      <c r="N46" s="486">
        <f>'1403-03-30'!O46</f>
        <v>691.84999999999991</v>
      </c>
      <c r="O46" s="472">
        <f>J21+J20</f>
        <v>693.69999999999993</v>
      </c>
      <c r="P46" s="486">
        <f>'1403-03-30'!P46+O46+Q46</f>
        <v>69005.2</v>
      </c>
      <c r="Q46" s="19">
        <f>Q45*0.6</f>
        <v>0</v>
      </c>
      <c r="R46" s="19"/>
      <c r="U46" s="19">
        <v>5861.4600000000028</v>
      </c>
    </row>
    <row r="47" spans="1:22" s="473" customFormat="1" ht="30.95" customHeight="1" x14ac:dyDescent="0.25">
      <c r="A47" s="8"/>
      <c r="B47" s="462" t="s">
        <v>463</v>
      </c>
      <c r="C47" s="462">
        <v>10</v>
      </c>
      <c r="D47" s="462" t="s">
        <v>485</v>
      </c>
      <c r="E47" s="462">
        <f>'1403-03-23'!E48+'1403-03-31'!C47</f>
        <v>40</v>
      </c>
      <c r="F47" s="462">
        <v>0</v>
      </c>
      <c r="G47" s="472">
        <f>E47-F47</f>
        <v>40</v>
      </c>
      <c r="H47" s="937" t="s">
        <v>42</v>
      </c>
      <c r="I47" s="938"/>
      <c r="J47" s="938"/>
      <c r="K47" s="939"/>
      <c r="L47" s="42"/>
      <c r="M47" s="471" t="s">
        <v>164</v>
      </c>
      <c r="N47" s="486">
        <f>'1403-03-30'!O47</f>
        <v>1974.3700000000001</v>
      </c>
      <c r="O47" s="472">
        <f>J24+J22+J23+800</f>
        <v>2170.5300000000002</v>
      </c>
      <c r="P47" s="486">
        <f>'1403-03-30'!P47+O47+Q47</f>
        <v>31109.069999999996</v>
      </c>
      <c r="Q47" s="473">
        <v>0</v>
      </c>
      <c r="R47" s="19"/>
      <c r="U47" s="19">
        <v>-800</v>
      </c>
    </row>
    <row r="48" spans="1:22" s="473" customFormat="1" ht="30.95" customHeight="1" x14ac:dyDescent="0.25">
      <c r="A48" s="8"/>
      <c r="B48" s="462" t="s">
        <v>486</v>
      </c>
      <c r="C48" s="462">
        <v>0</v>
      </c>
      <c r="D48" s="462" t="s">
        <v>485</v>
      </c>
      <c r="E48" s="462">
        <f>'1403-03-26'!E48+'1403-03-31'!C48</f>
        <v>300.53999999999996</v>
      </c>
      <c r="F48" s="462">
        <v>0</v>
      </c>
      <c r="G48" s="472">
        <f>E48-F48</f>
        <v>300.53999999999996</v>
      </c>
      <c r="H48" s="937" t="s">
        <v>42</v>
      </c>
      <c r="I48" s="938"/>
      <c r="J48" s="938"/>
      <c r="K48" s="939"/>
      <c r="L48" s="42"/>
      <c r="M48" s="471" t="s">
        <v>190</v>
      </c>
      <c r="N48" s="486">
        <f>'1403-03-30'!O48</f>
        <v>0</v>
      </c>
      <c r="O48" s="472">
        <f>J25</f>
        <v>0</v>
      </c>
      <c r="P48" s="486">
        <f>'1403-03-30'!P48+O48+Q48</f>
        <v>490</v>
      </c>
      <c r="Q48" s="19">
        <v>0</v>
      </c>
      <c r="R48" s="19"/>
    </row>
    <row r="49" spans="1:21" s="473" customFormat="1" ht="30.95" customHeight="1" x14ac:dyDescent="0.25">
      <c r="A49" s="8"/>
      <c r="B49" s="31"/>
      <c r="C49" s="31"/>
      <c r="D49" s="462"/>
      <c r="E49" s="462"/>
      <c r="F49" s="462"/>
      <c r="G49" s="462"/>
      <c r="H49" s="930"/>
      <c r="I49" s="931"/>
      <c r="J49" s="931"/>
      <c r="K49" s="932"/>
      <c r="L49" s="42"/>
      <c r="M49" s="462" t="s">
        <v>191</v>
      </c>
      <c r="N49" s="486">
        <f>'1403-03-30'!O49</f>
        <v>0</v>
      </c>
      <c r="O49" s="472">
        <f>J26</f>
        <v>0</v>
      </c>
      <c r="P49" s="486">
        <f>'1403-03-30'!P49+O49+Q49</f>
        <v>90</v>
      </c>
      <c r="Q49" s="473">
        <v>0</v>
      </c>
    </row>
    <row r="50" spans="1:21" s="473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473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473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5061.4600000000028</v>
      </c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FB68-CCF2-468C-9270-F96D344CD408}">
  <sheetPr>
    <pageSetUpPr fitToPage="1"/>
  </sheetPr>
  <dimension ref="A2:Z62"/>
  <sheetViews>
    <sheetView rightToLeft="1" view="pageBreakPreview" topLeftCell="A28" zoomScale="85" zoomScaleNormal="100" zoomScaleSheetLayoutView="85" workbookViewId="0">
      <selection activeCell="O46" sqref="O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87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87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87" customFormat="1" ht="23.1" customHeight="1" x14ac:dyDescent="0.25">
      <c r="A4" s="8"/>
      <c r="B4" s="977" t="s">
        <v>2</v>
      </c>
      <c r="C4" s="977"/>
      <c r="D4" s="977"/>
      <c r="E4" s="977"/>
      <c r="F4" s="480"/>
      <c r="G4" s="978" t="s">
        <v>16</v>
      </c>
      <c r="H4" s="978"/>
      <c r="I4" s="997" t="s">
        <v>401</v>
      </c>
      <c r="J4" s="997"/>
      <c r="K4" s="996" t="s">
        <v>508</v>
      </c>
      <c r="L4" s="996"/>
      <c r="M4" s="996"/>
      <c r="N4" s="978" t="s">
        <v>3</v>
      </c>
      <c r="O4" s="978"/>
      <c r="P4" s="484">
        <v>64</v>
      </c>
    </row>
    <row r="5" spans="1:26" s="47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87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82" customFormat="1" ht="22.5" customHeight="1" x14ac:dyDescent="0.25">
      <c r="A7" s="8"/>
      <c r="B7" s="892" t="s">
        <v>60</v>
      </c>
      <c r="C7" s="892"/>
      <c r="D7" s="892"/>
      <c r="E7" s="481" t="s">
        <v>18</v>
      </c>
      <c r="F7" s="892" t="s">
        <v>60</v>
      </c>
      <c r="G7" s="892"/>
      <c r="H7" s="48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82" customFormat="1" ht="30" customHeight="1" x14ac:dyDescent="0.25">
      <c r="A8" s="8"/>
      <c r="B8" s="888" t="s">
        <v>477</v>
      </c>
      <c r="C8" s="889"/>
      <c r="D8" s="890"/>
      <c r="E8" s="485" t="s">
        <v>42</v>
      </c>
      <c r="F8" s="888" t="s">
        <v>410</v>
      </c>
      <c r="G8" s="890"/>
      <c r="H8" s="476">
        <v>1600</v>
      </c>
      <c r="I8" s="1024" t="s">
        <v>507</v>
      </c>
      <c r="J8" s="1024"/>
      <c r="K8" s="1024"/>
      <c r="L8" s="1024"/>
      <c r="M8" s="1031"/>
      <c r="N8" s="1032"/>
      <c r="O8" s="1032"/>
      <c r="P8" s="1033"/>
    </row>
    <row r="9" spans="1:26" s="482" customFormat="1" ht="30" customHeight="1" x14ac:dyDescent="0.25">
      <c r="A9" s="8"/>
      <c r="B9" s="888" t="s">
        <v>506</v>
      </c>
      <c r="C9" s="889"/>
      <c r="D9" s="890"/>
      <c r="E9" s="485" t="s">
        <v>42</v>
      </c>
      <c r="F9" s="928" t="s">
        <v>102</v>
      </c>
      <c r="G9" s="929"/>
      <c r="H9" s="476" t="s">
        <v>42</v>
      </c>
      <c r="I9" s="896" t="s">
        <v>42</v>
      </c>
      <c r="J9" s="896"/>
      <c r="K9" s="896"/>
      <c r="L9" s="896"/>
      <c r="M9" s="1034" t="s">
        <v>509</v>
      </c>
      <c r="N9" s="1035"/>
      <c r="O9" s="1035"/>
      <c r="P9" s="1036"/>
    </row>
    <row r="10" spans="1:26" s="482" customFormat="1" ht="30" customHeight="1" x14ac:dyDescent="0.25">
      <c r="A10" s="8"/>
      <c r="B10" s="888" t="s">
        <v>42</v>
      </c>
      <c r="C10" s="889"/>
      <c r="D10" s="890"/>
      <c r="E10" s="485" t="s">
        <v>42</v>
      </c>
      <c r="F10" s="928" t="s">
        <v>42</v>
      </c>
      <c r="G10" s="929"/>
      <c r="H10" s="476" t="s">
        <v>42</v>
      </c>
      <c r="I10" s="896" t="s">
        <v>42</v>
      </c>
      <c r="J10" s="896"/>
      <c r="K10" s="896"/>
      <c r="L10" s="896"/>
      <c r="M10" s="1037"/>
      <c r="N10" s="1038"/>
      <c r="O10" s="1038"/>
      <c r="P10" s="1039"/>
    </row>
    <row r="11" spans="1:26" s="47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87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87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84" customFormat="1" ht="18.75" customHeight="1" x14ac:dyDescent="0.25">
      <c r="A14" s="8"/>
      <c r="B14" s="894"/>
      <c r="C14" s="894"/>
      <c r="D14" s="894"/>
      <c r="E14" s="894"/>
      <c r="F14" s="927"/>
      <c r="G14" s="893"/>
      <c r="H14" s="481" t="s">
        <v>57</v>
      </c>
      <c r="I14" s="48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8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680</v>
      </c>
      <c r="F15" s="6" t="s">
        <v>356</v>
      </c>
      <c r="G15" s="476" t="s">
        <v>84</v>
      </c>
      <c r="H15" s="7">
        <v>66</v>
      </c>
      <c r="I15" s="30">
        <v>0</v>
      </c>
      <c r="J15" s="29">
        <f>H15*6.85+I15*4.16</f>
        <v>452.09999999999997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87" t="str">
        <f>C15</f>
        <v>712 + 900</v>
      </c>
      <c r="Y15" s="487" t="str">
        <f>D15</f>
        <v>713 + 360</v>
      </c>
      <c r="Z15" s="417" t="str">
        <f>G15</f>
        <v>712 + 650</v>
      </c>
    </row>
    <row r="16" spans="1:26" s="48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1350</v>
      </c>
      <c r="F16" s="6" t="s">
        <v>333</v>
      </c>
      <c r="G16" s="476" t="s">
        <v>396</v>
      </c>
      <c r="H16" s="7">
        <v>0</v>
      </c>
      <c r="I16" s="7">
        <v>0</v>
      </c>
      <c r="J16" s="29">
        <f t="shared" ref="J16:J19" si="0">H16*6.65+I16*4.16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79"/>
      <c r="T16" s="47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8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76" t="s">
        <v>461</v>
      </c>
      <c r="H17" s="476">
        <v>43</v>
      </c>
      <c r="I17" s="7">
        <v>0</v>
      </c>
      <c r="J17" s="29">
        <f t="shared" si="0"/>
        <v>285.95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8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76" t="s">
        <v>474</v>
      </c>
      <c r="H18" s="476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82"/>
      <c r="R18" s="482"/>
      <c r="S18" s="482"/>
      <c r="T18" s="482"/>
    </row>
    <row r="19" spans="1:20" s="487" customFormat="1" ht="15" customHeight="1" x14ac:dyDescent="0.25">
      <c r="A19" s="8"/>
      <c r="B19" s="398" t="s">
        <v>8</v>
      </c>
      <c r="C19" s="476" t="s">
        <v>471</v>
      </c>
      <c r="D19" s="476" t="s">
        <v>472</v>
      </c>
      <c r="E19" s="6">
        <v>900</v>
      </c>
      <c r="F19" s="6" t="s">
        <v>356</v>
      </c>
      <c r="G19" s="476" t="s">
        <v>472</v>
      </c>
      <c r="H19" s="476">
        <v>30</v>
      </c>
      <c r="I19" s="476">
        <v>0</v>
      </c>
      <c r="J19" s="29">
        <f t="shared" si="0"/>
        <v>199.5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87" customFormat="1" ht="15" customHeight="1" x14ac:dyDescent="0.25">
      <c r="A20" s="8"/>
      <c r="B20" s="399" t="s">
        <v>40</v>
      </c>
      <c r="C20" s="476" t="s">
        <v>471</v>
      </c>
      <c r="D20" s="476" t="s">
        <v>472</v>
      </c>
      <c r="E20" s="6" t="s">
        <v>42</v>
      </c>
      <c r="F20" s="6" t="s">
        <v>42</v>
      </c>
      <c r="G20" s="476" t="s">
        <v>472</v>
      </c>
      <c r="H20" s="476" t="s">
        <v>42</v>
      </c>
      <c r="I20" s="476" t="s">
        <v>42</v>
      </c>
      <c r="J20" s="486">
        <f>J19</f>
        <v>199.5</v>
      </c>
      <c r="K20" s="960" t="s">
        <v>70</v>
      </c>
      <c r="L20" s="961"/>
      <c r="M20" s="910" t="s">
        <v>42</v>
      </c>
      <c r="N20" s="910"/>
      <c r="O20" s="910"/>
      <c r="P20" s="910"/>
      <c r="S20" s="479"/>
      <c r="T20" s="479"/>
    </row>
    <row r="21" spans="1:20" s="48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76" t="s">
        <v>84</v>
      </c>
      <c r="H21" s="476" t="s">
        <v>42</v>
      </c>
      <c r="I21" s="476" t="s">
        <v>42</v>
      </c>
      <c r="J21" s="486">
        <f>J15</f>
        <v>452.09999999999997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79"/>
      <c r="T21" s="209"/>
    </row>
    <row r="22" spans="1:20" s="487" customFormat="1" ht="15" customHeight="1" x14ac:dyDescent="0.25">
      <c r="A22" s="8"/>
      <c r="B22" s="400" t="s">
        <v>426</v>
      </c>
      <c r="C22" s="476" t="s">
        <v>42</v>
      </c>
      <c r="D22" s="476" t="s">
        <v>42</v>
      </c>
      <c r="E22" s="476" t="s">
        <v>42</v>
      </c>
      <c r="F22" s="476" t="s">
        <v>42</v>
      </c>
      <c r="G22" s="476" t="s">
        <v>75</v>
      </c>
      <c r="H22" s="476" t="s">
        <v>42</v>
      </c>
      <c r="I22" s="476" t="s">
        <v>42</v>
      </c>
      <c r="J22" s="486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87">
        <v>48</v>
      </c>
      <c r="S22" s="479"/>
      <c r="T22" s="209"/>
    </row>
    <row r="23" spans="1:20" s="487" customFormat="1" ht="15" customHeight="1" x14ac:dyDescent="0.25">
      <c r="A23" s="8"/>
      <c r="B23" s="399" t="s">
        <v>163</v>
      </c>
      <c r="C23" s="476" t="s">
        <v>42</v>
      </c>
      <c r="D23" s="476" t="s">
        <v>42</v>
      </c>
      <c r="E23" s="476" t="s">
        <v>42</v>
      </c>
      <c r="F23" s="476" t="s">
        <v>42</v>
      </c>
      <c r="G23" s="476" t="s">
        <v>461</v>
      </c>
      <c r="H23" s="476" t="s">
        <v>42</v>
      </c>
      <c r="I23" s="476" t="s">
        <v>42</v>
      </c>
      <c r="J23" s="486">
        <f>J17</f>
        <v>285.95</v>
      </c>
      <c r="K23" s="960" t="s">
        <v>70</v>
      </c>
      <c r="L23" s="961"/>
      <c r="M23" s="910" t="s">
        <v>42</v>
      </c>
      <c r="N23" s="910"/>
      <c r="O23" s="910"/>
      <c r="P23" s="910"/>
      <c r="S23" s="479"/>
      <c r="T23" s="209"/>
    </row>
    <row r="24" spans="1:20" s="487" customFormat="1" ht="15" customHeight="1" x14ac:dyDescent="0.25">
      <c r="A24" s="8"/>
      <c r="B24" s="399" t="s">
        <v>163</v>
      </c>
      <c r="C24" s="476" t="s">
        <v>42</v>
      </c>
      <c r="D24" s="476" t="s">
        <v>42</v>
      </c>
      <c r="E24" s="476" t="s">
        <v>42</v>
      </c>
      <c r="F24" s="476" t="s">
        <v>42</v>
      </c>
      <c r="G24" s="476" t="s">
        <v>396</v>
      </c>
      <c r="H24" s="476" t="s">
        <v>42</v>
      </c>
      <c r="I24" s="476" t="s">
        <v>42</v>
      </c>
      <c r="J24" s="486">
        <f>J16</f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479"/>
      <c r="T24" s="209"/>
    </row>
    <row r="25" spans="1:20" s="487" customFormat="1" ht="15" customHeight="1" x14ac:dyDescent="0.25">
      <c r="A25" s="8"/>
      <c r="B25" s="6" t="s">
        <v>417</v>
      </c>
      <c r="C25" s="476" t="s">
        <v>42</v>
      </c>
      <c r="D25" s="476" t="s">
        <v>42</v>
      </c>
      <c r="E25" s="476" t="s">
        <v>42</v>
      </c>
      <c r="F25" s="476" t="s">
        <v>42</v>
      </c>
      <c r="G25" s="476" t="s">
        <v>501</v>
      </c>
      <c r="H25" s="476" t="s">
        <v>42</v>
      </c>
      <c r="I25" s="476" t="s">
        <v>42</v>
      </c>
      <c r="J25" s="486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87" customFormat="1" ht="15" customHeight="1" x14ac:dyDescent="0.25">
      <c r="A26" s="8"/>
      <c r="B26" s="476" t="s">
        <v>367</v>
      </c>
      <c r="C26" s="476" t="s">
        <v>42</v>
      </c>
      <c r="D26" s="476" t="s">
        <v>42</v>
      </c>
      <c r="E26" s="476" t="s">
        <v>42</v>
      </c>
      <c r="F26" s="476" t="s">
        <v>42</v>
      </c>
      <c r="G26" s="476" t="s">
        <v>42</v>
      </c>
      <c r="H26" s="476" t="s">
        <v>42</v>
      </c>
      <c r="I26" s="476" t="s">
        <v>42</v>
      </c>
      <c r="J26" s="486">
        <v>0</v>
      </c>
      <c r="K26" s="960" t="s">
        <v>69</v>
      </c>
      <c r="L26" s="961"/>
      <c r="M26" s="900"/>
      <c r="N26" s="900"/>
      <c r="O26" s="900"/>
      <c r="P26" s="900"/>
      <c r="S26" s="479"/>
      <c r="T26" s="209"/>
    </row>
    <row r="27" spans="1:20" s="487" customFormat="1" ht="15" customHeight="1" x14ac:dyDescent="0.25">
      <c r="A27" s="8"/>
      <c r="B27" s="476"/>
      <c r="C27" s="476"/>
      <c r="D27" s="476"/>
      <c r="E27" s="476"/>
      <c r="F27" s="476"/>
      <c r="G27" s="476"/>
      <c r="H27" s="476"/>
      <c r="I27" s="476"/>
      <c r="J27" s="476"/>
      <c r="K27" s="960"/>
      <c r="L27" s="961"/>
      <c r="M27" s="900"/>
      <c r="N27" s="900"/>
      <c r="O27" s="900"/>
      <c r="P27" s="900"/>
      <c r="S27" s="479"/>
      <c r="T27" s="479"/>
    </row>
    <row r="28" spans="1:20" s="47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87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84" customFormat="1" ht="47.1" customHeight="1" x14ac:dyDescent="0.25">
      <c r="A30" s="8"/>
      <c r="B30" s="481" t="s">
        <v>26</v>
      </c>
      <c r="C30" s="481" t="s">
        <v>28</v>
      </c>
      <c r="D30" s="481" t="s">
        <v>29</v>
      </c>
      <c r="E30" s="481" t="s">
        <v>64</v>
      </c>
      <c r="F30" s="481" t="s">
        <v>30</v>
      </c>
      <c r="G30" s="483" t="s">
        <v>51</v>
      </c>
      <c r="H30" s="483" t="s">
        <v>52</v>
      </c>
      <c r="I30" s="483" t="s">
        <v>53</v>
      </c>
      <c r="J30" s="901" t="s">
        <v>54</v>
      </c>
      <c r="K30" s="902"/>
      <c r="L30" s="51"/>
      <c r="M30" s="481" t="s">
        <v>292</v>
      </c>
      <c r="N30" s="481" t="s">
        <v>293</v>
      </c>
      <c r="O30" s="481" t="s">
        <v>294</v>
      </c>
      <c r="P30" s="481" t="s">
        <v>304</v>
      </c>
    </row>
    <row r="31" spans="1:20" s="48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76">
        <v>2</v>
      </c>
      <c r="F31" s="26">
        <f>SUM(C31:E31)</f>
        <v>6</v>
      </c>
      <c r="G31" s="476">
        <v>60</v>
      </c>
      <c r="H31" s="476">
        <v>0</v>
      </c>
      <c r="I31" s="476">
        <f>SUM(G31:H31)</f>
        <v>60</v>
      </c>
      <c r="J31" s="928">
        <v>0</v>
      </c>
      <c r="K31" s="929"/>
      <c r="L31" s="50"/>
      <c r="M31" s="475" t="s">
        <v>308</v>
      </c>
      <c r="N31" s="475">
        <v>5</v>
      </c>
      <c r="O31" s="475">
        <v>0</v>
      </c>
      <c r="P31" s="475">
        <f>O31+N31</f>
        <v>5</v>
      </c>
    </row>
    <row r="32" spans="1:20" s="487" customFormat="1" ht="17.100000000000001" customHeight="1" x14ac:dyDescent="0.25">
      <c r="A32" s="8"/>
      <c r="B32" s="476" t="s">
        <v>12</v>
      </c>
      <c r="C32" s="26">
        <v>0</v>
      </c>
      <c r="D32" s="26">
        <v>0</v>
      </c>
      <c r="E32" s="476">
        <v>3</v>
      </c>
      <c r="F32" s="26">
        <f t="shared" ref="F32:F38" si="2">SUM(C32:E32)</f>
        <v>3</v>
      </c>
      <c r="G32" s="476">
        <v>30</v>
      </c>
      <c r="H32" s="476">
        <v>0</v>
      </c>
      <c r="I32" s="476">
        <f>SUM(G32:H32)</f>
        <v>30</v>
      </c>
      <c r="J32" s="928">
        <v>0</v>
      </c>
      <c r="K32" s="929"/>
      <c r="L32" s="50"/>
      <c r="M32" s="475" t="s">
        <v>300</v>
      </c>
      <c r="N32" s="475">
        <v>7</v>
      </c>
      <c r="O32" s="475">
        <v>0</v>
      </c>
      <c r="P32" s="475">
        <f t="shared" ref="P32:P40" si="3">O32+N32</f>
        <v>7</v>
      </c>
    </row>
    <row r="33" spans="1:22" s="487" customFormat="1" ht="17.100000000000001" customHeight="1" x14ac:dyDescent="0.25">
      <c r="A33" s="8"/>
      <c r="B33" s="476" t="s">
        <v>13</v>
      </c>
      <c r="C33" s="476">
        <v>3</v>
      </c>
      <c r="D33" s="476">
        <v>0</v>
      </c>
      <c r="E33" s="476">
        <v>12</v>
      </c>
      <c r="F33" s="26">
        <f t="shared" si="2"/>
        <v>15</v>
      </c>
      <c r="G33" s="476">
        <v>90</v>
      </c>
      <c r="H33" s="476">
        <v>0</v>
      </c>
      <c r="I33" s="476">
        <f>SUM(G33:H33)</f>
        <v>90</v>
      </c>
      <c r="J33" s="928">
        <v>10</v>
      </c>
      <c r="K33" s="929"/>
      <c r="L33" s="50"/>
      <c r="M33" s="475" t="s">
        <v>296</v>
      </c>
      <c r="N33" s="475">
        <v>5</v>
      </c>
      <c r="O33" s="475">
        <v>2</v>
      </c>
      <c r="P33" s="475">
        <f t="shared" si="3"/>
        <v>7</v>
      </c>
    </row>
    <row r="34" spans="1:22" s="487" customFormat="1" ht="17.100000000000001" customHeight="1" x14ac:dyDescent="0.25">
      <c r="A34" s="8"/>
      <c r="B34" s="476" t="s">
        <v>10</v>
      </c>
      <c r="C34" s="476">
        <v>1</v>
      </c>
      <c r="D34" s="476">
        <v>0</v>
      </c>
      <c r="E34" s="476">
        <v>1</v>
      </c>
      <c r="F34" s="26">
        <f t="shared" si="2"/>
        <v>2</v>
      </c>
      <c r="G34" s="476">
        <v>10</v>
      </c>
      <c r="H34" s="476">
        <v>0</v>
      </c>
      <c r="I34" s="476">
        <f t="shared" ref="I34:I38" si="4">SUM(G34:H34)</f>
        <v>10</v>
      </c>
      <c r="J34" s="928">
        <v>0</v>
      </c>
      <c r="K34" s="929"/>
      <c r="L34" s="50"/>
      <c r="M34" s="475" t="s">
        <v>297</v>
      </c>
      <c r="N34" s="475">
        <v>5</v>
      </c>
      <c r="O34" s="475">
        <v>0</v>
      </c>
      <c r="P34" s="475">
        <f t="shared" si="3"/>
        <v>5</v>
      </c>
    </row>
    <row r="35" spans="1:22" s="487" customFormat="1" ht="17.100000000000001" customHeight="1" x14ac:dyDescent="0.25">
      <c r="A35" s="8"/>
      <c r="B35" s="476" t="s">
        <v>11</v>
      </c>
      <c r="C35" s="476">
        <v>3</v>
      </c>
      <c r="D35" s="476">
        <v>0</v>
      </c>
      <c r="E35" s="476">
        <v>3</v>
      </c>
      <c r="F35" s="26">
        <f t="shared" si="2"/>
        <v>6</v>
      </c>
      <c r="G35" s="476">
        <v>60</v>
      </c>
      <c r="H35" s="476">
        <v>0</v>
      </c>
      <c r="I35" s="476">
        <f t="shared" si="4"/>
        <v>60</v>
      </c>
      <c r="J35" s="928">
        <v>0</v>
      </c>
      <c r="K35" s="929"/>
      <c r="L35" s="50"/>
      <c r="M35" s="475" t="s">
        <v>295</v>
      </c>
      <c r="N35" s="475">
        <v>8</v>
      </c>
      <c r="O35" s="475">
        <v>0</v>
      </c>
      <c r="P35" s="475">
        <f t="shared" si="3"/>
        <v>8</v>
      </c>
    </row>
    <row r="36" spans="1:22" s="487" customFormat="1" ht="17.100000000000001" customHeight="1" x14ac:dyDescent="0.25">
      <c r="A36" s="8"/>
      <c r="B36" s="476" t="s">
        <v>31</v>
      </c>
      <c r="C36" s="476">
        <v>2</v>
      </c>
      <c r="D36" s="476">
        <v>2</v>
      </c>
      <c r="E36" s="476">
        <v>1</v>
      </c>
      <c r="F36" s="26">
        <f t="shared" si="2"/>
        <v>5</v>
      </c>
      <c r="G36" s="476">
        <v>40</v>
      </c>
      <c r="H36" s="476">
        <v>0</v>
      </c>
      <c r="I36" s="476">
        <f t="shared" si="4"/>
        <v>40</v>
      </c>
      <c r="J36" s="928">
        <v>10</v>
      </c>
      <c r="K36" s="929"/>
      <c r="L36" s="50"/>
      <c r="M36" s="475" t="s">
        <v>309</v>
      </c>
      <c r="N36" s="475">
        <v>14</v>
      </c>
      <c r="O36" s="475">
        <v>2</v>
      </c>
      <c r="P36" s="475">
        <f t="shared" si="3"/>
        <v>16</v>
      </c>
    </row>
    <row r="37" spans="1:22" s="487" customFormat="1" ht="17.100000000000001" customHeight="1" x14ac:dyDescent="0.25">
      <c r="A37" s="8"/>
      <c r="B37" s="476" t="s">
        <v>32</v>
      </c>
      <c r="C37" s="476">
        <v>2</v>
      </c>
      <c r="D37" s="476">
        <v>0</v>
      </c>
      <c r="E37" s="476">
        <v>0</v>
      </c>
      <c r="F37" s="26">
        <f t="shared" si="2"/>
        <v>2</v>
      </c>
      <c r="G37" s="476">
        <v>0</v>
      </c>
      <c r="H37" s="476">
        <v>0</v>
      </c>
      <c r="I37" s="476">
        <f t="shared" si="4"/>
        <v>0</v>
      </c>
      <c r="J37" s="928">
        <v>0</v>
      </c>
      <c r="K37" s="929"/>
      <c r="L37" s="50"/>
      <c r="M37" s="475" t="s">
        <v>358</v>
      </c>
      <c r="N37" s="475">
        <v>6</v>
      </c>
      <c r="O37" s="475">
        <v>0</v>
      </c>
      <c r="P37" s="475">
        <f t="shared" si="3"/>
        <v>6</v>
      </c>
    </row>
    <row r="38" spans="1:22" s="487" customFormat="1" ht="17.100000000000001" customHeight="1" x14ac:dyDescent="0.25">
      <c r="A38" s="8"/>
      <c r="B38" s="476" t="s">
        <v>63</v>
      </c>
      <c r="C38" s="476">
        <v>0</v>
      </c>
      <c r="D38" s="476">
        <v>2</v>
      </c>
      <c r="E38" s="476">
        <v>2</v>
      </c>
      <c r="F38" s="26">
        <f t="shared" si="2"/>
        <v>4</v>
      </c>
      <c r="G38" s="476">
        <v>30</v>
      </c>
      <c r="H38" s="476">
        <v>0</v>
      </c>
      <c r="I38" s="476">
        <f t="shared" si="4"/>
        <v>30</v>
      </c>
      <c r="J38" s="928">
        <v>0</v>
      </c>
      <c r="K38" s="929"/>
      <c r="L38" s="50"/>
      <c r="M38" s="475" t="s">
        <v>299</v>
      </c>
      <c r="N38" s="475">
        <v>6</v>
      </c>
      <c r="O38" s="475">
        <v>0</v>
      </c>
      <c r="P38" s="475">
        <f t="shared" si="3"/>
        <v>6</v>
      </c>
    </row>
    <row r="39" spans="1:22" s="487" customFormat="1" ht="17.100000000000001" customHeight="1" x14ac:dyDescent="0.25">
      <c r="A39" s="8"/>
      <c r="B39" s="476" t="s">
        <v>33</v>
      </c>
      <c r="C39" s="476">
        <v>1</v>
      </c>
      <c r="D39" s="476">
        <v>0</v>
      </c>
      <c r="E39" s="40">
        <v>0</v>
      </c>
      <c r="F39" s="26">
        <f>SUM(C39:E39)</f>
        <v>1</v>
      </c>
      <c r="G39" s="476">
        <v>10</v>
      </c>
      <c r="H39" s="476">
        <v>0</v>
      </c>
      <c r="I39" s="476">
        <f>SUM(G39:H39)</f>
        <v>10</v>
      </c>
      <c r="J39" s="928">
        <v>0</v>
      </c>
      <c r="K39" s="929"/>
      <c r="L39" s="50"/>
      <c r="M39" s="475" t="s">
        <v>307</v>
      </c>
      <c r="N39" s="475">
        <v>36</v>
      </c>
      <c r="O39" s="475">
        <v>0</v>
      </c>
      <c r="P39" s="475">
        <f t="shared" si="3"/>
        <v>36</v>
      </c>
    </row>
    <row r="40" spans="1:22" s="48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76">
        <v>120</v>
      </c>
      <c r="H40" s="476">
        <v>0</v>
      </c>
      <c r="I40" s="476">
        <f>SUM(G40:H40)</f>
        <v>120</v>
      </c>
      <c r="J40" s="928">
        <v>0</v>
      </c>
      <c r="K40" s="929"/>
      <c r="L40" s="50"/>
      <c r="M40" s="475" t="s">
        <v>453</v>
      </c>
      <c r="N40" s="434">
        <v>8</v>
      </c>
      <c r="O40" s="475">
        <v>0</v>
      </c>
      <c r="P40" s="475">
        <f t="shared" si="3"/>
        <v>8</v>
      </c>
    </row>
    <row r="41" spans="1:22" s="48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56</v>
      </c>
      <c r="G41" s="103">
        <f t="shared" si="5"/>
        <v>450</v>
      </c>
      <c r="H41" s="103">
        <f t="shared" si="5"/>
        <v>0</v>
      </c>
      <c r="I41" s="344">
        <f>SUM(I31:I40)</f>
        <v>450</v>
      </c>
      <c r="J41" s="928">
        <v>0</v>
      </c>
      <c r="K41" s="929"/>
      <c r="L41" s="50"/>
      <c r="M41" s="475" t="s">
        <v>306</v>
      </c>
      <c r="N41" s="475">
        <f>SUM(N31:N40)</f>
        <v>100</v>
      </c>
      <c r="O41" s="475">
        <f>SUM(O31:O40)</f>
        <v>4</v>
      </c>
      <c r="P41" s="475">
        <f>SUM(P31:P40)</f>
        <v>104</v>
      </c>
      <c r="Q41" s="345">
        <f>N41-N39</f>
        <v>64</v>
      </c>
      <c r="S41" s="487">
        <f>(F41*10-G41)/10</f>
        <v>11</v>
      </c>
    </row>
    <row r="42" spans="1:22" s="487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87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87" customFormat="1" ht="30.6" customHeight="1" x14ac:dyDescent="0.25">
      <c r="A44" s="8"/>
      <c r="B44" s="483" t="s">
        <v>35</v>
      </c>
      <c r="C44" s="483" t="s">
        <v>36</v>
      </c>
      <c r="D44" s="483" t="s">
        <v>1</v>
      </c>
      <c r="E44" s="477" t="s">
        <v>45</v>
      </c>
      <c r="F44" s="483" t="s">
        <v>71</v>
      </c>
      <c r="G44" s="483" t="s">
        <v>37</v>
      </c>
      <c r="H44" s="901" t="s">
        <v>7</v>
      </c>
      <c r="I44" s="936"/>
      <c r="J44" s="936"/>
      <c r="K44" s="902"/>
      <c r="L44" s="43"/>
      <c r="M44" s="483" t="s">
        <v>50</v>
      </c>
      <c r="N44" s="483" t="s">
        <v>49</v>
      </c>
      <c r="O44" s="483" t="s">
        <v>48</v>
      </c>
      <c r="P44" s="483" t="s">
        <v>47</v>
      </c>
      <c r="Q44" s="487" t="s">
        <v>243</v>
      </c>
      <c r="R44" s="487" t="s">
        <v>424</v>
      </c>
    </row>
    <row r="45" spans="1:22" s="487" customFormat="1" ht="30.95" customHeight="1" x14ac:dyDescent="0.55000000000000004">
      <c r="A45" s="8"/>
      <c r="B45" s="476" t="s">
        <v>61</v>
      </c>
      <c r="C45" s="486">
        <v>57000</v>
      </c>
      <c r="D45" s="476" t="s">
        <v>62</v>
      </c>
      <c r="E45" s="486">
        <f>'1403-03-31'!E45+'1403-04-01'!C45</f>
        <v>246800</v>
      </c>
      <c r="F45" s="486">
        <v>1201</v>
      </c>
      <c r="G45" s="486">
        <f>'1403-03-31'!G45-F45+C45+R45</f>
        <v>129936</v>
      </c>
      <c r="H45" s="1012" t="s">
        <v>425</v>
      </c>
      <c r="I45" s="1013"/>
      <c r="J45" s="1013"/>
      <c r="K45" s="1014"/>
      <c r="L45" s="41"/>
      <c r="M45" s="476" t="s">
        <v>66</v>
      </c>
      <c r="N45" s="486">
        <f>'1403-03-31'!O45</f>
        <v>2034.23</v>
      </c>
      <c r="O45" s="486">
        <f>SUM(J15:J19)</f>
        <v>937.55</v>
      </c>
      <c r="P45" s="486">
        <f>'1403-03-31'!P45+O45+Q45</f>
        <v>92529.969999999972</v>
      </c>
      <c r="Q45" s="19">
        <v>0</v>
      </c>
      <c r="R45" s="19">
        <v>0</v>
      </c>
      <c r="U45" s="487" t="s">
        <v>499</v>
      </c>
      <c r="V45" s="18"/>
    </row>
    <row r="46" spans="1:22" s="487" customFormat="1" ht="30.95" customHeight="1" x14ac:dyDescent="0.25">
      <c r="A46" s="8"/>
      <c r="B46" s="476" t="s">
        <v>301</v>
      </c>
      <c r="C46" s="476">
        <v>0</v>
      </c>
      <c r="D46" s="476" t="s">
        <v>302</v>
      </c>
      <c r="E46" s="476">
        <v>251</v>
      </c>
      <c r="F46" s="476">
        <v>0</v>
      </c>
      <c r="G46" s="486" t="s">
        <v>42</v>
      </c>
      <c r="H46" s="937" t="s">
        <v>42</v>
      </c>
      <c r="I46" s="938"/>
      <c r="J46" s="938"/>
      <c r="K46" s="939"/>
      <c r="L46" s="42"/>
      <c r="M46" s="485" t="s">
        <v>67</v>
      </c>
      <c r="N46" s="486">
        <f>'1403-03-31'!O46</f>
        <v>693.69999999999993</v>
      </c>
      <c r="O46" s="486">
        <f>J21+J20</f>
        <v>651.59999999999991</v>
      </c>
      <c r="P46" s="486">
        <f>'1403-03-31'!P46+O46+Q46</f>
        <v>69656.800000000003</v>
      </c>
      <c r="Q46" s="19">
        <f>Q45*0.6</f>
        <v>0</v>
      </c>
      <c r="R46" s="19"/>
      <c r="U46" s="19">
        <v>5861.4600000000028</v>
      </c>
    </row>
    <row r="47" spans="1:22" s="487" customFormat="1" ht="30.95" customHeight="1" x14ac:dyDescent="0.25">
      <c r="A47" s="8"/>
      <c r="B47" s="476" t="s">
        <v>463</v>
      </c>
      <c r="C47" s="476">
        <v>0</v>
      </c>
      <c r="D47" s="476" t="s">
        <v>485</v>
      </c>
      <c r="E47" s="476">
        <f>'1403-03-23'!E48+'1403-03-31'!C47</f>
        <v>40</v>
      </c>
      <c r="F47" s="476">
        <v>0</v>
      </c>
      <c r="G47" s="486">
        <f>E47-F47</f>
        <v>40</v>
      </c>
      <c r="H47" s="937" t="s">
        <v>42</v>
      </c>
      <c r="I47" s="938"/>
      <c r="J47" s="938"/>
      <c r="K47" s="939"/>
      <c r="L47" s="42"/>
      <c r="M47" s="485" t="s">
        <v>164</v>
      </c>
      <c r="N47" s="486">
        <f>'1403-03-31'!O47</f>
        <v>2170.5300000000002</v>
      </c>
      <c r="O47" s="486">
        <f>J24+J22+J23+800</f>
        <v>1115.95</v>
      </c>
      <c r="P47" s="486">
        <f>'1403-03-31'!P47+O47+Q47</f>
        <v>32225.019999999997</v>
      </c>
      <c r="Q47" s="487">
        <v>0</v>
      </c>
      <c r="R47" s="19"/>
      <c r="U47" s="19">
        <v>-800</v>
      </c>
    </row>
    <row r="48" spans="1:22" s="487" customFormat="1" ht="30.95" customHeight="1" x14ac:dyDescent="0.25">
      <c r="A48" s="8"/>
      <c r="B48" s="476" t="s">
        <v>486</v>
      </c>
      <c r="C48" s="476">
        <v>0</v>
      </c>
      <c r="D48" s="476" t="s">
        <v>485</v>
      </c>
      <c r="E48" s="476">
        <f>'1403-03-26'!E48+'1403-04-01'!C48</f>
        <v>300.53999999999996</v>
      </c>
      <c r="F48" s="476">
        <v>0</v>
      </c>
      <c r="G48" s="486">
        <f>E48-F48</f>
        <v>300.53999999999996</v>
      </c>
      <c r="H48" s="937" t="s">
        <v>42</v>
      </c>
      <c r="I48" s="938"/>
      <c r="J48" s="938"/>
      <c r="K48" s="939"/>
      <c r="L48" s="42"/>
      <c r="M48" s="485" t="s">
        <v>190</v>
      </c>
      <c r="N48" s="486">
        <f>'1403-03-31'!O48</f>
        <v>0</v>
      </c>
      <c r="O48" s="486">
        <f>J25</f>
        <v>0</v>
      </c>
      <c r="P48" s="486">
        <f>'1403-03-31'!P48+O48+Q48</f>
        <v>490</v>
      </c>
      <c r="Q48" s="19">
        <v>0</v>
      </c>
      <c r="R48" s="19"/>
    </row>
    <row r="49" spans="1:21" s="487" customFormat="1" ht="30.95" customHeight="1" x14ac:dyDescent="0.25">
      <c r="A49" s="8"/>
      <c r="B49" s="31"/>
      <c r="C49" s="31"/>
      <c r="D49" s="476"/>
      <c r="E49" s="476"/>
      <c r="F49" s="476"/>
      <c r="G49" s="476"/>
      <c r="H49" s="930"/>
      <c r="I49" s="931"/>
      <c r="J49" s="931"/>
      <c r="K49" s="932"/>
      <c r="L49" s="42"/>
      <c r="M49" s="476" t="s">
        <v>191</v>
      </c>
      <c r="N49" s="486">
        <f>'1403-03-31'!O49</f>
        <v>0</v>
      </c>
      <c r="O49" s="486">
        <f>J26</f>
        <v>0</v>
      </c>
      <c r="P49" s="486">
        <f>'1403-03-31'!P49+O49+Q49</f>
        <v>90</v>
      </c>
      <c r="Q49" s="487">
        <v>0</v>
      </c>
    </row>
    <row r="50" spans="1:21" s="487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487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487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5061.4600000000028</v>
      </c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BB1-264E-46F3-A589-194BF1AEA571}">
  <sheetPr>
    <pageSetUpPr fitToPage="1"/>
  </sheetPr>
  <dimension ref="A2:Z62"/>
  <sheetViews>
    <sheetView rightToLeft="1" view="pageBreakPreview" topLeftCell="A28" zoomScale="85" zoomScaleNormal="100" zoomScaleSheetLayoutView="85" workbookViewId="0">
      <selection activeCell="Q49" sqref="Q4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87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87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87" customFormat="1" ht="23.1" customHeight="1" x14ac:dyDescent="0.25">
      <c r="A4" s="8"/>
      <c r="B4" s="977" t="s">
        <v>2</v>
      </c>
      <c r="C4" s="977"/>
      <c r="D4" s="977"/>
      <c r="E4" s="977"/>
      <c r="F4" s="480"/>
      <c r="G4" s="978" t="s">
        <v>16</v>
      </c>
      <c r="H4" s="978"/>
      <c r="I4" s="997" t="s">
        <v>402</v>
      </c>
      <c r="J4" s="997"/>
      <c r="K4" s="996" t="s">
        <v>511</v>
      </c>
      <c r="L4" s="996"/>
      <c r="M4" s="996"/>
      <c r="N4" s="978" t="s">
        <v>3</v>
      </c>
      <c r="O4" s="978"/>
      <c r="P4" s="484">
        <v>65</v>
      </c>
    </row>
    <row r="5" spans="1:26" s="47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87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82" customFormat="1" ht="22.5" customHeight="1" x14ac:dyDescent="0.25">
      <c r="A7" s="8"/>
      <c r="B7" s="892" t="s">
        <v>60</v>
      </c>
      <c r="C7" s="892"/>
      <c r="D7" s="892"/>
      <c r="E7" s="481" t="s">
        <v>18</v>
      </c>
      <c r="F7" s="892" t="s">
        <v>60</v>
      </c>
      <c r="G7" s="892"/>
      <c r="H7" s="48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82" customFormat="1" ht="30" customHeight="1" x14ac:dyDescent="0.25">
      <c r="A8" s="8"/>
      <c r="B8" s="888" t="s">
        <v>510</v>
      </c>
      <c r="C8" s="889"/>
      <c r="D8" s="890"/>
      <c r="E8" s="485" t="s">
        <v>42</v>
      </c>
      <c r="F8" s="888" t="s">
        <v>410</v>
      </c>
      <c r="G8" s="890"/>
      <c r="H8" s="476">
        <v>800</v>
      </c>
      <c r="I8" s="1024" t="s">
        <v>512</v>
      </c>
      <c r="J8" s="1024"/>
      <c r="K8" s="1024"/>
      <c r="L8" s="1024"/>
      <c r="M8" s="1031"/>
      <c r="N8" s="1032"/>
      <c r="O8" s="1032"/>
      <c r="P8" s="1033"/>
    </row>
    <row r="9" spans="1:26" s="482" customFormat="1" ht="30" customHeight="1" x14ac:dyDescent="0.25">
      <c r="A9" s="8"/>
      <c r="B9" s="888"/>
      <c r="C9" s="889"/>
      <c r="D9" s="890"/>
      <c r="E9" s="485" t="s">
        <v>42</v>
      </c>
      <c r="F9" s="928" t="s">
        <v>102</v>
      </c>
      <c r="G9" s="929"/>
      <c r="H9" s="476" t="s">
        <v>42</v>
      </c>
      <c r="I9" s="896" t="s">
        <v>42</v>
      </c>
      <c r="J9" s="896"/>
      <c r="K9" s="896"/>
      <c r="L9" s="896"/>
      <c r="M9" s="1034"/>
      <c r="N9" s="1035"/>
      <c r="O9" s="1035"/>
      <c r="P9" s="1036"/>
    </row>
    <row r="10" spans="1:26" s="482" customFormat="1" ht="30" customHeight="1" x14ac:dyDescent="0.25">
      <c r="A10" s="8"/>
      <c r="B10" s="888" t="s">
        <v>42</v>
      </c>
      <c r="C10" s="889"/>
      <c r="D10" s="890"/>
      <c r="E10" s="485" t="s">
        <v>42</v>
      </c>
      <c r="F10" s="928" t="s">
        <v>42</v>
      </c>
      <c r="G10" s="929"/>
      <c r="H10" s="476" t="s">
        <v>42</v>
      </c>
      <c r="I10" s="896" t="s">
        <v>42</v>
      </c>
      <c r="J10" s="896"/>
      <c r="K10" s="896"/>
      <c r="L10" s="896"/>
      <c r="M10" s="1037"/>
      <c r="N10" s="1038"/>
      <c r="O10" s="1038"/>
      <c r="P10" s="1039"/>
    </row>
    <row r="11" spans="1:26" s="47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87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87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84" customFormat="1" ht="18.75" customHeight="1" x14ac:dyDescent="0.25">
      <c r="A14" s="8"/>
      <c r="B14" s="894"/>
      <c r="C14" s="894"/>
      <c r="D14" s="894"/>
      <c r="E14" s="894"/>
      <c r="F14" s="927"/>
      <c r="G14" s="893"/>
      <c r="H14" s="481" t="s">
        <v>57</v>
      </c>
      <c r="I14" s="48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8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680</v>
      </c>
      <c r="F15" s="6" t="s">
        <v>356</v>
      </c>
      <c r="G15" s="476" t="s">
        <v>84</v>
      </c>
      <c r="H15" s="7">
        <v>102</v>
      </c>
      <c r="I15" s="30">
        <v>0</v>
      </c>
      <c r="J15" s="29">
        <f>H15*6.85+I15*4.16</f>
        <v>698.69999999999993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87" t="str">
        <f>C15</f>
        <v>712 + 900</v>
      </c>
      <c r="Y15" s="487" t="str">
        <f>D15</f>
        <v>713 + 360</v>
      </c>
      <c r="Z15" s="417" t="str">
        <f>G15</f>
        <v>712 + 650</v>
      </c>
    </row>
    <row r="16" spans="1:26" s="48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1350</v>
      </c>
      <c r="F16" s="6" t="s">
        <v>333</v>
      </c>
      <c r="G16" s="476" t="s">
        <v>396</v>
      </c>
      <c r="H16" s="7">
        <v>35</v>
      </c>
      <c r="I16" s="7">
        <v>68</v>
      </c>
      <c r="J16" s="29">
        <f t="shared" ref="J16:J19" si="0">H16*6.65+I16*4.16</f>
        <v>515.63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79"/>
      <c r="T16" s="47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8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76" t="s">
        <v>461</v>
      </c>
      <c r="H17" s="476">
        <v>58</v>
      </c>
      <c r="I17" s="7">
        <v>56</v>
      </c>
      <c r="J17" s="29">
        <f t="shared" si="0"/>
        <v>618.66000000000008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8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76" t="s">
        <v>474</v>
      </c>
      <c r="H18" s="476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82"/>
      <c r="R18" s="482"/>
      <c r="S18" s="482"/>
      <c r="T18" s="482"/>
    </row>
    <row r="19" spans="1:20" s="487" customFormat="1" ht="15" customHeight="1" x14ac:dyDescent="0.25">
      <c r="A19" s="8"/>
      <c r="B19" s="398" t="s">
        <v>8</v>
      </c>
      <c r="C19" s="476" t="s">
        <v>471</v>
      </c>
      <c r="D19" s="476" t="s">
        <v>472</v>
      </c>
      <c r="E19" s="6">
        <v>2000</v>
      </c>
      <c r="F19" s="6" t="s">
        <v>356</v>
      </c>
      <c r="G19" s="476" t="s">
        <v>472</v>
      </c>
      <c r="H19" s="476">
        <v>30</v>
      </c>
      <c r="I19" s="476">
        <v>25</v>
      </c>
      <c r="J19" s="29">
        <f t="shared" si="0"/>
        <v>303.5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87" customFormat="1" ht="15" customHeight="1" x14ac:dyDescent="0.25">
      <c r="A20" s="8"/>
      <c r="B20" s="399" t="s">
        <v>40</v>
      </c>
      <c r="C20" s="476" t="s">
        <v>471</v>
      </c>
      <c r="D20" s="476" t="s">
        <v>472</v>
      </c>
      <c r="E20" s="6" t="s">
        <v>42</v>
      </c>
      <c r="F20" s="6" t="s">
        <v>42</v>
      </c>
      <c r="G20" s="476" t="s">
        <v>472</v>
      </c>
      <c r="H20" s="476" t="s">
        <v>42</v>
      </c>
      <c r="I20" s="476" t="s">
        <v>42</v>
      </c>
      <c r="J20" s="486">
        <f>J19</f>
        <v>303.5</v>
      </c>
      <c r="K20" s="960" t="s">
        <v>70</v>
      </c>
      <c r="L20" s="961"/>
      <c r="M20" s="910" t="s">
        <v>42</v>
      </c>
      <c r="N20" s="910"/>
      <c r="O20" s="910"/>
      <c r="P20" s="910"/>
      <c r="S20" s="479"/>
      <c r="T20" s="479"/>
    </row>
    <row r="21" spans="1:20" s="48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76" t="s">
        <v>84</v>
      </c>
      <c r="H21" s="476" t="s">
        <v>42</v>
      </c>
      <c r="I21" s="476" t="s">
        <v>42</v>
      </c>
      <c r="J21" s="486">
        <f>J15</f>
        <v>698.69999999999993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79"/>
      <c r="T21" s="209"/>
    </row>
    <row r="22" spans="1:20" s="487" customFormat="1" ht="15" customHeight="1" x14ac:dyDescent="0.25">
      <c r="A22" s="8"/>
      <c r="B22" s="400" t="s">
        <v>426</v>
      </c>
      <c r="C22" s="476" t="s">
        <v>42</v>
      </c>
      <c r="D22" s="476" t="s">
        <v>42</v>
      </c>
      <c r="E22" s="476" t="s">
        <v>42</v>
      </c>
      <c r="F22" s="476" t="s">
        <v>42</v>
      </c>
      <c r="G22" s="476" t="s">
        <v>75</v>
      </c>
      <c r="H22" s="476" t="s">
        <v>42</v>
      </c>
      <c r="I22" s="476" t="s">
        <v>42</v>
      </c>
      <c r="J22" s="486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87">
        <v>48</v>
      </c>
      <c r="S22" s="479"/>
      <c r="T22" s="209"/>
    </row>
    <row r="23" spans="1:20" s="487" customFormat="1" ht="15" customHeight="1" x14ac:dyDescent="0.25">
      <c r="A23" s="8"/>
      <c r="B23" s="399" t="s">
        <v>163</v>
      </c>
      <c r="C23" s="476" t="s">
        <v>42</v>
      </c>
      <c r="D23" s="476" t="s">
        <v>42</v>
      </c>
      <c r="E23" s="476" t="s">
        <v>42</v>
      </c>
      <c r="F23" s="476" t="s">
        <v>42</v>
      </c>
      <c r="G23" s="476" t="s">
        <v>461</v>
      </c>
      <c r="H23" s="476" t="s">
        <v>42</v>
      </c>
      <c r="I23" s="476" t="s">
        <v>42</v>
      </c>
      <c r="J23" s="486">
        <f>J17</f>
        <v>618.66000000000008</v>
      </c>
      <c r="K23" s="960" t="s">
        <v>70</v>
      </c>
      <c r="L23" s="961"/>
      <c r="M23" s="910" t="s">
        <v>42</v>
      </c>
      <c r="N23" s="910"/>
      <c r="O23" s="910"/>
      <c r="P23" s="910"/>
      <c r="S23" s="479"/>
      <c r="T23" s="209"/>
    </row>
    <row r="24" spans="1:20" s="487" customFormat="1" ht="15" customHeight="1" x14ac:dyDescent="0.25">
      <c r="A24" s="8"/>
      <c r="B24" s="399" t="s">
        <v>163</v>
      </c>
      <c r="C24" s="476" t="s">
        <v>42</v>
      </c>
      <c r="D24" s="476" t="s">
        <v>42</v>
      </c>
      <c r="E24" s="476" t="s">
        <v>42</v>
      </c>
      <c r="F24" s="476" t="s">
        <v>42</v>
      </c>
      <c r="G24" s="476" t="s">
        <v>396</v>
      </c>
      <c r="H24" s="476" t="s">
        <v>42</v>
      </c>
      <c r="I24" s="476" t="s">
        <v>42</v>
      </c>
      <c r="J24" s="486">
        <f>J16</f>
        <v>515.63</v>
      </c>
      <c r="K24" s="960" t="s">
        <v>70</v>
      </c>
      <c r="L24" s="961"/>
      <c r="M24" s="910" t="s">
        <v>42</v>
      </c>
      <c r="N24" s="910"/>
      <c r="O24" s="910"/>
      <c r="P24" s="910"/>
      <c r="S24" s="479"/>
      <c r="T24" s="209"/>
    </row>
    <row r="25" spans="1:20" s="487" customFormat="1" ht="15" customHeight="1" x14ac:dyDescent="0.25">
      <c r="A25" s="8"/>
      <c r="B25" s="6" t="s">
        <v>417</v>
      </c>
      <c r="C25" s="476" t="s">
        <v>42</v>
      </c>
      <c r="D25" s="476" t="s">
        <v>42</v>
      </c>
      <c r="E25" s="476" t="s">
        <v>42</v>
      </c>
      <c r="F25" s="476" t="s">
        <v>42</v>
      </c>
      <c r="G25" s="476" t="s">
        <v>501</v>
      </c>
      <c r="H25" s="476" t="s">
        <v>42</v>
      </c>
      <c r="I25" s="476" t="s">
        <v>42</v>
      </c>
      <c r="J25" s="486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87" customFormat="1" ht="15" customHeight="1" x14ac:dyDescent="0.25">
      <c r="A26" s="8"/>
      <c r="B26" s="476" t="s">
        <v>367</v>
      </c>
      <c r="C26" s="476" t="s">
        <v>42</v>
      </c>
      <c r="D26" s="476" t="s">
        <v>42</v>
      </c>
      <c r="E26" s="476" t="s">
        <v>42</v>
      </c>
      <c r="F26" s="476" t="s">
        <v>42</v>
      </c>
      <c r="G26" s="476" t="s">
        <v>42</v>
      </c>
      <c r="H26" s="476" t="s">
        <v>42</v>
      </c>
      <c r="I26" s="476" t="s">
        <v>42</v>
      </c>
      <c r="J26" s="486">
        <v>0</v>
      </c>
      <c r="K26" s="960" t="s">
        <v>69</v>
      </c>
      <c r="L26" s="961"/>
      <c r="M26" s="900"/>
      <c r="N26" s="900"/>
      <c r="O26" s="900"/>
      <c r="P26" s="900"/>
      <c r="S26" s="479"/>
      <c r="T26" s="209"/>
    </row>
    <row r="27" spans="1:20" s="487" customFormat="1" ht="15" customHeight="1" x14ac:dyDescent="0.25">
      <c r="A27" s="8"/>
      <c r="B27" s="476"/>
      <c r="C27" s="476"/>
      <c r="D27" s="476"/>
      <c r="E27" s="476"/>
      <c r="F27" s="476"/>
      <c r="G27" s="476"/>
      <c r="H27" s="476"/>
      <c r="I27" s="476"/>
      <c r="J27" s="476"/>
      <c r="K27" s="960"/>
      <c r="L27" s="961"/>
      <c r="M27" s="900"/>
      <c r="N27" s="900"/>
      <c r="O27" s="900"/>
      <c r="P27" s="900"/>
      <c r="S27" s="479"/>
      <c r="T27" s="479"/>
    </row>
    <row r="28" spans="1:20" s="47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87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84" customFormat="1" ht="47.1" customHeight="1" x14ac:dyDescent="0.25">
      <c r="A30" s="8"/>
      <c r="B30" s="481" t="s">
        <v>26</v>
      </c>
      <c r="C30" s="481" t="s">
        <v>28</v>
      </c>
      <c r="D30" s="481" t="s">
        <v>29</v>
      </c>
      <c r="E30" s="481" t="s">
        <v>64</v>
      </c>
      <c r="F30" s="481" t="s">
        <v>30</v>
      </c>
      <c r="G30" s="483" t="s">
        <v>51</v>
      </c>
      <c r="H30" s="483" t="s">
        <v>52</v>
      </c>
      <c r="I30" s="483" t="s">
        <v>53</v>
      </c>
      <c r="J30" s="901" t="s">
        <v>54</v>
      </c>
      <c r="K30" s="902"/>
      <c r="L30" s="51"/>
      <c r="M30" s="481" t="s">
        <v>292</v>
      </c>
      <c r="N30" s="481" t="s">
        <v>293</v>
      </c>
      <c r="O30" s="481" t="s">
        <v>294</v>
      </c>
      <c r="P30" s="481" t="s">
        <v>304</v>
      </c>
    </row>
    <row r="31" spans="1:20" s="48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76">
        <v>2</v>
      </c>
      <c r="F31" s="26">
        <f>SUM(C31:E31)</f>
        <v>6</v>
      </c>
      <c r="G31" s="476">
        <v>60</v>
      </c>
      <c r="H31" s="476">
        <v>0</v>
      </c>
      <c r="I31" s="476">
        <f>SUM(G31:H31)</f>
        <v>60</v>
      </c>
      <c r="J31" s="928">
        <v>0</v>
      </c>
      <c r="K31" s="929"/>
      <c r="L31" s="50"/>
      <c r="M31" s="475" t="s">
        <v>308</v>
      </c>
      <c r="N31" s="475">
        <v>5</v>
      </c>
      <c r="O31" s="475">
        <v>0</v>
      </c>
      <c r="P31" s="475">
        <f>O31+N31</f>
        <v>5</v>
      </c>
    </row>
    <row r="32" spans="1:20" s="487" customFormat="1" ht="17.100000000000001" customHeight="1" x14ac:dyDescent="0.25">
      <c r="A32" s="8"/>
      <c r="B32" s="476" t="s">
        <v>12</v>
      </c>
      <c r="C32" s="26">
        <v>0</v>
      </c>
      <c r="D32" s="26">
        <v>0</v>
      </c>
      <c r="E32" s="476">
        <v>3</v>
      </c>
      <c r="F32" s="26">
        <f t="shared" ref="F32:F38" si="2">SUM(C32:E32)</f>
        <v>3</v>
      </c>
      <c r="G32" s="476">
        <v>30</v>
      </c>
      <c r="H32" s="476">
        <v>0</v>
      </c>
      <c r="I32" s="476">
        <f>SUM(G32:H32)</f>
        <v>30</v>
      </c>
      <c r="J32" s="928">
        <v>0</v>
      </c>
      <c r="K32" s="929"/>
      <c r="L32" s="50"/>
      <c r="M32" s="475" t="s">
        <v>300</v>
      </c>
      <c r="N32" s="475">
        <v>7</v>
      </c>
      <c r="O32" s="475">
        <v>0</v>
      </c>
      <c r="P32" s="475">
        <f t="shared" ref="P32:P40" si="3">O32+N32</f>
        <v>7</v>
      </c>
    </row>
    <row r="33" spans="1:22" s="487" customFormat="1" ht="17.100000000000001" customHeight="1" x14ac:dyDescent="0.25">
      <c r="A33" s="8"/>
      <c r="B33" s="476" t="s">
        <v>13</v>
      </c>
      <c r="C33" s="476">
        <v>3</v>
      </c>
      <c r="D33" s="476">
        <v>0</v>
      </c>
      <c r="E33" s="476">
        <v>12</v>
      </c>
      <c r="F33" s="26">
        <v>16</v>
      </c>
      <c r="G33" s="476">
        <v>120</v>
      </c>
      <c r="H33" s="476">
        <v>0</v>
      </c>
      <c r="I33" s="476">
        <f>SUM(G33:H33)</f>
        <v>120</v>
      </c>
      <c r="J33" s="928">
        <v>10</v>
      </c>
      <c r="K33" s="929"/>
      <c r="L33" s="50"/>
      <c r="M33" s="475" t="s">
        <v>296</v>
      </c>
      <c r="N33" s="475">
        <v>7</v>
      </c>
      <c r="O33" s="475">
        <v>0</v>
      </c>
      <c r="P33" s="475">
        <f t="shared" si="3"/>
        <v>7</v>
      </c>
    </row>
    <row r="34" spans="1:22" s="487" customFormat="1" ht="17.100000000000001" customHeight="1" x14ac:dyDescent="0.25">
      <c r="A34" s="8"/>
      <c r="B34" s="476" t="s">
        <v>10</v>
      </c>
      <c r="C34" s="476">
        <v>1</v>
      </c>
      <c r="D34" s="476">
        <v>0</v>
      </c>
      <c r="E34" s="476">
        <v>1</v>
      </c>
      <c r="F34" s="26">
        <f t="shared" si="2"/>
        <v>2</v>
      </c>
      <c r="G34" s="476">
        <v>10</v>
      </c>
      <c r="H34" s="476">
        <v>0</v>
      </c>
      <c r="I34" s="476">
        <f t="shared" ref="I34:I38" si="4">SUM(G34:H34)</f>
        <v>10</v>
      </c>
      <c r="J34" s="928">
        <v>0</v>
      </c>
      <c r="K34" s="929"/>
      <c r="L34" s="50"/>
      <c r="M34" s="475" t="s">
        <v>297</v>
      </c>
      <c r="N34" s="475">
        <v>5</v>
      </c>
      <c r="O34" s="475">
        <v>0</v>
      </c>
      <c r="P34" s="475">
        <f t="shared" si="3"/>
        <v>5</v>
      </c>
    </row>
    <row r="35" spans="1:22" s="487" customFormat="1" ht="17.100000000000001" customHeight="1" x14ac:dyDescent="0.25">
      <c r="A35" s="8"/>
      <c r="B35" s="476" t="s">
        <v>11</v>
      </c>
      <c r="C35" s="476">
        <v>3</v>
      </c>
      <c r="D35" s="476">
        <v>0</v>
      </c>
      <c r="E35" s="476">
        <v>3</v>
      </c>
      <c r="F35" s="26">
        <f t="shared" si="2"/>
        <v>6</v>
      </c>
      <c r="G35" s="476">
        <v>60</v>
      </c>
      <c r="H35" s="476">
        <v>0</v>
      </c>
      <c r="I35" s="476">
        <f t="shared" si="4"/>
        <v>60</v>
      </c>
      <c r="J35" s="928">
        <v>0</v>
      </c>
      <c r="K35" s="929"/>
      <c r="L35" s="50"/>
      <c r="M35" s="475" t="s">
        <v>295</v>
      </c>
      <c r="N35" s="475">
        <v>8</v>
      </c>
      <c r="O35" s="475">
        <v>0</v>
      </c>
      <c r="P35" s="475">
        <f t="shared" si="3"/>
        <v>8</v>
      </c>
    </row>
    <row r="36" spans="1:22" s="487" customFormat="1" ht="17.100000000000001" customHeight="1" x14ac:dyDescent="0.25">
      <c r="A36" s="8"/>
      <c r="B36" s="476" t="s">
        <v>31</v>
      </c>
      <c r="C36" s="476">
        <v>2</v>
      </c>
      <c r="D36" s="476">
        <v>2</v>
      </c>
      <c r="E36" s="476">
        <v>1</v>
      </c>
      <c r="F36" s="26">
        <f t="shared" si="2"/>
        <v>5</v>
      </c>
      <c r="G36" s="476">
        <v>40</v>
      </c>
      <c r="H36" s="476">
        <v>0</v>
      </c>
      <c r="I36" s="476">
        <f t="shared" si="4"/>
        <v>40</v>
      </c>
      <c r="J36" s="928">
        <v>10</v>
      </c>
      <c r="K36" s="929"/>
      <c r="L36" s="50"/>
      <c r="M36" s="475" t="s">
        <v>309</v>
      </c>
      <c r="N36" s="475">
        <v>14</v>
      </c>
      <c r="O36" s="475">
        <v>4</v>
      </c>
      <c r="P36" s="475">
        <f t="shared" si="3"/>
        <v>18</v>
      </c>
    </row>
    <row r="37" spans="1:22" s="487" customFormat="1" ht="17.100000000000001" customHeight="1" x14ac:dyDescent="0.25">
      <c r="A37" s="8"/>
      <c r="B37" s="476" t="s">
        <v>32</v>
      </c>
      <c r="C37" s="476">
        <v>2</v>
      </c>
      <c r="D37" s="476">
        <v>0</v>
      </c>
      <c r="E37" s="476">
        <v>0</v>
      </c>
      <c r="F37" s="26">
        <f t="shared" si="2"/>
        <v>2</v>
      </c>
      <c r="G37" s="476">
        <v>0</v>
      </c>
      <c r="H37" s="476">
        <v>0</v>
      </c>
      <c r="I37" s="476">
        <f t="shared" si="4"/>
        <v>0</v>
      </c>
      <c r="J37" s="928">
        <v>0</v>
      </c>
      <c r="K37" s="929"/>
      <c r="L37" s="50"/>
      <c r="M37" s="475" t="s">
        <v>358</v>
      </c>
      <c r="N37" s="475">
        <v>6</v>
      </c>
      <c r="O37" s="475">
        <v>0</v>
      </c>
      <c r="P37" s="475">
        <f t="shared" si="3"/>
        <v>6</v>
      </c>
    </row>
    <row r="38" spans="1:22" s="487" customFormat="1" ht="17.100000000000001" customHeight="1" x14ac:dyDescent="0.25">
      <c r="A38" s="8"/>
      <c r="B38" s="476" t="s">
        <v>63</v>
      </c>
      <c r="C38" s="476">
        <v>0</v>
      </c>
      <c r="D38" s="476">
        <v>2</v>
      </c>
      <c r="E38" s="476">
        <v>2</v>
      </c>
      <c r="F38" s="26">
        <f t="shared" si="2"/>
        <v>4</v>
      </c>
      <c r="G38" s="476">
        <v>30</v>
      </c>
      <c r="H38" s="476">
        <v>0</v>
      </c>
      <c r="I38" s="476">
        <f t="shared" si="4"/>
        <v>30</v>
      </c>
      <c r="J38" s="928">
        <v>0</v>
      </c>
      <c r="K38" s="929"/>
      <c r="L38" s="50"/>
      <c r="M38" s="475" t="s">
        <v>299</v>
      </c>
      <c r="N38" s="475">
        <v>6</v>
      </c>
      <c r="O38" s="475">
        <v>0</v>
      </c>
      <c r="P38" s="475">
        <f t="shared" si="3"/>
        <v>6</v>
      </c>
    </row>
    <row r="39" spans="1:22" s="487" customFormat="1" ht="17.100000000000001" customHeight="1" x14ac:dyDescent="0.25">
      <c r="A39" s="8"/>
      <c r="B39" s="476" t="s">
        <v>33</v>
      </c>
      <c r="C39" s="476">
        <v>1</v>
      </c>
      <c r="D39" s="476">
        <v>0</v>
      </c>
      <c r="E39" s="40">
        <v>0</v>
      </c>
      <c r="F39" s="26">
        <f>SUM(C39:E39)</f>
        <v>1</v>
      </c>
      <c r="G39" s="476">
        <v>10</v>
      </c>
      <c r="H39" s="476">
        <v>0</v>
      </c>
      <c r="I39" s="476">
        <f>SUM(G39:H39)</f>
        <v>10</v>
      </c>
      <c r="J39" s="928">
        <v>0</v>
      </c>
      <c r="K39" s="929"/>
      <c r="L39" s="50"/>
      <c r="M39" s="475" t="s">
        <v>307</v>
      </c>
      <c r="N39" s="475">
        <v>39</v>
      </c>
      <c r="O39" s="475">
        <v>0</v>
      </c>
      <c r="P39" s="475">
        <f t="shared" si="3"/>
        <v>39</v>
      </c>
    </row>
    <row r="40" spans="1:22" s="48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76">
        <v>120</v>
      </c>
      <c r="H40" s="476">
        <v>0</v>
      </c>
      <c r="I40" s="476">
        <f>SUM(G40:H40)</f>
        <v>120</v>
      </c>
      <c r="J40" s="928">
        <v>0</v>
      </c>
      <c r="K40" s="929"/>
      <c r="L40" s="50"/>
      <c r="M40" s="475" t="s">
        <v>453</v>
      </c>
      <c r="N40" s="434">
        <v>8</v>
      </c>
      <c r="O40" s="475">
        <v>0</v>
      </c>
      <c r="P40" s="475">
        <f t="shared" si="3"/>
        <v>8</v>
      </c>
    </row>
    <row r="41" spans="1:22" s="48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57</v>
      </c>
      <c r="G41" s="103">
        <f t="shared" si="5"/>
        <v>480</v>
      </c>
      <c r="H41" s="103">
        <f t="shared" si="5"/>
        <v>0</v>
      </c>
      <c r="I41" s="344">
        <f>SUM(I31:I40)</f>
        <v>480</v>
      </c>
      <c r="J41" s="928">
        <v>0</v>
      </c>
      <c r="K41" s="929"/>
      <c r="L41" s="50"/>
      <c r="M41" s="475" t="s">
        <v>306</v>
      </c>
      <c r="N41" s="475">
        <f>SUM(N31:N40)</f>
        <v>105</v>
      </c>
      <c r="O41" s="475">
        <f>SUM(O31:O40)</f>
        <v>4</v>
      </c>
      <c r="P41" s="475">
        <f>SUM(P31:P40)</f>
        <v>109</v>
      </c>
      <c r="Q41" s="345">
        <f>N41-N39</f>
        <v>66</v>
      </c>
      <c r="S41" s="487">
        <f>(F41*10-G41)/10</f>
        <v>9</v>
      </c>
    </row>
    <row r="42" spans="1:22" s="487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87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87" customFormat="1" ht="30.6" customHeight="1" x14ac:dyDescent="0.25">
      <c r="A44" s="8"/>
      <c r="B44" s="483" t="s">
        <v>35</v>
      </c>
      <c r="C44" s="483" t="s">
        <v>36</v>
      </c>
      <c r="D44" s="483" t="s">
        <v>1</v>
      </c>
      <c r="E44" s="477" t="s">
        <v>45</v>
      </c>
      <c r="F44" s="483" t="s">
        <v>71</v>
      </c>
      <c r="G44" s="483" t="s">
        <v>37</v>
      </c>
      <c r="H44" s="901" t="s">
        <v>7</v>
      </c>
      <c r="I44" s="936"/>
      <c r="J44" s="936"/>
      <c r="K44" s="902"/>
      <c r="L44" s="43"/>
      <c r="M44" s="483" t="s">
        <v>50</v>
      </c>
      <c r="N44" s="483" t="s">
        <v>49</v>
      </c>
      <c r="O44" s="483" t="s">
        <v>48</v>
      </c>
      <c r="P44" s="483" t="s">
        <v>47</v>
      </c>
      <c r="Q44" s="487" t="s">
        <v>243</v>
      </c>
      <c r="R44" s="487" t="s">
        <v>424</v>
      </c>
    </row>
    <row r="45" spans="1:22" s="487" customFormat="1" ht="30.95" customHeight="1" x14ac:dyDescent="0.55000000000000004">
      <c r="A45" s="8"/>
      <c r="B45" s="476" t="s">
        <v>61</v>
      </c>
      <c r="C45" s="486">
        <v>0</v>
      </c>
      <c r="D45" s="476" t="s">
        <v>62</v>
      </c>
      <c r="E45" s="486">
        <f>'1403-04-01'!E45+'1403-04-02'!C45</f>
        <v>246800</v>
      </c>
      <c r="F45" s="486">
        <v>1706</v>
      </c>
      <c r="G45" s="486">
        <f>'1403-04-01'!G45-F45+C45+R45</f>
        <v>128230</v>
      </c>
      <c r="H45" s="1012" t="s">
        <v>425</v>
      </c>
      <c r="I45" s="1013"/>
      <c r="J45" s="1013"/>
      <c r="K45" s="1014"/>
      <c r="L45" s="41"/>
      <c r="M45" s="476" t="s">
        <v>66</v>
      </c>
      <c r="N45" s="486">
        <f>'1403-04-01'!O45</f>
        <v>937.55</v>
      </c>
      <c r="O45" s="486">
        <f>SUM(J15:J19)</f>
        <v>2136.4899999999998</v>
      </c>
      <c r="P45" s="486">
        <f>'1403-04-01'!P45+O45+Q45</f>
        <v>94666.459999999977</v>
      </c>
      <c r="Q45" s="19">
        <v>0</v>
      </c>
      <c r="R45" s="19">
        <v>0</v>
      </c>
      <c r="U45" s="487" t="s">
        <v>499</v>
      </c>
      <c r="V45" s="18"/>
    </row>
    <row r="46" spans="1:22" s="487" customFormat="1" ht="30.95" customHeight="1" x14ac:dyDescent="0.25">
      <c r="A46" s="8"/>
      <c r="B46" s="476" t="s">
        <v>301</v>
      </c>
      <c r="C46" s="476">
        <v>0</v>
      </c>
      <c r="D46" s="476" t="s">
        <v>302</v>
      </c>
      <c r="E46" s="476">
        <v>251</v>
      </c>
      <c r="F46" s="476">
        <v>0</v>
      </c>
      <c r="G46" s="486" t="s">
        <v>42</v>
      </c>
      <c r="H46" s="937" t="s">
        <v>42</v>
      </c>
      <c r="I46" s="938"/>
      <c r="J46" s="938"/>
      <c r="K46" s="939"/>
      <c r="L46" s="42"/>
      <c r="M46" s="485" t="s">
        <v>67</v>
      </c>
      <c r="N46" s="486">
        <f>'1403-04-01'!O46</f>
        <v>651.59999999999991</v>
      </c>
      <c r="O46" s="486">
        <f>J21+J20</f>
        <v>1002.1999999999999</v>
      </c>
      <c r="P46" s="486">
        <f>'1403-04-01'!P46+O46+Q46</f>
        <v>70659</v>
      </c>
      <c r="Q46" s="19">
        <f>Q45*0.6</f>
        <v>0</v>
      </c>
      <c r="R46" s="19"/>
      <c r="U46" s="19">
        <v>5861.4600000000028</v>
      </c>
    </row>
    <row r="47" spans="1:22" s="487" customFormat="1" ht="30.95" customHeight="1" x14ac:dyDescent="0.25">
      <c r="A47" s="8"/>
      <c r="B47" s="476" t="s">
        <v>463</v>
      </c>
      <c r="C47" s="476">
        <v>0</v>
      </c>
      <c r="D47" s="476" t="s">
        <v>485</v>
      </c>
      <c r="E47" s="476">
        <f>'1403-03-23'!E48+'1403-03-31'!C47</f>
        <v>40</v>
      </c>
      <c r="F47" s="476">
        <v>0</v>
      </c>
      <c r="G47" s="486">
        <f>E47-F47</f>
        <v>40</v>
      </c>
      <c r="H47" s="937" t="s">
        <v>42</v>
      </c>
      <c r="I47" s="938"/>
      <c r="J47" s="938"/>
      <c r="K47" s="939"/>
      <c r="L47" s="42"/>
      <c r="M47" s="485" t="s">
        <v>164</v>
      </c>
      <c r="N47" s="486">
        <f>'1403-04-01'!O47</f>
        <v>1115.95</v>
      </c>
      <c r="O47" s="486">
        <f>J24+J22+J23+800</f>
        <v>1964.29</v>
      </c>
      <c r="P47" s="486">
        <f>'1403-04-01'!P47+O47+Q47</f>
        <v>34189.31</v>
      </c>
      <c r="Q47" s="487">
        <v>0</v>
      </c>
      <c r="R47" s="19"/>
      <c r="U47" s="19">
        <v>-800</v>
      </c>
    </row>
    <row r="48" spans="1:22" s="487" customFormat="1" ht="30.95" customHeight="1" x14ac:dyDescent="0.25">
      <c r="A48" s="8"/>
      <c r="B48" s="476" t="s">
        <v>486</v>
      </c>
      <c r="C48" s="476">
        <v>0</v>
      </c>
      <c r="D48" s="476" t="s">
        <v>485</v>
      </c>
      <c r="E48" s="476">
        <f>'1403-03-26'!E48+'1403-04-02'!C48</f>
        <v>300.53999999999996</v>
      </c>
      <c r="F48" s="476">
        <v>0</v>
      </c>
      <c r="G48" s="486">
        <f>E48-F48</f>
        <v>300.53999999999996</v>
      </c>
      <c r="H48" s="937" t="s">
        <v>42</v>
      </c>
      <c r="I48" s="938"/>
      <c r="J48" s="938"/>
      <c r="K48" s="939"/>
      <c r="L48" s="42"/>
      <c r="M48" s="485" t="s">
        <v>190</v>
      </c>
      <c r="N48" s="486">
        <f>'1403-04-01'!O48</f>
        <v>0</v>
      </c>
      <c r="O48" s="486">
        <f>J25</f>
        <v>0</v>
      </c>
      <c r="P48" s="486">
        <f>'1403-04-01'!P48+O48+Q48</f>
        <v>490</v>
      </c>
      <c r="Q48" s="19">
        <v>0</v>
      </c>
      <c r="R48" s="19"/>
    </row>
    <row r="49" spans="1:21" s="487" customFormat="1" ht="30.95" customHeight="1" x14ac:dyDescent="0.25">
      <c r="A49" s="8"/>
      <c r="B49" s="31"/>
      <c r="C49" s="31"/>
      <c r="D49" s="476"/>
      <c r="E49" s="476"/>
      <c r="F49" s="476"/>
      <c r="G49" s="476"/>
      <c r="H49" s="930"/>
      <c r="I49" s="931"/>
      <c r="J49" s="931"/>
      <c r="K49" s="932"/>
      <c r="L49" s="42"/>
      <c r="M49" s="476" t="s">
        <v>191</v>
      </c>
      <c r="N49" s="486">
        <f>'1403-04-01'!O49</f>
        <v>0</v>
      </c>
      <c r="O49" s="486">
        <f>J26</f>
        <v>0</v>
      </c>
      <c r="P49" s="486">
        <f>'1403-04-01'!P49+O49+Q49</f>
        <v>90</v>
      </c>
      <c r="Q49" s="487">
        <v>0</v>
      </c>
    </row>
    <row r="50" spans="1:21" s="487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487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487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5061.4600000000028</v>
      </c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1CD8-390A-47A2-B108-C1716F04135D}">
  <sheetPr>
    <pageSetUpPr fitToPage="1"/>
  </sheetPr>
  <dimension ref="A2:Z62"/>
  <sheetViews>
    <sheetView rightToLeft="1" view="pageBreakPreview" topLeftCell="A19" zoomScale="85" zoomScaleNormal="100" zoomScaleSheetLayoutView="85" workbookViewId="0">
      <selection activeCell="P48" sqref="P4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487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487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487" customFormat="1" ht="23.1" customHeight="1" x14ac:dyDescent="0.25">
      <c r="A4" s="8"/>
      <c r="B4" s="977" t="s">
        <v>2</v>
      </c>
      <c r="C4" s="977"/>
      <c r="D4" s="977"/>
      <c r="E4" s="977"/>
      <c r="F4" s="480"/>
      <c r="G4" s="978" t="s">
        <v>16</v>
      </c>
      <c r="H4" s="978"/>
      <c r="I4" s="997" t="s">
        <v>408</v>
      </c>
      <c r="J4" s="997"/>
      <c r="K4" s="996" t="s">
        <v>515</v>
      </c>
      <c r="L4" s="996"/>
      <c r="M4" s="996"/>
      <c r="N4" s="978" t="s">
        <v>3</v>
      </c>
      <c r="O4" s="978"/>
      <c r="P4" s="484">
        <v>66</v>
      </c>
    </row>
    <row r="5" spans="1:26" s="478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487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82" customFormat="1" ht="22.5" customHeight="1" x14ac:dyDescent="0.25">
      <c r="A7" s="8"/>
      <c r="B7" s="892" t="s">
        <v>60</v>
      </c>
      <c r="C7" s="892"/>
      <c r="D7" s="892"/>
      <c r="E7" s="481" t="s">
        <v>18</v>
      </c>
      <c r="F7" s="892" t="s">
        <v>60</v>
      </c>
      <c r="G7" s="892"/>
      <c r="H7" s="48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82" customFormat="1" ht="30" customHeight="1" x14ac:dyDescent="0.25">
      <c r="A8" s="8"/>
      <c r="B8" s="888" t="s">
        <v>513</v>
      </c>
      <c r="C8" s="889"/>
      <c r="D8" s="890"/>
      <c r="E8" s="485" t="s">
        <v>42</v>
      </c>
      <c r="F8" s="888" t="s">
        <v>514</v>
      </c>
      <c r="G8" s="890"/>
      <c r="H8" s="476">
        <v>300</v>
      </c>
      <c r="I8" s="1024" t="s">
        <v>517</v>
      </c>
      <c r="J8" s="1024"/>
      <c r="K8" s="1024"/>
      <c r="L8" s="1024"/>
      <c r="M8" s="1031"/>
      <c r="N8" s="1032"/>
      <c r="O8" s="1032"/>
      <c r="P8" s="1033"/>
    </row>
    <row r="9" spans="1:26" s="482" customFormat="1" ht="30" customHeight="1" x14ac:dyDescent="0.25">
      <c r="A9" s="8"/>
      <c r="B9" s="888"/>
      <c r="C9" s="889"/>
      <c r="D9" s="890"/>
      <c r="E9" s="485" t="s">
        <v>42</v>
      </c>
      <c r="F9" s="928" t="s">
        <v>102</v>
      </c>
      <c r="G9" s="929"/>
      <c r="H9" s="476" t="s">
        <v>42</v>
      </c>
      <c r="I9" s="896" t="s">
        <v>42</v>
      </c>
      <c r="J9" s="896"/>
      <c r="K9" s="896"/>
      <c r="L9" s="896"/>
      <c r="M9" s="1034"/>
      <c r="N9" s="1035"/>
      <c r="O9" s="1035"/>
      <c r="P9" s="1036"/>
    </row>
    <row r="10" spans="1:26" s="482" customFormat="1" ht="30" customHeight="1" x14ac:dyDescent="0.25">
      <c r="A10" s="8"/>
      <c r="B10" s="888" t="s">
        <v>42</v>
      </c>
      <c r="C10" s="889"/>
      <c r="D10" s="890"/>
      <c r="E10" s="485" t="s">
        <v>42</v>
      </c>
      <c r="F10" s="928" t="s">
        <v>42</v>
      </c>
      <c r="G10" s="929"/>
      <c r="H10" s="476" t="s">
        <v>42</v>
      </c>
      <c r="I10" s="896" t="s">
        <v>42</v>
      </c>
      <c r="J10" s="896"/>
      <c r="K10" s="896"/>
      <c r="L10" s="896"/>
      <c r="M10" s="1037"/>
      <c r="N10" s="1038"/>
      <c r="O10" s="1038"/>
      <c r="P10" s="1039"/>
    </row>
    <row r="11" spans="1:26" s="478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487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487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84" customFormat="1" ht="18.75" customHeight="1" x14ac:dyDescent="0.25">
      <c r="A14" s="8"/>
      <c r="B14" s="894"/>
      <c r="C14" s="894"/>
      <c r="D14" s="894"/>
      <c r="E14" s="894"/>
      <c r="F14" s="927"/>
      <c r="G14" s="893"/>
      <c r="H14" s="481" t="s">
        <v>57</v>
      </c>
      <c r="I14" s="48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487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780</v>
      </c>
      <c r="F15" s="6" t="s">
        <v>356</v>
      </c>
      <c r="G15" s="476" t="s">
        <v>84</v>
      </c>
      <c r="H15" s="7">
        <v>59</v>
      </c>
      <c r="I15" s="30">
        <v>0</v>
      </c>
      <c r="J15" s="29">
        <f>H15*6.85+I15*4.16</f>
        <v>404.15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487" t="str">
        <f>C15</f>
        <v>712 + 900</v>
      </c>
      <c r="Y15" s="487" t="str">
        <f>D15</f>
        <v>713 + 360</v>
      </c>
      <c r="Z15" s="417" t="str">
        <f>G15</f>
        <v>712 + 650</v>
      </c>
    </row>
    <row r="16" spans="1:26" s="487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890</v>
      </c>
      <c r="F16" s="6" t="s">
        <v>333</v>
      </c>
      <c r="G16" s="476" t="s">
        <v>396</v>
      </c>
      <c r="H16" s="7">
        <v>30</v>
      </c>
      <c r="I16" s="7">
        <v>70</v>
      </c>
      <c r="J16" s="29">
        <f t="shared" ref="J16:J19" si="0">H16*6.65+I16*4.16</f>
        <v>490.7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79"/>
      <c r="T16" s="47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487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76" t="s">
        <v>461</v>
      </c>
      <c r="H17" s="476">
        <v>84</v>
      </c>
      <c r="I17" s="7">
        <v>96</v>
      </c>
      <c r="J17" s="29">
        <f t="shared" si="0"/>
        <v>957.96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487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76" t="s">
        <v>474</v>
      </c>
      <c r="H18" s="476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82"/>
      <c r="R18" s="482"/>
      <c r="S18" s="482"/>
      <c r="T18" s="482"/>
    </row>
    <row r="19" spans="1:20" s="487" customFormat="1" ht="15" customHeight="1" x14ac:dyDescent="0.25">
      <c r="A19" s="8"/>
      <c r="B19" s="398" t="s">
        <v>8</v>
      </c>
      <c r="C19" s="476" t="s">
        <v>471</v>
      </c>
      <c r="D19" s="476" t="s">
        <v>472</v>
      </c>
      <c r="E19" s="6">
        <v>1500</v>
      </c>
      <c r="F19" s="6" t="s">
        <v>356</v>
      </c>
      <c r="G19" s="476" t="s">
        <v>472</v>
      </c>
      <c r="H19" s="476">
        <v>20</v>
      </c>
      <c r="I19" s="476">
        <v>25</v>
      </c>
      <c r="J19" s="29">
        <f t="shared" si="0"/>
        <v>237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487" customFormat="1" ht="15" customHeight="1" x14ac:dyDescent="0.25">
      <c r="A20" s="8"/>
      <c r="B20" s="399" t="s">
        <v>40</v>
      </c>
      <c r="C20" s="476" t="s">
        <v>471</v>
      </c>
      <c r="D20" s="476" t="s">
        <v>472</v>
      </c>
      <c r="E20" s="6" t="s">
        <v>42</v>
      </c>
      <c r="F20" s="6" t="s">
        <v>42</v>
      </c>
      <c r="G20" s="476" t="s">
        <v>472</v>
      </c>
      <c r="H20" s="476" t="s">
        <v>42</v>
      </c>
      <c r="I20" s="476" t="s">
        <v>42</v>
      </c>
      <c r="J20" s="486">
        <f>J19</f>
        <v>237</v>
      </c>
      <c r="K20" s="960" t="s">
        <v>70</v>
      </c>
      <c r="L20" s="961"/>
      <c r="M20" s="910" t="s">
        <v>42</v>
      </c>
      <c r="N20" s="910"/>
      <c r="O20" s="910"/>
      <c r="P20" s="910"/>
      <c r="S20" s="479"/>
      <c r="T20" s="479"/>
    </row>
    <row r="21" spans="1:20" s="487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76" t="s">
        <v>84</v>
      </c>
      <c r="H21" s="476" t="s">
        <v>42</v>
      </c>
      <c r="I21" s="476" t="s">
        <v>42</v>
      </c>
      <c r="J21" s="486">
        <f>J15</f>
        <v>404.15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79"/>
      <c r="T21" s="209"/>
    </row>
    <row r="22" spans="1:20" s="487" customFormat="1" ht="15" customHeight="1" x14ac:dyDescent="0.25">
      <c r="A22" s="8"/>
      <c r="B22" s="400" t="s">
        <v>426</v>
      </c>
      <c r="C22" s="476" t="s">
        <v>42</v>
      </c>
      <c r="D22" s="476" t="s">
        <v>42</v>
      </c>
      <c r="E22" s="476" t="s">
        <v>42</v>
      </c>
      <c r="F22" s="476" t="s">
        <v>42</v>
      </c>
      <c r="G22" s="476" t="s">
        <v>75</v>
      </c>
      <c r="H22" s="476" t="s">
        <v>42</v>
      </c>
      <c r="I22" s="476" t="s">
        <v>42</v>
      </c>
      <c r="J22" s="486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487">
        <v>48</v>
      </c>
      <c r="S22" s="479"/>
      <c r="T22" s="209"/>
    </row>
    <row r="23" spans="1:20" s="487" customFormat="1" ht="15" customHeight="1" x14ac:dyDescent="0.25">
      <c r="A23" s="8"/>
      <c r="B23" s="399" t="s">
        <v>163</v>
      </c>
      <c r="C23" s="476" t="s">
        <v>42</v>
      </c>
      <c r="D23" s="476" t="s">
        <v>42</v>
      </c>
      <c r="E23" s="476" t="s">
        <v>42</v>
      </c>
      <c r="F23" s="476" t="s">
        <v>42</v>
      </c>
      <c r="G23" s="476" t="s">
        <v>461</v>
      </c>
      <c r="H23" s="476" t="s">
        <v>42</v>
      </c>
      <c r="I23" s="476" t="s">
        <v>42</v>
      </c>
      <c r="J23" s="486">
        <f>J17</f>
        <v>957.96</v>
      </c>
      <c r="K23" s="960" t="s">
        <v>70</v>
      </c>
      <c r="L23" s="961"/>
      <c r="M23" s="910" t="s">
        <v>42</v>
      </c>
      <c r="N23" s="910"/>
      <c r="O23" s="910"/>
      <c r="P23" s="910"/>
      <c r="S23" s="479"/>
      <c r="T23" s="209"/>
    </row>
    <row r="24" spans="1:20" s="487" customFormat="1" ht="15" customHeight="1" x14ac:dyDescent="0.25">
      <c r="A24" s="8"/>
      <c r="B24" s="399" t="s">
        <v>163</v>
      </c>
      <c r="C24" s="476" t="s">
        <v>42</v>
      </c>
      <c r="D24" s="476" t="s">
        <v>42</v>
      </c>
      <c r="E24" s="476" t="s">
        <v>42</v>
      </c>
      <c r="F24" s="476" t="s">
        <v>42</v>
      </c>
      <c r="G24" s="476" t="s">
        <v>396</v>
      </c>
      <c r="H24" s="476" t="s">
        <v>42</v>
      </c>
      <c r="I24" s="476" t="s">
        <v>42</v>
      </c>
      <c r="J24" s="486">
        <f>J16</f>
        <v>490.7</v>
      </c>
      <c r="K24" s="960" t="s">
        <v>70</v>
      </c>
      <c r="L24" s="961"/>
      <c r="M24" s="910" t="s">
        <v>42</v>
      </c>
      <c r="N24" s="910"/>
      <c r="O24" s="910"/>
      <c r="P24" s="910"/>
      <c r="S24" s="479"/>
      <c r="T24" s="209"/>
    </row>
    <row r="25" spans="1:20" s="487" customFormat="1" ht="15" customHeight="1" x14ac:dyDescent="0.25">
      <c r="A25" s="8"/>
      <c r="B25" s="6" t="s">
        <v>417</v>
      </c>
      <c r="C25" s="476" t="s">
        <v>42</v>
      </c>
      <c r="D25" s="476" t="s">
        <v>42</v>
      </c>
      <c r="E25" s="476" t="s">
        <v>42</v>
      </c>
      <c r="F25" s="476" t="s">
        <v>42</v>
      </c>
      <c r="G25" s="476" t="s">
        <v>501</v>
      </c>
      <c r="H25" s="476" t="s">
        <v>42</v>
      </c>
      <c r="I25" s="476" t="s">
        <v>42</v>
      </c>
      <c r="J25" s="486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487" customFormat="1" ht="15" customHeight="1" x14ac:dyDescent="0.25">
      <c r="A26" s="8"/>
      <c r="B26" s="476" t="s">
        <v>367</v>
      </c>
      <c r="C26" s="476" t="s">
        <v>42</v>
      </c>
      <c r="D26" s="476" t="s">
        <v>42</v>
      </c>
      <c r="E26" s="476" t="s">
        <v>42</v>
      </c>
      <c r="F26" s="476" t="s">
        <v>42</v>
      </c>
      <c r="G26" s="476" t="s">
        <v>42</v>
      </c>
      <c r="H26" s="476" t="s">
        <v>42</v>
      </c>
      <c r="I26" s="476" t="s">
        <v>42</v>
      </c>
      <c r="J26" s="486">
        <v>0</v>
      </c>
      <c r="K26" s="960" t="s">
        <v>69</v>
      </c>
      <c r="L26" s="961"/>
      <c r="M26" s="900"/>
      <c r="N26" s="900"/>
      <c r="O26" s="900"/>
      <c r="P26" s="900"/>
      <c r="S26" s="479"/>
      <c r="T26" s="209"/>
    </row>
    <row r="27" spans="1:20" s="487" customFormat="1" ht="15" customHeight="1" x14ac:dyDescent="0.25">
      <c r="A27" s="8"/>
      <c r="B27" s="476"/>
      <c r="C27" s="476"/>
      <c r="D27" s="476"/>
      <c r="E27" s="476"/>
      <c r="F27" s="476"/>
      <c r="G27" s="476"/>
      <c r="H27" s="476"/>
      <c r="I27" s="476"/>
      <c r="J27" s="476"/>
      <c r="K27" s="960"/>
      <c r="L27" s="961"/>
      <c r="M27" s="900"/>
      <c r="N27" s="900"/>
      <c r="O27" s="900"/>
      <c r="P27" s="900"/>
      <c r="S27" s="479"/>
      <c r="T27" s="479"/>
    </row>
    <row r="28" spans="1:20" s="478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487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84" customFormat="1" ht="47.1" customHeight="1" x14ac:dyDescent="0.25">
      <c r="A30" s="8"/>
      <c r="B30" s="481" t="s">
        <v>26</v>
      </c>
      <c r="C30" s="481" t="s">
        <v>28</v>
      </c>
      <c r="D30" s="481" t="s">
        <v>29</v>
      </c>
      <c r="E30" s="481" t="s">
        <v>64</v>
      </c>
      <c r="F30" s="481" t="s">
        <v>30</v>
      </c>
      <c r="G30" s="483" t="s">
        <v>51</v>
      </c>
      <c r="H30" s="483" t="s">
        <v>52</v>
      </c>
      <c r="I30" s="483" t="s">
        <v>53</v>
      </c>
      <c r="J30" s="901" t="s">
        <v>54</v>
      </c>
      <c r="K30" s="902"/>
      <c r="L30" s="51"/>
      <c r="M30" s="481" t="s">
        <v>292</v>
      </c>
      <c r="N30" s="481" t="s">
        <v>293</v>
      </c>
      <c r="O30" s="481" t="s">
        <v>294</v>
      </c>
      <c r="P30" s="481" t="s">
        <v>304</v>
      </c>
    </row>
    <row r="31" spans="1:20" s="487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76">
        <v>2</v>
      </c>
      <c r="F31" s="26">
        <f>SUM(C31:E31)</f>
        <v>6</v>
      </c>
      <c r="G31" s="476">
        <v>60</v>
      </c>
      <c r="H31" s="476">
        <v>0</v>
      </c>
      <c r="I31" s="476">
        <f>SUM(G31:H31)</f>
        <v>60</v>
      </c>
      <c r="J31" s="928">
        <v>0</v>
      </c>
      <c r="K31" s="929"/>
      <c r="L31" s="50"/>
      <c r="M31" s="475" t="s">
        <v>308</v>
      </c>
      <c r="N31" s="475">
        <v>5</v>
      </c>
      <c r="O31" s="475">
        <v>0</v>
      </c>
      <c r="P31" s="475">
        <f>O31+N31</f>
        <v>5</v>
      </c>
    </row>
    <row r="32" spans="1:20" s="487" customFormat="1" ht="17.100000000000001" customHeight="1" x14ac:dyDescent="0.25">
      <c r="A32" s="8"/>
      <c r="B32" s="476" t="s">
        <v>12</v>
      </c>
      <c r="C32" s="26">
        <v>0</v>
      </c>
      <c r="D32" s="26">
        <v>0</v>
      </c>
      <c r="E32" s="476">
        <v>3</v>
      </c>
      <c r="F32" s="26">
        <f t="shared" ref="F32:F38" si="2">SUM(C32:E32)</f>
        <v>3</v>
      </c>
      <c r="G32" s="476">
        <v>30</v>
      </c>
      <c r="H32" s="476">
        <v>0</v>
      </c>
      <c r="I32" s="476">
        <f>SUM(G32:H32)</f>
        <v>30</v>
      </c>
      <c r="J32" s="928">
        <v>0</v>
      </c>
      <c r="K32" s="929"/>
      <c r="L32" s="50"/>
      <c r="M32" s="475" t="s">
        <v>300</v>
      </c>
      <c r="N32" s="475">
        <v>7</v>
      </c>
      <c r="O32" s="475">
        <v>0</v>
      </c>
      <c r="P32" s="475">
        <f t="shared" ref="P32:P40" si="3">O32+N32</f>
        <v>7</v>
      </c>
    </row>
    <row r="33" spans="1:22" s="487" customFormat="1" ht="17.100000000000001" customHeight="1" x14ac:dyDescent="0.25">
      <c r="A33" s="8"/>
      <c r="B33" s="476" t="s">
        <v>13</v>
      </c>
      <c r="C33" s="476">
        <v>3</v>
      </c>
      <c r="D33" s="476">
        <v>0</v>
      </c>
      <c r="E33" s="476">
        <v>12</v>
      </c>
      <c r="F33" s="26">
        <v>16</v>
      </c>
      <c r="G33" s="476">
        <v>120</v>
      </c>
      <c r="H33" s="476">
        <v>0</v>
      </c>
      <c r="I33" s="476">
        <f>SUM(G33:H33)</f>
        <v>120</v>
      </c>
      <c r="J33" s="928">
        <v>10</v>
      </c>
      <c r="K33" s="929"/>
      <c r="L33" s="50"/>
      <c r="M33" s="475" t="s">
        <v>296</v>
      </c>
      <c r="N33" s="475">
        <v>7</v>
      </c>
      <c r="O33" s="475">
        <v>0</v>
      </c>
      <c r="P33" s="475">
        <f t="shared" si="3"/>
        <v>7</v>
      </c>
    </row>
    <row r="34" spans="1:22" s="487" customFormat="1" ht="17.100000000000001" customHeight="1" x14ac:dyDescent="0.25">
      <c r="A34" s="8"/>
      <c r="B34" s="476" t="s">
        <v>10</v>
      </c>
      <c r="C34" s="476">
        <v>1</v>
      </c>
      <c r="D34" s="476">
        <v>0</v>
      </c>
      <c r="E34" s="476">
        <v>1</v>
      </c>
      <c r="F34" s="26">
        <f t="shared" si="2"/>
        <v>2</v>
      </c>
      <c r="G34" s="476">
        <v>10</v>
      </c>
      <c r="H34" s="476">
        <v>0</v>
      </c>
      <c r="I34" s="476">
        <f t="shared" ref="I34:I38" si="4">SUM(G34:H34)</f>
        <v>10</v>
      </c>
      <c r="J34" s="928">
        <v>0</v>
      </c>
      <c r="K34" s="929"/>
      <c r="L34" s="50"/>
      <c r="M34" s="475" t="s">
        <v>297</v>
      </c>
      <c r="N34" s="475">
        <v>4</v>
      </c>
      <c r="O34" s="475">
        <v>1</v>
      </c>
      <c r="P34" s="475">
        <f t="shared" si="3"/>
        <v>5</v>
      </c>
    </row>
    <row r="35" spans="1:22" s="487" customFormat="1" ht="17.100000000000001" customHeight="1" x14ac:dyDescent="0.25">
      <c r="A35" s="8"/>
      <c r="B35" s="476" t="s">
        <v>11</v>
      </c>
      <c r="C35" s="476">
        <v>3</v>
      </c>
      <c r="D35" s="476">
        <v>0</v>
      </c>
      <c r="E35" s="476">
        <v>3</v>
      </c>
      <c r="F35" s="26">
        <f t="shared" si="2"/>
        <v>6</v>
      </c>
      <c r="G35" s="476">
        <v>50</v>
      </c>
      <c r="H35" s="476">
        <v>0</v>
      </c>
      <c r="I35" s="476">
        <f t="shared" si="4"/>
        <v>50</v>
      </c>
      <c r="J35" s="928">
        <v>10</v>
      </c>
      <c r="K35" s="929"/>
      <c r="L35" s="50"/>
      <c r="M35" s="475" t="s">
        <v>295</v>
      </c>
      <c r="N35" s="475">
        <v>8</v>
      </c>
      <c r="O35" s="475">
        <v>0</v>
      </c>
      <c r="P35" s="475">
        <f t="shared" si="3"/>
        <v>8</v>
      </c>
    </row>
    <row r="36" spans="1:22" s="487" customFormat="1" ht="17.100000000000001" customHeight="1" x14ac:dyDescent="0.25">
      <c r="A36" s="8"/>
      <c r="B36" s="476" t="s">
        <v>31</v>
      </c>
      <c r="C36" s="476">
        <v>2</v>
      </c>
      <c r="D36" s="476">
        <v>2</v>
      </c>
      <c r="E36" s="476">
        <v>1</v>
      </c>
      <c r="F36" s="26">
        <f t="shared" si="2"/>
        <v>5</v>
      </c>
      <c r="G36" s="476">
        <v>40</v>
      </c>
      <c r="H36" s="476">
        <v>0</v>
      </c>
      <c r="I36" s="476">
        <f t="shared" si="4"/>
        <v>40</v>
      </c>
      <c r="J36" s="928">
        <v>10</v>
      </c>
      <c r="K36" s="929"/>
      <c r="L36" s="50"/>
      <c r="M36" s="475" t="s">
        <v>309</v>
      </c>
      <c r="N36" s="475">
        <v>14</v>
      </c>
      <c r="O36" s="475">
        <v>4</v>
      </c>
      <c r="P36" s="475">
        <f t="shared" si="3"/>
        <v>18</v>
      </c>
    </row>
    <row r="37" spans="1:22" s="487" customFormat="1" ht="17.100000000000001" customHeight="1" x14ac:dyDescent="0.25">
      <c r="A37" s="8"/>
      <c r="B37" s="476" t="s">
        <v>32</v>
      </c>
      <c r="C37" s="476">
        <v>2</v>
      </c>
      <c r="D37" s="476">
        <v>0</v>
      </c>
      <c r="E37" s="476">
        <v>0</v>
      </c>
      <c r="F37" s="26">
        <f t="shared" si="2"/>
        <v>2</v>
      </c>
      <c r="G37" s="476">
        <v>0</v>
      </c>
      <c r="H37" s="476">
        <v>0</v>
      </c>
      <c r="I37" s="476">
        <f t="shared" si="4"/>
        <v>0</v>
      </c>
      <c r="J37" s="928">
        <v>0</v>
      </c>
      <c r="K37" s="929"/>
      <c r="L37" s="50"/>
      <c r="M37" s="475" t="s">
        <v>358</v>
      </c>
      <c r="N37" s="475">
        <v>6</v>
      </c>
      <c r="O37" s="475">
        <v>0</v>
      </c>
      <c r="P37" s="475">
        <f t="shared" si="3"/>
        <v>6</v>
      </c>
    </row>
    <row r="38" spans="1:22" s="487" customFormat="1" ht="17.100000000000001" customHeight="1" x14ac:dyDescent="0.25">
      <c r="A38" s="8"/>
      <c r="B38" s="476" t="s">
        <v>63</v>
      </c>
      <c r="C38" s="476">
        <v>0</v>
      </c>
      <c r="D38" s="476">
        <v>2</v>
      </c>
      <c r="E38" s="476">
        <v>2</v>
      </c>
      <c r="F38" s="26">
        <f t="shared" si="2"/>
        <v>4</v>
      </c>
      <c r="G38" s="476">
        <v>30</v>
      </c>
      <c r="H38" s="476">
        <v>0</v>
      </c>
      <c r="I38" s="476">
        <f t="shared" si="4"/>
        <v>30</v>
      </c>
      <c r="J38" s="928">
        <v>0</v>
      </c>
      <c r="K38" s="929"/>
      <c r="L38" s="50"/>
      <c r="M38" s="475" t="s">
        <v>299</v>
      </c>
      <c r="N38" s="475">
        <v>6</v>
      </c>
      <c r="O38" s="475">
        <v>0</v>
      </c>
      <c r="P38" s="475">
        <f t="shared" si="3"/>
        <v>6</v>
      </c>
    </row>
    <row r="39" spans="1:22" s="487" customFormat="1" ht="17.100000000000001" customHeight="1" x14ac:dyDescent="0.25">
      <c r="A39" s="8"/>
      <c r="B39" s="476" t="s">
        <v>33</v>
      </c>
      <c r="C39" s="476">
        <v>1</v>
      </c>
      <c r="D39" s="476">
        <v>0</v>
      </c>
      <c r="E39" s="40">
        <v>0</v>
      </c>
      <c r="F39" s="26">
        <f>SUM(C39:E39)</f>
        <v>1</v>
      </c>
      <c r="G39" s="476">
        <v>10</v>
      </c>
      <c r="H39" s="476">
        <v>0</v>
      </c>
      <c r="I39" s="476">
        <f>SUM(G39:H39)</f>
        <v>10</v>
      </c>
      <c r="J39" s="928">
        <v>0</v>
      </c>
      <c r="K39" s="929"/>
      <c r="L39" s="50"/>
      <c r="M39" s="475" t="s">
        <v>307</v>
      </c>
      <c r="N39" s="475">
        <v>39</v>
      </c>
      <c r="O39" s="475">
        <v>0</v>
      </c>
      <c r="P39" s="475">
        <f t="shared" si="3"/>
        <v>39</v>
      </c>
    </row>
    <row r="40" spans="1:22" s="487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76">
        <v>120</v>
      </c>
      <c r="H40" s="476">
        <v>0</v>
      </c>
      <c r="I40" s="476">
        <f>SUM(G40:H40)</f>
        <v>120</v>
      </c>
      <c r="J40" s="928">
        <v>0</v>
      </c>
      <c r="K40" s="929"/>
      <c r="L40" s="50"/>
      <c r="M40" s="475" t="s">
        <v>453</v>
      </c>
      <c r="N40" s="434">
        <v>7</v>
      </c>
      <c r="O40" s="475">
        <v>0</v>
      </c>
      <c r="P40" s="475">
        <f t="shared" si="3"/>
        <v>7</v>
      </c>
    </row>
    <row r="41" spans="1:22" s="487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57</v>
      </c>
      <c r="G41" s="103">
        <f t="shared" si="5"/>
        <v>470</v>
      </c>
      <c r="H41" s="103">
        <f t="shared" si="5"/>
        <v>0</v>
      </c>
      <c r="I41" s="344">
        <f>SUM(I31:I40)</f>
        <v>470</v>
      </c>
      <c r="J41" s="928">
        <v>0</v>
      </c>
      <c r="K41" s="929"/>
      <c r="L41" s="50"/>
      <c r="M41" s="475" t="s">
        <v>306</v>
      </c>
      <c r="N41" s="475">
        <f>SUM(N31:N40)</f>
        <v>103</v>
      </c>
      <c r="O41" s="475">
        <f>SUM(O31:O40)</f>
        <v>5</v>
      </c>
      <c r="P41" s="475">
        <f>SUM(P31:P40)</f>
        <v>108</v>
      </c>
      <c r="Q41" s="345">
        <f>N41-N39</f>
        <v>64</v>
      </c>
      <c r="S41" s="487">
        <f>(F41*10-G41)/10</f>
        <v>10</v>
      </c>
    </row>
    <row r="42" spans="1:22" s="487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487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487" customFormat="1" ht="30.6" customHeight="1" x14ac:dyDescent="0.25">
      <c r="A44" s="8"/>
      <c r="B44" s="483" t="s">
        <v>35</v>
      </c>
      <c r="C44" s="483" t="s">
        <v>36</v>
      </c>
      <c r="D44" s="483" t="s">
        <v>1</v>
      </c>
      <c r="E44" s="477" t="s">
        <v>45</v>
      </c>
      <c r="F44" s="483" t="s">
        <v>71</v>
      </c>
      <c r="G44" s="483" t="s">
        <v>37</v>
      </c>
      <c r="H44" s="901" t="s">
        <v>7</v>
      </c>
      <c r="I44" s="936"/>
      <c r="J44" s="936"/>
      <c r="K44" s="902"/>
      <c r="L44" s="43"/>
      <c r="M44" s="483" t="s">
        <v>50</v>
      </c>
      <c r="N44" s="483" t="s">
        <v>49</v>
      </c>
      <c r="O44" s="483" t="s">
        <v>48</v>
      </c>
      <c r="P44" s="483" t="s">
        <v>47</v>
      </c>
      <c r="Q44" s="487" t="s">
        <v>243</v>
      </c>
      <c r="R44" s="487" t="s">
        <v>424</v>
      </c>
    </row>
    <row r="45" spans="1:22" s="487" customFormat="1" ht="30.95" customHeight="1" x14ac:dyDescent="0.55000000000000004">
      <c r="A45" s="8"/>
      <c r="B45" s="476" t="s">
        <v>61</v>
      </c>
      <c r="C45" s="486">
        <v>0</v>
      </c>
      <c r="D45" s="476" t="s">
        <v>62</v>
      </c>
      <c r="E45" s="486">
        <f>'1403-04-01'!E45+'1403-04-03'!C45</f>
        <v>246800</v>
      </c>
      <c r="F45" s="486">
        <v>1805</v>
      </c>
      <c r="G45" s="486">
        <f>'1403-04-02'!G45-F45+C45+R45</f>
        <v>126425</v>
      </c>
      <c r="H45" s="1012" t="s">
        <v>425</v>
      </c>
      <c r="I45" s="1013"/>
      <c r="J45" s="1013"/>
      <c r="K45" s="1014"/>
      <c r="L45" s="41"/>
      <c r="M45" s="476" t="s">
        <v>66</v>
      </c>
      <c r="N45" s="486">
        <f>'1403-04-02'!O45</f>
        <v>2136.4899999999998</v>
      </c>
      <c r="O45" s="486">
        <f>SUM(J15:J19)</f>
        <v>2089.81</v>
      </c>
      <c r="P45" s="486">
        <f>'1403-04-02'!P45+O45+Q45</f>
        <v>96756.269999999975</v>
      </c>
      <c r="Q45" s="19">
        <v>0</v>
      </c>
      <c r="R45" s="19">
        <v>0</v>
      </c>
      <c r="U45" s="487" t="s">
        <v>499</v>
      </c>
      <c r="V45" s="18"/>
    </row>
    <row r="46" spans="1:22" s="487" customFormat="1" ht="30.95" customHeight="1" x14ac:dyDescent="0.25">
      <c r="A46" s="8"/>
      <c r="B46" s="476" t="s">
        <v>301</v>
      </c>
      <c r="C46" s="476">
        <v>0</v>
      </c>
      <c r="D46" s="476" t="s">
        <v>302</v>
      </c>
      <c r="E46" s="476">
        <v>251</v>
      </c>
      <c r="F46" s="476">
        <v>0</v>
      </c>
      <c r="G46" s="486" t="s">
        <v>42</v>
      </c>
      <c r="H46" s="937" t="s">
        <v>42</v>
      </c>
      <c r="I46" s="938"/>
      <c r="J46" s="938"/>
      <c r="K46" s="939"/>
      <c r="L46" s="42"/>
      <c r="M46" s="485" t="s">
        <v>67</v>
      </c>
      <c r="N46" s="486">
        <f>'1403-04-02'!O46</f>
        <v>1002.1999999999999</v>
      </c>
      <c r="O46" s="486">
        <f>J21+J20</f>
        <v>641.15</v>
      </c>
      <c r="P46" s="486">
        <f>'1403-04-02'!P46+O46+Q46</f>
        <v>71300.149999999994</v>
      </c>
      <c r="Q46" s="19">
        <f>Q45*0.6</f>
        <v>0</v>
      </c>
      <c r="R46" s="19"/>
      <c r="U46" s="19">
        <v>5861.4600000000028</v>
      </c>
    </row>
    <row r="47" spans="1:22" s="487" customFormat="1" ht="30.95" customHeight="1" x14ac:dyDescent="0.25">
      <c r="A47" s="8"/>
      <c r="B47" s="476" t="s">
        <v>463</v>
      </c>
      <c r="C47" s="476">
        <v>0</v>
      </c>
      <c r="D47" s="476" t="s">
        <v>485</v>
      </c>
      <c r="E47" s="476">
        <f>'1403-03-23'!E48+'1403-03-31'!C47</f>
        <v>40</v>
      </c>
      <c r="F47" s="476">
        <v>0</v>
      </c>
      <c r="G47" s="486">
        <f>E47-F47</f>
        <v>40</v>
      </c>
      <c r="H47" s="937" t="s">
        <v>42</v>
      </c>
      <c r="I47" s="938"/>
      <c r="J47" s="938"/>
      <c r="K47" s="939"/>
      <c r="L47" s="42"/>
      <c r="M47" s="485" t="s">
        <v>164</v>
      </c>
      <c r="N47" s="486">
        <f>'1403-04-02'!O47</f>
        <v>1964.29</v>
      </c>
      <c r="O47" s="486">
        <f>J24+J22+J23+800</f>
        <v>2278.66</v>
      </c>
      <c r="P47" s="486">
        <f>'1403-04-02'!P47+O47+Q47</f>
        <v>36467.97</v>
      </c>
      <c r="Q47" s="487">
        <v>0</v>
      </c>
      <c r="R47" s="19"/>
      <c r="U47" s="19">
        <v>-800</v>
      </c>
    </row>
    <row r="48" spans="1:22" s="487" customFormat="1" ht="30.95" customHeight="1" x14ac:dyDescent="0.25">
      <c r="A48" s="8"/>
      <c r="B48" s="476" t="s">
        <v>486</v>
      </c>
      <c r="C48" s="476">
        <v>0</v>
      </c>
      <c r="D48" s="476" t="s">
        <v>485</v>
      </c>
      <c r="E48" s="476">
        <f>'1403-03-26'!E48+'1403-04-03'!C48</f>
        <v>300.53999999999996</v>
      </c>
      <c r="F48" s="476">
        <v>0</v>
      </c>
      <c r="G48" s="486">
        <f>E48-F48</f>
        <v>300.53999999999996</v>
      </c>
      <c r="H48" s="937" t="s">
        <v>42</v>
      </c>
      <c r="I48" s="938"/>
      <c r="J48" s="938"/>
      <c r="K48" s="939"/>
      <c r="L48" s="42"/>
      <c r="M48" s="485" t="s">
        <v>190</v>
      </c>
      <c r="N48" s="486">
        <f>'1403-04-02'!O48</f>
        <v>0</v>
      </c>
      <c r="O48" s="486">
        <f>J25</f>
        <v>0</v>
      </c>
      <c r="P48" s="486">
        <f>'1403-04-02'!P48+O48+Q48</f>
        <v>490</v>
      </c>
      <c r="Q48" s="19">
        <v>0</v>
      </c>
      <c r="R48" s="19"/>
    </row>
    <row r="49" spans="1:21" s="487" customFormat="1" ht="30.95" customHeight="1" x14ac:dyDescent="0.25">
      <c r="A49" s="8"/>
      <c r="B49" s="31"/>
      <c r="C49" s="31"/>
      <c r="D49" s="476"/>
      <c r="E49" s="476"/>
      <c r="F49" s="476"/>
      <c r="G49" s="476"/>
      <c r="H49" s="930"/>
      <c r="I49" s="931"/>
      <c r="J49" s="931"/>
      <c r="K49" s="932"/>
      <c r="L49" s="42"/>
      <c r="M49" s="476" t="s">
        <v>191</v>
      </c>
      <c r="N49" s="486">
        <f>'1403-04-02'!O49</f>
        <v>0</v>
      </c>
      <c r="O49" s="486">
        <f>J26</f>
        <v>0</v>
      </c>
      <c r="P49" s="486">
        <f>'1403-04-02'!P49+O49+Q49</f>
        <v>90</v>
      </c>
      <c r="Q49" s="487">
        <v>0</v>
      </c>
    </row>
    <row r="50" spans="1:21" s="487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487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487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5061.4600000000028</v>
      </c>
    </row>
  </sheetData>
  <mergeCells count="94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M8:P8"/>
    <mergeCell ref="B9:D9"/>
    <mergeCell ref="F9:G9"/>
    <mergeCell ref="I9:L9"/>
    <mergeCell ref="M9:P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570B-D900-4550-A080-22311DB80C10}">
  <sheetPr>
    <pageSetUpPr fitToPage="1"/>
  </sheetPr>
  <dimension ref="A2:Z62"/>
  <sheetViews>
    <sheetView rightToLeft="1" view="pageBreakPreview" zoomScale="85" zoomScaleNormal="100" zoomScaleSheetLayoutView="85" workbookViewId="0">
      <selection activeCell="P45" sqref="P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6" width="6.140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0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0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00" customFormat="1" ht="23.1" customHeight="1" x14ac:dyDescent="0.25">
      <c r="A4" s="8"/>
      <c r="B4" s="977" t="s">
        <v>2</v>
      </c>
      <c r="C4" s="977"/>
      <c r="D4" s="977"/>
      <c r="E4" s="977"/>
      <c r="F4" s="494"/>
      <c r="G4" s="978" t="s">
        <v>16</v>
      </c>
      <c r="H4" s="978"/>
      <c r="I4" s="997" t="s">
        <v>419</v>
      </c>
      <c r="J4" s="997"/>
      <c r="K4" s="996" t="s">
        <v>516</v>
      </c>
      <c r="L4" s="996"/>
      <c r="M4" s="996"/>
      <c r="N4" s="978" t="s">
        <v>3</v>
      </c>
      <c r="O4" s="978"/>
      <c r="P4" s="498">
        <v>67</v>
      </c>
    </row>
    <row r="5" spans="1:26" s="49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0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488" customFormat="1" ht="22.5" customHeight="1" x14ac:dyDescent="0.25">
      <c r="A7" s="8"/>
      <c r="B7" s="892" t="s">
        <v>60</v>
      </c>
      <c r="C7" s="892"/>
      <c r="D7" s="892"/>
      <c r="E7" s="489" t="s">
        <v>18</v>
      </c>
      <c r="F7" s="892" t="s">
        <v>60</v>
      </c>
      <c r="G7" s="892"/>
      <c r="H7" s="48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</row>
    <row r="8" spans="1:26" s="488" customFormat="1" ht="30" customHeight="1" x14ac:dyDescent="0.25">
      <c r="A8" s="8"/>
      <c r="B8" s="888" t="s">
        <v>513</v>
      </c>
      <c r="C8" s="889"/>
      <c r="D8" s="890"/>
      <c r="E8" s="497" t="s">
        <v>42</v>
      </c>
      <c r="F8" s="888" t="s">
        <v>514</v>
      </c>
      <c r="G8" s="890"/>
      <c r="H8" s="493">
        <v>700</v>
      </c>
      <c r="I8" s="1024" t="s">
        <v>518</v>
      </c>
      <c r="J8" s="1024"/>
      <c r="K8" s="1024"/>
      <c r="L8" s="1024"/>
      <c r="M8" s="1031"/>
      <c r="N8" s="1032"/>
      <c r="O8" s="1032"/>
      <c r="P8" s="1033"/>
    </row>
    <row r="9" spans="1:26" s="488" customFormat="1" ht="30" customHeight="1" x14ac:dyDescent="0.25">
      <c r="A9" s="8"/>
      <c r="B9" s="888"/>
      <c r="C9" s="889"/>
      <c r="D9" s="890"/>
      <c r="E9" s="497" t="s">
        <v>42</v>
      </c>
      <c r="F9" s="928" t="s">
        <v>102</v>
      </c>
      <c r="G9" s="929"/>
      <c r="H9" s="493" t="s">
        <v>42</v>
      </c>
      <c r="I9" s="896" t="s">
        <v>42</v>
      </c>
      <c r="J9" s="896"/>
      <c r="K9" s="896"/>
      <c r="L9" s="896"/>
      <c r="M9" s="1034"/>
      <c r="N9" s="1035"/>
      <c r="O9" s="1035"/>
      <c r="P9" s="1036"/>
    </row>
    <row r="10" spans="1:26" s="488" customFormat="1" ht="30" customHeight="1" x14ac:dyDescent="0.25">
      <c r="A10" s="8"/>
      <c r="B10" s="888" t="s">
        <v>42</v>
      </c>
      <c r="C10" s="889"/>
      <c r="D10" s="890"/>
      <c r="E10" s="497" t="s">
        <v>42</v>
      </c>
      <c r="F10" s="928" t="s">
        <v>42</v>
      </c>
      <c r="G10" s="929"/>
      <c r="H10" s="493" t="s">
        <v>42</v>
      </c>
      <c r="I10" s="896" t="s">
        <v>42</v>
      </c>
      <c r="J10" s="896"/>
      <c r="K10" s="896"/>
      <c r="L10" s="896"/>
      <c r="M10" s="1037"/>
      <c r="N10" s="1038"/>
      <c r="O10" s="1038"/>
      <c r="P10" s="1039"/>
    </row>
    <row r="11" spans="1:26" s="49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0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0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498" customFormat="1" ht="18.75" customHeight="1" x14ac:dyDescent="0.25">
      <c r="A14" s="8"/>
      <c r="B14" s="894"/>
      <c r="C14" s="894"/>
      <c r="D14" s="894"/>
      <c r="E14" s="894"/>
      <c r="F14" s="927"/>
      <c r="G14" s="893"/>
      <c r="H14" s="489" t="s">
        <v>57</v>
      </c>
      <c r="I14" s="48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00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780</v>
      </c>
      <c r="F15" s="6" t="s">
        <v>356</v>
      </c>
      <c r="G15" s="493" t="s">
        <v>84</v>
      </c>
      <c r="H15" s="7">
        <v>92</v>
      </c>
      <c r="I15" s="30">
        <v>0</v>
      </c>
      <c r="J15" s="29">
        <f>H15*6.85+I15*4.16</f>
        <v>630.19999999999993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00" t="str">
        <f>C15</f>
        <v>712 + 900</v>
      </c>
      <c r="Y15" s="500" t="str">
        <f>D15</f>
        <v>713 + 360</v>
      </c>
      <c r="Z15" s="417" t="str">
        <f>G15</f>
        <v>712 + 650</v>
      </c>
    </row>
    <row r="16" spans="1:26" s="500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890</v>
      </c>
      <c r="F16" s="6" t="s">
        <v>333</v>
      </c>
      <c r="G16" s="493" t="s">
        <v>396</v>
      </c>
      <c r="H16" s="7">
        <v>35</v>
      </c>
      <c r="I16" s="7">
        <v>71</v>
      </c>
      <c r="J16" s="29">
        <f t="shared" ref="J16:J19" si="0">H16*6.65+I16*4.16</f>
        <v>528.11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491"/>
      <c r="T16" s="491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500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493" t="s">
        <v>461</v>
      </c>
      <c r="H17" s="493">
        <v>75</v>
      </c>
      <c r="I17" s="7">
        <v>84</v>
      </c>
      <c r="J17" s="29">
        <f t="shared" si="0"/>
        <v>848.19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500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493" t="s">
        <v>474</v>
      </c>
      <c r="H18" s="493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488"/>
      <c r="R18" s="488"/>
      <c r="S18" s="488"/>
      <c r="T18" s="488"/>
    </row>
    <row r="19" spans="1:20" s="500" customFormat="1" ht="15" customHeight="1" x14ac:dyDescent="0.25">
      <c r="A19" s="8"/>
      <c r="B19" s="398" t="s">
        <v>8</v>
      </c>
      <c r="C19" s="493" t="s">
        <v>471</v>
      </c>
      <c r="D19" s="493" t="s">
        <v>472</v>
      </c>
      <c r="E19" s="6">
        <v>1500</v>
      </c>
      <c r="F19" s="6" t="s">
        <v>356</v>
      </c>
      <c r="G19" s="493" t="s">
        <v>472</v>
      </c>
      <c r="H19" s="493">
        <v>0</v>
      </c>
      <c r="I19" s="493">
        <v>0</v>
      </c>
      <c r="J19" s="29">
        <f t="shared" si="0"/>
        <v>0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500" customFormat="1" ht="15" customHeight="1" x14ac:dyDescent="0.25">
      <c r="A20" s="8"/>
      <c r="B20" s="399" t="s">
        <v>40</v>
      </c>
      <c r="C20" s="493" t="s">
        <v>471</v>
      </c>
      <c r="D20" s="493" t="s">
        <v>472</v>
      </c>
      <c r="E20" s="6" t="s">
        <v>42</v>
      </c>
      <c r="F20" s="6" t="s">
        <v>42</v>
      </c>
      <c r="G20" s="493" t="s">
        <v>472</v>
      </c>
      <c r="H20" s="493" t="s">
        <v>42</v>
      </c>
      <c r="I20" s="493" t="s">
        <v>42</v>
      </c>
      <c r="J20" s="499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491"/>
      <c r="T20" s="491"/>
    </row>
    <row r="21" spans="1:20" s="500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493" t="s">
        <v>84</v>
      </c>
      <c r="H21" s="493" t="s">
        <v>42</v>
      </c>
      <c r="I21" s="493" t="s">
        <v>42</v>
      </c>
      <c r="J21" s="499">
        <f>J15</f>
        <v>630.19999999999993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491"/>
      <c r="T21" s="209"/>
    </row>
    <row r="22" spans="1:20" s="500" customFormat="1" ht="15" customHeight="1" x14ac:dyDescent="0.25">
      <c r="A22" s="8"/>
      <c r="B22" s="400" t="s">
        <v>426</v>
      </c>
      <c r="C22" s="493" t="s">
        <v>42</v>
      </c>
      <c r="D22" s="493" t="s">
        <v>42</v>
      </c>
      <c r="E22" s="493" t="s">
        <v>42</v>
      </c>
      <c r="F22" s="493" t="s">
        <v>42</v>
      </c>
      <c r="G22" s="493" t="s">
        <v>75</v>
      </c>
      <c r="H22" s="493" t="s">
        <v>42</v>
      </c>
      <c r="I22" s="493" t="s">
        <v>42</v>
      </c>
      <c r="J22" s="499">
        <v>30</v>
      </c>
      <c r="K22" s="960" t="s">
        <v>70</v>
      </c>
      <c r="L22" s="961"/>
      <c r="M22" s="910" t="s">
        <v>42</v>
      </c>
      <c r="N22" s="910"/>
      <c r="O22" s="910"/>
      <c r="P22" s="910"/>
      <c r="Q22" s="500">
        <v>48</v>
      </c>
      <c r="S22" s="491"/>
      <c r="T22" s="209"/>
    </row>
    <row r="23" spans="1:20" s="500" customFormat="1" ht="15" customHeight="1" x14ac:dyDescent="0.25">
      <c r="A23" s="8"/>
      <c r="B23" s="399" t="s">
        <v>163</v>
      </c>
      <c r="C23" s="493" t="s">
        <v>42</v>
      </c>
      <c r="D23" s="493" t="s">
        <v>42</v>
      </c>
      <c r="E23" s="493" t="s">
        <v>42</v>
      </c>
      <c r="F23" s="493" t="s">
        <v>42</v>
      </c>
      <c r="G23" s="493" t="s">
        <v>461</v>
      </c>
      <c r="H23" s="493" t="s">
        <v>42</v>
      </c>
      <c r="I23" s="493" t="s">
        <v>42</v>
      </c>
      <c r="J23" s="499">
        <f>J17</f>
        <v>848.19</v>
      </c>
      <c r="K23" s="960" t="s">
        <v>70</v>
      </c>
      <c r="L23" s="961"/>
      <c r="M23" s="910" t="s">
        <v>42</v>
      </c>
      <c r="N23" s="910"/>
      <c r="O23" s="910"/>
      <c r="P23" s="910"/>
      <c r="S23" s="491"/>
      <c r="T23" s="209"/>
    </row>
    <row r="24" spans="1:20" s="500" customFormat="1" ht="15" customHeight="1" x14ac:dyDescent="0.25">
      <c r="A24" s="8"/>
      <c r="B24" s="399" t="s">
        <v>163</v>
      </c>
      <c r="C24" s="493" t="s">
        <v>42</v>
      </c>
      <c r="D24" s="493" t="s">
        <v>42</v>
      </c>
      <c r="E24" s="493" t="s">
        <v>42</v>
      </c>
      <c r="F24" s="493" t="s">
        <v>42</v>
      </c>
      <c r="G24" s="493" t="s">
        <v>396</v>
      </c>
      <c r="H24" s="493" t="s">
        <v>42</v>
      </c>
      <c r="I24" s="493" t="s">
        <v>42</v>
      </c>
      <c r="J24" s="499">
        <f>J16</f>
        <v>528.11</v>
      </c>
      <c r="K24" s="960" t="s">
        <v>70</v>
      </c>
      <c r="L24" s="961"/>
      <c r="M24" s="910" t="s">
        <v>42</v>
      </c>
      <c r="N24" s="910"/>
      <c r="O24" s="910"/>
      <c r="P24" s="910"/>
      <c r="S24" s="491"/>
      <c r="T24" s="209"/>
    </row>
    <row r="25" spans="1:20" s="500" customFormat="1" ht="15" customHeight="1" x14ac:dyDescent="0.25">
      <c r="A25" s="8"/>
      <c r="B25" s="6" t="s">
        <v>417</v>
      </c>
      <c r="C25" s="493" t="s">
        <v>42</v>
      </c>
      <c r="D25" s="493" t="s">
        <v>42</v>
      </c>
      <c r="E25" s="493" t="s">
        <v>42</v>
      </c>
      <c r="F25" s="493" t="s">
        <v>42</v>
      </c>
      <c r="G25" s="493" t="s">
        <v>501</v>
      </c>
      <c r="H25" s="493" t="s">
        <v>42</v>
      </c>
      <c r="I25" s="493" t="s">
        <v>42</v>
      </c>
      <c r="J25" s="499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00" customFormat="1" ht="15" customHeight="1" x14ac:dyDescent="0.25">
      <c r="A26" s="8"/>
      <c r="B26" s="493" t="s">
        <v>367</v>
      </c>
      <c r="C26" s="493" t="s">
        <v>42</v>
      </c>
      <c r="D26" s="493" t="s">
        <v>42</v>
      </c>
      <c r="E26" s="493" t="s">
        <v>42</v>
      </c>
      <c r="F26" s="493" t="s">
        <v>42</v>
      </c>
      <c r="G26" s="493" t="s">
        <v>42</v>
      </c>
      <c r="H26" s="493" t="s">
        <v>42</v>
      </c>
      <c r="I26" s="493" t="s">
        <v>42</v>
      </c>
      <c r="J26" s="499">
        <v>0</v>
      </c>
      <c r="K26" s="960" t="s">
        <v>69</v>
      </c>
      <c r="L26" s="961"/>
      <c r="M26" s="900"/>
      <c r="N26" s="900"/>
      <c r="O26" s="900"/>
      <c r="P26" s="900"/>
      <c r="S26" s="491"/>
      <c r="T26" s="209"/>
    </row>
    <row r="27" spans="1:20" s="500" customFormat="1" ht="15" customHeight="1" x14ac:dyDescent="0.25">
      <c r="A27" s="8"/>
      <c r="B27" s="493"/>
      <c r="C27" s="493"/>
      <c r="D27" s="493"/>
      <c r="E27" s="493"/>
      <c r="F27" s="493"/>
      <c r="G27" s="493"/>
      <c r="H27" s="493"/>
      <c r="I27" s="493"/>
      <c r="J27" s="493"/>
      <c r="K27" s="960"/>
      <c r="L27" s="961"/>
      <c r="M27" s="900"/>
      <c r="N27" s="900"/>
      <c r="O27" s="900"/>
      <c r="P27" s="900"/>
      <c r="S27" s="491"/>
      <c r="T27" s="491"/>
    </row>
    <row r="28" spans="1:20" s="495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00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498" customFormat="1" ht="47.1" customHeight="1" x14ac:dyDescent="0.25">
      <c r="A30" s="8"/>
      <c r="B30" s="489" t="s">
        <v>26</v>
      </c>
      <c r="C30" s="489" t="s">
        <v>28</v>
      </c>
      <c r="D30" s="489" t="s">
        <v>29</v>
      </c>
      <c r="E30" s="489" t="s">
        <v>64</v>
      </c>
      <c r="F30" s="489" t="s">
        <v>30</v>
      </c>
      <c r="G30" s="490" t="s">
        <v>51</v>
      </c>
      <c r="H30" s="490" t="s">
        <v>52</v>
      </c>
      <c r="I30" s="490" t="s">
        <v>53</v>
      </c>
      <c r="J30" s="901" t="s">
        <v>54</v>
      </c>
      <c r="K30" s="902"/>
      <c r="L30" s="51"/>
      <c r="M30" s="489" t="s">
        <v>292</v>
      </c>
      <c r="N30" s="489" t="s">
        <v>293</v>
      </c>
      <c r="O30" s="489" t="s">
        <v>294</v>
      </c>
      <c r="P30" s="489" t="s">
        <v>304</v>
      </c>
    </row>
    <row r="31" spans="1:20" s="500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493">
        <v>2</v>
      </c>
      <c r="F31" s="26">
        <f>SUM(C31:E31)</f>
        <v>6</v>
      </c>
      <c r="G31" s="493">
        <v>50</v>
      </c>
      <c r="H31" s="493">
        <v>0</v>
      </c>
      <c r="I31" s="493">
        <f>SUM(G31:H31)</f>
        <v>50</v>
      </c>
      <c r="J31" s="928">
        <v>0</v>
      </c>
      <c r="K31" s="929"/>
      <c r="L31" s="50"/>
      <c r="M31" s="496" t="s">
        <v>308</v>
      </c>
      <c r="N31" s="496">
        <v>5</v>
      </c>
      <c r="O31" s="496">
        <v>0</v>
      </c>
      <c r="P31" s="496">
        <f>O31+N31</f>
        <v>5</v>
      </c>
    </row>
    <row r="32" spans="1:20" s="500" customFormat="1" ht="17.100000000000001" customHeight="1" x14ac:dyDescent="0.25">
      <c r="A32" s="8"/>
      <c r="B32" s="493" t="s">
        <v>12</v>
      </c>
      <c r="C32" s="26">
        <v>0</v>
      </c>
      <c r="D32" s="26">
        <v>0</v>
      </c>
      <c r="E32" s="493">
        <v>3</v>
      </c>
      <c r="F32" s="26">
        <f t="shared" ref="F32:F38" si="2">SUM(C32:E32)</f>
        <v>3</v>
      </c>
      <c r="G32" s="493">
        <v>30</v>
      </c>
      <c r="H32" s="493">
        <v>0</v>
      </c>
      <c r="I32" s="493">
        <f>SUM(G32:H32)</f>
        <v>30</v>
      </c>
      <c r="J32" s="928">
        <v>0</v>
      </c>
      <c r="K32" s="929"/>
      <c r="L32" s="50"/>
      <c r="M32" s="496" t="s">
        <v>300</v>
      </c>
      <c r="N32" s="496">
        <v>7</v>
      </c>
      <c r="O32" s="496">
        <v>0</v>
      </c>
      <c r="P32" s="496">
        <f t="shared" ref="P32:P40" si="3">O32+N32</f>
        <v>7</v>
      </c>
    </row>
    <row r="33" spans="1:22" s="500" customFormat="1" ht="17.100000000000001" customHeight="1" x14ac:dyDescent="0.25">
      <c r="A33" s="8"/>
      <c r="B33" s="493" t="s">
        <v>13</v>
      </c>
      <c r="C33" s="493">
        <v>3</v>
      </c>
      <c r="D33" s="493">
        <v>0</v>
      </c>
      <c r="E33" s="493">
        <v>12</v>
      </c>
      <c r="F33" s="26">
        <v>15</v>
      </c>
      <c r="G33" s="493">
        <v>110</v>
      </c>
      <c r="H33" s="493">
        <v>0</v>
      </c>
      <c r="I33" s="493">
        <f>SUM(G33:H33)</f>
        <v>110</v>
      </c>
      <c r="J33" s="928">
        <v>10</v>
      </c>
      <c r="K33" s="929"/>
      <c r="L33" s="50"/>
      <c r="M33" s="496" t="s">
        <v>296</v>
      </c>
      <c r="N33" s="496">
        <v>7</v>
      </c>
      <c r="O33" s="496">
        <v>0</v>
      </c>
      <c r="P33" s="496">
        <f t="shared" si="3"/>
        <v>7</v>
      </c>
    </row>
    <row r="34" spans="1:22" s="500" customFormat="1" ht="17.100000000000001" customHeight="1" x14ac:dyDescent="0.25">
      <c r="A34" s="8"/>
      <c r="B34" s="493" t="s">
        <v>10</v>
      </c>
      <c r="C34" s="493">
        <v>1</v>
      </c>
      <c r="D34" s="493">
        <v>0</v>
      </c>
      <c r="E34" s="493">
        <v>1</v>
      </c>
      <c r="F34" s="26">
        <f t="shared" si="2"/>
        <v>2</v>
      </c>
      <c r="G34" s="493">
        <v>10</v>
      </c>
      <c r="H34" s="493">
        <v>0</v>
      </c>
      <c r="I34" s="493">
        <f t="shared" ref="I34:I38" si="4">SUM(G34:H34)</f>
        <v>10</v>
      </c>
      <c r="J34" s="928">
        <v>0</v>
      </c>
      <c r="K34" s="929"/>
      <c r="L34" s="50"/>
      <c r="M34" s="496" t="s">
        <v>297</v>
      </c>
      <c r="N34" s="496">
        <v>4</v>
      </c>
      <c r="O34" s="496">
        <v>1</v>
      </c>
      <c r="P34" s="496">
        <f t="shared" si="3"/>
        <v>5</v>
      </c>
    </row>
    <row r="35" spans="1:22" s="500" customFormat="1" ht="17.100000000000001" customHeight="1" x14ac:dyDescent="0.25">
      <c r="A35" s="8"/>
      <c r="B35" s="493" t="s">
        <v>11</v>
      </c>
      <c r="C35" s="493">
        <v>3</v>
      </c>
      <c r="D35" s="493">
        <v>0</v>
      </c>
      <c r="E35" s="493">
        <v>3</v>
      </c>
      <c r="F35" s="26">
        <f t="shared" si="2"/>
        <v>6</v>
      </c>
      <c r="G35" s="493">
        <v>50</v>
      </c>
      <c r="H35" s="493">
        <v>0</v>
      </c>
      <c r="I35" s="493">
        <f t="shared" si="4"/>
        <v>50</v>
      </c>
      <c r="J35" s="928">
        <v>10</v>
      </c>
      <c r="K35" s="929"/>
      <c r="L35" s="50"/>
      <c r="M35" s="496" t="s">
        <v>295</v>
      </c>
      <c r="N35" s="496">
        <v>8</v>
      </c>
      <c r="O35" s="496">
        <v>0</v>
      </c>
      <c r="P35" s="496">
        <f t="shared" si="3"/>
        <v>8</v>
      </c>
    </row>
    <row r="36" spans="1:22" s="500" customFormat="1" ht="17.100000000000001" customHeight="1" x14ac:dyDescent="0.25">
      <c r="A36" s="8"/>
      <c r="B36" s="493" t="s">
        <v>31</v>
      </c>
      <c r="C36" s="493">
        <v>2</v>
      </c>
      <c r="D36" s="493">
        <v>2</v>
      </c>
      <c r="E36" s="493">
        <v>1</v>
      </c>
      <c r="F36" s="26">
        <f t="shared" si="2"/>
        <v>5</v>
      </c>
      <c r="G36" s="493">
        <v>40</v>
      </c>
      <c r="H36" s="493">
        <v>0</v>
      </c>
      <c r="I36" s="493">
        <f t="shared" si="4"/>
        <v>40</v>
      </c>
      <c r="J36" s="928">
        <v>10</v>
      </c>
      <c r="K36" s="929"/>
      <c r="L36" s="50"/>
      <c r="M36" s="496" t="s">
        <v>309</v>
      </c>
      <c r="N36" s="496">
        <v>14</v>
      </c>
      <c r="O36" s="496">
        <v>4</v>
      </c>
      <c r="P36" s="496">
        <f t="shared" si="3"/>
        <v>18</v>
      </c>
    </row>
    <row r="37" spans="1:22" s="500" customFormat="1" ht="17.100000000000001" customHeight="1" x14ac:dyDescent="0.25">
      <c r="A37" s="8"/>
      <c r="B37" s="493" t="s">
        <v>32</v>
      </c>
      <c r="C37" s="493">
        <v>2</v>
      </c>
      <c r="D37" s="493">
        <v>0</v>
      </c>
      <c r="E37" s="493">
        <v>0</v>
      </c>
      <c r="F37" s="26">
        <f t="shared" si="2"/>
        <v>2</v>
      </c>
      <c r="G37" s="493">
        <v>0</v>
      </c>
      <c r="H37" s="493">
        <v>0</v>
      </c>
      <c r="I37" s="493">
        <f t="shared" si="4"/>
        <v>0</v>
      </c>
      <c r="J37" s="928">
        <v>0</v>
      </c>
      <c r="K37" s="929"/>
      <c r="L37" s="50"/>
      <c r="M37" s="496" t="s">
        <v>358</v>
      </c>
      <c r="N37" s="496">
        <v>6</v>
      </c>
      <c r="O37" s="496">
        <v>0</v>
      </c>
      <c r="P37" s="496">
        <f t="shared" si="3"/>
        <v>6</v>
      </c>
    </row>
    <row r="38" spans="1:22" s="500" customFormat="1" ht="17.100000000000001" customHeight="1" x14ac:dyDescent="0.25">
      <c r="A38" s="8"/>
      <c r="B38" s="493" t="s">
        <v>63</v>
      </c>
      <c r="C38" s="493">
        <v>0</v>
      </c>
      <c r="D38" s="493">
        <v>2</v>
      </c>
      <c r="E38" s="493">
        <v>2</v>
      </c>
      <c r="F38" s="26">
        <f t="shared" si="2"/>
        <v>4</v>
      </c>
      <c r="G38" s="493">
        <v>20</v>
      </c>
      <c r="H38" s="493">
        <v>0</v>
      </c>
      <c r="I38" s="493">
        <f t="shared" si="4"/>
        <v>20</v>
      </c>
      <c r="J38" s="928">
        <v>0</v>
      </c>
      <c r="K38" s="929"/>
      <c r="L38" s="50"/>
      <c r="M38" s="496" t="s">
        <v>299</v>
      </c>
      <c r="N38" s="496">
        <v>6</v>
      </c>
      <c r="O38" s="496">
        <v>0</v>
      </c>
      <c r="P38" s="496">
        <f t="shared" si="3"/>
        <v>6</v>
      </c>
    </row>
    <row r="39" spans="1:22" s="500" customFormat="1" ht="17.100000000000001" customHeight="1" x14ac:dyDescent="0.25">
      <c r="A39" s="8"/>
      <c r="B39" s="493" t="s">
        <v>33</v>
      </c>
      <c r="C39" s="493">
        <v>1</v>
      </c>
      <c r="D39" s="493">
        <v>0</v>
      </c>
      <c r="E39" s="40">
        <v>0</v>
      </c>
      <c r="F39" s="26">
        <f>SUM(C39:E39)</f>
        <v>1</v>
      </c>
      <c r="G39" s="493">
        <v>10</v>
      </c>
      <c r="H39" s="493">
        <v>0</v>
      </c>
      <c r="I39" s="493">
        <f>SUM(G39:H39)</f>
        <v>10</v>
      </c>
      <c r="J39" s="928">
        <v>0</v>
      </c>
      <c r="K39" s="929"/>
      <c r="L39" s="50"/>
      <c r="M39" s="496" t="s">
        <v>307</v>
      </c>
      <c r="N39" s="496">
        <v>39</v>
      </c>
      <c r="O39" s="496">
        <v>0</v>
      </c>
      <c r="P39" s="496">
        <f t="shared" si="3"/>
        <v>39</v>
      </c>
    </row>
    <row r="40" spans="1:22" s="500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493">
        <v>120</v>
      </c>
      <c r="H40" s="493">
        <v>0</v>
      </c>
      <c r="I40" s="493">
        <f>SUM(G40:H40)</f>
        <v>120</v>
      </c>
      <c r="J40" s="928">
        <v>0</v>
      </c>
      <c r="K40" s="929"/>
      <c r="L40" s="50"/>
      <c r="M40" s="496" t="s">
        <v>453</v>
      </c>
      <c r="N40" s="434">
        <v>8</v>
      </c>
      <c r="O40" s="496">
        <v>0</v>
      </c>
      <c r="P40" s="496">
        <f t="shared" si="3"/>
        <v>8</v>
      </c>
    </row>
    <row r="41" spans="1:22" s="500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24</v>
      </c>
      <c r="F41" s="103">
        <f t="shared" ref="F41:H41" si="5">SUM(F31:F40)</f>
        <v>56</v>
      </c>
      <c r="G41" s="103">
        <f t="shared" si="5"/>
        <v>440</v>
      </c>
      <c r="H41" s="103">
        <f t="shared" si="5"/>
        <v>0</v>
      </c>
      <c r="I41" s="344">
        <f>SUM(I31:I40)</f>
        <v>440</v>
      </c>
      <c r="J41" s="928">
        <v>0</v>
      </c>
      <c r="K41" s="929"/>
      <c r="L41" s="50"/>
      <c r="M41" s="496" t="s">
        <v>306</v>
      </c>
      <c r="N41" s="496">
        <f>SUM(N31:N40)</f>
        <v>104</v>
      </c>
      <c r="O41" s="496">
        <f>SUM(O31:O40)</f>
        <v>5</v>
      </c>
      <c r="P41" s="496">
        <f>SUM(P31:P40)</f>
        <v>109</v>
      </c>
      <c r="Q41" s="345">
        <f>N41-N39</f>
        <v>65</v>
      </c>
      <c r="S41" s="500">
        <f>(F41*10-G41)/10</f>
        <v>12</v>
      </c>
    </row>
    <row r="42" spans="1:22" s="500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00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00" customFormat="1" ht="30.6" customHeight="1" x14ac:dyDescent="0.25">
      <c r="A44" s="8"/>
      <c r="B44" s="490" t="s">
        <v>35</v>
      </c>
      <c r="C44" s="490" t="s">
        <v>36</v>
      </c>
      <c r="D44" s="490" t="s">
        <v>1</v>
      </c>
      <c r="E44" s="492" t="s">
        <v>45</v>
      </c>
      <c r="F44" s="490" t="s">
        <v>71</v>
      </c>
      <c r="G44" s="490" t="s">
        <v>37</v>
      </c>
      <c r="H44" s="901" t="s">
        <v>7</v>
      </c>
      <c r="I44" s="936"/>
      <c r="J44" s="936"/>
      <c r="K44" s="902"/>
      <c r="L44" s="43"/>
      <c r="M44" s="490" t="s">
        <v>50</v>
      </c>
      <c r="N44" s="490" t="s">
        <v>49</v>
      </c>
      <c r="O44" s="490" t="s">
        <v>48</v>
      </c>
      <c r="P44" s="490" t="s">
        <v>47</v>
      </c>
      <c r="Q44" s="500" t="s">
        <v>243</v>
      </c>
      <c r="R44" s="500" t="s">
        <v>424</v>
      </c>
    </row>
    <row r="45" spans="1:22" s="500" customFormat="1" ht="30.95" customHeight="1" x14ac:dyDescent="0.55000000000000004">
      <c r="A45" s="8"/>
      <c r="B45" s="493" t="s">
        <v>61</v>
      </c>
      <c r="C45" s="499">
        <v>0</v>
      </c>
      <c r="D45" s="493" t="s">
        <v>62</v>
      </c>
      <c r="E45" s="499">
        <f>'1403-04-01'!E45+'1403-04-04'!C45</f>
        <v>246800</v>
      </c>
      <c r="F45" s="499">
        <v>1686</v>
      </c>
      <c r="G45" s="499">
        <f>'1403-04-03'!G45-F45+C45+R45</f>
        <v>124739</v>
      </c>
      <c r="H45" s="1012" t="s">
        <v>425</v>
      </c>
      <c r="I45" s="1013"/>
      <c r="J45" s="1013"/>
      <c r="K45" s="1014"/>
      <c r="L45" s="41"/>
      <c r="M45" s="493" t="s">
        <v>66</v>
      </c>
      <c r="N45" s="499">
        <f>'1403-04-03'!O45</f>
        <v>2089.81</v>
      </c>
      <c r="O45" s="499">
        <f>SUM(J15:J19)</f>
        <v>2006.5</v>
      </c>
      <c r="P45" s="499">
        <f>'1403-04-03'!P45+O45+Q45</f>
        <v>98762.769999999975</v>
      </c>
      <c r="Q45" s="19">
        <v>0</v>
      </c>
      <c r="R45" s="19">
        <v>0</v>
      </c>
      <c r="U45" s="500" t="s">
        <v>499</v>
      </c>
      <c r="V45" s="18"/>
    </row>
    <row r="46" spans="1:22" s="500" customFormat="1" ht="30.95" customHeight="1" x14ac:dyDescent="0.25">
      <c r="A46" s="8"/>
      <c r="B46" s="493" t="s">
        <v>301</v>
      </c>
      <c r="C46" s="493">
        <v>0</v>
      </c>
      <c r="D46" s="493" t="s">
        <v>302</v>
      </c>
      <c r="E46" s="493">
        <v>251</v>
      </c>
      <c r="F46" s="493">
        <v>0</v>
      </c>
      <c r="G46" s="499" t="s">
        <v>42</v>
      </c>
      <c r="H46" s="937" t="s">
        <v>42</v>
      </c>
      <c r="I46" s="938"/>
      <c r="J46" s="938"/>
      <c r="K46" s="939"/>
      <c r="L46" s="42"/>
      <c r="M46" s="497" t="s">
        <v>67</v>
      </c>
      <c r="N46" s="499">
        <f>'1403-04-03'!O46</f>
        <v>641.15</v>
      </c>
      <c r="O46" s="499">
        <f>J21+J20</f>
        <v>630.19999999999993</v>
      </c>
      <c r="P46" s="499">
        <f>'1403-04-03'!P46+O46+Q46</f>
        <v>71930.349999999991</v>
      </c>
      <c r="Q46" s="19">
        <f>Q45*0.6</f>
        <v>0</v>
      </c>
      <c r="R46" s="19"/>
      <c r="U46" s="19">
        <v>5861.4600000000028</v>
      </c>
    </row>
    <row r="47" spans="1:22" s="500" customFormat="1" ht="30.95" customHeight="1" x14ac:dyDescent="0.25">
      <c r="A47" s="8"/>
      <c r="B47" s="493" t="s">
        <v>463</v>
      </c>
      <c r="C47" s="493">
        <v>0</v>
      </c>
      <c r="D47" s="493" t="s">
        <v>485</v>
      </c>
      <c r="E47" s="493">
        <f>'1403-03-23'!E48+'1403-03-31'!C47</f>
        <v>40</v>
      </c>
      <c r="F47" s="493">
        <v>0</v>
      </c>
      <c r="G47" s="499">
        <f>E47-F47</f>
        <v>40</v>
      </c>
      <c r="H47" s="937" t="s">
        <v>42</v>
      </c>
      <c r="I47" s="938"/>
      <c r="J47" s="938"/>
      <c r="K47" s="939"/>
      <c r="L47" s="42"/>
      <c r="M47" s="497" t="s">
        <v>164</v>
      </c>
      <c r="N47" s="499">
        <f>'1403-04-03'!O47</f>
        <v>2278.66</v>
      </c>
      <c r="O47" s="499">
        <f>J24+J22+J23+800</f>
        <v>2206.3000000000002</v>
      </c>
      <c r="P47" s="499">
        <f>'1403-04-03'!P47+O47+Q47</f>
        <v>38674.270000000004</v>
      </c>
      <c r="Q47" s="500">
        <v>0</v>
      </c>
      <c r="R47" s="19"/>
      <c r="U47" s="19">
        <v>-800</v>
      </c>
    </row>
    <row r="48" spans="1:22" s="500" customFormat="1" ht="30.95" customHeight="1" x14ac:dyDescent="0.25">
      <c r="A48" s="8"/>
      <c r="B48" s="493" t="s">
        <v>486</v>
      </c>
      <c r="C48" s="493">
        <v>0</v>
      </c>
      <c r="D48" s="493" t="s">
        <v>485</v>
      </c>
      <c r="E48" s="493">
        <f>'1403-03-26'!E48+'1403-04-04'!C48</f>
        <v>300.53999999999996</v>
      </c>
      <c r="F48" s="493">
        <v>0</v>
      </c>
      <c r="G48" s="499">
        <f>E48-F48</f>
        <v>300.53999999999996</v>
      </c>
      <c r="H48" s="937" t="s">
        <v>42</v>
      </c>
      <c r="I48" s="938"/>
      <c r="J48" s="938"/>
      <c r="K48" s="939"/>
      <c r="L48" s="42"/>
      <c r="M48" s="497" t="s">
        <v>190</v>
      </c>
      <c r="N48" s="499">
        <f>'1403-04-03'!O48</f>
        <v>0</v>
      </c>
      <c r="O48" s="499">
        <f>J25</f>
        <v>0</v>
      </c>
      <c r="P48" s="499">
        <f>'1403-04-03'!P48+O48+Q48</f>
        <v>490</v>
      </c>
      <c r="Q48" s="19">
        <v>0</v>
      </c>
      <c r="R48" s="19"/>
    </row>
    <row r="49" spans="1:21" s="500" customFormat="1" ht="30.95" customHeight="1" x14ac:dyDescent="0.25">
      <c r="A49" s="8"/>
      <c r="B49" s="31"/>
      <c r="C49" s="31"/>
      <c r="D49" s="493"/>
      <c r="E49" s="493"/>
      <c r="F49" s="493"/>
      <c r="G49" s="493"/>
      <c r="H49" s="930"/>
      <c r="I49" s="931"/>
      <c r="J49" s="931"/>
      <c r="K49" s="932"/>
      <c r="L49" s="42"/>
      <c r="M49" s="493" t="s">
        <v>191</v>
      </c>
      <c r="N49" s="499">
        <f>'1403-04-03'!O49</f>
        <v>0</v>
      </c>
      <c r="O49" s="499">
        <f>J26</f>
        <v>0</v>
      </c>
      <c r="P49" s="499">
        <f>'1403-04-03'!P49+O49+Q49</f>
        <v>90</v>
      </c>
      <c r="Q49" s="500">
        <v>0</v>
      </c>
    </row>
    <row r="50" spans="1:21" s="500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00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00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5061.4600000000028</v>
      </c>
    </row>
  </sheetData>
  <mergeCells count="94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B8:D8"/>
    <mergeCell ref="F8:G8"/>
    <mergeCell ref="I8:L8"/>
    <mergeCell ref="M8:P8"/>
    <mergeCell ref="B9:D9"/>
    <mergeCell ref="F9:G9"/>
    <mergeCell ref="I9:L9"/>
    <mergeCell ref="M9:P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K21:L21"/>
    <mergeCell ref="M21:P21"/>
    <mergeCell ref="K22:L22"/>
    <mergeCell ref="M22:P22"/>
    <mergeCell ref="K23:L23"/>
    <mergeCell ref="M23:P23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</mergeCells>
  <printOptions horizontalCentered="1"/>
  <pageMargins left="0.25" right="0.25" top="0.25" bottom="0.25" header="0" footer="0"/>
  <pageSetup paperSize="9" scale="80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F3A-521B-447F-9144-E91669C503B6}">
  <sheetPr>
    <pageSetUpPr fitToPage="1"/>
  </sheetPr>
  <dimension ref="A2:Z62"/>
  <sheetViews>
    <sheetView rightToLeft="1" view="pageBreakPreview" topLeftCell="A13" zoomScale="85" zoomScaleNormal="100" zoomScaleSheetLayoutView="85" workbookViewId="0">
      <selection activeCell="I18" sqref="I1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1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1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13" customFormat="1" ht="23.1" customHeight="1" x14ac:dyDescent="0.25">
      <c r="A4" s="8"/>
      <c r="B4" s="977" t="s">
        <v>2</v>
      </c>
      <c r="C4" s="977"/>
      <c r="D4" s="977"/>
      <c r="E4" s="977"/>
      <c r="F4" s="506"/>
      <c r="G4" s="978" t="s">
        <v>16</v>
      </c>
      <c r="H4" s="978"/>
      <c r="I4" s="997" t="s">
        <v>431</v>
      </c>
      <c r="J4" s="997"/>
      <c r="K4" s="996" t="s">
        <v>519</v>
      </c>
      <c r="L4" s="996"/>
      <c r="M4" s="996"/>
      <c r="N4" s="978" t="s">
        <v>3</v>
      </c>
      <c r="O4" s="978"/>
      <c r="P4" s="510">
        <v>68</v>
      </c>
    </row>
    <row r="5" spans="1:26" s="504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1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08" customFormat="1" ht="22.5" customHeight="1" x14ac:dyDescent="0.25">
      <c r="A7" s="8"/>
      <c r="B7" s="892" t="s">
        <v>60</v>
      </c>
      <c r="C7" s="892"/>
      <c r="D7" s="892"/>
      <c r="E7" s="507" t="s">
        <v>18</v>
      </c>
      <c r="F7" s="892" t="s">
        <v>60</v>
      </c>
      <c r="G7" s="892"/>
      <c r="H7" s="50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08" customFormat="1" ht="30" customHeight="1" x14ac:dyDescent="0.25">
      <c r="A8" s="8"/>
      <c r="B8" s="888" t="s">
        <v>513</v>
      </c>
      <c r="C8" s="889"/>
      <c r="D8" s="890"/>
      <c r="E8" s="511" t="s">
        <v>42</v>
      </c>
      <c r="F8" s="888" t="s">
        <v>514</v>
      </c>
      <c r="G8" s="890"/>
      <c r="H8" s="502">
        <v>700</v>
      </c>
      <c r="I8" s="1024" t="s">
        <v>518</v>
      </c>
      <c r="J8" s="1024"/>
      <c r="K8" s="1024"/>
      <c r="L8" s="1024"/>
      <c r="M8" s="1031" t="s">
        <v>523</v>
      </c>
      <c r="N8" s="1032"/>
      <c r="O8" s="1032"/>
      <c r="P8" s="1033"/>
      <c r="S8" s="1034"/>
      <c r="T8" s="1035"/>
      <c r="U8" s="1035"/>
      <c r="V8" s="1036"/>
    </row>
    <row r="9" spans="1:26" s="508" customFormat="1" ht="30" customHeight="1" x14ac:dyDescent="0.25">
      <c r="A9" s="8"/>
      <c r="B9" s="888" t="s">
        <v>520</v>
      </c>
      <c r="C9" s="889"/>
      <c r="D9" s="890"/>
      <c r="E9" s="511" t="s">
        <v>42</v>
      </c>
      <c r="F9" s="928" t="s">
        <v>102</v>
      </c>
      <c r="G9" s="929"/>
      <c r="H9" s="502">
        <v>1</v>
      </c>
      <c r="I9" s="1024" t="s">
        <v>521</v>
      </c>
      <c r="J9" s="1024"/>
      <c r="K9" s="1024"/>
      <c r="L9" s="1024"/>
      <c r="M9" s="1034"/>
      <c r="N9" s="1035"/>
      <c r="O9" s="1035"/>
      <c r="P9" s="1036"/>
      <c r="T9" s="1037" t="s">
        <v>523</v>
      </c>
      <c r="U9" s="1038"/>
      <c r="V9" s="1038"/>
      <c r="W9" s="1039"/>
    </row>
    <row r="10" spans="1:26" s="508" customFormat="1" ht="30" customHeight="1" x14ac:dyDescent="0.25">
      <c r="A10" s="8"/>
      <c r="B10" s="888" t="s">
        <v>42</v>
      </c>
      <c r="C10" s="889"/>
      <c r="D10" s="890"/>
      <c r="E10" s="511" t="s">
        <v>42</v>
      </c>
      <c r="F10" s="928" t="s">
        <v>42</v>
      </c>
      <c r="G10" s="929"/>
      <c r="H10" s="502" t="s">
        <v>42</v>
      </c>
      <c r="I10" s="896" t="s">
        <v>42</v>
      </c>
      <c r="J10" s="896"/>
      <c r="K10" s="896"/>
      <c r="L10" s="896"/>
      <c r="M10" s="1037" t="s">
        <v>524</v>
      </c>
      <c r="N10" s="1038"/>
      <c r="O10" s="1038"/>
      <c r="P10" s="1039"/>
    </row>
    <row r="11" spans="1:26" s="50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1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1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10" customFormat="1" ht="18.75" customHeight="1" x14ac:dyDescent="0.25">
      <c r="A14" s="8"/>
      <c r="B14" s="894"/>
      <c r="C14" s="894"/>
      <c r="D14" s="894"/>
      <c r="E14" s="894"/>
      <c r="F14" s="927"/>
      <c r="G14" s="893"/>
      <c r="H14" s="507" t="s">
        <v>57</v>
      </c>
      <c r="I14" s="50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13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860</v>
      </c>
      <c r="F15" s="6" t="s">
        <v>356</v>
      </c>
      <c r="G15" s="502" t="s">
        <v>84</v>
      </c>
      <c r="H15" s="7">
        <v>90</v>
      </c>
      <c r="I15" s="30">
        <v>0</v>
      </c>
      <c r="J15" s="29">
        <f>H15*6.85+I15*4.16</f>
        <v>616.5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13" t="str">
        <f>C15</f>
        <v>712 + 900</v>
      </c>
      <c r="Y15" s="513" t="str">
        <f>D15</f>
        <v>713 + 360</v>
      </c>
      <c r="Z15" s="417" t="str">
        <f>G15</f>
        <v>712 + 650</v>
      </c>
    </row>
    <row r="16" spans="1:26" s="513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502" t="s">
        <v>396</v>
      </c>
      <c r="H16" s="7">
        <v>41</v>
      </c>
      <c r="I16" s="7">
        <v>81</v>
      </c>
      <c r="J16" s="29">
        <f t="shared" ref="J16:J19" si="0">H16*6.65+I16*4.16</f>
        <v>609.61000000000013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05"/>
      <c r="T16" s="505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513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760</v>
      </c>
      <c r="F17" s="6" t="s">
        <v>333</v>
      </c>
      <c r="G17" s="502" t="s">
        <v>461</v>
      </c>
      <c r="H17" s="502">
        <v>10</v>
      </c>
      <c r="I17" s="7">
        <v>59</v>
      </c>
      <c r="J17" s="29">
        <f t="shared" si="0"/>
        <v>311.94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513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02" t="s">
        <v>474</v>
      </c>
      <c r="H18" s="502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508"/>
      <c r="R18" s="508"/>
      <c r="S18" s="508"/>
      <c r="T18" s="508"/>
    </row>
    <row r="19" spans="1:20" s="513" customFormat="1" ht="15" customHeight="1" x14ac:dyDescent="0.25">
      <c r="A19" s="8"/>
      <c r="B19" s="398" t="s">
        <v>8</v>
      </c>
      <c r="C19" s="502" t="s">
        <v>525</v>
      </c>
      <c r="D19" s="502" t="s">
        <v>526</v>
      </c>
      <c r="E19" s="6">
        <v>1500</v>
      </c>
      <c r="F19" s="6" t="s">
        <v>356</v>
      </c>
      <c r="G19" s="502" t="s">
        <v>472</v>
      </c>
      <c r="H19" s="502">
        <v>50</v>
      </c>
      <c r="I19" s="502">
        <v>30</v>
      </c>
      <c r="J19" s="29">
        <f t="shared" si="0"/>
        <v>457.3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513" customFormat="1" ht="15" customHeight="1" x14ac:dyDescent="0.25">
      <c r="A20" s="8"/>
      <c r="B20" s="399" t="s">
        <v>40</v>
      </c>
      <c r="C20" s="502" t="s">
        <v>471</v>
      </c>
      <c r="D20" s="502" t="s">
        <v>472</v>
      </c>
      <c r="E20" s="6" t="s">
        <v>42</v>
      </c>
      <c r="F20" s="6" t="s">
        <v>42</v>
      </c>
      <c r="G20" s="502" t="s">
        <v>472</v>
      </c>
      <c r="H20" s="502" t="s">
        <v>42</v>
      </c>
      <c r="I20" s="502" t="s">
        <v>42</v>
      </c>
      <c r="J20" s="512">
        <f>J19</f>
        <v>457.3</v>
      </c>
      <c r="K20" s="960" t="s">
        <v>70</v>
      </c>
      <c r="L20" s="961"/>
      <c r="M20" s="910" t="s">
        <v>42</v>
      </c>
      <c r="N20" s="910"/>
      <c r="O20" s="910"/>
      <c r="P20" s="910"/>
      <c r="S20" s="505"/>
      <c r="T20" s="505"/>
    </row>
    <row r="21" spans="1:20" s="513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502" t="s">
        <v>84</v>
      </c>
      <c r="H21" s="502" t="s">
        <v>42</v>
      </c>
      <c r="I21" s="502" t="s">
        <v>42</v>
      </c>
      <c r="J21" s="512">
        <f>J15</f>
        <v>616.5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505"/>
      <c r="T21" s="209"/>
    </row>
    <row r="22" spans="1:20" s="513" customFormat="1" ht="15" customHeight="1" x14ac:dyDescent="0.25">
      <c r="A22" s="8"/>
      <c r="B22" s="400" t="s">
        <v>426</v>
      </c>
      <c r="C22" s="502" t="s">
        <v>42</v>
      </c>
      <c r="D22" s="502" t="s">
        <v>42</v>
      </c>
      <c r="E22" s="502" t="s">
        <v>42</v>
      </c>
      <c r="F22" s="502" t="s">
        <v>42</v>
      </c>
      <c r="G22" s="502" t="s">
        <v>75</v>
      </c>
      <c r="H22" s="502" t="s">
        <v>42</v>
      </c>
      <c r="I22" s="502" t="s">
        <v>42</v>
      </c>
      <c r="J22" s="512">
        <v>0</v>
      </c>
      <c r="K22" s="960" t="s">
        <v>70</v>
      </c>
      <c r="L22" s="961"/>
      <c r="M22" s="910" t="s">
        <v>42</v>
      </c>
      <c r="N22" s="910"/>
      <c r="O22" s="910"/>
      <c r="P22" s="910"/>
      <c r="Q22" s="513">
        <v>48</v>
      </c>
      <c r="S22" s="505"/>
      <c r="T22" s="209"/>
    </row>
    <row r="23" spans="1:20" s="513" customFormat="1" ht="15" customHeight="1" x14ac:dyDescent="0.25">
      <c r="A23" s="8"/>
      <c r="B23" s="399" t="s">
        <v>163</v>
      </c>
      <c r="C23" s="502" t="s">
        <v>42</v>
      </c>
      <c r="D23" s="502" t="s">
        <v>42</v>
      </c>
      <c r="E23" s="502" t="s">
        <v>42</v>
      </c>
      <c r="F23" s="502" t="s">
        <v>42</v>
      </c>
      <c r="G23" s="502" t="s">
        <v>461</v>
      </c>
      <c r="H23" s="502" t="s">
        <v>42</v>
      </c>
      <c r="I23" s="502" t="s">
        <v>42</v>
      </c>
      <c r="J23" s="512">
        <f>J17</f>
        <v>311.94</v>
      </c>
      <c r="K23" s="960" t="s">
        <v>70</v>
      </c>
      <c r="L23" s="961"/>
      <c r="M23" s="910" t="s">
        <v>42</v>
      </c>
      <c r="N23" s="910"/>
      <c r="O23" s="910"/>
      <c r="P23" s="910"/>
      <c r="S23" s="505"/>
      <c r="T23" s="209"/>
    </row>
    <row r="24" spans="1:20" s="513" customFormat="1" ht="15" customHeight="1" x14ac:dyDescent="0.25">
      <c r="A24" s="8"/>
      <c r="B24" s="399" t="s">
        <v>163</v>
      </c>
      <c r="C24" s="502" t="s">
        <v>42</v>
      </c>
      <c r="D24" s="502" t="s">
        <v>42</v>
      </c>
      <c r="E24" s="502" t="s">
        <v>42</v>
      </c>
      <c r="F24" s="502" t="s">
        <v>42</v>
      </c>
      <c r="G24" s="502" t="s">
        <v>396</v>
      </c>
      <c r="H24" s="502" t="s">
        <v>42</v>
      </c>
      <c r="I24" s="502" t="s">
        <v>42</v>
      </c>
      <c r="J24" s="512">
        <f>J16</f>
        <v>609.61000000000013</v>
      </c>
      <c r="K24" s="960" t="s">
        <v>70</v>
      </c>
      <c r="L24" s="961"/>
      <c r="M24" s="910" t="s">
        <v>42</v>
      </c>
      <c r="N24" s="910"/>
      <c r="O24" s="910"/>
      <c r="P24" s="910"/>
      <c r="S24" s="505"/>
      <c r="T24" s="209"/>
    </row>
    <row r="25" spans="1:20" s="513" customFormat="1" ht="15" customHeight="1" x14ac:dyDescent="0.25">
      <c r="A25" s="8"/>
      <c r="B25" s="6" t="s">
        <v>417</v>
      </c>
      <c r="C25" s="502" t="s">
        <v>42</v>
      </c>
      <c r="D25" s="502" t="s">
        <v>42</v>
      </c>
      <c r="E25" s="502" t="s">
        <v>42</v>
      </c>
      <c r="F25" s="502" t="s">
        <v>42</v>
      </c>
      <c r="G25" s="502" t="s">
        <v>501</v>
      </c>
      <c r="H25" s="502" t="s">
        <v>42</v>
      </c>
      <c r="I25" s="502" t="s">
        <v>42</v>
      </c>
      <c r="J25" s="512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13" customFormat="1" ht="15" customHeight="1" x14ac:dyDescent="0.25">
      <c r="A26" s="8"/>
      <c r="B26" s="502" t="s">
        <v>367</v>
      </c>
      <c r="C26" s="502" t="s">
        <v>42</v>
      </c>
      <c r="D26" s="502" t="s">
        <v>42</v>
      </c>
      <c r="E26" s="502" t="s">
        <v>42</v>
      </c>
      <c r="F26" s="502" t="s">
        <v>42</v>
      </c>
      <c r="G26" s="502" t="s">
        <v>42</v>
      </c>
      <c r="H26" s="502" t="s">
        <v>42</v>
      </c>
      <c r="I26" s="502" t="s">
        <v>42</v>
      </c>
      <c r="J26" s="512">
        <v>0</v>
      </c>
      <c r="K26" s="960" t="s">
        <v>69</v>
      </c>
      <c r="L26" s="961"/>
      <c r="M26" s="900"/>
      <c r="N26" s="900"/>
      <c r="O26" s="900"/>
      <c r="P26" s="900"/>
      <c r="S26" s="505"/>
      <c r="T26" s="209"/>
    </row>
    <row r="27" spans="1:20" s="513" customFormat="1" ht="15" customHeight="1" x14ac:dyDescent="0.25">
      <c r="A27" s="8"/>
      <c r="B27" s="502"/>
      <c r="C27" s="502"/>
      <c r="D27" s="502"/>
      <c r="E27" s="502"/>
      <c r="F27" s="502"/>
      <c r="G27" s="502"/>
      <c r="H27" s="502"/>
      <c r="I27" s="502"/>
      <c r="J27" s="502"/>
      <c r="K27" s="960"/>
      <c r="L27" s="961"/>
      <c r="M27" s="900"/>
      <c r="N27" s="900"/>
      <c r="O27" s="900"/>
      <c r="P27" s="900"/>
      <c r="S27" s="505"/>
      <c r="T27" s="505"/>
    </row>
    <row r="28" spans="1:20" s="504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13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510" customFormat="1" ht="47.1" customHeight="1" x14ac:dyDescent="0.25">
      <c r="A30" s="8"/>
      <c r="B30" s="507" t="s">
        <v>26</v>
      </c>
      <c r="C30" s="507" t="s">
        <v>28</v>
      </c>
      <c r="D30" s="507" t="s">
        <v>29</v>
      </c>
      <c r="E30" s="507" t="s">
        <v>64</v>
      </c>
      <c r="F30" s="507" t="s">
        <v>30</v>
      </c>
      <c r="G30" s="509" t="s">
        <v>51</v>
      </c>
      <c r="H30" s="509" t="s">
        <v>52</v>
      </c>
      <c r="I30" s="509" t="s">
        <v>53</v>
      </c>
      <c r="J30" s="901" t="s">
        <v>54</v>
      </c>
      <c r="K30" s="902"/>
      <c r="L30" s="51"/>
      <c r="M30" s="507" t="s">
        <v>292</v>
      </c>
      <c r="N30" s="507" t="s">
        <v>293</v>
      </c>
      <c r="O30" s="507" t="s">
        <v>294</v>
      </c>
      <c r="P30" s="507" t="s">
        <v>304</v>
      </c>
    </row>
    <row r="31" spans="1:20" s="513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02">
        <v>2</v>
      </c>
      <c r="F31" s="26">
        <f>SUM(C31:E31)</f>
        <v>6</v>
      </c>
      <c r="G31" s="502">
        <v>40</v>
      </c>
      <c r="H31" s="502">
        <v>0</v>
      </c>
      <c r="I31" s="502">
        <f>SUM(G31:H31)</f>
        <v>40</v>
      </c>
      <c r="J31" s="928">
        <v>0</v>
      </c>
      <c r="K31" s="929"/>
      <c r="L31" s="50"/>
      <c r="M31" s="501" t="s">
        <v>308</v>
      </c>
      <c r="N31" s="501">
        <v>5</v>
      </c>
      <c r="O31" s="501">
        <v>0</v>
      </c>
      <c r="P31" s="501">
        <f>O31+N31</f>
        <v>5</v>
      </c>
    </row>
    <row r="32" spans="1:20" s="513" customFormat="1" ht="17.100000000000001" customHeight="1" x14ac:dyDescent="0.25">
      <c r="A32" s="8"/>
      <c r="B32" s="502" t="s">
        <v>12</v>
      </c>
      <c r="C32" s="26">
        <v>0</v>
      </c>
      <c r="D32" s="26">
        <v>0</v>
      </c>
      <c r="E32" s="502">
        <v>3</v>
      </c>
      <c r="F32" s="26">
        <f t="shared" ref="F32:F38" si="2">SUM(C32:E32)</f>
        <v>3</v>
      </c>
      <c r="G32" s="502">
        <v>20</v>
      </c>
      <c r="H32" s="502">
        <v>0</v>
      </c>
      <c r="I32" s="502">
        <f>SUM(G32:H32)</f>
        <v>20</v>
      </c>
      <c r="J32" s="928">
        <v>0</v>
      </c>
      <c r="K32" s="929"/>
      <c r="L32" s="50"/>
      <c r="M32" s="501" t="s">
        <v>300</v>
      </c>
      <c r="N32" s="501">
        <v>6</v>
      </c>
      <c r="O32" s="501">
        <v>1</v>
      </c>
      <c r="P32" s="501">
        <f t="shared" ref="P32:P40" si="3">O32+N32</f>
        <v>7</v>
      </c>
    </row>
    <row r="33" spans="1:22" s="513" customFormat="1" ht="17.100000000000001" customHeight="1" x14ac:dyDescent="0.25">
      <c r="A33" s="8"/>
      <c r="B33" s="502" t="s">
        <v>13</v>
      </c>
      <c r="C33" s="502">
        <v>3</v>
      </c>
      <c r="D33" s="502">
        <v>0</v>
      </c>
      <c r="E33" s="502">
        <v>12</v>
      </c>
      <c r="F33" s="26">
        <v>15</v>
      </c>
      <c r="G33" s="502">
        <v>70</v>
      </c>
      <c r="H33" s="502">
        <v>0</v>
      </c>
      <c r="I33" s="502">
        <f>SUM(G33:H33)</f>
        <v>70</v>
      </c>
      <c r="J33" s="928">
        <v>15</v>
      </c>
      <c r="K33" s="929"/>
      <c r="L33" s="50"/>
      <c r="M33" s="501" t="s">
        <v>296</v>
      </c>
      <c r="N33" s="501">
        <v>7</v>
      </c>
      <c r="O33" s="501">
        <v>0</v>
      </c>
      <c r="P33" s="501">
        <f t="shared" si="3"/>
        <v>7</v>
      </c>
    </row>
    <row r="34" spans="1:22" s="513" customFormat="1" ht="17.100000000000001" customHeight="1" x14ac:dyDescent="0.25">
      <c r="A34" s="8"/>
      <c r="B34" s="502" t="s">
        <v>10</v>
      </c>
      <c r="C34" s="502">
        <v>1</v>
      </c>
      <c r="D34" s="502">
        <v>0</v>
      </c>
      <c r="E34" s="502">
        <v>1</v>
      </c>
      <c r="F34" s="26">
        <f t="shared" si="2"/>
        <v>2</v>
      </c>
      <c r="G34" s="502">
        <v>20</v>
      </c>
      <c r="H34" s="502">
        <v>0</v>
      </c>
      <c r="I34" s="502">
        <f t="shared" ref="I34:I38" si="4">SUM(G34:H34)</f>
        <v>20</v>
      </c>
      <c r="J34" s="928">
        <v>0</v>
      </c>
      <c r="K34" s="929"/>
      <c r="L34" s="50"/>
      <c r="M34" s="501" t="s">
        <v>297</v>
      </c>
      <c r="N34" s="501">
        <v>4</v>
      </c>
      <c r="O34" s="501">
        <v>1</v>
      </c>
      <c r="P34" s="501">
        <f t="shared" si="3"/>
        <v>5</v>
      </c>
    </row>
    <row r="35" spans="1:22" s="513" customFormat="1" ht="17.100000000000001" customHeight="1" x14ac:dyDescent="0.25">
      <c r="A35" s="8"/>
      <c r="B35" s="502" t="s">
        <v>11</v>
      </c>
      <c r="C35" s="502">
        <v>3</v>
      </c>
      <c r="D35" s="502">
        <v>0</v>
      </c>
      <c r="E35" s="502">
        <v>3</v>
      </c>
      <c r="F35" s="26">
        <f t="shared" si="2"/>
        <v>6</v>
      </c>
      <c r="G35" s="502">
        <v>60</v>
      </c>
      <c r="H35" s="502">
        <v>0</v>
      </c>
      <c r="I35" s="502">
        <f t="shared" si="4"/>
        <v>60</v>
      </c>
      <c r="J35" s="928">
        <v>10</v>
      </c>
      <c r="K35" s="929"/>
      <c r="L35" s="50"/>
      <c r="M35" s="501" t="s">
        <v>295</v>
      </c>
      <c r="N35" s="501">
        <v>8</v>
      </c>
      <c r="O35" s="501">
        <v>1</v>
      </c>
      <c r="P35" s="501">
        <f t="shared" si="3"/>
        <v>9</v>
      </c>
    </row>
    <row r="36" spans="1:22" s="513" customFormat="1" ht="17.100000000000001" customHeight="1" x14ac:dyDescent="0.25">
      <c r="A36" s="8"/>
      <c r="B36" s="502" t="s">
        <v>31</v>
      </c>
      <c r="C36" s="502">
        <v>2</v>
      </c>
      <c r="D36" s="502">
        <v>2</v>
      </c>
      <c r="E36" s="502">
        <v>2</v>
      </c>
      <c r="F36" s="26">
        <f t="shared" si="2"/>
        <v>6</v>
      </c>
      <c r="G36" s="502">
        <v>50</v>
      </c>
      <c r="H36" s="502">
        <v>0</v>
      </c>
      <c r="I36" s="502">
        <f t="shared" si="4"/>
        <v>50</v>
      </c>
      <c r="J36" s="928">
        <v>10</v>
      </c>
      <c r="K36" s="929"/>
      <c r="L36" s="50"/>
      <c r="M36" s="501" t="s">
        <v>309</v>
      </c>
      <c r="N36" s="501">
        <v>13</v>
      </c>
      <c r="O36" s="501">
        <v>2</v>
      </c>
      <c r="P36" s="501">
        <f t="shared" si="3"/>
        <v>15</v>
      </c>
    </row>
    <row r="37" spans="1:22" s="513" customFormat="1" ht="17.100000000000001" customHeight="1" x14ac:dyDescent="0.25">
      <c r="A37" s="8"/>
      <c r="B37" s="502" t="s">
        <v>32</v>
      </c>
      <c r="C37" s="502">
        <v>2</v>
      </c>
      <c r="D37" s="502">
        <v>0</v>
      </c>
      <c r="E37" s="502">
        <v>0</v>
      </c>
      <c r="F37" s="26">
        <f t="shared" si="2"/>
        <v>2</v>
      </c>
      <c r="G37" s="502">
        <v>0</v>
      </c>
      <c r="H37" s="502">
        <v>0</v>
      </c>
      <c r="I37" s="502">
        <f t="shared" si="4"/>
        <v>0</v>
      </c>
      <c r="J37" s="928">
        <v>0</v>
      </c>
      <c r="K37" s="929"/>
      <c r="L37" s="50"/>
      <c r="M37" s="501" t="s">
        <v>358</v>
      </c>
      <c r="N37" s="501">
        <v>6</v>
      </c>
      <c r="O37" s="501">
        <v>0</v>
      </c>
      <c r="P37" s="501">
        <f t="shared" si="3"/>
        <v>6</v>
      </c>
    </row>
    <row r="38" spans="1:22" s="513" customFormat="1" ht="17.100000000000001" customHeight="1" x14ac:dyDescent="0.25">
      <c r="A38" s="8"/>
      <c r="B38" s="502" t="s">
        <v>63</v>
      </c>
      <c r="C38" s="502">
        <v>0</v>
      </c>
      <c r="D38" s="502">
        <v>2</v>
      </c>
      <c r="E38" s="502">
        <v>2</v>
      </c>
      <c r="F38" s="26">
        <f t="shared" si="2"/>
        <v>4</v>
      </c>
      <c r="G38" s="502">
        <v>10</v>
      </c>
      <c r="H38" s="502">
        <v>0</v>
      </c>
      <c r="I38" s="502">
        <f t="shared" si="4"/>
        <v>10</v>
      </c>
      <c r="J38" s="928">
        <v>0</v>
      </c>
      <c r="K38" s="929"/>
      <c r="L38" s="50"/>
      <c r="M38" s="501" t="s">
        <v>299</v>
      </c>
      <c r="N38" s="501">
        <v>6</v>
      </c>
      <c r="O38" s="501">
        <v>0</v>
      </c>
      <c r="P38" s="501">
        <f t="shared" si="3"/>
        <v>6</v>
      </c>
    </row>
    <row r="39" spans="1:22" s="513" customFormat="1" ht="17.100000000000001" customHeight="1" x14ac:dyDescent="0.25">
      <c r="A39" s="8"/>
      <c r="B39" s="502" t="s">
        <v>33</v>
      </c>
      <c r="C39" s="502">
        <v>1</v>
      </c>
      <c r="D39" s="502">
        <v>0</v>
      </c>
      <c r="E39" s="40">
        <v>0</v>
      </c>
      <c r="F39" s="26">
        <f>SUM(C39:E39)</f>
        <v>1</v>
      </c>
      <c r="G39" s="502">
        <v>10</v>
      </c>
      <c r="H39" s="502">
        <v>0</v>
      </c>
      <c r="I39" s="502">
        <f>SUM(G39:H39)</f>
        <v>10</v>
      </c>
      <c r="J39" s="928">
        <v>0</v>
      </c>
      <c r="K39" s="929"/>
      <c r="L39" s="50"/>
      <c r="M39" s="501" t="s">
        <v>307</v>
      </c>
      <c r="N39" s="501">
        <v>43</v>
      </c>
      <c r="O39" s="501">
        <v>0</v>
      </c>
      <c r="P39" s="501">
        <f t="shared" si="3"/>
        <v>43</v>
      </c>
    </row>
    <row r="40" spans="1:22" s="513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02">
        <v>120</v>
      </c>
      <c r="H40" s="502">
        <v>0</v>
      </c>
      <c r="I40" s="502">
        <f>SUM(G40:H40)</f>
        <v>120</v>
      </c>
      <c r="J40" s="928">
        <v>0</v>
      </c>
      <c r="K40" s="929"/>
      <c r="L40" s="50"/>
      <c r="M40" s="501" t="s">
        <v>453</v>
      </c>
      <c r="N40" s="434">
        <v>8</v>
      </c>
      <c r="O40" s="501">
        <v>0</v>
      </c>
      <c r="P40" s="501">
        <f t="shared" si="3"/>
        <v>8</v>
      </c>
    </row>
    <row r="41" spans="1:22" s="513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25</v>
      </c>
      <c r="F41" s="103">
        <f t="shared" ref="F41:H41" si="5">SUM(F31:F40)</f>
        <v>57</v>
      </c>
      <c r="G41" s="103">
        <f t="shared" si="5"/>
        <v>400</v>
      </c>
      <c r="H41" s="103">
        <f t="shared" si="5"/>
        <v>0</v>
      </c>
      <c r="I41" s="344">
        <f>SUM(I31:I40)</f>
        <v>400</v>
      </c>
      <c r="J41" s="928">
        <v>0</v>
      </c>
      <c r="K41" s="929"/>
      <c r="L41" s="50"/>
      <c r="M41" s="501" t="s">
        <v>306</v>
      </c>
      <c r="N41" s="501">
        <f>SUM(N31:N40)</f>
        <v>106</v>
      </c>
      <c r="O41" s="501">
        <f>SUM(O31:O40)</f>
        <v>5</v>
      </c>
      <c r="P41" s="501">
        <f>SUM(P31:P40)</f>
        <v>111</v>
      </c>
      <c r="Q41" s="345">
        <f>N41-N39</f>
        <v>63</v>
      </c>
      <c r="S41" s="513">
        <f>(F41*10-G41)/10</f>
        <v>17</v>
      </c>
    </row>
    <row r="42" spans="1:22" s="513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13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13" customFormat="1" ht="30.6" customHeight="1" x14ac:dyDescent="0.25">
      <c r="A44" s="8"/>
      <c r="B44" s="509" t="s">
        <v>35</v>
      </c>
      <c r="C44" s="509" t="s">
        <v>36</v>
      </c>
      <c r="D44" s="509" t="s">
        <v>1</v>
      </c>
      <c r="E44" s="503" t="s">
        <v>45</v>
      </c>
      <c r="F44" s="509" t="s">
        <v>71</v>
      </c>
      <c r="G44" s="509" t="s">
        <v>37</v>
      </c>
      <c r="H44" s="901" t="s">
        <v>7</v>
      </c>
      <c r="I44" s="936"/>
      <c r="J44" s="936"/>
      <c r="K44" s="902"/>
      <c r="L44" s="43"/>
      <c r="M44" s="509" t="s">
        <v>50</v>
      </c>
      <c r="N44" s="509" t="s">
        <v>49</v>
      </c>
      <c r="O44" s="509" t="s">
        <v>48</v>
      </c>
      <c r="P44" s="509" t="s">
        <v>47</v>
      </c>
      <c r="Q44" s="513" t="s">
        <v>243</v>
      </c>
      <c r="R44" s="513" t="s">
        <v>424</v>
      </c>
    </row>
    <row r="45" spans="1:22" s="513" customFormat="1" ht="30.95" customHeight="1" x14ac:dyDescent="0.55000000000000004">
      <c r="A45" s="8"/>
      <c r="B45" s="502" t="s">
        <v>61</v>
      </c>
      <c r="C45" s="512">
        <v>0</v>
      </c>
      <c r="D45" s="502" t="s">
        <v>62</v>
      </c>
      <c r="E45" s="512">
        <f>'1403-04-01'!E45+'1403-04-05'!C45</f>
        <v>246800</v>
      </c>
      <c r="F45" s="512">
        <v>3777</v>
      </c>
      <c r="G45" s="512">
        <f>'1403-04-04'!G45-F45+C45+R45</f>
        <v>120962</v>
      </c>
      <c r="H45" s="1012" t="s">
        <v>425</v>
      </c>
      <c r="I45" s="1013"/>
      <c r="J45" s="1013"/>
      <c r="K45" s="1014"/>
      <c r="L45" s="41"/>
      <c r="M45" s="502" t="s">
        <v>66</v>
      </c>
      <c r="N45" s="512">
        <f>'1403-04-04'!O45</f>
        <v>2006.5</v>
      </c>
      <c r="O45" s="512">
        <f>SUM(J15:J19)</f>
        <v>1995.3500000000001</v>
      </c>
      <c r="P45" s="512">
        <f>'1403-04-04'!P45+O45+Q45</f>
        <v>100758.11999999998</v>
      </c>
      <c r="Q45" s="19">
        <v>0</v>
      </c>
      <c r="R45" s="19">
        <v>0</v>
      </c>
      <c r="V45" s="18"/>
    </row>
    <row r="46" spans="1:22" s="513" customFormat="1" ht="30.95" customHeight="1" x14ac:dyDescent="0.25">
      <c r="A46" s="8"/>
      <c r="B46" s="502" t="s">
        <v>301</v>
      </c>
      <c r="C46" s="502">
        <v>0</v>
      </c>
      <c r="D46" s="502" t="s">
        <v>302</v>
      </c>
      <c r="E46" s="502">
        <v>251</v>
      </c>
      <c r="F46" s="502">
        <v>0</v>
      </c>
      <c r="G46" s="512" t="s">
        <v>42</v>
      </c>
      <c r="H46" s="937" t="s">
        <v>42</v>
      </c>
      <c r="I46" s="938"/>
      <c r="J46" s="938"/>
      <c r="K46" s="939"/>
      <c r="L46" s="42"/>
      <c r="M46" s="511" t="s">
        <v>67</v>
      </c>
      <c r="N46" s="512">
        <f>'1403-04-04'!O46</f>
        <v>630.19999999999993</v>
      </c>
      <c r="O46" s="512">
        <f>J21+J20</f>
        <v>1073.8</v>
      </c>
      <c r="P46" s="512">
        <f>'1403-04-04'!P46+O46+Q46</f>
        <v>73004.149999999994</v>
      </c>
      <c r="Q46" s="19">
        <f>Q45*0.6</f>
        <v>0</v>
      </c>
      <c r="R46" s="19"/>
      <c r="U46" s="19"/>
    </row>
    <row r="47" spans="1:22" s="513" customFormat="1" ht="30.95" customHeight="1" x14ac:dyDescent="0.25">
      <c r="A47" s="8"/>
      <c r="B47" s="502" t="s">
        <v>463</v>
      </c>
      <c r="C47" s="502">
        <v>0</v>
      </c>
      <c r="D47" s="502" t="s">
        <v>485</v>
      </c>
      <c r="E47" s="502">
        <f>'1403-03-23'!E48+'1403-03-31'!C47</f>
        <v>40</v>
      </c>
      <c r="F47" s="502">
        <v>0</v>
      </c>
      <c r="G47" s="512">
        <f>E47-F47</f>
        <v>40</v>
      </c>
      <c r="H47" s="937" t="s">
        <v>42</v>
      </c>
      <c r="I47" s="938"/>
      <c r="J47" s="938"/>
      <c r="K47" s="939"/>
      <c r="L47" s="42"/>
      <c r="M47" s="511" t="s">
        <v>164</v>
      </c>
      <c r="N47" s="512">
        <f>'1403-04-04'!O47</f>
        <v>2206.3000000000002</v>
      </c>
      <c r="O47" s="512">
        <f>J24+J22+J23+800</f>
        <v>1721.5500000000002</v>
      </c>
      <c r="P47" s="512">
        <f>'1403-04-04'!P47+O47+Q47</f>
        <v>40395.820000000007</v>
      </c>
      <c r="Q47" s="513">
        <v>0</v>
      </c>
      <c r="R47" s="19"/>
      <c r="U47" s="19"/>
    </row>
    <row r="48" spans="1:22" s="513" customFormat="1" ht="30.95" customHeight="1" x14ac:dyDescent="0.25">
      <c r="A48" s="8"/>
      <c r="B48" s="502" t="s">
        <v>486</v>
      </c>
      <c r="C48" s="502">
        <v>0</v>
      </c>
      <c r="D48" s="502" t="s">
        <v>485</v>
      </c>
      <c r="E48" s="502">
        <f>'1403-03-26'!E48+'1403-04-05'!C48</f>
        <v>300.53999999999996</v>
      </c>
      <c r="F48" s="502">
        <v>0</v>
      </c>
      <c r="G48" s="512">
        <f>E48-F48</f>
        <v>300.53999999999996</v>
      </c>
      <c r="H48" s="937" t="s">
        <v>42</v>
      </c>
      <c r="I48" s="938"/>
      <c r="J48" s="938"/>
      <c r="K48" s="939"/>
      <c r="L48" s="42"/>
      <c r="M48" s="511" t="s">
        <v>190</v>
      </c>
      <c r="N48" s="512">
        <f>'1403-04-04'!O48</f>
        <v>0</v>
      </c>
      <c r="O48" s="512">
        <f>J25</f>
        <v>0</v>
      </c>
      <c r="P48" s="512">
        <f>'1403-04-04'!P48+O48+Q48</f>
        <v>490</v>
      </c>
      <c r="Q48" s="19">
        <v>0</v>
      </c>
      <c r="R48" s="19"/>
    </row>
    <row r="49" spans="1:21" s="513" customFormat="1" ht="30.95" customHeight="1" x14ac:dyDescent="0.25">
      <c r="A49" s="8"/>
      <c r="B49" s="31"/>
      <c r="C49" s="31"/>
      <c r="D49" s="502"/>
      <c r="E49" s="502"/>
      <c r="F49" s="502"/>
      <c r="G49" s="502"/>
      <c r="H49" s="930"/>
      <c r="I49" s="931"/>
      <c r="J49" s="931"/>
      <c r="K49" s="932"/>
      <c r="L49" s="42"/>
      <c r="M49" s="502" t="s">
        <v>191</v>
      </c>
      <c r="N49" s="512">
        <f>'1403-04-04'!O49</f>
        <v>0</v>
      </c>
      <c r="O49" s="512">
        <f>J26</f>
        <v>0</v>
      </c>
      <c r="P49" s="512">
        <f>'1403-04-04'!P49+O49+Q49</f>
        <v>90</v>
      </c>
      <c r="Q49" s="513">
        <v>0</v>
      </c>
    </row>
    <row r="50" spans="1:21" s="513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13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13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0</v>
      </c>
    </row>
  </sheetData>
  <mergeCells count="95">
    <mergeCell ref="B50:G50"/>
    <mergeCell ref="H50:P50"/>
    <mergeCell ref="B51:P51"/>
    <mergeCell ref="B52:P52"/>
    <mergeCell ref="M8:P9"/>
    <mergeCell ref="H47:K47"/>
    <mergeCell ref="H48:K48"/>
    <mergeCell ref="H49:K49"/>
    <mergeCell ref="J36:K36"/>
    <mergeCell ref="J37:K37"/>
    <mergeCell ref="K27:L27"/>
    <mergeCell ref="M27:P27"/>
    <mergeCell ref="B29:K29"/>
    <mergeCell ref="M29:P29"/>
    <mergeCell ref="J30:K30"/>
    <mergeCell ref="J31:K31"/>
    <mergeCell ref="S7:V8"/>
    <mergeCell ref="T9:W9"/>
    <mergeCell ref="H44:K44"/>
    <mergeCell ref="H45:K45"/>
    <mergeCell ref="H46:K46"/>
    <mergeCell ref="J38:K38"/>
    <mergeCell ref="J39:K39"/>
    <mergeCell ref="J40:K40"/>
    <mergeCell ref="J41:K41"/>
    <mergeCell ref="B42:P42"/>
    <mergeCell ref="B43:K43"/>
    <mergeCell ref="M43:P43"/>
    <mergeCell ref="J32:K32"/>
    <mergeCell ref="J33:K33"/>
    <mergeCell ref="J34:K34"/>
    <mergeCell ref="J35:K35"/>
    <mergeCell ref="K24:L24"/>
    <mergeCell ref="M24:P24"/>
    <mergeCell ref="K25:L25"/>
    <mergeCell ref="M25:P25"/>
    <mergeCell ref="K26:L26"/>
    <mergeCell ref="M26:P26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B8:D8"/>
    <mergeCell ref="F8:G8"/>
    <mergeCell ref="I8:L8"/>
    <mergeCell ref="B9:D9"/>
    <mergeCell ref="F9:G9"/>
    <mergeCell ref="I9:L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3BF-6C25-4AFA-BEB9-5F1BBF5FF592}">
  <sheetPr>
    <pageSetUpPr fitToPage="1"/>
  </sheetPr>
  <dimension ref="A2:Z62"/>
  <sheetViews>
    <sheetView rightToLeft="1" view="pageBreakPreview" topLeftCell="A20" zoomScale="85" zoomScaleNormal="100" zoomScaleSheetLayoutView="85" workbookViewId="0">
      <selection activeCell="T45" sqref="T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26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26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26" customFormat="1" ht="23.1" customHeight="1" x14ac:dyDescent="0.25">
      <c r="A4" s="8"/>
      <c r="B4" s="977" t="s">
        <v>2</v>
      </c>
      <c r="C4" s="977"/>
      <c r="D4" s="977"/>
      <c r="E4" s="977"/>
      <c r="F4" s="519"/>
      <c r="G4" s="978" t="s">
        <v>16</v>
      </c>
      <c r="H4" s="978"/>
      <c r="I4" s="997" t="s">
        <v>429</v>
      </c>
      <c r="J4" s="997"/>
      <c r="K4" s="996" t="s">
        <v>532</v>
      </c>
      <c r="L4" s="996"/>
      <c r="M4" s="996"/>
      <c r="N4" s="978" t="s">
        <v>3</v>
      </c>
      <c r="O4" s="978"/>
      <c r="P4" s="523">
        <v>69</v>
      </c>
    </row>
    <row r="5" spans="1:26" s="51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26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21" customFormat="1" ht="22.5" customHeight="1" x14ac:dyDescent="0.25">
      <c r="A7" s="8"/>
      <c r="B7" s="892" t="s">
        <v>60</v>
      </c>
      <c r="C7" s="892"/>
      <c r="D7" s="892"/>
      <c r="E7" s="520" t="s">
        <v>18</v>
      </c>
      <c r="F7" s="892" t="s">
        <v>60</v>
      </c>
      <c r="G7" s="892"/>
      <c r="H7" s="520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21" customFormat="1" ht="30" customHeight="1" x14ac:dyDescent="0.25">
      <c r="A8" s="8"/>
      <c r="B8" s="888" t="s">
        <v>513</v>
      </c>
      <c r="C8" s="889"/>
      <c r="D8" s="890"/>
      <c r="E8" s="524" t="s">
        <v>42</v>
      </c>
      <c r="F8" s="888" t="s">
        <v>528</v>
      </c>
      <c r="G8" s="890"/>
      <c r="H8" s="515">
        <v>900</v>
      </c>
      <c r="I8" s="1024" t="s">
        <v>529</v>
      </c>
      <c r="J8" s="1024"/>
      <c r="K8" s="1024"/>
      <c r="L8" s="1024"/>
      <c r="M8" s="1031" t="s">
        <v>533</v>
      </c>
      <c r="N8" s="1032"/>
      <c r="O8" s="1032"/>
      <c r="P8" s="1033"/>
      <c r="S8" s="1034"/>
      <c r="T8" s="1035"/>
      <c r="U8" s="1035"/>
      <c r="V8" s="1036"/>
    </row>
    <row r="9" spans="1:26" s="521" customFormat="1" ht="30" customHeight="1" x14ac:dyDescent="0.25">
      <c r="A9" s="8"/>
      <c r="B9" s="1006" t="s">
        <v>531</v>
      </c>
      <c r="C9" s="1007"/>
      <c r="D9" s="1008"/>
      <c r="E9" s="524">
        <v>45</v>
      </c>
      <c r="F9" s="928" t="s">
        <v>102</v>
      </c>
      <c r="G9" s="929"/>
      <c r="H9" s="515">
        <v>1</v>
      </c>
      <c r="I9" s="1024" t="s">
        <v>530</v>
      </c>
      <c r="J9" s="1024"/>
      <c r="K9" s="1024"/>
      <c r="L9" s="1024"/>
      <c r="M9" s="1034"/>
      <c r="N9" s="1035"/>
      <c r="O9" s="1035"/>
      <c r="P9" s="1036"/>
      <c r="T9" s="1037" t="s">
        <v>523</v>
      </c>
      <c r="U9" s="1038"/>
      <c r="V9" s="1038"/>
      <c r="W9" s="1039"/>
    </row>
    <row r="10" spans="1:26" s="521" customFormat="1" ht="30" customHeight="1" x14ac:dyDescent="0.25">
      <c r="A10" s="8"/>
      <c r="B10" s="888" t="s">
        <v>42</v>
      </c>
      <c r="C10" s="889"/>
      <c r="D10" s="890"/>
      <c r="E10" s="524" t="s">
        <v>42</v>
      </c>
      <c r="F10" s="928" t="s">
        <v>42</v>
      </c>
      <c r="G10" s="929"/>
      <c r="H10" s="515" t="s">
        <v>42</v>
      </c>
      <c r="I10" s="896" t="s">
        <v>42</v>
      </c>
      <c r="J10" s="896"/>
      <c r="K10" s="896"/>
      <c r="L10" s="896"/>
      <c r="M10" s="1037" t="s">
        <v>534</v>
      </c>
      <c r="N10" s="1038"/>
      <c r="O10" s="1038"/>
      <c r="P10" s="1039"/>
    </row>
    <row r="11" spans="1:26" s="51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26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26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23" customFormat="1" ht="18.75" customHeight="1" x14ac:dyDescent="0.25">
      <c r="A14" s="8"/>
      <c r="B14" s="894"/>
      <c r="C14" s="894"/>
      <c r="D14" s="894"/>
      <c r="E14" s="894"/>
      <c r="F14" s="927"/>
      <c r="G14" s="893"/>
      <c r="H14" s="520" t="s">
        <v>57</v>
      </c>
      <c r="I14" s="520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26" customFormat="1" ht="15" customHeight="1" x14ac:dyDescent="0.3">
      <c r="A15" s="8"/>
      <c r="B15" s="397" t="s">
        <v>8</v>
      </c>
      <c r="C15" s="7" t="s">
        <v>180</v>
      </c>
      <c r="D15" s="7" t="s">
        <v>199</v>
      </c>
      <c r="E15" s="7">
        <v>740</v>
      </c>
      <c r="F15" s="6" t="s">
        <v>356</v>
      </c>
      <c r="G15" s="515" t="s">
        <v>84</v>
      </c>
      <c r="H15" s="7">
        <v>91</v>
      </c>
      <c r="I15" s="30">
        <v>0</v>
      </c>
      <c r="J15" s="29">
        <f>H15*6.85+I15*4.16</f>
        <v>623.35</v>
      </c>
      <c r="K15" s="960" t="s">
        <v>69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26" t="str">
        <f>C15</f>
        <v>712 + 900</v>
      </c>
      <c r="Y15" s="526" t="str">
        <f>D15</f>
        <v>713 + 360</v>
      </c>
      <c r="Z15" s="417" t="str">
        <f>G15</f>
        <v>712 + 650</v>
      </c>
    </row>
    <row r="16" spans="1:26" s="526" customFormat="1" ht="15" customHeight="1" x14ac:dyDescent="0.3">
      <c r="A16" s="8"/>
      <c r="B16" s="39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515" t="s">
        <v>354</v>
      </c>
      <c r="H16" s="7">
        <v>37</v>
      </c>
      <c r="I16" s="7">
        <f>37+37</f>
        <v>74</v>
      </c>
      <c r="J16" s="29">
        <f t="shared" ref="J16:J19" si="0">H16*6.65+I16*4.16</f>
        <v>553.8900000000001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18"/>
      <c r="T16" s="518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1">--CONCATENATE(TEXT(LEFT(Y15, FIND("+",Y15)-1), "0")) &amp; RIGHT(Y15, LEN(Y15)-FIND("+",Y15))</f>
        <v>713 360</v>
      </c>
      <c r="Z16" s="418" t="str">
        <f t="shared" si="1"/>
        <v>712 650</v>
      </c>
    </row>
    <row r="17" spans="1:20" s="526" customFormat="1" ht="15" customHeight="1" x14ac:dyDescent="0.25">
      <c r="A17" s="8"/>
      <c r="B17" s="397" t="s">
        <v>8</v>
      </c>
      <c r="C17" s="7" t="s">
        <v>462</v>
      </c>
      <c r="D17" s="7" t="s">
        <v>469</v>
      </c>
      <c r="E17" s="7">
        <v>460</v>
      </c>
      <c r="F17" s="6" t="s">
        <v>356</v>
      </c>
      <c r="G17" s="515" t="s">
        <v>535</v>
      </c>
      <c r="H17" s="515">
        <v>0</v>
      </c>
      <c r="I17" s="7">
        <v>10</v>
      </c>
      <c r="J17" s="29">
        <f t="shared" si="0"/>
        <v>41.6</v>
      </c>
      <c r="K17" s="960" t="s">
        <v>69</v>
      </c>
      <c r="L17" s="961"/>
      <c r="M17" s="910" t="s">
        <v>470</v>
      </c>
      <c r="N17" s="910"/>
      <c r="O17" s="910"/>
      <c r="P17" s="910"/>
      <c r="Q17" s="884"/>
      <c r="R17" s="884"/>
      <c r="S17" s="884"/>
      <c r="T17" s="884"/>
    </row>
    <row r="18" spans="1:20" s="526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15" t="s">
        <v>474</v>
      </c>
      <c r="H18" s="515">
        <v>0</v>
      </c>
      <c r="I18" s="7">
        <v>0</v>
      </c>
      <c r="J18" s="29">
        <f t="shared" si="0"/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521"/>
      <c r="R18" s="521"/>
      <c r="S18" s="521"/>
      <c r="T18" s="521"/>
    </row>
    <row r="19" spans="1:20" s="526" customFormat="1" ht="15" customHeight="1" x14ac:dyDescent="0.25">
      <c r="A19" s="8"/>
      <c r="B19" s="398" t="s">
        <v>8</v>
      </c>
      <c r="C19" s="515" t="s">
        <v>471</v>
      </c>
      <c r="D19" s="515" t="s">
        <v>472</v>
      </c>
      <c r="E19" s="6">
        <v>2000</v>
      </c>
      <c r="F19" s="6" t="s">
        <v>356</v>
      </c>
      <c r="G19" s="515" t="s">
        <v>472</v>
      </c>
      <c r="H19" s="515">
        <v>65</v>
      </c>
      <c r="I19" s="515">
        <v>30</v>
      </c>
      <c r="J19" s="29">
        <f t="shared" si="0"/>
        <v>557.04999999999995</v>
      </c>
      <c r="K19" s="960" t="s">
        <v>70</v>
      </c>
      <c r="L19" s="961"/>
      <c r="M19" s="910" t="s">
        <v>473</v>
      </c>
      <c r="N19" s="910"/>
      <c r="O19" s="910"/>
      <c r="P19" s="910"/>
      <c r="S19" s="899"/>
      <c r="T19" s="899"/>
    </row>
    <row r="20" spans="1:20" s="526" customFormat="1" ht="15" customHeight="1" x14ac:dyDescent="0.25">
      <c r="A20" s="8"/>
      <c r="B20" s="399" t="s">
        <v>40</v>
      </c>
      <c r="C20" s="515" t="s">
        <v>471</v>
      </c>
      <c r="D20" s="515" t="s">
        <v>472</v>
      </c>
      <c r="E20" s="6" t="s">
        <v>42</v>
      </c>
      <c r="F20" s="6" t="s">
        <v>42</v>
      </c>
      <c r="G20" s="515" t="s">
        <v>472</v>
      </c>
      <c r="H20" s="515" t="s">
        <v>42</v>
      </c>
      <c r="I20" s="515" t="s">
        <v>42</v>
      </c>
      <c r="J20" s="525">
        <f>J19</f>
        <v>557.04999999999995</v>
      </c>
      <c r="K20" s="960" t="s">
        <v>70</v>
      </c>
      <c r="L20" s="961"/>
      <c r="M20" s="910" t="s">
        <v>42</v>
      </c>
      <c r="N20" s="910"/>
      <c r="O20" s="910"/>
      <c r="P20" s="910"/>
      <c r="S20" s="518"/>
      <c r="T20" s="518"/>
    </row>
    <row r="21" spans="1:20" s="526" customFormat="1" ht="15" customHeight="1" x14ac:dyDescent="0.25">
      <c r="A21" s="8"/>
      <c r="B21" s="399" t="s">
        <v>40</v>
      </c>
      <c r="C21" s="7" t="s">
        <v>39</v>
      </c>
      <c r="D21" s="6" t="s">
        <v>93</v>
      </c>
      <c r="E21" s="6" t="s">
        <v>42</v>
      </c>
      <c r="F21" s="6" t="s">
        <v>42</v>
      </c>
      <c r="G21" s="515" t="s">
        <v>84</v>
      </c>
      <c r="H21" s="515" t="s">
        <v>42</v>
      </c>
      <c r="I21" s="515" t="s">
        <v>42</v>
      </c>
      <c r="J21" s="525">
        <f>J15</f>
        <v>623.35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518"/>
      <c r="T21" s="209"/>
    </row>
    <row r="22" spans="1:20" s="526" customFormat="1" ht="15" customHeight="1" x14ac:dyDescent="0.25">
      <c r="A22" s="8"/>
      <c r="B22" s="400" t="s">
        <v>426</v>
      </c>
      <c r="C22" s="515" t="s">
        <v>42</v>
      </c>
      <c r="D22" s="515" t="s">
        <v>42</v>
      </c>
      <c r="E22" s="515" t="s">
        <v>42</v>
      </c>
      <c r="F22" s="515" t="s">
        <v>42</v>
      </c>
      <c r="G22" s="515" t="s">
        <v>75</v>
      </c>
      <c r="H22" s="515" t="s">
        <v>42</v>
      </c>
      <c r="I22" s="515" t="s">
        <v>42</v>
      </c>
      <c r="J22" s="525">
        <v>0</v>
      </c>
      <c r="K22" s="960" t="s">
        <v>70</v>
      </c>
      <c r="L22" s="961"/>
      <c r="M22" s="910" t="s">
        <v>42</v>
      </c>
      <c r="N22" s="910"/>
      <c r="O22" s="910"/>
      <c r="P22" s="910"/>
      <c r="Q22" s="526">
        <v>48</v>
      </c>
      <c r="S22" s="518"/>
      <c r="T22" s="209"/>
    </row>
    <row r="23" spans="1:20" s="526" customFormat="1" ht="15" customHeight="1" x14ac:dyDescent="0.25">
      <c r="A23" s="8"/>
      <c r="B23" s="399" t="s">
        <v>464</v>
      </c>
      <c r="C23" s="515" t="s">
        <v>42</v>
      </c>
      <c r="D23" s="515" t="s">
        <v>42</v>
      </c>
      <c r="E23" s="515" t="s">
        <v>42</v>
      </c>
      <c r="F23" s="515" t="s">
        <v>42</v>
      </c>
      <c r="G23" s="515" t="s">
        <v>535</v>
      </c>
      <c r="H23" s="515" t="s">
        <v>42</v>
      </c>
      <c r="I23" s="515" t="s">
        <v>42</v>
      </c>
      <c r="J23" s="525">
        <f>J17</f>
        <v>41.6</v>
      </c>
      <c r="K23" s="960" t="s">
        <v>70</v>
      </c>
      <c r="L23" s="961"/>
      <c r="M23" s="910" t="s">
        <v>42</v>
      </c>
      <c r="N23" s="910"/>
      <c r="O23" s="910"/>
      <c r="P23" s="910"/>
      <c r="S23" s="518"/>
      <c r="T23" s="209"/>
    </row>
    <row r="24" spans="1:20" s="526" customFormat="1" ht="15" customHeight="1" x14ac:dyDescent="0.25">
      <c r="A24" s="8"/>
      <c r="B24" s="399" t="s">
        <v>163</v>
      </c>
      <c r="C24" s="515" t="s">
        <v>42</v>
      </c>
      <c r="D24" s="515" t="s">
        <v>42</v>
      </c>
      <c r="E24" s="515" t="s">
        <v>42</v>
      </c>
      <c r="F24" s="515" t="s">
        <v>42</v>
      </c>
      <c r="G24" s="515" t="s">
        <v>354</v>
      </c>
      <c r="H24" s="515" t="s">
        <v>42</v>
      </c>
      <c r="I24" s="515" t="s">
        <v>42</v>
      </c>
      <c r="J24" s="525">
        <f>J16</f>
        <v>553.8900000000001</v>
      </c>
      <c r="K24" s="960" t="s">
        <v>70</v>
      </c>
      <c r="L24" s="961"/>
      <c r="M24" s="910" t="s">
        <v>42</v>
      </c>
      <c r="N24" s="910"/>
      <c r="O24" s="910"/>
      <c r="P24" s="910"/>
      <c r="S24" s="518"/>
      <c r="T24" s="209"/>
    </row>
    <row r="25" spans="1:20" s="526" customFormat="1" ht="15" customHeight="1" x14ac:dyDescent="0.25">
      <c r="A25" s="8"/>
      <c r="B25" s="6" t="s">
        <v>417</v>
      </c>
      <c r="C25" s="515" t="s">
        <v>42</v>
      </c>
      <c r="D25" s="515" t="s">
        <v>42</v>
      </c>
      <c r="E25" s="515" t="s">
        <v>42</v>
      </c>
      <c r="F25" s="515" t="s">
        <v>42</v>
      </c>
      <c r="G25" s="515" t="s">
        <v>501</v>
      </c>
      <c r="H25" s="515" t="s">
        <v>42</v>
      </c>
      <c r="I25" s="515" t="s">
        <v>42</v>
      </c>
      <c r="J25" s="525">
        <v>0</v>
      </c>
      <c r="K25" s="960" t="s">
        <v>70</v>
      </c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26" customFormat="1" ht="15" customHeight="1" x14ac:dyDescent="0.25">
      <c r="A26" s="8"/>
      <c r="B26" s="515" t="s">
        <v>367</v>
      </c>
      <c r="C26" s="515" t="s">
        <v>42</v>
      </c>
      <c r="D26" s="515" t="s">
        <v>42</v>
      </c>
      <c r="E26" s="515" t="s">
        <v>42</v>
      </c>
      <c r="F26" s="515" t="s">
        <v>42</v>
      </c>
      <c r="G26" s="515" t="s">
        <v>42</v>
      </c>
      <c r="H26" s="515" t="s">
        <v>42</v>
      </c>
      <c r="I26" s="515" t="s">
        <v>42</v>
      </c>
      <c r="J26" s="525">
        <v>0</v>
      </c>
      <c r="K26" s="960" t="s">
        <v>69</v>
      </c>
      <c r="L26" s="961"/>
      <c r="M26" s="900"/>
      <c r="N26" s="900"/>
      <c r="O26" s="900"/>
      <c r="P26" s="900"/>
      <c r="S26" s="518"/>
      <c r="T26" s="209"/>
    </row>
    <row r="27" spans="1:20" s="526" customFormat="1" ht="15" customHeight="1" x14ac:dyDescent="0.25">
      <c r="A27" s="8"/>
      <c r="B27" s="515"/>
      <c r="C27" s="515"/>
      <c r="D27" s="515"/>
      <c r="E27" s="515"/>
      <c r="F27" s="515"/>
      <c r="G27" s="515"/>
      <c r="H27" s="515"/>
      <c r="I27" s="515"/>
      <c r="J27" s="515"/>
      <c r="K27" s="960"/>
      <c r="L27" s="961"/>
      <c r="M27" s="900"/>
      <c r="N27" s="900"/>
      <c r="O27" s="900"/>
      <c r="P27" s="900"/>
      <c r="S27" s="518"/>
      <c r="T27" s="518"/>
    </row>
    <row r="28" spans="1:20" s="51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26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523" customFormat="1" ht="47.1" customHeight="1" x14ac:dyDescent="0.25">
      <c r="A30" s="8"/>
      <c r="B30" s="520" t="s">
        <v>26</v>
      </c>
      <c r="C30" s="520" t="s">
        <v>28</v>
      </c>
      <c r="D30" s="520" t="s">
        <v>29</v>
      </c>
      <c r="E30" s="520" t="s">
        <v>64</v>
      </c>
      <c r="F30" s="520" t="s">
        <v>30</v>
      </c>
      <c r="G30" s="522" t="s">
        <v>51</v>
      </c>
      <c r="H30" s="522" t="s">
        <v>52</v>
      </c>
      <c r="I30" s="522" t="s">
        <v>53</v>
      </c>
      <c r="J30" s="901" t="s">
        <v>54</v>
      </c>
      <c r="K30" s="902"/>
      <c r="L30" s="51"/>
      <c r="M30" s="520" t="s">
        <v>292</v>
      </c>
      <c r="N30" s="520" t="s">
        <v>293</v>
      </c>
      <c r="O30" s="520" t="s">
        <v>294</v>
      </c>
      <c r="P30" s="520" t="s">
        <v>304</v>
      </c>
    </row>
    <row r="31" spans="1:20" s="526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15">
        <v>2</v>
      </c>
      <c r="F31" s="26">
        <f>SUM(C31:E31)</f>
        <v>6</v>
      </c>
      <c r="G31" s="515">
        <v>40</v>
      </c>
      <c r="H31" s="515">
        <v>0</v>
      </c>
      <c r="I31" s="515">
        <f>SUM(G31:H31)</f>
        <v>40</v>
      </c>
      <c r="J31" s="928">
        <v>0</v>
      </c>
      <c r="K31" s="929"/>
      <c r="L31" s="50"/>
      <c r="M31" s="514" t="s">
        <v>308</v>
      </c>
      <c r="N31" s="514">
        <v>5</v>
      </c>
      <c r="O31" s="514">
        <v>0</v>
      </c>
      <c r="P31" s="514">
        <f>O31+N31</f>
        <v>5</v>
      </c>
    </row>
    <row r="32" spans="1:20" s="526" customFormat="1" ht="17.100000000000001" customHeight="1" x14ac:dyDescent="0.25">
      <c r="A32" s="8"/>
      <c r="B32" s="515" t="s">
        <v>12</v>
      </c>
      <c r="C32" s="26">
        <v>0</v>
      </c>
      <c r="D32" s="26">
        <v>0</v>
      </c>
      <c r="E32" s="515">
        <v>3</v>
      </c>
      <c r="F32" s="26">
        <f t="shared" ref="F32:F38" si="2">SUM(C32:E32)</f>
        <v>3</v>
      </c>
      <c r="G32" s="515">
        <v>20</v>
      </c>
      <c r="H32" s="515">
        <v>0</v>
      </c>
      <c r="I32" s="515">
        <f>SUM(G32:H32)</f>
        <v>20</v>
      </c>
      <c r="J32" s="928">
        <v>0</v>
      </c>
      <c r="K32" s="929"/>
      <c r="L32" s="50"/>
      <c r="M32" s="514" t="s">
        <v>300</v>
      </c>
      <c r="N32" s="514">
        <v>6</v>
      </c>
      <c r="O32" s="514">
        <v>1</v>
      </c>
      <c r="P32" s="514">
        <f t="shared" ref="P32:P40" si="3">O32+N32</f>
        <v>7</v>
      </c>
    </row>
    <row r="33" spans="1:22" s="526" customFormat="1" ht="17.100000000000001" customHeight="1" x14ac:dyDescent="0.25">
      <c r="A33" s="8"/>
      <c r="B33" s="515" t="s">
        <v>13</v>
      </c>
      <c r="C33" s="515">
        <v>3</v>
      </c>
      <c r="D33" s="515">
        <v>0</v>
      </c>
      <c r="E33" s="515">
        <v>12</v>
      </c>
      <c r="F33" s="26">
        <v>15</v>
      </c>
      <c r="G33" s="515">
        <v>80</v>
      </c>
      <c r="H33" s="515">
        <v>0</v>
      </c>
      <c r="I33" s="515">
        <f>SUM(G33:H33)</f>
        <v>80</v>
      </c>
      <c r="J33" s="928">
        <v>10</v>
      </c>
      <c r="K33" s="929"/>
      <c r="L33" s="50"/>
      <c r="M33" s="514" t="s">
        <v>296</v>
      </c>
      <c r="N33" s="514">
        <v>7</v>
      </c>
      <c r="O33" s="514">
        <v>0</v>
      </c>
      <c r="P33" s="514">
        <f t="shared" si="3"/>
        <v>7</v>
      </c>
    </row>
    <row r="34" spans="1:22" s="526" customFormat="1" ht="17.100000000000001" customHeight="1" x14ac:dyDescent="0.25">
      <c r="A34" s="8"/>
      <c r="B34" s="515" t="s">
        <v>10</v>
      </c>
      <c r="C34" s="515">
        <v>1</v>
      </c>
      <c r="D34" s="515">
        <v>0</v>
      </c>
      <c r="E34" s="515">
        <v>1</v>
      </c>
      <c r="F34" s="26">
        <f t="shared" si="2"/>
        <v>2</v>
      </c>
      <c r="G34" s="515">
        <v>20</v>
      </c>
      <c r="H34" s="515">
        <v>0</v>
      </c>
      <c r="I34" s="515">
        <f t="shared" ref="I34:I38" si="4">SUM(G34:H34)</f>
        <v>20</v>
      </c>
      <c r="J34" s="928">
        <v>0</v>
      </c>
      <c r="K34" s="929"/>
      <c r="L34" s="50"/>
      <c r="M34" s="514" t="s">
        <v>297</v>
      </c>
      <c r="N34" s="514">
        <v>4</v>
      </c>
      <c r="O34" s="514">
        <v>1</v>
      </c>
      <c r="P34" s="514">
        <f t="shared" si="3"/>
        <v>5</v>
      </c>
    </row>
    <row r="35" spans="1:22" s="526" customFormat="1" ht="17.100000000000001" customHeight="1" x14ac:dyDescent="0.25">
      <c r="A35" s="8"/>
      <c r="B35" s="515" t="s">
        <v>11</v>
      </c>
      <c r="C35" s="515">
        <v>3</v>
      </c>
      <c r="D35" s="515">
        <v>0</v>
      </c>
      <c r="E35" s="515">
        <v>3</v>
      </c>
      <c r="F35" s="26">
        <f t="shared" si="2"/>
        <v>6</v>
      </c>
      <c r="G35" s="515">
        <v>50</v>
      </c>
      <c r="H35" s="515">
        <v>0</v>
      </c>
      <c r="I35" s="515">
        <f t="shared" si="4"/>
        <v>50</v>
      </c>
      <c r="J35" s="928">
        <v>10</v>
      </c>
      <c r="K35" s="929"/>
      <c r="L35" s="50"/>
      <c r="M35" s="514" t="s">
        <v>295</v>
      </c>
      <c r="N35" s="514">
        <v>8</v>
      </c>
      <c r="O35" s="514">
        <v>1</v>
      </c>
      <c r="P35" s="514">
        <f t="shared" si="3"/>
        <v>9</v>
      </c>
    </row>
    <row r="36" spans="1:22" s="526" customFormat="1" ht="17.100000000000001" customHeight="1" x14ac:dyDescent="0.25">
      <c r="A36" s="8"/>
      <c r="B36" s="515" t="s">
        <v>31</v>
      </c>
      <c r="C36" s="515">
        <v>2</v>
      </c>
      <c r="D36" s="515">
        <v>2</v>
      </c>
      <c r="E36" s="515">
        <v>2</v>
      </c>
      <c r="F36" s="26">
        <f t="shared" si="2"/>
        <v>6</v>
      </c>
      <c r="G36" s="515">
        <v>40</v>
      </c>
      <c r="H36" s="515">
        <v>0</v>
      </c>
      <c r="I36" s="515">
        <f t="shared" si="4"/>
        <v>40</v>
      </c>
      <c r="J36" s="928">
        <v>10</v>
      </c>
      <c r="K36" s="929"/>
      <c r="L36" s="50"/>
      <c r="M36" s="514" t="s">
        <v>309</v>
      </c>
      <c r="N36" s="514">
        <v>14</v>
      </c>
      <c r="O36" s="514">
        <v>2</v>
      </c>
      <c r="P36" s="514">
        <f t="shared" si="3"/>
        <v>16</v>
      </c>
    </row>
    <row r="37" spans="1:22" s="526" customFormat="1" ht="17.100000000000001" customHeight="1" x14ac:dyDescent="0.25">
      <c r="A37" s="8"/>
      <c r="B37" s="515" t="s">
        <v>32</v>
      </c>
      <c r="C37" s="515">
        <v>2</v>
      </c>
      <c r="D37" s="515">
        <v>0</v>
      </c>
      <c r="E37" s="515">
        <v>0</v>
      </c>
      <c r="F37" s="26">
        <f t="shared" si="2"/>
        <v>2</v>
      </c>
      <c r="G37" s="515">
        <v>0</v>
      </c>
      <c r="H37" s="515">
        <v>0</v>
      </c>
      <c r="I37" s="515">
        <f t="shared" si="4"/>
        <v>0</v>
      </c>
      <c r="J37" s="928">
        <v>0</v>
      </c>
      <c r="K37" s="929"/>
      <c r="L37" s="50"/>
      <c r="M37" s="514" t="s">
        <v>358</v>
      </c>
      <c r="N37" s="514">
        <v>6</v>
      </c>
      <c r="O37" s="514">
        <v>0</v>
      </c>
      <c r="P37" s="514">
        <f t="shared" si="3"/>
        <v>6</v>
      </c>
    </row>
    <row r="38" spans="1:22" s="526" customFormat="1" ht="17.100000000000001" customHeight="1" x14ac:dyDescent="0.25">
      <c r="A38" s="8"/>
      <c r="B38" s="515" t="s">
        <v>63</v>
      </c>
      <c r="C38" s="515">
        <v>0</v>
      </c>
      <c r="D38" s="515">
        <v>2</v>
      </c>
      <c r="E38" s="515">
        <v>2</v>
      </c>
      <c r="F38" s="26">
        <f t="shared" si="2"/>
        <v>4</v>
      </c>
      <c r="G38" s="515">
        <v>30</v>
      </c>
      <c r="H38" s="515">
        <v>0</v>
      </c>
      <c r="I38" s="515">
        <f t="shared" si="4"/>
        <v>30</v>
      </c>
      <c r="J38" s="928">
        <v>0</v>
      </c>
      <c r="K38" s="929"/>
      <c r="L38" s="50"/>
      <c r="M38" s="514" t="s">
        <v>299</v>
      </c>
      <c r="N38" s="514">
        <v>6</v>
      </c>
      <c r="O38" s="514">
        <v>0</v>
      </c>
      <c r="P38" s="514">
        <f t="shared" si="3"/>
        <v>6</v>
      </c>
    </row>
    <row r="39" spans="1:22" s="526" customFormat="1" ht="17.100000000000001" customHeight="1" x14ac:dyDescent="0.25">
      <c r="A39" s="8"/>
      <c r="B39" s="515" t="s">
        <v>33</v>
      </c>
      <c r="C39" s="515">
        <v>1</v>
      </c>
      <c r="D39" s="515">
        <v>0</v>
      </c>
      <c r="E39" s="40">
        <v>0</v>
      </c>
      <c r="F39" s="26">
        <f>SUM(C39:E39)</f>
        <v>1</v>
      </c>
      <c r="G39" s="515">
        <v>10</v>
      </c>
      <c r="H39" s="515">
        <v>0</v>
      </c>
      <c r="I39" s="515">
        <f>SUM(G39:H39)</f>
        <v>10</v>
      </c>
      <c r="J39" s="928">
        <v>0</v>
      </c>
      <c r="K39" s="929"/>
      <c r="L39" s="50"/>
      <c r="M39" s="514" t="s">
        <v>307</v>
      </c>
      <c r="N39" s="514">
        <v>43</v>
      </c>
      <c r="O39" s="514">
        <v>0</v>
      </c>
      <c r="P39" s="514">
        <f t="shared" si="3"/>
        <v>43</v>
      </c>
    </row>
    <row r="40" spans="1:22" s="526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15">
        <v>120</v>
      </c>
      <c r="H40" s="515">
        <v>0</v>
      </c>
      <c r="I40" s="515">
        <f>SUM(G40:H40)</f>
        <v>120</v>
      </c>
      <c r="J40" s="928">
        <v>0</v>
      </c>
      <c r="K40" s="929"/>
      <c r="L40" s="50"/>
      <c r="M40" s="514" t="s">
        <v>453</v>
      </c>
      <c r="N40" s="434">
        <v>8</v>
      </c>
      <c r="O40" s="514">
        <v>0</v>
      </c>
      <c r="P40" s="514">
        <f t="shared" si="3"/>
        <v>8</v>
      </c>
    </row>
    <row r="41" spans="1:22" s="526" customFormat="1" ht="17.100000000000001" customHeight="1" x14ac:dyDescent="0.25">
      <c r="A41" s="8"/>
      <c r="B41" s="40" t="s">
        <v>452</v>
      </c>
      <c r="C41" s="103">
        <f>SUM(C31:C40)</f>
        <v>13</v>
      </c>
      <c r="D41" s="103">
        <f>SUM(D31:D40)</f>
        <v>19</v>
      </c>
      <c r="E41" s="103">
        <f>SUM(E31:E40)</f>
        <v>25</v>
      </c>
      <c r="F41" s="103">
        <f t="shared" ref="F41:H41" si="5">SUM(F31:F40)</f>
        <v>57</v>
      </c>
      <c r="G41" s="103">
        <f t="shared" si="5"/>
        <v>410</v>
      </c>
      <c r="H41" s="103">
        <f t="shared" si="5"/>
        <v>0</v>
      </c>
      <c r="I41" s="344">
        <f>SUM(I31:I40)</f>
        <v>410</v>
      </c>
      <c r="J41" s="928">
        <v>0</v>
      </c>
      <c r="K41" s="929"/>
      <c r="L41" s="50"/>
      <c r="M41" s="514" t="s">
        <v>306</v>
      </c>
      <c r="N41" s="514">
        <f>SUM(N31:N40)</f>
        <v>107</v>
      </c>
      <c r="O41" s="514">
        <f>SUM(O31:O40)</f>
        <v>5</v>
      </c>
      <c r="P41" s="514">
        <f>SUM(P31:P40)</f>
        <v>112</v>
      </c>
      <c r="Q41" s="345">
        <f>N41-N39</f>
        <v>64</v>
      </c>
      <c r="S41" s="526">
        <f>(F41*10-G41)/10</f>
        <v>16</v>
      </c>
    </row>
    <row r="42" spans="1:22" s="526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26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26" customFormat="1" ht="30.6" customHeight="1" x14ac:dyDescent="0.25">
      <c r="A44" s="8"/>
      <c r="B44" s="522" t="s">
        <v>35</v>
      </c>
      <c r="C44" s="522" t="s">
        <v>36</v>
      </c>
      <c r="D44" s="522" t="s">
        <v>1</v>
      </c>
      <c r="E44" s="516" t="s">
        <v>45</v>
      </c>
      <c r="F44" s="522" t="s">
        <v>71</v>
      </c>
      <c r="G44" s="522" t="s">
        <v>37</v>
      </c>
      <c r="H44" s="901" t="s">
        <v>7</v>
      </c>
      <c r="I44" s="936"/>
      <c r="J44" s="936"/>
      <c r="K44" s="902"/>
      <c r="L44" s="43"/>
      <c r="M44" s="522" t="s">
        <v>50</v>
      </c>
      <c r="N44" s="522" t="s">
        <v>49</v>
      </c>
      <c r="O44" s="522" t="s">
        <v>48</v>
      </c>
      <c r="P44" s="522" t="s">
        <v>47</v>
      </c>
      <c r="Q44" s="526" t="s">
        <v>243</v>
      </c>
      <c r="R44" s="526" t="s">
        <v>424</v>
      </c>
    </row>
    <row r="45" spans="1:22" s="526" customFormat="1" ht="30.95" customHeight="1" x14ac:dyDescent="0.55000000000000004">
      <c r="A45" s="8"/>
      <c r="B45" s="515" t="s">
        <v>61</v>
      </c>
      <c r="C45" s="525">
        <v>0</v>
      </c>
      <c r="D45" s="515" t="s">
        <v>62</v>
      </c>
      <c r="E45" s="525">
        <f>'1403-04-01'!E45+'1403-04-06'!C45</f>
        <v>246800</v>
      </c>
      <c r="F45" s="525">
        <v>1902</v>
      </c>
      <c r="G45" s="525">
        <f>'1403-04-05'!G45-F45+C45+R45</f>
        <v>119060</v>
      </c>
      <c r="H45" s="1012" t="s">
        <v>425</v>
      </c>
      <c r="I45" s="1013"/>
      <c r="J45" s="1013"/>
      <c r="K45" s="1014"/>
      <c r="L45" s="41"/>
      <c r="M45" s="515" t="s">
        <v>66</v>
      </c>
      <c r="N45" s="525">
        <f>'1403-04-05'!O45</f>
        <v>1995.3500000000001</v>
      </c>
      <c r="O45" s="525">
        <f>SUM(J15:J19)</f>
        <v>1775.89</v>
      </c>
      <c r="P45" s="525">
        <f>'1403-04-05'!P45+O45+Q45</f>
        <v>102534.00999999998</v>
      </c>
      <c r="Q45" s="19">
        <v>0</v>
      </c>
      <c r="R45" s="19">
        <v>0</v>
      </c>
      <c r="V45" s="18"/>
    </row>
    <row r="46" spans="1:22" s="526" customFormat="1" ht="30.95" customHeight="1" x14ac:dyDescent="0.25">
      <c r="A46" s="8"/>
      <c r="B46" s="515" t="s">
        <v>301</v>
      </c>
      <c r="C46" s="515">
        <v>0</v>
      </c>
      <c r="D46" s="515" t="s">
        <v>302</v>
      </c>
      <c r="E46" s="515">
        <v>251</v>
      </c>
      <c r="F46" s="515">
        <v>0</v>
      </c>
      <c r="G46" s="525" t="s">
        <v>42</v>
      </c>
      <c r="H46" s="937" t="s">
        <v>42</v>
      </c>
      <c r="I46" s="938"/>
      <c r="J46" s="938"/>
      <c r="K46" s="939"/>
      <c r="L46" s="42"/>
      <c r="M46" s="524" t="s">
        <v>67</v>
      </c>
      <c r="N46" s="525">
        <f>'1403-04-05'!O46</f>
        <v>1073.8</v>
      </c>
      <c r="O46" s="525">
        <f>J21+J20+J23</f>
        <v>1222</v>
      </c>
      <c r="P46" s="525">
        <f>'1403-04-05'!P46+O46+Q46</f>
        <v>74226.149999999994</v>
      </c>
      <c r="Q46" s="19">
        <f>Q45*0.6</f>
        <v>0</v>
      </c>
      <c r="R46" s="19"/>
      <c r="U46" s="19"/>
    </row>
    <row r="47" spans="1:22" s="526" customFormat="1" ht="30.95" customHeight="1" x14ac:dyDescent="0.25">
      <c r="A47" s="8"/>
      <c r="B47" s="515" t="s">
        <v>463</v>
      </c>
      <c r="C47" s="515">
        <v>0</v>
      </c>
      <c r="D47" s="515" t="s">
        <v>485</v>
      </c>
      <c r="E47" s="515">
        <f>'1403-03-23'!E48+'1403-03-31'!C47</f>
        <v>40</v>
      </c>
      <c r="F47" s="515">
        <v>0</v>
      </c>
      <c r="G47" s="525">
        <f>E47-F47</f>
        <v>40</v>
      </c>
      <c r="H47" s="937" t="s">
        <v>42</v>
      </c>
      <c r="I47" s="938"/>
      <c r="J47" s="938"/>
      <c r="K47" s="939"/>
      <c r="L47" s="42"/>
      <c r="M47" s="524" t="s">
        <v>164</v>
      </c>
      <c r="N47" s="525">
        <f>'1403-04-05'!O47</f>
        <v>1721.5500000000002</v>
      </c>
      <c r="O47" s="525">
        <f>J24</f>
        <v>553.8900000000001</v>
      </c>
      <c r="P47" s="525">
        <f>'1403-04-05'!P47+O47+Q47</f>
        <v>40949.710000000006</v>
      </c>
      <c r="Q47" s="526">
        <v>0</v>
      </c>
      <c r="R47" s="19"/>
      <c r="U47" s="19"/>
    </row>
    <row r="48" spans="1:22" s="526" customFormat="1" ht="30.95" customHeight="1" x14ac:dyDescent="0.25">
      <c r="A48" s="8"/>
      <c r="B48" s="515" t="s">
        <v>486</v>
      </c>
      <c r="C48" s="515">
        <v>0</v>
      </c>
      <c r="D48" s="515" t="s">
        <v>485</v>
      </c>
      <c r="E48" s="515">
        <f>'1403-03-26'!E48+'1403-04-06'!C48</f>
        <v>300.53999999999996</v>
      </c>
      <c r="F48" s="515">
        <v>0</v>
      </c>
      <c r="G48" s="525">
        <f>E48-F48</f>
        <v>300.53999999999996</v>
      </c>
      <c r="H48" s="937" t="s">
        <v>42</v>
      </c>
      <c r="I48" s="938"/>
      <c r="J48" s="938"/>
      <c r="K48" s="939"/>
      <c r="L48" s="42"/>
      <c r="M48" s="524" t="s">
        <v>190</v>
      </c>
      <c r="N48" s="525">
        <f>'1403-04-05'!O48</f>
        <v>0</v>
      </c>
      <c r="O48" s="525">
        <f>J25</f>
        <v>0</v>
      </c>
      <c r="P48" s="525">
        <f>'1403-04-05'!P48+O48+Q48</f>
        <v>490</v>
      </c>
      <c r="Q48" s="19">
        <v>0</v>
      </c>
      <c r="R48" s="19"/>
    </row>
    <row r="49" spans="1:21" s="526" customFormat="1" ht="30.95" customHeight="1" x14ac:dyDescent="0.25">
      <c r="A49" s="8"/>
      <c r="B49" s="515" t="s">
        <v>527</v>
      </c>
      <c r="C49" s="515">
        <v>0</v>
      </c>
      <c r="D49" s="515" t="s">
        <v>485</v>
      </c>
      <c r="E49" s="515">
        <v>28</v>
      </c>
      <c r="F49" s="515">
        <v>0</v>
      </c>
      <c r="G49" s="515">
        <v>28</v>
      </c>
      <c r="H49" s="937" t="s">
        <v>42</v>
      </c>
      <c r="I49" s="938"/>
      <c r="J49" s="938"/>
      <c r="K49" s="939"/>
      <c r="L49" s="42"/>
      <c r="M49" s="515" t="s">
        <v>191</v>
      </c>
      <c r="N49" s="525">
        <f>'1403-04-05'!O49</f>
        <v>0</v>
      </c>
      <c r="O49" s="525">
        <f>J26</f>
        <v>0</v>
      </c>
      <c r="P49" s="525">
        <f>'1403-04-05'!P49+O49+Q49</f>
        <v>90</v>
      </c>
      <c r="Q49" s="526">
        <v>0</v>
      </c>
    </row>
    <row r="50" spans="1:21" s="526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26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26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0</v>
      </c>
    </row>
  </sheetData>
  <mergeCells count="95">
    <mergeCell ref="B50:G50"/>
    <mergeCell ref="H50:P50"/>
    <mergeCell ref="B51:P51"/>
    <mergeCell ref="B52:P52"/>
    <mergeCell ref="H44:K44"/>
    <mergeCell ref="H45:K45"/>
    <mergeCell ref="H46:K46"/>
    <mergeCell ref="H47:K47"/>
    <mergeCell ref="H48:K48"/>
    <mergeCell ref="H49:K49"/>
    <mergeCell ref="B43:K43"/>
    <mergeCell ref="M43:P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7:V8"/>
    <mergeCell ref="B8:D8"/>
    <mergeCell ref="F8:G8"/>
    <mergeCell ref="I8:L8"/>
    <mergeCell ref="M8:P9"/>
    <mergeCell ref="B9:D9"/>
    <mergeCell ref="F9:G9"/>
    <mergeCell ref="I9:L9"/>
    <mergeCell ref="T9:W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35DC-E7F3-41F7-9419-D8C8DF3EED96}">
  <sheetPr>
    <pageSetUpPr fitToPage="1"/>
  </sheetPr>
  <dimension ref="A2:Z62"/>
  <sheetViews>
    <sheetView rightToLeft="1" view="pageBreakPreview" topLeftCell="A2" zoomScale="85" zoomScaleNormal="100" zoomScaleSheetLayoutView="85" workbookViewId="0">
      <selection activeCell="O49" sqref="O4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3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3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39" customFormat="1" ht="23.1" customHeight="1" x14ac:dyDescent="0.25">
      <c r="A4" s="8"/>
      <c r="B4" s="977" t="s">
        <v>2</v>
      </c>
      <c r="C4" s="977"/>
      <c r="D4" s="977"/>
      <c r="E4" s="977"/>
      <c r="F4" s="532"/>
      <c r="G4" s="978" t="s">
        <v>16</v>
      </c>
      <c r="H4" s="978"/>
      <c r="I4" s="997" t="s">
        <v>400</v>
      </c>
      <c r="J4" s="997"/>
      <c r="K4" s="996" t="s">
        <v>536</v>
      </c>
      <c r="L4" s="996"/>
      <c r="M4" s="996"/>
      <c r="N4" s="978" t="s">
        <v>3</v>
      </c>
      <c r="O4" s="978"/>
      <c r="P4" s="536">
        <v>70</v>
      </c>
    </row>
    <row r="5" spans="1:26" s="53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3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34" customFormat="1" ht="22.5" customHeight="1" x14ac:dyDescent="0.25">
      <c r="A7" s="8"/>
      <c r="B7" s="892" t="s">
        <v>60</v>
      </c>
      <c r="C7" s="892"/>
      <c r="D7" s="892"/>
      <c r="E7" s="533" t="s">
        <v>18</v>
      </c>
      <c r="F7" s="892" t="s">
        <v>60</v>
      </c>
      <c r="G7" s="892"/>
      <c r="H7" s="533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34" customFormat="1" ht="30" customHeight="1" x14ac:dyDescent="0.25">
      <c r="A8" s="8"/>
      <c r="B8" s="1040" t="s">
        <v>537</v>
      </c>
      <c r="C8" s="1041"/>
      <c r="D8" s="1042"/>
      <c r="E8" s="537" t="s">
        <v>42</v>
      </c>
      <c r="F8" s="888" t="s">
        <v>410</v>
      </c>
      <c r="G8" s="890"/>
      <c r="H8" s="528">
        <v>800</v>
      </c>
      <c r="I8" s="980" t="s">
        <v>538</v>
      </c>
      <c r="J8" s="981"/>
      <c r="K8" s="981"/>
      <c r="L8" s="982"/>
      <c r="M8" s="1015" t="s">
        <v>539</v>
      </c>
      <c r="N8" s="1016"/>
      <c r="O8" s="1016"/>
      <c r="P8" s="1017"/>
      <c r="S8" s="1034"/>
      <c r="T8" s="1035"/>
      <c r="U8" s="1035"/>
      <c r="V8" s="1036"/>
    </row>
    <row r="9" spans="1:26" s="534" customFormat="1" ht="30" customHeight="1" x14ac:dyDescent="0.25">
      <c r="A9" s="8"/>
      <c r="B9" s="1044" t="s">
        <v>540</v>
      </c>
      <c r="C9" s="1045"/>
      <c r="D9" s="1046"/>
      <c r="E9" s="537" t="s">
        <v>42</v>
      </c>
      <c r="F9" s="928" t="s">
        <v>102</v>
      </c>
      <c r="G9" s="929"/>
      <c r="H9" s="528" t="s">
        <v>42</v>
      </c>
      <c r="I9" s="980" t="s">
        <v>42</v>
      </c>
      <c r="J9" s="981"/>
      <c r="K9" s="981"/>
      <c r="L9" s="982"/>
      <c r="M9" s="1018"/>
      <c r="N9" s="1043"/>
      <c r="O9" s="1043"/>
      <c r="P9" s="1020"/>
      <c r="T9" s="1037" t="s">
        <v>523</v>
      </c>
      <c r="U9" s="1038"/>
      <c r="V9" s="1038"/>
      <c r="W9" s="1039"/>
    </row>
    <row r="10" spans="1:26" s="534" customFormat="1" ht="30" customHeight="1" x14ac:dyDescent="0.25">
      <c r="A10" s="8"/>
      <c r="B10" s="1047"/>
      <c r="C10" s="1048"/>
      <c r="D10" s="1049"/>
      <c r="E10" s="537" t="s">
        <v>42</v>
      </c>
      <c r="F10" s="928" t="s">
        <v>42</v>
      </c>
      <c r="G10" s="929"/>
      <c r="H10" s="528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6" s="53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3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3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36" customFormat="1" ht="18.75" customHeight="1" x14ac:dyDescent="0.25">
      <c r="A14" s="8"/>
      <c r="B14" s="894"/>
      <c r="C14" s="894"/>
      <c r="D14" s="894"/>
      <c r="E14" s="894"/>
      <c r="F14" s="927"/>
      <c r="G14" s="893"/>
      <c r="H14" s="533" t="s">
        <v>57</v>
      </c>
      <c r="I14" s="533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39" customFormat="1" ht="15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980</v>
      </c>
      <c r="F15" s="6" t="s">
        <v>356</v>
      </c>
      <c r="G15" s="528" t="s">
        <v>84</v>
      </c>
      <c r="H15" s="7">
        <v>109</v>
      </c>
      <c r="I15" s="7">
        <v>0</v>
      </c>
      <c r="J15" s="29">
        <f>H15*6+I15*4</f>
        <v>654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39" t="str">
        <f>C15</f>
        <v>712 + 900</v>
      </c>
      <c r="Y15" s="539" t="str">
        <f>D15</f>
        <v>713 + 360</v>
      </c>
      <c r="Z15" s="417" t="str">
        <f>G15</f>
        <v>712 + 650</v>
      </c>
    </row>
    <row r="16" spans="1:26" s="539" customFormat="1" ht="15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750</v>
      </c>
      <c r="F16" s="6" t="s">
        <v>333</v>
      </c>
      <c r="G16" s="528" t="s">
        <v>541</v>
      </c>
      <c r="H16" s="7">
        <v>39</v>
      </c>
      <c r="I16" s="7">
        <v>76</v>
      </c>
      <c r="J16" s="29">
        <f>H16*6+I16*4</f>
        <v>538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31"/>
      <c r="T16" s="531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539" customFormat="1" ht="15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780</v>
      </c>
      <c r="F17" s="6" t="s">
        <v>356</v>
      </c>
      <c r="G17" s="528" t="s">
        <v>543</v>
      </c>
      <c r="H17" s="528">
        <v>0</v>
      </c>
      <c r="I17" s="30">
        <v>116</v>
      </c>
      <c r="J17" s="29">
        <f>H17*6.65+I17*4.16</f>
        <v>482.56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539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28" t="s">
        <v>474</v>
      </c>
      <c r="H18" s="528">
        <v>0</v>
      </c>
      <c r="I18" s="7">
        <v>0</v>
      </c>
      <c r="J18" s="29">
        <f t="shared" ref="J18" si="1">H18*6.65+I18*4.16</f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534"/>
      <c r="R18" s="534"/>
      <c r="S18" s="534"/>
      <c r="T18" s="534"/>
    </row>
    <row r="19" spans="1:20" s="539" customFormat="1" ht="15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1700</v>
      </c>
      <c r="F19" s="6" t="s">
        <v>356</v>
      </c>
      <c r="G19" s="528" t="s">
        <v>546</v>
      </c>
      <c r="H19" s="528">
        <v>54</v>
      </c>
      <c r="I19" s="30">
        <v>13</v>
      </c>
      <c r="J19" s="29">
        <f>H19*6.65+I19*4.16</f>
        <v>413.18</v>
      </c>
      <c r="K19" s="960" t="s">
        <v>69</v>
      </c>
      <c r="L19" s="961"/>
      <c r="M19" s="928" t="s">
        <v>547</v>
      </c>
      <c r="N19" s="891"/>
      <c r="O19" s="891"/>
      <c r="P19" s="929"/>
      <c r="S19" s="899"/>
      <c r="T19" s="899"/>
    </row>
    <row r="20" spans="1:20" s="539" customFormat="1" ht="15" customHeight="1" x14ac:dyDescent="0.25">
      <c r="A20" s="8"/>
      <c r="B20" s="6" t="s">
        <v>40</v>
      </c>
      <c r="C20" s="528" t="s">
        <v>42</v>
      </c>
      <c r="D20" s="528" t="s">
        <v>42</v>
      </c>
      <c r="E20" s="528" t="s">
        <v>42</v>
      </c>
      <c r="F20" s="6" t="s">
        <v>356</v>
      </c>
      <c r="G20" s="528" t="s">
        <v>546</v>
      </c>
      <c r="H20" s="528" t="s">
        <v>42</v>
      </c>
      <c r="I20" s="528" t="s">
        <v>42</v>
      </c>
      <c r="J20" s="538">
        <f>J19</f>
        <v>413.18</v>
      </c>
      <c r="K20" s="960" t="s">
        <v>70</v>
      </c>
      <c r="L20" s="961"/>
      <c r="M20" s="910" t="s">
        <v>42</v>
      </c>
      <c r="N20" s="910"/>
      <c r="O20" s="910"/>
      <c r="P20" s="910"/>
      <c r="S20" s="531"/>
      <c r="T20" s="531"/>
    </row>
    <row r="21" spans="1:20" s="539" customFormat="1" ht="15" customHeight="1" x14ac:dyDescent="0.25">
      <c r="A21" s="8"/>
      <c r="B21" s="7" t="s">
        <v>548</v>
      </c>
      <c r="C21" s="528" t="s">
        <v>42</v>
      </c>
      <c r="D21" s="528" t="s">
        <v>42</v>
      </c>
      <c r="E21" s="528" t="s">
        <v>42</v>
      </c>
      <c r="F21" s="6" t="s">
        <v>356</v>
      </c>
      <c r="G21" s="528" t="s">
        <v>84</v>
      </c>
      <c r="H21" s="528" t="s">
        <v>42</v>
      </c>
      <c r="I21" s="528" t="s">
        <v>42</v>
      </c>
      <c r="J21" s="538">
        <f>J15+J17</f>
        <v>1136.56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531"/>
      <c r="T21" s="209"/>
    </row>
    <row r="22" spans="1:20" s="539" customFormat="1" ht="15" customHeight="1" x14ac:dyDescent="0.25">
      <c r="A22" s="8"/>
      <c r="B22" s="6" t="s">
        <v>163</v>
      </c>
      <c r="C22" s="7" t="s">
        <v>354</v>
      </c>
      <c r="D22" s="7" t="s">
        <v>461</v>
      </c>
      <c r="E22" s="528" t="s">
        <v>42</v>
      </c>
      <c r="F22" s="6" t="s">
        <v>333</v>
      </c>
      <c r="G22" s="528" t="s">
        <v>399</v>
      </c>
      <c r="H22" s="528" t="s">
        <v>42</v>
      </c>
      <c r="I22" s="528" t="s">
        <v>42</v>
      </c>
      <c r="J22" s="538">
        <f>J16</f>
        <v>538</v>
      </c>
      <c r="K22" s="960" t="s">
        <v>70</v>
      </c>
      <c r="L22" s="961"/>
      <c r="M22" s="910" t="s">
        <v>42</v>
      </c>
      <c r="N22" s="910"/>
      <c r="O22" s="910"/>
      <c r="P22" s="910"/>
      <c r="Q22" s="539">
        <v>48</v>
      </c>
      <c r="S22" s="531"/>
      <c r="T22" s="209"/>
    </row>
    <row r="23" spans="1:20" s="539" customFormat="1" ht="15" customHeight="1" x14ac:dyDescent="0.25">
      <c r="A23" s="8"/>
      <c r="B23" s="6" t="s">
        <v>417</v>
      </c>
      <c r="C23" s="528" t="s">
        <v>42</v>
      </c>
      <c r="D23" s="528" t="s">
        <v>42</v>
      </c>
      <c r="E23" s="528" t="s">
        <v>42</v>
      </c>
      <c r="F23" s="528" t="s">
        <v>42</v>
      </c>
      <c r="G23" s="528" t="s">
        <v>479</v>
      </c>
      <c r="H23" s="528" t="s">
        <v>42</v>
      </c>
      <c r="I23" s="528" t="s">
        <v>42</v>
      </c>
      <c r="J23" s="538">
        <v>30</v>
      </c>
      <c r="K23" s="960" t="s">
        <v>70</v>
      </c>
      <c r="L23" s="961"/>
      <c r="M23" s="910" t="s">
        <v>42</v>
      </c>
      <c r="N23" s="910"/>
      <c r="O23" s="910"/>
      <c r="P23" s="910"/>
      <c r="S23" s="531"/>
      <c r="T23" s="209"/>
    </row>
    <row r="24" spans="1:20" s="539" customFormat="1" ht="15" customHeight="1" x14ac:dyDescent="0.25">
      <c r="A24" s="8"/>
      <c r="B24" s="528" t="s">
        <v>367</v>
      </c>
      <c r="C24" s="528" t="s">
        <v>42</v>
      </c>
      <c r="D24" s="528" t="s">
        <v>42</v>
      </c>
      <c r="E24" s="528" t="s">
        <v>42</v>
      </c>
      <c r="F24" s="528" t="s">
        <v>42</v>
      </c>
      <c r="G24" s="528" t="s">
        <v>42</v>
      </c>
      <c r="H24" s="528" t="s">
        <v>42</v>
      </c>
      <c r="I24" s="528" t="s">
        <v>42</v>
      </c>
      <c r="J24" s="528"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531"/>
      <c r="T24" s="209"/>
    </row>
    <row r="25" spans="1:20" s="539" customFormat="1" ht="15" customHeight="1" x14ac:dyDescent="0.25">
      <c r="A25" s="8"/>
      <c r="B25" s="6"/>
      <c r="C25" s="528"/>
      <c r="D25" s="528"/>
      <c r="E25" s="528"/>
      <c r="F25" s="528"/>
      <c r="G25" s="528"/>
      <c r="H25" s="528"/>
      <c r="I25" s="528"/>
      <c r="J25" s="538"/>
      <c r="K25" s="960"/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39" customFormat="1" ht="15" customHeight="1" x14ac:dyDescent="0.25">
      <c r="A26" s="8"/>
      <c r="B26" s="528"/>
      <c r="C26" s="528"/>
      <c r="D26" s="528"/>
      <c r="E26" s="528"/>
      <c r="F26" s="528"/>
      <c r="G26" s="528"/>
      <c r="H26" s="528"/>
      <c r="I26" s="528"/>
      <c r="J26" s="538"/>
      <c r="K26" s="960"/>
      <c r="L26" s="961"/>
      <c r="M26" s="900"/>
      <c r="N26" s="900"/>
      <c r="O26" s="900"/>
      <c r="P26" s="900"/>
      <c r="S26" s="531"/>
      <c r="T26" s="209"/>
    </row>
    <row r="27" spans="1:20" s="539" customFormat="1" ht="15" customHeight="1" x14ac:dyDescent="0.25">
      <c r="A27" s="8"/>
      <c r="B27" s="528"/>
      <c r="C27" s="528"/>
      <c r="D27" s="528"/>
      <c r="E27" s="528"/>
      <c r="F27" s="528"/>
      <c r="G27" s="528"/>
      <c r="H27" s="528"/>
      <c r="I27" s="528"/>
      <c r="J27" s="528"/>
      <c r="K27" s="960"/>
      <c r="L27" s="961"/>
      <c r="M27" s="900"/>
      <c r="N27" s="900"/>
      <c r="O27" s="900"/>
      <c r="P27" s="900"/>
      <c r="S27" s="531"/>
      <c r="T27" s="531"/>
    </row>
    <row r="28" spans="1:20" s="530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39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536" customFormat="1" ht="47.1" customHeight="1" x14ac:dyDescent="0.25">
      <c r="A30" s="8"/>
      <c r="B30" s="533" t="s">
        <v>26</v>
      </c>
      <c r="C30" s="533" t="s">
        <v>28</v>
      </c>
      <c r="D30" s="533" t="s">
        <v>29</v>
      </c>
      <c r="E30" s="533" t="s">
        <v>64</v>
      </c>
      <c r="F30" s="533" t="s">
        <v>30</v>
      </c>
      <c r="G30" s="535" t="s">
        <v>51</v>
      </c>
      <c r="H30" s="535" t="s">
        <v>52</v>
      </c>
      <c r="I30" s="535" t="s">
        <v>53</v>
      </c>
      <c r="J30" s="901" t="s">
        <v>54</v>
      </c>
      <c r="K30" s="902"/>
      <c r="L30" s="51"/>
      <c r="M30" s="533" t="s">
        <v>292</v>
      </c>
      <c r="N30" s="533" t="s">
        <v>293</v>
      </c>
      <c r="O30" s="533" t="s">
        <v>294</v>
      </c>
      <c r="P30" s="533" t="s">
        <v>304</v>
      </c>
    </row>
    <row r="31" spans="1:20" s="539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28">
        <v>2</v>
      </c>
      <c r="F31" s="26">
        <f>SUM(C31:E31)</f>
        <v>6</v>
      </c>
      <c r="G31" s="528">
        <v>10</v>
      </c>
      <c r="H31" s="528">
        <v>0</v>
      </c>
      <c r="I31" s="528">
        <f>SUM(G31:H31)</f>
        <v>10</v>
      </c>
      <c r="J31" s="928">
        <v>10</v>
      </c>
      <c r="K31" s="929"/>
      <c r="L31" s="50"/>
      <c r="M31" s="527" t="s">
        <v>308</v>
      </c>
      <c r="N31" s="527">
        <v>5</v>
      </c>
      <c r="O31" s="527">
        <v>0</v>
      </c>
      <c r="P31" s="527">
        <f>O31+N31</f>
        <v>5</v>
      </c>
    </row>
    <row r="32" spans="1:20" s="539" customFormat="1" ht="17.100000000000001" customHeight="1" x14ac:dyDescent="0.25">
      <c r="A32" s="8"/>
      <c r="B32" s="528" t="s">
        <v>12</v>
      </c>
      <c r="C32" s="26">
        <v>0</v>
      </c>
      <c r="D32" s="26">
        <v>0</v>
      </c>
      <c r="E32" s="528">
        <v>3</v>
      </c>
      <c r="F32" s="26">
        <f t="shared" ref="F32:F38" si="2">SUM(C32:E32)</f>
        <v>3</v>
      </c>
      <c r="G32" s="528">
        <v>30</v>
      </c>
      <c r="H32" s="528">
        <v>0</v>
      </c>
      <c r="I32" s="528">
        <f>SUM(G32:H32)</f>
        <v>30</v>
      </c>
      <c r="J32" s="928">
        <f t="shared" ref="J32:J33" si="3">F32*10-G32</f>
        <v>0</v>
      </c>
      <c r="K32" s="929"/>
      <c r="L32" s="50"/>
      <c r="M32" s="527" t="s">
        <v>300</v>
      </c>
      <c r="N32" s="527">
        <v>5</v>
      </c>
      <c r="O32" s="527">
        <v>1</v>
      </c>
      <c r="P32" s="527">
        <f t="shared" ref="P32:P40" si="4">O32+N32</f>
        <v>6</v>
      </c>
    </row>
    <row r="33" spans="1:22" s="539" customFormat="1" ht="17.100000000000001" customHeight="1" x14ac:dyDescent="0.25">
      <c r="A33" s="8"/>
      <c r="B33" s="528" t="s">
        <v>13</v>
      </c>
      <c r="C33" s="528">
        <v>3</v>
      </c>
      <c r="D33" s="528">
        <v>0</v>
      </c>
      <c r="E33" s="528">
        <v>11</v>
      </c>
      <c r="F33" s="26">
        <f t="shared" si="2"/>
        <v>14</v>
      </c>
      <c r="G33" s="528">
        <v>130</v>
      </c>
      <c r="H33" s="528">
        <v>0</v>
      </c>
      <c r="I33" s="528">
        <f>SUM(G33:H33)</f>
        <v>130</v>
      </c>
      <c r="J33" s="928">
        <f t="shared" si="3"/>
        <v>10</v>
      </c>
      <c r="K33" s="929"/>
      <c r="L33" s="50"/>
      <c r="M33" s="527" t="s">
        <v>296</v>
      </c>
      <c r="N33" s="527">
        <v>7</v>
      </c>
      <c r="O33" s="527">
        <v>0</v>
      </c>
      <c r="P33" s="527">
        <f t="shared" si="4"/>
        <v>7</v>
      </c>
    </row>
    <row r="34" spans="1:22" s="539" customFormat="1" ht="17.100000000000001" customHeight="1" x14ac:dyDescent="0.25">
      <c r="A34" s="8"/>
      <c r="B34" s="528" t="s">
        <v>10</v>
      </c>
      <c r="C34" s="528">
        <v>1</v>
      </c>
      <c r="D34" s="528">
        <v>0</v>
      </c>
      <c r="E34" s="528">
        <v>1</v>
      </c>
      <c r="F34" s="26">
        <f t="shared" si="2"/>
        <v>2</v>
      </c>
      <c r="G34" s="528">
        <v>20</v>
      </c>
      <c r="H34" s="528">
        <v>0</v>
      </c>
      <c r="I34" s="528">
        <f t="shared" ref="I34:I38" si="5">SUM(G34:H34)</f>
        <v>20</v>
      </c>
      <c r="J34" s="928">
        <v>0</v>
      </c>
      <c r="K34" s="929"/>
      <c r="L34" s="50"/>
      <c r="M34" s="527" t="s">
        <v>297</v>
      </c>
      <c r="N34" s="527">
        <v>6</v>
      </c>
      <c r="O34" s="527">
        <v>0</v>
      </c>
      <c r="P34" s="527">
        <f t="shared" si="4"/>
        <v>6</v>
      </c>
    </row>
    <row r="35" spans="1:22" s="539" customFormat="1" ht="17.100000000000001" customHeight="1" x14ac:dyDescent="0.25">
      <c r="A35" s="8"/>
      <c r="B35" s="528" t="s">
        <v>11</v>
      </c>
      <c r="C35" s="528">
        <v>3</v>
      </c>
      <c r="D35" s="528">
        <v>0</v>
      </c>
      <c r="E35" s="528">
        <v>3</v>
      </c>
      <c r="F35" s="26">
        <f t="shared" si="2"/>
        <v>6</v>
      </c>
      <c r="G35" s="528">
        <v>50</v>
      </c>
      <c r="H35" s="528">
        <v>0</v>
      </c>
      <c r="I35" s="528">
        <f t="shared" si="5"/>
        <v>50</v>
      </c>
      <c r="J35" s="928">
        <v>10</v>
      </c>
      <c r="K35" s="929"/>
      <c r="L35" s="50"/>
      <c r="M35" s="527" t="s">
        <v>295</v>
      </c>
      <c r="N35" s="527">
        <v>8</v>
      </c>
      <c r="O35" s="527">
        <v>0</v>
      </c>
      <c r="P35" s="527">
        <f t="shared" si="4"/>
        <v>8</v>
      </c>
    </row>
    <row r="36" spans="1:22" s="539" customFormat="1" ht="17.100000000000001" customHeight="1" x14ac:dyDescent="0.25">
      <c r="A36" s="8"/>
      <c r="B36" s="528" t="s">
        <v>31</v>
      </c>
      <c r="C36" s="528">
        <v>2</v>
      </c>
      <c r="D36" s="528">
        <v>2</v>
      </c>
      <c r="E36" s="528">
        <v>2</v>
      </c>
      <c r="F36" s="26">
        <f t="shared" si="2"/>
        <v>6</v>
      </c>
      <c r="G36" s="528">
        <v>40</v>
      </c>
      <c r="H36" s="528">
        <v>0</v>
      </c>
      <c r="I36" s="528">
        <f t="shared" si="5"/>
        <v>40</v>
      </c>
      <c r="J36" s="928">
        <v>10</v>
      </c>
      <c r="K36" s="929"/>
      <c r="L36" s="50"/>
      <c r="M36" s="527" t="s">
        <v>309</v>
      </c>
      <c r="N36" s="527">
        <v>14</v>
      </c>
      <c r="O36" s="527">
        <v>4</v>
      </c>
      <c r="P36" s="527">
        <f t="shared" si="4"/>
        <v>18</v>
      </c>
    </row>
    <row r="37" spans="1:22" s="539" customFormat="1" ht="17.100000000000001" customHeight="1" x14ac:dyDescent="0.25">
      <c r="A37" s="8"/>
      <c r="B37" s="528" t="s">
        <v>32</v>
      </c>
      <c r="C37" s="528">
        <v>2</v>
      </c>
      <c r="D37" s="528">
        <v>0</v>
      </c>
      <c r="E37" s="528">
        <v>0</v>
      </c>
      <c r="F37" s="26">
        <f t="shared" si="2"/>
        <v>2</v>
      </c>
      <c r="G37" s="528">
        <v>0</v>
      </c>
      <c r="H37" s="528">
        <v>0</v>
      </c>
      <c r="I37" s="528">
        <f t="shared" si="5"/>
        <v>0</v>
      </c>
      <c r="J37" s="928">
        <v>0</v>
      </c>
      <c r="K37" s="929"/>
      <c r="L37" s="50"/>
      <c r="M37" s="527" t="s">
        <v>358</v>
      </c>
      <c r="N37" s="527">
        <v>6</v>
      </c>
      <c r="O37" s="527">
        <v>0</v>
      </c>
      <c r="P37" s="527">
        <f t="shared" si="4"/>
        <v>6</v>
      </c>
    </row>
    <row r="38" spans="1:22" s="539" customFormat="1" ht="17.100000000000001" customHeight="1" x14ac:dyDescent="0.25">
      <c r="A38" s="8"/>
      <c r="B38" s="528" t="s">
        <v>63</v>
      </c>
      <c r="C38" s="528">
        <v>0</v>
      </c>
      <c r="D38" s="528">
        <v>2</v>
      </c>
      <c r="E38" s="528">
        <v>2</v>
      </c>
      <c r="F38" s="26">
        <f t="shared" si="2"/>
        <v>4</v>
      </c>
      <c r="G38" s="528">
        <v>30</v>
      </c>
      <c r="H38" s="528">
        <v>0</v>
      </c>
      <c r="I38" s="528">
        <f t="shared" si="5"/>
        <v>30</v>
      </c>
      <c r="J38" s="928">
        <v>0</v>
      </c>
      <c r="K38" s="929"/>
      <c r="L38" s="50"/>
      <c r="M38" s="527" t="s">
        <v>299</v>
      </c>
      <c r="N38" s="527">
        <v>6</v>
      </c>
      <c r="O38" s="527">
        <v>0</v>
      </c>
      <c r="P38" s="527">
        <f t="shared" si="4"/>
        <v>6</v>
      </c>
    </row>
    <row r="39" spans="1:22" s="539" customFormat="1" ht="17.100000000000001" customHeight="1" x14ac:dyDescent="0.25">
      <c r="A39" s="8"/>
      <c r="B39" s="528" t="s">
        <v>33</v>
      </c>
      <c r="C39" s="528">
        <v>1</v>
      </c>
      <c r="D39" s="528">
        <v>0</v>
      </c>
      <c r="E39" s="528" t="s">
        <v>72</v>
      </c>
      <c r="F39" s="26">
        <f>SUM(C39:E39)</f>
        <v>1</v>
      </c>
      <c r="G39" s="528">
        <v>8</v>
      </c>
      <c r="H39" s="528">
        <v>0</v>
      </c>
      <c r="I39" s="528">
        <f>SUM(G39:H39)</f>
        <v>8</v>
      </c>
      <c r="J39" s="928">
        <v>0</v>
      </c>
      <c r="K39" s="929"/>
      <c r="L39" s="50"/>
      <c r="M39" s="527" t="s">
        <v>307</v>
      </c>
      <c r="N39" s="527">
        <v>43</v>
      </c>
      <c r="O39" s="527">
        <v>0</v>
      </c>
      <c r="P39" s="527">
        <f t="shared" si="4"/>
        <v>43</v>
      </c>
    </row>
    <row r="40" spans="1:22" s="539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28">
        <v>120</v>
      </c>
      <c r="H40" s="528">
        <v>0</v>
      </c>
      <c r="I40" s="528">
        <f>SUM(G40:H40)</f>
        <v>120</v>
      </c>
      <c r="J40" s="928">
        <v>0</v>
      </c>
      <c r="K40" s="929"/>
      <c r="L40" s="50"/>
      <c r="M40" s="527" t="s">
        <v>549</v>
      </c>
      <c r="N40" s="527">
        <v>8</v>
      </c>
      <c r="O40" s="527">
        <v>0</v>
      </c>
      <c r="P40" s="527">
        <f t="shared" si="4"/>
        <v>8</v>
      </c>
    </row>
    <row r="41" spans="1:22" s="539" customFormat="1" ht="17.100000000000001" customHeight="1" x14ac:dyDescent="0.25">
      <c r="A41" s="8"/>
      <c r="B41" s="40" t="s">
        <v>550</v>
      </c>
      <c r="C41" s="103">
        <f>SUM(C31:C40)</f>
        <v>13</v>
      </c>
      <c r="D41" s="103">
        <f t="shared" ref="D41:I41" si="6">SUM(D31:D40)</f>
        <v>19</v>
      </c>
      <c r="E41" s="103">
        <f t="shared" si="6"/>
        <v>24</v>
      </c>
      <c r="F41" s="103">
        <f t="shared" si="6"/>
        <v>56</v>
      </c>
      <c r="G41" s="103">
        <f t="shared" si="6"/>
        <v>438</v>
      </c>
      <c r="H41" s="103">
        <f t="shared" si="6"/>
        <v>0</v>
      </c>
      <c r="I41" s="103">
        <f t="shared" si="6"/>
        <v>438</v>
      </c>
      <c r="J41" s="928">
        <f>SUM(J31:K40)</f>
        <v>40</v>
      </c>
      <c r="K41" s="929"/>
      <c r="L41" s="50"/>
      <c r="M41" s="527" t="s">
        <v>306</v>
      </c>
      <c r="N41" s="527">
        <f>SUM(N31:N40)</f>
        <v>108</v>
      </c>
      <c r="O41" s="527">
        <f>SUM(O31:O40)</f>
        <v>5</v>
      </c>
      <c r="P41" s="527">
        <f>SUM(P31:P40)</f>
        <v>113</v>
      </c>
      <c r="Q41" s="345">
        <f>N41-N39</f>
        <v>65</v>
      </c>
      <c r="S41" s="539">
        <f>(F41*10-G41)/10</f>
        <v>12.2</v>
      </c>
    </row>
    <row r="42" spans="1:22" s="539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39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39" customFormat="1" ht="30.6" customHeight="1" x14ac:dyDescent="0.25">
      <c r="A44" s="8"/>
      <c r="B44" s="535" t="s">
        <v>35</v>
      </c>
      <c r="C44" s="535" t="s">
        <v>36</v>
      </c>
      <c r="D44" s="535" t="s">
        <v>1</v>
      </c>
      <c r="E44" s="529" t="s">
        <v>45</v>
      </c>
      <c r="F44" s="535" t="s">
        <v>71</v>
      </c>
      <c r="G44" s="535" t="s">
        <v>37</v>
      </c>
      <c r="H44" s="901" t="s">
        <v>7</v>
      </c>
      <c r="I44" s="936"/>
      <c r="J44" s="936"/>
      <c r="K44" s="902"/>
      <c r="L44" s="43"/>
      <c r="M44" s="535" t="s">
        <v>50</v>
      </c>
      <c r="N44" s="535" t="s">
        <v>49</v>
      </c>
      <c r="O44" s="535" t="s">
        <v>48</v>
      </c>
      <c r="P44" s="535" t="s">
        <v>47</v>
      </c>
      <c r="Q44" s="539" t="s">
        <v>243</v>
      </c>
      <c r="R44" s="539" t="s">
        <v>424</v>
      </c>
    </row>
    <row r="45" spans="1:22" s="539" customFormat="1" ht="30.95" customHeight="1" x14ac:dyDescent="0.55000000000000004">
      <c r="A45" s="8"/>
      <c r="B45" s="528" t="s">
        <v>61</v>
      </c>
      <c r="C45" s="538">
        <v>0</v>
      </c>
      <c r="D45" s="528" t="s">
        <v>62</v>
      </c>
      <c r="E45" s="538">
        <f>'1403-04-06'!E45+'1403-04-07'!C45</f>
        <v>246800</v>
      </c>
      <c r="F45" s="538">
        <v>3010</v>
      </c>
      <c r="G45" s="538">
        <f>'1403-04-06'!G45-F45+C45+R45</f>
        <v>116050</v>
      </c>
      <c r="H45" s="1012" t="s">
        <v>425</v>
      </c>
      <c r="I45" s="1013"/>
      <c r="J45" s="1013"/>
      <c r="K45" s="1014"/>
      <c r="L45" s="41"/>
      <c r="M45" s="528" t="s">
        <v>66</v>
      </c>
      <c r="N45" s="538">
        <f>'1403-04-06'!O45</f>
        <v>1775.89</v>
      </c>
      <c r="O45" s="538">
        <f>SUM(J15:J19)</f>
        <v>2087.7399999999998</v>
      </c>
      <c r="P45" s="538">
        <f>'1403-04-06'!P45+O45+Q45</f>
        <v>104621.74999999999</v>
      </c>
      <c r="Q45" s="19">
        <v>0</v>
      </c>
      <c r="R45" s="19">
        <v>0</v>
      </c>
      <c r="V45" s="18"/>
    </row>
    <row r="46" spans="1:22" s="539" customFormat="1" ht="30.95" customHeight="1" x14ac:dyDescent="0.25">
      <c r="A46" s="8"/>
      <c r="B46" s="528" t="s">
        <v>301</v>
      </c>
      <c r="C46" s="528">
        <v>0</v>
      </c>
      <c r="D46" s="528" t="s">
        <v>302</v>
      </c>
      <c r="E46" s="538">
        <f>'1403-04-06'!E46+'1403-04-07'!C46</f>
        <v>251</v>
      </c>
      <c r="F46" s="528">
        <v>0</v>
      </c>
      <c r="G46" s="538" t="s">
        <v>42</v>
      </c>
      <c r="H46" s="937" t="s">
        <v>42</v>
      </c>
      <c r="I46" s="938"/>
      <c r="J46" s="938"/>
      <c r="K46" s="939"/>
      <c r="L46" s="42"/>
      <c r="M46" s="537" t="s">
        <v>67</v>
      </c>
      <c r="N46" s="538">
        <f>'1403-04-06'!O46</f>
        <v>1222</v>
      </c>
      <c r="O46" s="538">
        <f>J21+J20</f>
        <v>1549.74</v>
      </c>
      <c r="P46" s="538">
        <f>'1403-04-06'!P46+O46+Q46</f>
        <v>75775.89</v>
      </c>
      <c r="Q46" s="19">
        <f>Q45*0.6</f>
        <v>0</v>
      </c>
      <c r="R46" s="19"/>
      <c r="U46" s="19"/>
    </row>
    <row r="47" spans="1:22" s="539" customFormat="1" ht="30.95" customHeight="1" x14ac:dyDescent="0.25">
      <c r="A47" s="8"/>
      <c r="B47" s="528" t="s">
        <v>551</v>
      </c>
      <c r="C47" s="528">
        <v>0</v>
      </c>
      <c r="D47" s="528" t="s">
        <v>485</v>
      </c>
      <c r="E47" s="538">
        <v>340</v>
      </c>
      <c r="F47" s="528">
        <v>0</v>
      </c>
      <c r="G47" s="538">
        <v>340</v>
      </c>
      <c r="H47" s="937" t="s">
        <v>42</v>
      </c>
      <c r="I47" s="938"/>
      <c r="J47" s="938"/>
      <c r="K47" s="939"/>
      <c r="L47" s="42"/>
      <c r="M47" s="537" t="s">
        <v>164</v>
      </c>
      <c r="N47" s="538">
        <f>'1403-04-06'!O47</f>
        <v>553.8900000000001</v>
      </c>
      <c r="O47" s="538">
        <f>J22</f>
        <v>538</v>
      </c>
      <c r="P47" s="538">
        <f>'1403-04-06'!P47+O47+Q47</f>
        <v>41487.710000000006</v>
      </c>
      <c r="Q47" s="539">
        <v>0</v>
      </c>
      <c r="R47" s="19"/>
      <c r="U47" s="19"/>
    </row>
    <row r="48" spans="1:22" s="539" customFormat="1" ht="30.95" customHeight="1" x14ac:dyDescent="0.25">
      <c r="A48" s="8"/>
      <c r="B48" s="528" t="s">
        <v>527</v>
      </c>
      <c r="C48" s="528">
        <v>0</v>
      </c>
      <c r="D48" s="528" t="s">
        <v>485</v>
      </c>
      <c r="E48" s="538">
        <v>28</v>
      </c>
      <c r="F48" s="528">
        <v>0</v>
      </c>
      <c r="G48" s="538">
        <v>28</v>
      </c>
      <c r="H48" s="937" t="s">
        <v>42</v>
      </c>
      <c r="I48" s="938"/>
      <c r="J48" s="938"/>
      <c r="K48" s="939"/>
      <c r="L48" s="42"/>
      <c r="M48" s="537" t="s">
        <v>190</v>
      </c>
      <c r="N48" s="538">
        <f>'1403-04-06'!O48</f>
        <v>0</v>
      </c>
      <c r="O48" s="538">
        <f>J23</f>
        <v>30</v>
      </c>
      <c r="P48" s="538">
        <f>'1403-04-06'!P48+O48+Q48</f>
        <v>520</v>
      </c>
      <c r="Q48" s="19">
        <v>0</v>
      </c>
      <c r="R48" s="19"/>
    </row>
    <row r="49" spans="1:21" s="539" customFormat="1" ht="30.95" customHeight="1" x14ac:dyDescent="0.25">
      <c r="A49" s="8"/>
      <c r="B49" s="528"/>
      <c r="C49" s="528"/>
      <c r="D49" s="528"/>
      <c r="E49" s="538"/>
      <c r="F49" s="528"/>
      <c r="G49" s="538"/>
      <c r="H49" s="937"/>
      <c r="I49" s="938"/>
      <c r="J49" s="938"/>
      <c r="K49" s="939"/>
      <c r="L49" s="42"/>
      <c r="M49" s="528" t="s">
        <v>191</v>
      </c>
      <c r="N49" s="538">
        <f>'1403-04-06'!O49</f>
        <v>0</v>
      </c>
      <c r="O49" s="538">
        <f>J26</f>
        <v>0</v>
      </c>
      <c r="P49" s="538">
        <f>'1403-04-06'!P49+O49+Q49</f>
        <v>90</v>
      </c>
      <c r="Q49" s="539">
        <v>0</v>
      </c>
    </row>
    <row r="50" spans="1:21" s="539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39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39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0</v>
      </c>
    </row>
  </sheetData>
  <mergeCells count="93">
    <mergeCell ref="B50:G50"/>
    <mergeCell ref="H50:P50"/>
    <mergeCell ref="B51:P51"/>
    <mergeCell ref="B52:P52"/>
    <mergeCell ref="M8:P10"/>
    <mergeCell ref="B9:D10"/>
    <mergeCell ref="H44:K44"/>
    <mergeCell ref="H45:K45"/>
    <mergeCell ref="H46:K46"/>
    <mergeCell ref="H47:K47"/>
    <mergeCell ref="H48:K48"/>
    <mergeCell ref="H49:K49"/>
    <mergeCell ref="J38:K38"/>
    <mergeCell ref="J39:K39"/>
    <mergeCell ref="J40:K40"/>
    <mergeCell ref="J41:K41"/>
    <mergeCell ref="B42:P42"/>
    <mergeCell ref="B43:K43"/>
    <mergeCell ref="M43:P43"/>
    <mergeCell ref="J32:K32"/>
    <mergeCell ref="J33:K33"/>
    <mergeCell ref="J34:K34"/>
    <mergeCell ref="J35:K35"/>
    <mergeCell ref="J36:K36"/>
    <mergeCell ref="J37:K37"/>
    <mergeCell ref="J31:K31"/>
    <mergeCell ref="K24:L24"/>
    <mergeCell ref="M24:P24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K21:L21"/>
    <mergeCell ref="M21:P21"/>
    <mergeCell ref="K22:L22"/>
    <mergeCell ref="M22:P22"/>
    <mergeCell ref="K23:L23"/>
    <mergeCell ref="M23:P23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K19:L19"/>
    <mergeCell ref="M19:P19"/>
    <mergeCell ref="S19:T19"/>
    <mergeCell ref="S14:T14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7:V8"/>
    <mergeCell ref="B8:D8"/>
    <mergeCell ref="F8:G8"/>
    <mergeCell ref="I8:L8"/>
    <mergeCell ref="F9:G9"/>
    <mergeCell ref="I9:L9"/>
    <mergeCell ref="T9:W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AB6E-F0AB-4D09-A813-F10F0A4B93F2}">
  <sheetPr>
    <pageSetUpPr fitToPage="1"/>
  </sheetPr>
  <dimension ref="A2:Z62"/>
  <sheetViews>
    <sheetView rightToLeft="1" view="pageBreakPreview" topLeftCell="A22" zoomScale="85" zoomScaleNormal="100" zoomScaleSheetLayoutView="85" workbookViewId="0">
      <selection activeCell="F46" sqref="F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52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52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52" customFormat="1" ht="23.1" customHeight="1" x14ac:dyDescent="0.25">
      <c r="A4" s="8"/>
      <c r="B4" s="977" t="s">
        <v>2</v>
      </c>
      <c r="C4" s="977"/>
      <c r="D4" s="977"/>
      <c r="E4" s="977"/>
      <c r="F4" s="546"/>
      <c r="G4" s="978" t="s">
        <v>16</v>
      </c>
      <c r="H4" s="978"/>
      <c r="I4" s="997" t="s">
        <v>402</v>
      </c>
      <c r="J4" s="997"/>
      <c r="K4" s="996" t="s">
        <v>552</v>
      </c>
      <c r="L4" s="996"/>
      <c r="M4" s="996"/>
      <c r="N4" s="978" t="s">
        <v>3</v>
      </c>
      <c r="O4" s="978"/>
      <c r="P4" s="550">
        <v>71</v>
      </c>
    </row>
    <row r="5" spans="1:26" s="54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52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40" customFormat="1" ht="22.5" customHeight="1" x14ac:dyDescent="0.25">
      <c r="A7" s="8"/>
      <c r="B7" s="892" t="s">
        <v>60</v>
      </c>
      <c r="C7" s="892"/>
      <c r="D7" s="892"/>
      <c r="E7" s="541" t="s">
        <v>18</v>
      </c>
      <c r="F7" s="892" t="s">
        <v>60</v>
      </c>
      <c r="G7" s="892"/>
      <c r="H7" s="54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40" customFormat="1" ht="30" customHeight="1" x14ac:dyDescent="0.25">
      <c r="A8" s="8"/>
      <c r="B8" s="1040" t="s">
        <v>537</v>
      </c>
      <c r="C8" s="1041"/>
      <c r="D8" s="1042"/>
      <c r="E8" s="549" t="s">
        <v>42</v>
      </c>
      <c r="F8" s="888" t="s">
        <v>410</v>
      </c>
      <c r="G8" s="890"/>
      <c r="H8" s="545">
        <v>800</v>
      </c>
      <c r="I8" s="980" t="s">
        <v>538</v>
      </c>
      <c r="J8" s="981"/>
      <c r="K8" s="981"/>
      <c r="L8" s="982"/>
      <c r="M8" s="1015" t="s">
        <v>553</v>
      </c>
      <c r="N8" s="1016"/>
      <c r="O8" s="1016"/>
      <c r="P8" s="1017"/>
      <c r="S8" s="1034"/>
      <c r="T8" s="1035"/>
      <c r="U8" s="1035"/>
      <c r="V8" s="1036"/>
    </row>
    <row r="9" spans="1:26" s="540" customFormat="1" ht="30" customHeight="1" x14ac:dyDescent="0.25">
      <c r="A9" s="8"/>
      <c r="B9" s="1044" t="s">
        <v>540</v>
      </c>
      <c r="C9" s="1045"/>
      <c r="D9" s="1046"/>
      <c r="E9" s="549" t="s">
        <v>42</v>
      </c>
      <c r="F9" s="928" t="s">
        <v>102</v>
      </c>
      <c r="G9" s="929"/>
      <c r="H9" s="545" t="s">
        <v>42</v>
      </c>
      <c r="I9" s="980" t="s">
        <v>42</v>
      </c>
      <c r="J9" s="981"/>
      <c r="K9" s="981"/>
      <c r="L9" s="982"/>
      <c r="M9" s="1018"/>
      <c r="N9" s="1043"/>
      <c r="O9" s="1043"/>
      <c r="P9" s="1020"/>
      <c r="T9" s="1037" t="s">
        <v>523</v>
      </c>
      <c r="U9" s="1038"/>
      <c r="V9" s="1038"/>
      <c r="W9" s="1039"/>
    </row>
    <row r="10" spans="1:26" s="540" customFormat="1" ht="30" customHeight="1" x14ac:dyDescent="0.25">
      <c r="A10" s="8"/>
      <c r="B10" s="1047"/>
      <c r="C10" s="1048"/>
      <c r="D10" s="1049"/>
      <c r="E10" s="549" t="s">
        <v>42</v>
      </c>
      <c r="F10" s="928" t="s">
        <v>42</v>
      </c>
      <c r="G10" s="929"/>
      <c r="H10" s="545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6" s="54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52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52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50" customFormat="1" ht="18.75" customHeight="1" x14ac:dyDescent="0.25">
      <c r="A14" s="8"/>
      <c r="B14" s="894"/>
      <c r="C14" s="894"/>
      <c r="D14" s="894"/>
      <c r="E14" s="894"/>
      <c r="F14" s="927"/>
      <c r="G14" s="893"/>
      <c r="H14" s="541" t="s">
        <v>57</v>
      </c>
      <c r="I14" s="54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52" customFormat="1" ht="15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980</v>
      </c>
      <c r="F15" s="6" t="s">
        <v>356</v>
      </c>
      <c r="G15" s="545" t="s">
        <v>84</v>
      </c>
      <c r="H15" s="7">
        <v>0</v>
      </c>
      <c r="I15" s="7">
        <v>0</v>
      </c>
      <c r="J15" s="29">
        <f>H15*6+I15*4</f>
        <v>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52" t="str">
        <f>C15</f>
        <v>712 + 900</v>
      </c>
      <c r="Y15" s="552" t="str">
        <f>D15</f>
        <v>713 + 360</v>
      </c>
      <c r="Z15" s="417" t="str">
        <f>G15</f>
        <v>712 + 650</v>
      </c>
    </row>
    <row r="16" spans="1:26" s="552" customFormat="1" ht="15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750</v>
      </c>
      <c r="F16" s="6" t="s">
        <v>333</v>
      </c>
      <c r="G16" s="545" t="s">
        <v>541</v>
      </c>
      <c r="H16" s="7">
        <v>0</v>
      </c>
      <c r="I16" s="7">
        <v>0</v>
      </c>
      <c r="J16" s="29">
        <f>H16*6+I16*4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43"/>
      <c r="T16" s="543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552" customFormat="1" ht="15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780</v>
      </c>
      <c r="F17" s="6" t="s">
        <v>356</v>
      </c>
      <c r="G17" s="545" t="s">
        <v>543</v>
      </c>
      <c r="H17" s="545">
        <v>0</v>
      </c>
      <c r="I17" s="30">
        <v>0</v>
      </c>
      <c r="J17" s="29">
        <f>H17*6.65+I17*4.16</f>
        <v>0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552" customFormat="1" ht="15" customHeight="1" x14ac:dyDescent="0.25">
      <c r="A18" s="8"/>
      <c r="B18" s="397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45" t="s">
        <v>474</v>
      </c>
      <c r="H18" s="545">
        <v>0</v>
      </c>
      <c r="I18" s="7">
        <v>0</v>
      </c>
      <c r="J18" s="29">
        <f t="shared" ref="J18" si="1">H18*6.65+I18*4.16</f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540"/>
      <c r="R18" s="540"/>
      <c r="S18" s="540"/>
      <c r="T18" s="540"/>
    </row>
    <row r="19" spans="1:20" s="552" customFormat="1" ht="15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1700</v>
      </c>
      <c r="F19" s="6" t="s">
        <v>356</v>
      </c>
      <c r="G19" s="545" t="s">
        <v>546</v>
      </c>
      <c r="H19" s="545">
        <v>0</v>
      </c>
      <c r="I19" s="30">
        <v>0</v>
      </c>
      <c r="J19" s="29">
        <f>H19*6.65+I19*4.16</f>
        <v>0</v>
      </c>
      <c r="K19" s="960" t="s">
        <v>69</v>
      </c>
      <c r="L19" s="961"/>
      <c r="M19" s="928" t="s">
        <v>547</v>
      </c>
      <c r="N19" s="891"/>
      <c r="O19" s="891"/>
      <c r="P19" s="929"/>
      <c r="S19" s="899"/>
      <c r="T19" s="899"/>
    </row>
    <row r="20" spans="1:20" s="552" customFormat="1" ht="15" customHeight="1" x14ac:dyDescent="0.25">
      <c r="A20" s="8"/>
      <c r="B20" s="6" t="s">
        <v>40</v>
      </c>
      <c r="C20" s="545" t="s">
        <v>42</v>
      </c>
      <c r="D20" s="545" t="s">
        <v>42</v>
      </c>
      <c r="E20" s="545" t="s">
        <v>42</v>
      </c>
      <c r="F20" s="6" t="s">
        <v>356</v>
      </c>
      <c r="G20" s="545" t="s">
        <v>546</v>
      </c>
      <c r="H20" s="545" t="s">
        <v>42</v>
      </c>
      <c r="I20" s="545" t="s">
        <v>42</v>
      </c>
      <c r="J20" s="551">
        <f>J19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543"/>
      <c r="T20" s="543"/>
    </row>
    <row r="21" spans="1:20" s="552" customFormat="1" ht="15" customHeight="1" x14ac:dyDescent="0.25">
      <c r="A21" s="8"/>
      <c r="B21" s="7" t="s">
        <v>548</v>
      </c>
      <c r="C21" s="545" t="s">
        <v>42</v>
      </c>
      <c r="D21" s="545" t="s">
        <v>42</v>
      </c>
      <c r="E21" s="545" t="s">
        <v>42</v>
      </c>
      <c r="F21" s="6" t="s">
        <v>356</v>
      </c>
      <c r="G21" s="545" t="s">
        <v>84</v>
      </c>
      <c r="H21" s="545" t="s">
        <v>42</v>
      </c>
      <c r="I21" s="545" t="s">
        <v>42</v>
      </c>
      <c r="J21" s="551">
        <f>J15+J17</f>
        <v>0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543"/>
      <c r="T21" s="209"/>
    </row>
    <row r="22" spans="1:20" s="552" customFormat="1" ht="15" customHeight="1" x14ac:dyDescent="0.25">
      <c r="A22" s="8"/>
      <c r="B22" s="6" t="s">
        <v>163</v>
      </c>
      <c r="C22" s="7" t="s">
        <v>354</v>
      </c>
      <c r="D22" s="7" t="s">
        <v>461</v>
      </c>
      <c r="E22" s="545" t="s">
        <v>42</v>
      </c>
      <c r="F22" s="6" t="s">
        <v>333</v>
      </c>
      <c r="G22" s="545" t="s">
        <v>399</v>
      </c>
      <c r="H22" s="545" t="s">
        <v>42</v>
      </c>
      <c r="I22" s="545" t="s">
        <v>42</v>
      </c>
      <c r="J22" s="551">
        <f>J16</f>
        <v>0</v>
      </c>
      <c r="K22" s="960" t="s">
        <v>70</v>
      </c>
      <c r="L22" s="961"/>
      <c r="M22" s="910" t="s">
        <v>42</v>
      </c>
      <c r="N22" s="910"/>
      <c r="O22" s="910"/>
      <c r="P22" s="910"/>
      <c r="Q22" s="552">
        <v>48</v>
      </c>
      <c r="S22" s="543"/>
      <c r="T22" s="209"/>
    </row>
    <row r="23" spans="1:20" s="552" customFormat="1" ht="15" customHeight="1" x14ac:dyDescent="0.25">
      <c r="A23" s="8"/>
      <c r="B23" s="6" t="s">
        <v>417</v>
      </c>
      <c r="C23" s="545" t="s">
        <v>42</v>
      </c>
      <c r="D23" s="545" t="s">
        <v>42</v>
      </c>
      <c r="E23" s="545" t="s">
        <v>42</v>
      </c>
      <c r="F23" s="545" t="s">
        <v>42</v>
      </c>
      <c r="G23" s="545" t="s">
        <v>479</v>
      </c>
      <c r="H23" s="545" t="s">
        <v>42</v>
      </c>
      <c r="I23" s="545" t="s">
        <v>42</v>
      </c>
      <c r="J23" s="551">
        <v>30</v>
      </c>
      <c r="K23" s="960" t="s">
        <v>70</v>
      </c>
      <c r="L23" s="961"/>
      <c r="M23" s="910" t="s">
        <v>42</v>
      </c>
      <c r="N23" s="910"/>
      <c r="O23" s="910"/>
      <c r="P23" s="910"/>
      <c r="S23" s="543"/>
      <c r="T23" s="209"/>
    </row>
    <row r="24" spans="1:20" s="552" customFormat="1" ht="15" customHeight="1" x14ac:dyDescent="0.25">
      <c r="A24" s="8"/>
      <c r="B24" s="545" t="s">
        <v>367</v>
      </c>
      <c r="C24" s="545" t="s">
        <v>42</v>
      </c>
      <c r="D24" s="545" t="s">
        <v>42</v>
      </c>
      <c r="E24" s="545" t="s">
        <v>42</v>
      </c>
      <c r="F24" s="545" t="s">
        <v>42</v>
      </c>
      <c r="G24" s="545" t="s">
        <v>42</v>
      </c>
      <c r="H24" s="545" t="s">
        <v>42</v>
      </c>
      <c r="I24" s="545" t="s">
        <v>42</v>
      </c>
      <c r="J24" s="545"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543"/>
      <c r="T24" s="209"/>
    </row>
    <row r="25" spans="1:20" s="552" customFormat="1" ht="15" customHeight="1" x14ac:dyDescent="0.25">
      <c r="A25" s="8"/>
      <c r="B25" s="6"/>
      <c r="C25" s="545"/>
      <c r="D25" s="545"/>
      <c r="E25" s="545"/>
      <c r="F25" s="545"/>
      <c r="G25" s="545"/>
      <c r="H25" s="545"/>
      <c r="I25" s="545"/>
      <c r="J25" s="551"/>
      <c r="K25" s="960"/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52" customFormat="1" ht="15" customHeight="1" x14ac:dyDescent="0.25">
      <c r="A26" s="8"/>
      <c r="B26" s="545"/>
      <c r="C26" s="545"/>
      <c r="D26" s="545"/>
      <c r="E26" s="545"/>
      <c r="F26" s="545"/>
      <c r="G26" s="545"/>
      <c r="H26" s="545"/>
      <c r="I26" s="545"/>
      <c r="J26" s="551"/>
      <c r="K26" s="960"/>
      <c r="L26" s="961"/>
      <c r="M26" s="900"/>
      <c r="N26" s="900"/>
      <c r="O26" s="900"/>
      <c r="P26" s="900"/>
      <c r="S26" s="543"/>
      <c r="T26" s="209"/>
    </row>
    <row r="27" spans="1:20" s="552" customFormat="1" ht="15" customHeight="1" x14ac:dyDescent="0.25">
      <c r="A27" s="8"/>
      <c r="B27" s="545"/>
      <c r="C27" s="545"/>
      <c r="D27" s="545"/>
      <c r="E27" s="545"/>
      <c r="F27" s="545"/>
      <c r="G27" s="545"/>
      <c r="H27" s="545"/>
      <c r="I27" s="545"/>
      <c r="J27" s="545"/>
      <c r="K27" s="960"/>
      <c r="L27" s="961"/>
      <c r="M27" s="900"/>
      <c r="N27" s="900"/>
      <c r="O27" s="900"/>
      <c r="P27" s="900"/>
      <c r="S27" s="543"/>
      <c r="T27" s="543"/>
    </row>
    <row r="28" spans="1:20" s="54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52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550" customFormat="1" ht="47.1" customHeight="1" x14ac:dyDescent="0.25">
      <c r="A30" s="8"/>
      <c r="B30" s="541" t="s">
        <v>26</v>
      </c>
      <c r="C30" s="541" t="s">
        <v>28</v>
      </c>
      <c r="D30" s="541" t="s">
        <v>29</v>
      </c>
      <c r="E30" s="541" t="s">
        <v>64</v>
      </c>
      <c r="F30" s="541" t="s">
        <v>30</v>
      </c>
      <c r="G30" s="542" t="s">
        <v>51</v>
      </c>
      <c r="H30" s="542" t="s">
        <v>52</v>
      </c>
      <c r="I30" s="542" t="s">
        <v>53</v>
      </c>
      <c r="J30" s="901" t="s">
        <v>54</v>
      </c>
      <c r="K30" s="902"/>
      <c r="L30" s="51"/>
      <c r="M30" s="541" t="s">
        <v>292</v>
      </c>
      <c r="N30" s="541" t="s">
        <v>293</v>
      </c>
      <c r="O30" s="541" t="s">
        <v>294</v>
      </c>
      <c r="P30" s="541" t="s">
        <v>304</v>
      </c>
    </row>
    <row r="31" spans="1:20" s="552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45">
        <v>2</v>
      </c>
      <c r="F31" s="26">
        <f>SUM(C31:E31)</f>
        <v>6</v>
      </c>
      <c r="G31" s="545">
        <v>10</v>
      </c>
      <c r="H31" s="545">
        <v>0</v>
      </c>
      <c r="I31" s="545">
        <f>SUM(G31:H31)</f>
        <v>10</v>
      </c>
      <c r="J31" s="928">
        <v>10</v>
      </c>
      <c r="K31" s="929"/>
      <c r="L31" s="50"/>
      <c r="M31" s="548" t="s">
        <v>308</v>
      </c>
      <c r="N31" s="548">
        <v>5</v>
      </c>
      <c r="O31" s="548">
        <v>0</v>
      </c>
      <c r="P31" s="548">
        <f>O31+N31</f>
        <v>5</v>
      </c>
    </row>
    <row r="32" spans="1:20" s="552" customFormat="1" ht="17.100000000000001" customHeight="1" x14ac:dyDescent="0.25">
      <c r="A32" s="8"/>
      <c r="B32" s="545" t="s">
        <v>12</v>
      </c>
      <c r="C32" s="26">
        <v>0</v>
      </c>
      <c r="D32" s="26">
        <v>0</v>
      </c>
      <c r="E32" s="545">
        <v>3</v>
      </c>
      <c r="F32" s="26">
        <f t="shared" ref="F32:F38" si="2">SUM(C32:E32)</f>
        <v>3</v>
      </c>
      <c r="G32" s="545">
        <v>30</v>
      </c>
      <c r="H32" s="545">
        <v>0</v>
      </c>
      <c r="I32" s="545">
        <f>SUM(G32:H32)</f>
        <v>30</v>
      </c>
      <c r="J32" s="928">
        <f t="shared" ref="J32:J33" si="3">F32*10-G32</f>
        <v>0</v>
      </c>
      <c r="K32" s="929"/>
      <c r="L32" s="50"/>
      <c r="M32" s="548" t="s">
        <v>300</v>
      </c>
      <c r="N32" s="548">
        <v>5</v>
      </c>
      <c r="O32" s="548">
        <v>1</v>
      </c>
      <c r="P32" s="548">
        <f t="shared" ref="P32:P40" si="4">O32+N32</f>
        <v>6</v>
      </c>
    </row>
    <row r="33" spans="1:22" s="552" customFormat="1" ht="17.100000000000001" customHeight="1" x14ac:dyDescent="0.25">
      <c r="A33" s="8"/>
      <c r="B33" s="545" t="s">
        <v>13</v>
      </c>
      <c r="C33" s="545">
        <v>3</v>
      </c>
      <c r="D33" s="545">
        <v>0</v>
      </c>
      <c r="E33" s="545">
        <v>11</v>
      </c>
      <c r="F33" s="26">
        <f t="shared" si="2"/>
        <v>14</v>
      </c>
      <c r="G33" s="545">
        <v>130</v>
      </c>
      <c r="H33" s="545">
        <v>0</v>
      </c>
      <c r="I33" s="545">
        <f>SUM(G33:H33)</f>
        <v>130</v>
      </c>
      <c r="J33" s="928">
        <f t="shared" si="3"/>
        <v>10</v>
      </c>
      <c r="K33" s="929"/>
      <c r="L33" s="50"/>
      <c r="M33" s="548" t="s">
        <v>296</v>
      </c>
      <c r="N33" s="548">
        <v>7</v>
      </c>
      <c r="O33" s="548">
        <v>0</v>
      </c>
      <c r="P33" s="548">
        <f t="shared" si="4"/>
        <v>7</v>
      </c>
    </row>
    <row r="34" spans="1:22" s="552" customFormat="1" ht="17.100000000000001" customHeight="1" x14ac:dyDescent="0.25">
      <c r="A34" s="8"/>
      <c r="B34" s="545" t="s">
        <v>10</v>
      </c>
      <c r="C34" s="545">
        <v>1</v>
      </c>
      <c r="D34" s="545">
        <v>0</v>
      </c>
      <c r="E34" s="545">
        <v>1</v>
      </c>
      <c r="F34" s="26">
        <f t="shared" si="2"/>
        <v>2</v>
      </c>
      <c r="G34" s="545">
        <v>20</v>
      </c>
      <c r="H34" s="545">
        <v>0</v>
      </c>
      <c r="I34" s="545">
        <f t="shared" ref="I34:I38" si="5">SUM(G34:H34)</f>
        <v>20</v>
      </c>
      <c r="J34" s="928">
        <v>0</v>
      </c>
      <c r="K34" s="929"/>
      <c r="L34" s="50"/>
      <c r="M34" s="548" t="s">
        <v>297</v>
      </c>
      <c r="N34" s="548">
        <v>6</v>
      </c>
      <c r="O34" s="548">
        <v>0</v>
      </c>
      <c r="P34" s="548">
        <f t="shared" si="4"/>
        <v>6</v>
      </c>
    </row>
    <row r="35" spans="1:22" s="552" customFormat="1" ht="17.100000000000001" customHeight="1" x14ac:dyDescent="0.25">
      <c r="A35" s="8"/>
      <c r="B35" s="545" t="s">
        <v>11</v>
      </c>
      <c r="C35" s="545">
        <v>3</v>
      </c>
      <c r="D35" s="545">
        <v>0</v>
      </c>
      <c r="E35" s="545">
        <v>3</v>
      </c>
      <c r="F35" s="26">
        <f t="shared" si="2"/>
        <v>6</v>
      </c>
      <c r="G35" s="545">
        <v>50</v>
      </c>
      <c r="H35" s="545">
        <v>0</v>
      </c>
      <c r="I35" s="545">
        <f t="shared" si="5"/>
        <v>50</v>
      </c>
      <c r="J35" s="928">
        <v>10</v>
      </c>
      <c r="K35" s="929"/>
      <c r="L35" s="50"/>
      <c r="M35" s="548" t="s">
        <v>295</v>
      </c>
      <c r="N35" s="548">
        <v>8</v>
      </c>
      <c r="O35" s="548">
        <v>0</v>
      </c>
      <c r="P35" s="548">
        <f t="shared" si="4"/>
        <v>8</v>
      </c>
    </row>
    <row r="36" spans="1:22" s="552" customFormat="1" ht="17.100000000000001" customHeight="1" x14ac:dyDescent="0.25">
      <c r="A36" s="8"/>
      <c r="B36" s="545" t="s">
        <v>31</v>
      </c>
      <c r="C36" s="545">
        <v>2</v>
      </c>
      <c r="D36" s="545">
        <v>2</v>
      </c>
      <c r="E36" s="545">
        <v>2</v>
      </c>
      <c r="F36" s="26">
        <f t="shared" si="2"/>
        <v>6</v>
      </c>
      <c r="G36" s="545">
        <v>40</v>
      </c>
      <c r="H36" s="545">
        <v>0</v>
      </c>
      <c r="I36" s="545">
        <f t="shared" si="5"/>
        <v>40</v>
      </c>
      <c r="J36" s="928">
        <v>10</v>
      </c>
      <c r="K36" s="929"/>
      <c r="L36" s="50"/>
      <c r="M36" s="548" t="s">
        <v>309</v>
      </c>
      <c r="N36" s="548">
        <v>14</v>
      </c>
      <c r="O36" s="548">
        <v>4</v>
      </c>
      <c r="P36" s="548">
        <f t="shared" si="4"/>
        <v>18</v>
      </c>
    </row>
    <row r="37" spans="1:22" s="552" customFormat="1" ht="17.100000000000001" customHeight="1" x14ac:dyDescent="0.25">
      <c r="A37" s="8"/>
      <c r="B37" s="545" t="s">
        <v>32</v>
      </c>
      <c r="C37" s="545">
        <v>2</v>
      </c>
      <c r="D37" s="545">
        <v>0</v>
      </c>
      <c r="E37" s="545">
        <v>0</v>
      </c>
      <c r="F37" s="26">
        <f t="shared" si="2"/>
        <v>2</v>
      </c>
      <c r="G37" s="545">
        <v>0</v>
      </c>
      <c r="H37" s="545">
        <v>0</v>
      </c>
      <c r="I37" s="545">
        <f t="shared" si="5"/>
        <v>0</v>
      </c>
      <c r="J37" s="928">
        <v>0</v>
      </c>
      <c r="K37" s="929"/>
      <c r="L37" s="50"/>
      <c r="M37" s="548" t="s">
        <v>358</v>
      </c>
      <c r="N37" s="548">
        <v>6</v>
      </c>
      <c r="O37" s="548">
        <v>0</v>
      </c>
      <c r="P37" s="548">
        <f t="shared" si="4"/>
        <v>6</v>
      </c>
    </row>
    <row r="38" spans="1:22" s="552" customFormat="1" ht="17.100000000000001" customHeight="1" x14ac:dyDescent="0.25">
      <c r="A38" s="8"/>
      <c r="B38" s="545" t="s">
        <v>63</v>
      </c>
      <c r="C38" s="545">
        <v>0</v>
      </c>
      <c r="D38" s="545">
        <v>2</v>
      </c>
      <c r="E38" s="545">
        <v>2</v>
      </c>
      <c r="F38" s="26">
        <f t="shared" si="2"/>
        <v>4</v>
      </c>
      <c r="G38" s="545">
        <v>30</v>
      </c>
      <c r="H38" s="545">
        <v>0</v>
      </c>
      <c r="I38" s="545">
        <f t="shared" si="5"/>
        <v>30</v>
      </c>
      <c r="J38" s="928">
        <v>0</v>
      </c>
      <c r="K38" s="929"/>
      <c r="L38" s="50"/>
      <c r="M38" s="548" t="s">
        <v>299</v>
      </c>
      <c r="N38" s="548">
        <v>6</v>
      </c>
      <c r="O38" s="548">
        <v>0</v>
      </c>
      <c r="P38" s="548">
        <f t="shared" si="4"/>
        <v>6</v>
      </c>
    </row>
    <row r="39" spans="1:22" s="552" customFormat="1" ht="17.100000000000001" customHeight="1" x14ac:dyDescent="0.25">
      <c r="A39" s="8"/>
      <c r="B39" s="545" t="s">
        <v>33</v>
      </c>
      <c r="C39" s="545">
        <v>1</v>
      </c>
      <c r="D39" s="545">
        <v>0</v>
      </c>
      <c r="E39" s="545" t="s">
        <v>72</v>
      </c>
      <c r="F39" s="26">
        <f>SUM(C39:E39)</f>
        <v>1</v>
      </c>
      <c r="G39" s="545">
        <v>8</v>
      </c>
      <c r="H39" s="545">
        <v>0</v>
      </c>
      <c r="I39" s="545">
        <f>SUM(G39:H39)</f>
        <v>8</v>
      </c>
      <c r="J39" s="928">
        <v>0</v>
      </c>
      <c r="K39" s="929"/>
      <c r="L39" s="50"/>
      <c r="M39" s="548" t="s">
        <v>307</v>
      </c>
      <c r="N39" s="548">
        <v>43</v>
      </c>
      <c r="O39" s="548">
        <v>0</v>
      </c>
      <c r="P39" s="548">
        <f t="shared" si="4"/>
        <v>43</v>
      </c>
    </row>
    <row r="40" spans="1:22" s="552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45">
        <v>120</v>
      </c>
      <c r="H40" s="545">
        <v>0</v>
      </c>
      <c r="I40" s="545">
        <f>SUM(G40:H40)</f>
        <v>120</v>
      </c>
      <c r="J40" s="928">
        <v>0</v>
      </c>
      <c r="K40" s="929"/>
      <c r="L40" s="50"/>
      <c r="M40" s="548" t="s">
        <v>549</v>
      </c>
      <c r="N40" s="548">
        <v>8</v>
      </c>
      <c r="O40" s="548">
        <v>0</v>
      </c>
      <c r="P40" s="548">
        <f t="shared" si="4"/>
        <v>8</v>
      </c>
    </row>
    <row r="41" spans="1:22" s="552" customFormat="1" ht="17.100000000000001" customHeight="1" x14ac:dyDescent="0.25">
      <c r="A41" s="8"/>
      <c r="B41" s="40" t="s">
        <v>550</v>
      </c>
      <c r="C41" s="103">
        <f>SUM(C31:C40)</f>
        <v>13</v>
      </c>
      <c r="D41" s="103">
        <f t="shared" ref="D41:I41" si="6">SUM(D31:D40)</f>
        <v>19</v>
      </c>
      <c r="E41" s="103">
        <f t="shared" si="6"/>
        <v>24</v>
      </c>
      <c r="F41" s="103">
        <f t="shared" si="6"/>
        <v>56</v>
      </c>
      <c r="G41" s="103">
        <f t="shared" si="6"/>
        <v>438</v>
      </c>
      <c r="H41" s="103">
        <f t="shared" si="6"/>
        <v>0</v>
      </c>
      <c r="I41" s="103">
        <f t="shared" si="6"/>
        <v>438</v>
      </c>
      <c r="J41" s="928">
        <f>SUM(J31:K40)</f>
        <v>40</v>
      </c>
      <c r="K41" s="929"/>
      <c r="L41" s="50"/>
      <c r="M41" s="548" t="s">
        <v>306</v>
      </c>
      <c r="N41" s="548">
        <f>SUM(N31:N40)</f>
        <v>108</v>
      </c>
      <c r="O41" s="548">
        <f>SUM(O31:O40)</f>
        <v>5</v>
      </c>
      <c r="P41" s="548">
        <f>SUM(P31:P40)</f>
        <v>113</v>
      </c>
      <c r="Q41" s="345">
        <f>N41-N39</f>
        <v>65</v>
      </c>
      <c r="S41" s="552">
        <f>(F41*10-G41)/10</f>
        <v>12.2</v>
      </c>
    </row>
    <row r="42" spans="1:22" s="552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52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52" customFormat="1" ht="30.6" customHeight="1" x14ac:dyDescent="0.25">
      <c r="A44" s="8"/>
      <c r="B44" s="542" t="s">
        <v>35</v>
      </c>
      <c r="C44" s="542" t="s">
        <v>36</v>
      </c>
      <c r="D44" s="542" t="s">
        <v>1</v>
      </c>
      <c r="E44" s="544" t="s">
        <v>45</v>
      </c>
      <c r="F44" s="542" t="s">
        <v>71</v>
      </c>
      <c r="G44" s="542" t="s">
        <v>37</v>
      </c>
      <c r="H44" s="901" t="s">
        <v>7</v>
      </c>
      <c r="I44" s="936"/>
      <c r="J44" s="936"/>
      <c r="K44" s="902"/>
      <c r="L44" s="43"/>
      <c r="M44" s="542" t="s">
        <v>50</v>
      </c>
      <c r="N44" s="542" t="s">
        <v>49</v>
      </c>
      <c r="O44" s="542" t="s">
        <v>48</v>
      </c>
      <c r="P44" s="542" t="s">
        <v>47</v>
      </c>
      <c r="Q44" s="552" t="s">
        <v>243</v>
      </c>
      <c r="R44" s="552" t="s">
        <v>424</v>
      </c>
    </row>
    <row r="45" spans="1:22" s="552" customFormat="1" ht="30.95" customHeight="1" x14ac:dyDescent="0.55000000000000004">
      <c r="A45" s="8"/>
      <c r="B45" s="545" t="s">
        <v>61</v>
      </c>
      <c r="C45" s="551">
        <v>0</v>
      </c>
      <c r="D45" s="545" t="s">
        <v>62</v>
      </c>
      <c r="E45" s="551">
        <f>'1403-04-06'!E45+'1403-04-08'!C45</f>
        <v>246800</v>
      </c>
      <c r="F45" s="551">
        <v>0</v>
      </c>
      <c r="G45" s="551">
        <f>'1403-04-06'!G45-F45+C45+R45</f>
        <v>119060</v>
      </c>
      <c r="H45" s="1012" t="s">
        <v>425</v>
      </c>
      <c r="I45" s="1013"/>
      <c r="J45" s="1013"/>
      <c r="K45" s="1014"/>
      <c r="L45" s="41"/>
      <c r="M45" s="545" t="s">
        <v>66</v>
      </c>
      <c r="N45" s="551">
        <f>'1403-04-06'!O45</f>
        <v>1775.89</v>
      </c>
      <c r="O45" s="551">
        <f>SUM(J15:J19)</f>
        <v>0</v>
      </c>
      <c r="P45" s="551">
        <f>'1403-04-06'!P45+O45+Q45</f>
        <v>102534.00999999998</v>
      </c>
      <c r="Q45" s="19">
        <v>0</v>
      </c>
      <c r="R45" s="19">
        <v>0</v>
      </c>
      <c r="V45" s="18"/>
    </row>
    <row r="46" spans="1:22" s="552" customFormat="1" ht="30.95" customHeight="1" x14ac:dyDescent="0.25">
      <c r="A46" s="8"/>
      <c r="B46" s="545" t="s">
        <v>301</v>
      </c>
      <c r="C46" s="545">
        <v>0</v>
      </c>
      <c r="D46" s="545" t="s">
        <v>302</v>
      </c>
      <c r="E46" s="551">
        <f>'1403-04-06'!E46+'1403-04-08'!C46</f>
        <v>251</v>
      </c>
      <c r="F46" s="545">
        <v>0</v>
      </c>
      <c r="G46" s="551" t="s">
        <v>42</v>
      </c>
      <c r="H46" s="937" t="s">
        <v>42</v>
      </c>
      <c r="I46" s="938"/>
      <c r="J46" s="938"/>
      <c r="K46" s="939"/>
      <c r="L46" s="42"/>
      <c r="M46" s="549" t="s">
        <v>67</v>
      </c>
      <c r="N46" s="551">
        <f>'1403-04-06'!O46</f>
        <v>1222</v>
      </c>
      <c r="O46" s="551">
        <f>J21+J20</f>
        <v>0</v>
      </c>
      <c r="P46" s="551">
        <f>'1403-04-06'!P46+O46+Q46</f>
        <v>74226.149999999994</v>
      </c>
      <c r="Q46" s="19">
        <f>Q45*0.6</f>
        <v>0</v>
      </c>
      <c r="R46" s="19"/>
      <c r="U46" s="19"/>
    </row>
    <row r="47" spans="1:22" s="552" customFormat="1" ht="30.95" customHeight="1" x14ac:dyDescent="0.25">
      <c r="A47" s="8"/>
      <c r="B47" s="545" t="s">
        <v>551</v>
      </c>
      <c r="C47" s="545">
        <v>0</v>
      </c>
      <c r="D47" s="545" t="s">
        <v>485</v>
      </c>
      <c r="E47" s="551">
        <v>340</v>
      </c>
      <c r="F47" s="545">
        <v>0</v>
      </c>
      <c r="G47" s="551">
        <v>340</v>
      </c>
      <c r="H47" s="937" t="s">
        <v>42</v>
      </c>
      <c r="I47" s="938"/>
      <c r="J47" s="938"/>
      <c r="K47" s="939"/>
      <c r="L47" s="42"/>
      <c r="M47" s="549" t="s">
        <v>164</v>
      </c>
      <c r="N47" s="551">
        <f>'1403-04-06'!O47</f>
        <v>553.8900000000001</v>
      </c>
      <c r="O47" s="551">
        <f>J22</f>
        <v>0</v>
      </c>
      <c r="P47" s="551">
        <f>'1403-04-06'!P47+O47+Q47</f>
        <v>40949.710000000006</v>
      </c>
      <c r="Q47" s="552">
        <v>0</v>
      </c>
      <c r="R47" s="19"/>
      <c r="U47" s="19"/>
    </row>
    <row r="48" spans="1:22" s="552" customFormat="1" ht="30.95" customHeight="1" x14ac:dyDescent="0.25">
      <c r="A48" s="8"/>
      <c r="B48" s="545" t="s">
        <v>527</v>
      </c>
      <c r="C48" s="545">
        <v>0</v>
      </c>
      <c r="D48" s="545" t="s">
        <v>485</v>
      </c>
      <c r="E48" s="551">
        <v>28</v>
      </c>
      <c r="F48" s="545">
        <v>0</v>
      </c>
      <c r="G48" s="551">
        <v>28</v>
      </c>
      <c r="H48" s="937" t="s">
        <v>42</v>
      </c>
      <c r="I48" s="938"/>
      <c r="J48" s="938"/>
      <c r="K48" s="939"/>
      <c r="L48" s="42"/>
      <c r="M48" s="549" t="s">
        <v>190</v>
      </c>
      <c r="N48" s="551">
        <f>'1403-04-06'!O48</f>
        <v>0</v>
      </c>
      <c r="O48" s="551">
        <f>J25</f>
        <v>0</v>
      </c>
      <c r="P48" s="551">
        <f>'1403-04-06'!P48+O48+Q48</f>
        <v>490</v>
      </c>
      <c r="Q48" s="19">
        <v>0</v>
      </c>
      <c r="R48" s="19"/>
    </row>
    <row r="49" spans="1:21" s="552" customFormat="1" ht="30.95" customHeight="1" x14ac:dyDescent="0.25">
      <c r="A49" s="8"/>
      <c r="B49" s="545"/>
      <c r="C49" s="545"/>
      <c r="D49" s="545"/>
      <c r="E49" s="551"/>
      <c r="F49" s="545"/>
      <c r="G49" s="551"/>
      <c r="H49" s="937"/>
      <c r="I49" s="938"/>
      <c r="J49" s="938"/>
      <c r="K49" s="939"/>
      <c r="L49" s="42"/>
      <c r="M49" s="545" t="s">
        <v>191</v>
      </c>
      <c r="N49" s="551">
        <f>'1403-04-06'!O49</f>
        <v>0</v>
      </c>
      <c r="O49" s="551">
        <f>J26</f>
        <v>0</v>
      </c>
      <c r="P49" s="551">
        <f>'1403-04-06'!P49+O49+Q49</f>
        <v>90</v>
      </c>
      <c r="Q49" s="552">
        <v>0</v>
      </c>
    </row>
    <row r="50" spans="1:21" s="552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52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52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0</v>
      </c>
    </row>
  </sheetData>
  <mergeCells count="93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B8:D8"/>
    <mergeCell ref="F8:G8"/>
    <mergeCell ref="I8:L8"/>
    <mergeCell ref="M8:P10"/>
    <mergeCell ref="B9:D10"/>
    <mergeCell ref="F9:G9"/>
    <mergeCell ref="I9:L9"/>
    <mergeCell ref="T9:W9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Q17:T17"/>
    <mergeCell ref="K18:L18"/>
    <mergeCell ref="M18:P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K19:L19"/>
    <mergeCell ref="M19:P19"/>
    <mergeCell ref="S19:T19"/>
    <mergeCell ref="K20:L20"/>
    <mergeCell ref="M20:P20"/>
    <mergeCell ref="K22:L22"/>
    <mergeCell ref="M22:P22"/>
    <mergeCell ref="K21:L21"/>
    <mergeCell ref="M21:P21"/>
    <mergeCell ref="K23:L23"/>
    <mergeCell ref="M23:P23"/>
    <mergeCell ref="K24:L24"/>
    <mergeCell ref="M24:P24"/>
    <mergeCell ref="J33:K33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J31:K31"/>
    <mergeCell ref="J32:K32"/>
    <mergeCell ref="H44:K44"/>
    <mergeCell ref="J34:K34"/>
    <mergeCell ref="J35:K35"/>
    <mergeCell ref="J36:K36"/>
    <mergeCell ref="J37:K37"/>
    <mergeCell ref="J38:K38"/>
    <mergeCell ref="J39:K39"/>
    <mergeCell ref="J40:K40"/>
    <mergeCell ref="J41:K41"/>
    <mergeCell ref="B42:P42"/>
    <mergeCell ref="B43:K43"/>
    <mergeCell ref="M43:P43"/>
    <mergeCell ref="B51:P51"/>
    <mergeCell ref="B52:P52"/>
    <mergeCell ref="H45:K45"/>
    <mergeCell ref="H46:K46"/>
    <mergeCell ref="H47:K47"/>
    <mergeCell ref="H48:K48"/>
    <mergeCell ref="H49:K49"/>
    <mergeCell ref="B50:G50"/>
    <mergeCell ref="H50:P50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9916-E206-43B3-A960-AF4BC11F102A}">
  <sheetPr>
    <pageSetUpPr fitToPage="1"/>
  </sheetPr>
  <dimension ref="A2:Z62"/>
  <sheetViews>
    <sheetView rightToLeft="1" view="pageBreakPreview" topLeftCell="A22" zoomScale="85" zoomScaleNormal="100" zoomScaleSheetLayoutView="85" workbookViewId="0">
      <selection activeCell="I53" sqref="I53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52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52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52" customFormat="1" ht="23.1" customHeight="1" x14ac:dyDescent="0.25">
      <c r="A4" s="8"/>
      <c r="B4" s="977" t="s">
        <v>2</v>
      </c>
      <c r="C4" s="977"/>
      <c r="D4" s="977"/>
      <c r="E4" s="977"/>
      <c r="F4" s="546"/>
      <c r="G4" s="978" t="s">
        <v>16</v>
      </c>
      <c r="H4" s="978"/>
      <c r="I4" s="997" t="s">
        <v>402</v>
      </c>
      <c r="J4" s="997"/>
      <c r="K4" s="996" t="s">
        <v>552</v>
      </c>
      <c r="L4" s="996"/>
      <c r="M4" s="996"/>
      <c r="N4" s="978" t="s">
        <v>3</v>
      </c>
      <c r="O4" s="978"/>
      <c r="P4" s="550">
        <v>71</v>
      </c>
    </row>
    <row r="5" spans="1:26" s="54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52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40" customFormat="1" ht="22.5" customHeight="1" x14ac:dyDescent="0.25">
      <c r="A7" s="8"/>
      <c r="B7" s="892" t="s">
        <v>60</v>
      </c>
      <c r="C7" s="892"/>
      <c r="D7" s="892"/>
      <c r="E7" s="541" t="s">
        <v>18</v>
      </c>
      <c r="F7" s="892" t="s">
        <v>60</v>
      </c>
      <c r="G7" s="892"/>
      <c r="H7" s="54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40" customFormat="1" ht="30" customHeight="1" x14ac:dyDescent="0.25">
      <c r="A8" s="8"/>
      <c r="B8" s="1050" t="s">
        <v>537</v>
      </c>
      <c r="C8" s="1051"/>
      <c r="D8" s="1052"/>
      <c r="E8" s="549" t="s">
        <v>42</v>
      </c>
      <c r="F8" s="888" t="s">
        <v>514</v>
      </c>
      <c r="G8" s="890"/>
      <c r="H8" s="545">
        <v>650</v>
      </c>
      <c r="I8" s="1059" t="s">
        <v>556</v>
      </c>
      <c r="J8" s="1060"/>
      <c r="K8" s="1060"/>
      <c r="L8" s="1061"/>
      <c r="M8" s="1015" t="s">
        <v>555</v>
      </c>
      <c r="N8" s="1016"/>
      <c r="O8" s="1016"/>
      <c r="P8" s="1017"/>
      <c r="S8" s="1034"/>
      <c r="T8" s="1035"/>
      <c r="U8" s="1035"/>
      <c r="V8" s="1036"/>
    </row>
    <row r="9" spans="1:26" s="540" customFormat="1" ht="30" customHeight="1" x14ac:dyDescent="0.25">
      <c r="A9" s="8"/>
      <c r="B9" s="1053"/>
      <c r="C9" s="1054"/>
      <c r="D9" s="1055"/>
      <c r="E9" s="549" t="s">
        <v>42</v>
      </c>
      <c r="F9" s="928" t="s">
        <v>102</v>
      </c>
      <c r="G9" s="929"/>
      <c r="H9" s="545">
        <v>2</v>
      </c>
      <c r="I9" s="1062" t="s">
        <v>554</v>
      </c>
      <c r="J9" s="1063"/>
      <c r="K9" s="1063"/>
      <c r="L9" s="1064"/>
      <c r="M9" s="1018" t="s">
        <v>534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540" customFormat="1" ht="30" customHeight="1" x14ac:dyDescent="0.25">
      <c r="A10" s="8"/>
      <c r="B10" s="1056"/>
      <c r="C10" s="1057"/>
      <c r="D10" s="1058"/>
      <c r="E10" s="549" t="s">
        <v>42</v>
      </c>
      <c r="F10" s="928" t="s">
        <v>42</v>
      </c>
      <c r="G10" s="929"/>
      <c r="H10" s="545" t="s">
        <v>42</v>
      </c>
      <c r="I10" s="980" t="s">
        <v>42</v>
      </c>
      <c r="J10" s="981"/>
      <c r="K10" s="981"/>
      <c r="L10" s="982"/>
      <c r="M10" s="566"/>
      <c r="N10" s="567"/>
      <c r="O10" s="567"/>
      <c r="P10" s="568"/>
    </row>
    <row r="11" spans="1:26" s="54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52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52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50" customFormat="1" ht="18.75" customHeight="1" x14ac:dyDescent="0.25">
      <c r="A14" s="8"/>
      <c r="B14" s="894"/>
      <c r="C14" s="894"/>
      <c r="D14" s="894"/>
      <c r="E14" s="894"/>
      <c r="F14" s="927"/>
      <c r="G14" s="893"/>
      <c r="H14" s="541" t="s">
        <v>57</v>
      </c>
      <c r="I14" s="54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52" customFormat="1" ht="20.100000000000001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940</v>
      </c>
      <c r="F15" s="6" t="s">
        <v>356</v>
      </c>
      <c r="G15" s="545" t="s">
        <v>84</v>
      </c>
      <c r="H15" s="7">
        <v>96</v>
      </c>
      <c r="I15" s="7">
        <v>0</v>
      </c>
      <c r="J15" s="29">
        <f>H15*6+I15*4</f>
        <v>576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52" t="str">
        <f>C15</f>
        <v>712 + 900</v>
      </c>
      <c r="Y15" s="552" t="str">
        <f>D15</f>
        <v>713 + 360</v>
      </c>
      <c r="Z15" s="417" t="str">
        <f>G15</f>
        <v>712 + 650</v>
      </c>
    </row>
    <row r="16" spans="1:26" s="552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1100</v>
      </c>
      <c r="F16" s="6" t="s">
        <v>333</v>
      </c>
      <c r="G16" s="545" t="s">
        <v>541</v>
      </c>
      <c r="H16" s="7">
        <v>33</v>
      </c>
      <c r="I16" s="7">
        <v>65</v>
      </c>
      <c r="J16" s="29">
        <f>H16*6+I16*4</f>
        <v>458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43"/>
      <c r="T16" s="543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552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600</v>
      </c>
      <c r="F17" s="6" t="s">
        <v>356</v>
      </c>
      <c r="G17" s="545" t="s">
        <v>543</v>
      </c>
      <c r="H17" s="545">
        <v>0</v>
      </c>
      <c r="I17" s="30">
        <v>62</v>
      </c>
      <c r="J17" s="29">
        <f>H17*6.65+I17*4.16</f>
        <v>257.92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552" customFormat="1" ht="20.100000000000001" customHeight="1" x14ac:dyDescent="0.25">
      <c r="A18" s="8"/>
      <c r="B18" s="569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45" t="s">
        <v>474</v>
      </c>
      <c r="H18" s="545">
        <v>0</v>
      </c>
      <c r="I18" s="7">
        <v>0</v>
      </c>
      <c r="J18" s="29">
        <f t="shared" ref="J18" si="1">H18*6.65+I18*4.16</f>
        <v>0</v>
      </c>
      <c r="K18" s="960" t="s">
        <v>69</v>
      </c>
      <c r="L18" s="961"/>
      <c r="M18" s="910" t="s">
        <v>28</v>
      </c>
      <c r="N18" s="910"/>
      <c r="O18" s="910"/>
      <c r="P18" s="910"/>
      <c r="Q18" s="540"/>
      <c r="R18" s="540"/>
      <c r="S18" s="540"/>
      <c r="T18" s="540"/>
    </row>
    <row r="19" spans="1:20" s="552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1700</v>
      </c>
      <c r="F19" s="6" t="s">
        <v>356</v>
      </c>
      <c r="G19" s="545" t="s">
        <v>546</v>
      </c>
      <c r="H19" s="545">
        <v>45</v>
      </c>
      <c r="I19" s="30">
        <v>27</v>
      </c>
      <c r="J19" s="29">
        <f>H19*6.65+I19*4.16</f>
        <v>411.57</v>
      </c>
      <c r="K19" s="960" t="s">
        <v>69</v>
      </c>
      <c r="L19" s="961"/>
      <c r="M19" s="928" t="s">
        <v>547</v>
      </c>
      <c r="N19" s="891"/>
      <c r="O19" s="891"/>
      <c r="P19" s="929"/>
      <c r="S19" s="899"/>
      <c r="T19" s="899"/>
    </row>
    <row r="20" spans="1:20" s="552" customFormat="1" ht="20.100000000000001" customHeight="1" x14ac:dyDescent="0.25">
      <c r="A20" s="8"/>
      <c r="B20" s="6" t="s">
        <v>40</v>
      </c>
      <c r="C20" s="545" t="s">
        <v>42</v>
      </c>
      <c r="D20" s="545" t="s">
        <v>42</v>
      </c>
      <c r="E20" s="545" t="s">
        <v>42</v>
      </c>
      <c r="F20" s="6" t="s">
        <v>356</v>
      </c>
      <c r="G20" s="545" t="s">
        <v>546</v>
      </c>
      <c r="H20" s="545" t="s">
        <v>42</v>
      </c>
      <c r="I20" s="545" t="s">
        <v>42</v>
      </c>
      <c r="J20" s="551">
        <f>J19</f>
        <v>411.57</v>
      </c>
      <c r="K20" s="960" t="s">
        <v>70</v>
      </c>
      <c r="L20" s="961"/>
      <c r="M20" s="910" t="s">
        <v>42</v>
      </c>
      <c r="N20" s="910"/>
      <c r="O20" s="910"/>
      <c r="P20" s="910"/>
      <c r="S20" s="543"/>
      <c r="T20" s="543"/>
    </row>
    <row r="21" spans="1:20" s="552" customFormat="1" ht="20.100000000000001" customHeight="1" x14ac:dyDescent="0.25">
      <c r="A21" s="8"/>
      <c r="B21" s="7" t="s">
        <v>548</v>
      </c>
      <c r="C21" s="545" t="s">
        <v>42</v>
      </c>
      <c r="D21" s="545" t="s">
        <v>42</v>
      </c>
      <c r="E21" s="545" t="s">
        <v>42</v>
      </c>
      <c r="F21" s="6" t="s">
        <v>356</v>
      </c>
      <c r="G21" s="545" t="s">
        <v>84</v>
      </c>
      <c r="H21" s="545" t="s">
        <v>42</v>
      </c>
      <c r="I21" s="545" t="s">
        <v>42</v>
      </c>
      <c r="J21" s="551">
        <f>J15+J17</f>
        <v>833.92000000000007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543"/>
      <c r="T21" s="209"/>
    </row>
    <row r="22" spans="1:20" s="552" customFormat="1" ht="20.100000000000001" customHeight="1" x14ac:dyDescent="0.25">
      <c r="A22" s="8"/>
      <c r="B22" s="6" t="s">
        <v>163</v>
      </c>
      <c r="C22" s="7" t="s">
        <v>354</v>
      </c>
      <c r="D22" s="7" t="s">
        <v>461</v>
      </c>
      <c r="E22" s="545" t="s">
        <v>42</v>
      </c>
      <c r="F22" s="6" t="s">
        <v>333</v>
      </c>
      <c r="G22" s="545" t="s">
        <v>399</v>
      </c>
      <c r="H22" s="545" t="s">
        <v>42</v>
      </c>
      <c r="I22" s="545" t="s">
        <v>42</v>
      </c>
      <c r="J22" s="551">
        <f>J16</f>
        <v>458</v>
      </c>
      <c r="K22" s="960" t="s">
        <v>70</v>
      </c>
      <c r="L22" s="961"/>
      <c r="M22" s="910" t="s">
        <v>42</v>
      </c>
      <c r="N22" s="910"/>
      <c r="O22" s="910"/>
      <c r="P22" s="910"/>
      <c r="Q22" s="552">
        <v>48</v>
      </c>
      <c r="S22" s="543"/>
      <c r="T22" s="209"/>
    </row>
    <row r="23" spans="1:20" s="552" customFormat="1" ht="20.100000000000001" customHeight="1" x14ac:dyDescent="0.25">
      <c r="A23" s="8"/>
      <c r="B23" s="6" t="s">
        <v>417</v>
      </c>
      <c r="C23" s="545" t="s">
        <v>42</v>
      </c>
      <c r="D23" s="545" t="s">
        <v>42</v>
      </c>
      <c r="E23" s="545" t="s">
        <v>42</v>
      </c>
      <c r="F23" s="545" t="s">
        <v>42</v>
      </c>
      <c r="G23" s="545" t="s">
        <v>479</v>
      </c>
      <c r="H23" s="545" t="s">
        <v>42</v>
      </c>
      <c r="I23" s="545" t="s">
        <v>42</v>
      </c>
      <c r="J23" s="551">
        <v>50</v>
      </c>
      <c r="K23" s="960" t="s">
        <v>70</v>
      </c>
      <c r="L23" s="961"/>
      <c r="M23" s="910" t="s">
        <v>42</v>
      </c>
      <c r="N23" s="910"/>
      <c r="O23" s="910"/>
      <c r="P23" s="910"/>
      <c r="S23" s="543"/>
      <c r="T23" s="209"/>
    </row>
    <row r="24" spans="1:20" s="552" customFormat="1" ht="20.100000000000001" customHeight="1" x14ac:dyDescent="0.25">
      <c r="A24" s="8"/>
      <c r="B24" s="545" t="s">
        <v>367</v>
      </c>
      <c r="C24" s="545" t="s">
        <v>42</v>
      </c>
      <c r="D24" s="545" t="s">
        <v>42</v>
      </c>
      <c r="E24" s="545" t="s">
        <v>42</v>
      </c>
      <c r="F24" s="545" t="s">
        <v>42</v>
      </c>
      <c r="G24" s="545" t="s">
        <v>42</v>
      </c>
      <c r="H24" s="545" t="s">
        <v>42</v>
      </c>
      <c r="I24" s="545" t="s">
        <v>42</v>
      </c>
      <c r="J24" s="545"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543"/>
      <c r="T24" s="209"/>
    </row>
    <row r="25" spans="1:20" s="552" customFormat="1" ht="20.100000000000001" customHeight="1" x14ac:dyDescent="0.25">
      <c r="A25" s="8"/>
      <c r="B25" s="6"/>
      <c r="C25" s="545"/>
      <c r="D25" s="545"/>
      <c r="E25" s="545"/>
      <c r="F25" s="545"/>
      <c r="G25" s="545"/>
      <c r="H25" s="545"/>
      <c r="I25" s="545"/>
      <c r="J25" s="551"/>
      <c r="K25" s="960"/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52" customFormat="1" ht="20.100000000000001" customHeight="1" x14ac:dyDescent="0.25">
      <c r="A26" s="8"/>
      <c r="B26" s="545"/>
      <c r="C26" s="545"/>
      <c r="D26" s="545"/>
      <c r="E26" s="545"/>
      <c r="F26" s="545"/>
      <c r="G26" s="545"/>
      <c r="H26" s="545"/>
      <c r="I26" s="545"/>
      <c r="J26" s="551"/>
      <c r="K26" s="960"/>
      <c r="L26" s="961"/>
      <c r="M26" s="900"/>
      <c r="N26" s="900"/>
      <c r="O26" s="900"/>
      <c r="P26" s="900"/>
      <c r="S26" s="543"/>
      <c r="T26" s="209"/>
    </row>
    <row r="27" spans="1:20" s="552" customFormat="1" ht="20.100000000000001" customHeight="1" x14ac:dyDescent="0.25">
      <c r="A27" s="8"/>
      <c r="B27" s="545"/>
      <c r="C27" s="545"/>
      <c r="D27" s="545"/>
      <c r="E27" s="545"/>
      <c r="F27" s="545"/>
      <c r="G27" s="545"/>
      <c r="H27" s="545"/>
      <c r="I27" s="545"/>
      <c r="J27" s="545"/>
      <c r="K27" s="960"/>
      <c r="L27" s="961"/>
      <c r="M27" s="900"/>
      <c r="N27" s="900"/>
      <c r="O27" s="900"/>
      <c r="P27" s="900"/>
      <c r="S27" s="543"/>
      <c r="T27" s="543"/>
    </row>
    <row r="28" spans="1:20" s="547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52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550" customFormat="1" ht="47.1" customHeight="1" x14ac:dyDescent="0.25">
      <c r="A30" s="8"/>
      <c r="B30" s="541" t="s">
        <v>26</v>
      </c>
      <c r="C30" s="541" t="s">
        <v>28</v>
      </c>
      <c r="D30" s="541" t="s">
        <v>29</v>
      </c>
      <c r="E30" s="541" t="s">
        <v>64</v>
      </c>
      <c r="F30" s="541" t="s">
        <v>30</v>
      </c>
      <c r="G30" s="542" t="s">
        <v>51</v>
      </c>
      <c r="H30" s="542" t="s">
        <v>52</v>
      </c>
      <c r="I30" s="542" t="s">
        <v>53</v>
      </c>
      <c r="J30" s="901" t="s">
        <v>54</v>
      </c>
      <c r="K30" s="902"/>
      <c r="L30" s="51"/>
      <c r="M30" s="541" t="s">
        <v>292</v>
      </c>
      <c r="N30" s="541" t="s">
        <v>293</v>
      </c>
      <c r="O30" s="541" t="s">
        <v>294</v>
      </c>
      <c r="P30" s="541" t="s">
        <v>304</v>
      </c>
    </row>
    <row r="31" spans="1:20" s="552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45">
        <v>2</v>
      </c>
      <c r="F31" s="26">
        <f>SUM(C31:E31)</f>
        <v>6</v>
      </c>
      <c r="G31" s="545">
        <v>40</v>
      </c>
      <c r="H31" s="545">
        <v>0</v>
      </c>
      <c r="I31" s="545">
        <f>SUM(G31:H31)</f>
        <v>40</v>
      </c>
      <c r="J31" s="928">
        <v>0</v>
      </c>
      <c r="K31" s="929"/>
      <c r="L31" s="50"/>
      <c r="M31" s="548" t="s">
        <v>308</v>
      </c>
      <c r="N31" s="548">
        <v>4</v>
      </c>
      <c r="O31" s="548">
        <v>2</v>
      </c>
      <c r="P31" s="548">
        <f>O31+N31</f>
        <v>6</v>
      </c>
    </row>
    <row r="32" spans="1:20" s="552" customFormat="1" ht="17.100000000000001" customHeight="1" x14ac:dyDescent="0.25">
      <c r="A32" s="8"/>
      <c r="B32" s="545" t="s">
        <v>12</v>
      </c>
      <c r="C32" s="26">
        <v>0</v>
      </c>
      <c r="D32" s="26">
        <v>0</v>
      </c>
      <c r="E32" s="545">
        <v>3</v>
      </c>
      <c r="F32" s="26">
        <f t="shared" ref="F32:F38" si="2">SUM(C32:E32)</f>
        <v>3</v>
      </c>
      <c r="G32" s="545">
        <v>20</v>
      </c>
      <c r="H32" s="545">
        <v>0</v>
      </c>
      <c r="I32" s="545">
        <f>SUM(G32:H32)</f>
        <v>20</v>
      </c>
      <c r="J32" s="928">
        <f t="shared" ref="J32" si="3">F32*10-G32</f>
        <v>10</v>
      </c>
      <c r="K32" s="929"/>
      <c r="L32" s="50"/>
      <c r="M32" s="548" t="s">
        <v>300</v>
      </c>
      <c r="N32" s="548">
        <v>5</v>
      </c>
      <c r="O32" s="548">
        <v>1</v>
      </c>
      <c r="P32" s="548">
        <f t="shared" ref="P32:P40" si="4">O32+N32</f>
        <v>6</v>
      </c>
    </row>
    <row r="33" spans="1:22" s="552" customFormat="1" ht="17.100000000000001" customHeight="1" x14ac:dyDescent="0.25">
      <c r="A33" s="8"/>
      <c r="B33" s="545" t="s">
        <v>13</v>
      </c>
      <c r="C33" s="545">
        <v>3</v>
      </c>
      <c r="D33" s="545">
        <v>0</v>
      </c>
      <c r="E33" s="545">
        <v>11</v>
      </c>
      <c r="F33" s="26">
        <f t="shared" si="2"/>
        <v>14</v>
      </c>
      <c r="G33" s="545">
        <v>90</v>
      </c>
      <c r="H33" s="545">
        <v>0</v>
      </c>
      <c r="I33" s="545">
        <f>SUM(G33:H33)</f>
        <v>90</v>
      </c>
      <c r="J33" s="928">
        <v>30</v>
      </c>
      <c r="K33" s="929"/>
      <c r="L33" s="50"/>
      <c r="M33" s="548" t="s">
        <v>296</v>
      </c>
      <c r="N33" s="548">
        <v>6</v>
      </c>
      <c r="O33" s="548">
        <v>1</v>
      </c>
      <c r="P33" s="548">
        <f t="shared" si="4"/>
        <v>7</v>
      </c>
    </row>
    <row r="34" spans="1:22" s="552" customFormat="1" ht="17.100000000000001" customHeight="1" x14ac:dyDescent="0.25">
      <c r="A34" s="8"/>
      <c r="B34" s="545" t="s">
        <v>10</v>
      </c>
      <c r="C34" s="545">
        <v>1</v>
      </c>
      <c r="D34" s="545">
        <v>0</v>
      </c>
      <c r="E34" s="545">
        <v>1</v>
      </c>
      <c r="F34" s="26">
        <f t="shared" si="2"/>
        <v>2</v>
      </c>
      <c r="G34" s="545">
        <v>20</v>
      </c>
      <c r="H34" s="545">
        <v>0</v>
      </c>
      <c r="I34" s="545">
        <f t="shared" ref="I34:I38" si="5">SUM(G34:H34)</f>
        <v>20</v>
      </c>
      <c r="J34" s="928">
        <v>0</v>
      </c>
      <c r="K34" s="929"/>
      <c r="L34" s="50"/>
      <c r="M34" s="548" t="s">
        <v>297</v>
      </c>
      <c r="N34" s="548">
        <v>5</v>
      </c>
      <c r="O34" s="548">
        <v>1</v>
      </c>
      <c r="P34" s="548">
        <f t="shared" si="4"/>
        <v>6</v>
      </c>
    </row>
    <row r="35" spans="1:22" s="552" customFormat="1" ht="17.100000000000001" customHeight="1" x14ac:dyDescent="0.25">
      <c r="A35" s="8"/>
      <c r="B35" s="545" t="s">
        <v>11</v>
      </c>
      <c r="C35" s="545">
        <v>3</v>
      </c>
      <c r="D35" s="545">
        <v>0</v>
      </c>
      <c r="E35" s="545">
        <v>3</v>
      </c>
      <c r="F35" s="26">
        <f t="shared" si="2"/>
        <v>6</v>
      </c>
      <c r="G35" s="545">
        <v>50</v>
      </c>
      <c r="H35" s="545">
        <v>0</v>
      </c>
      <c r="I35" s="545">
        <f t="shared" si="5"/>
        <v>50</v>
      </c>
      <c r="J35" s="928">
        <v>10</v>
      </c>
      <c r="K35" s="929"/>
      <c r="L35" s="50"/>
      <c r="M35" s="548" t="s">
        <v>295</v>
      </c>
      <c r="N35" s="548">
        <v>8</v>
      </c>
      <c r="O35" s="548">
        <v>0</v>
      </c>
      <c r="P35" s="548">
        <f t="shared" si="4"/>
        <v>8</v>
      </c>
    </row>
    <row r="36" spans="1:22" s="552" customFormat="1" ht="17.100000000000001" customHeight="1" x14ac:dyDescent="0.25">
      <c r="A36" s="8"/>
      <c r="B36" s="545" t="s">
        <v>31</v>
      </c>
      <c r="C36" s="545">
        <v>2</v>
      </c>
      <c r="D36" s="545">
        <v>2</v>
      </c>
      <c r="E36" s="545">
        <v>2</v>
      </c>
      <c r="F36" s="26">
        <f t="shared" si="2"/>
        <v>6</v>
      </c>
      <c r="G36" s="545">
        <v>40</v>
      </c>
      <c r="H36" s="545">
        <v>0</v>
      </c>
      <c r="I36" s="545">
        <f t="shared" si="5"/>
        <v>40</v>
      </c>
      <c r="J36" s="928">
        <v>10</v>
      </c>
      <c r="K36" s="929"/>
      <c r="L36" s="50"/>
      <c r="M36" s="548" t="s">
        <v>309</v>
      </c>
      <c r="N36" s="548">
        <v>12</v>
      </c>
      <c r="O36" s="548">
        <v>6</v>
      </c>
      <c r="P36" s="548">
        <f t="shared" si="4"/>
        <v>18</v>
      </c>
    </row>
    <row r="37" spans="1:22" s="552" customFormat="1" ht="17.100000000000001" customHeight="1" x14ac:dyDescent="0.25">
      <c r="A37" s="8"/>
      <c r="B37" s="545" t="s">
        <v>32</v>
      </c>
      <c r="C37" s="545">
        <v>2</v>
      </c>
      <c r="D37" s="545">
        <v>0</v>
      </c>
      <c r="E37" s="545">
        <v>0</v>
      </c>
      <c r="F37" s="26">
        <f t="shared" si="2"/>
        <v>2</v>
      </c>
      <c r="G37" s="545">
        <v>0</v>
      </c>
      <c r="H37" s="545">
        <v>0</v>
      </c>
      <c r="I37" s="545">
        <f t="shared" si="5"/>
        <v>0</v>
      </c>
      <c r="J37" s="928">
        <v>0</v>
      </c>
      <c r="K37" s="929"/>
      <c r="L37" s="50"/>
      <c r="M37" s="548" t="s">
        <v>358</v>
      </c>
      <c r="N37" s="548">
        <v>6</v>
      </c>
      <c r="O37" s="548">
        <v>0</v>
      </c>
      <c r="P37" s="548">
        <f t="shared" si="4"/>
        <v>6</v>
      </c>
    </row>
    <row r="38" spans="1:22" s="552" customFormat="1" ht="17.100000000000001" customHeight="1" x14ac:dyDescent="0.25">
      <c r="A38" s="8"/>
      <c r="B38" s="545" t="s">
        <v>63</v>
      </c>
      <c r="C38" s="545">
        <v>0</v>
      </c>
      <c r="D38" s="545">
        <v>2</v>
      </c>
      <c r="E38" s="545">
        <v>2</v>
      </c>
      <c r="F38" s="26">
        <f t="shared" si="2"/>
        <v>4</v>
      </c>
      <c r="G38" s="545">
        <v>20</v>
      </c>
      <c r="H38" s="545">
        <v>0</v>
      </c>
      <c r="I38" s="545">
        <f t="shared" si="5"/>
        <v>20</v>
      </c>
      <c r="J38" s="928">
        <v>0</v>
      </c>
      <c r="K38" s="929"/>
      <c r="L38" s="50"/>
      <c r="M38" s="548" t="s">
        <v>299</v>
      </c>
      <c r="N38" s="548">
        <v>6</v>
      </c>
      <c r="O38" s="548">
        <v>0</v>
      </c>
      <c r="P38" s="548">
        <f t="shared" si="4"/>
        <v>6</v>
      </c>
    </row>
    <row r="39" spans="1:22" s="552" customFormat="1" ht="17.100000000000001" customHeight="1" x14ac:dyDescent="0.25">
      <c r="A39" s="8"/>
      <c r="B39" s="545" t="s">
        <v>33</v>
      </c>
      <c r="C39" s="545">
        <v>1</v>
      </c>
      <c r="D39" s="545">
        <v>0</v>
      </c>
      <c r="E39" s="545" t="s">
        <v>72</v>
      </c>
      <c r="F39" s="26">
        <f>SUM(C39:E39)</f>
        <v>1</v>
      </c>
      <c r="G39" s="545">
        <v>8</v>
      </c>
      <c r="H39" s="545">
        <v>0</v>
      </c>
      <c r="I39" s="545">
        <f>SUM(G39:H39)</f>
        <v>8</v>
      </c>
      <c r="J39" s="928">
        <v>0</v>
      </c>
      <c r="K39" s="929"/>
      <c r="L39" s="50"/>
      <c r="M39" s="548" t="s">
        <v>307</v>
      </c>
      <c r="N39" s="548">
        <v>46</v>
      </c>
      <c r="O39" s="548">
        <v>0</v>
      </c>
      <c r="P39" s="548">
        <f t="shared" si="4"/>
        <v>46</v>
      </c>
    </row>
    <row r="40" spans="1:22" s="552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45">
        <v>120</v>
      </c>
      <c r="H40" s="545">
        <v>0</v>
      </c>
      <c r="I40" s="545">
        <f>SUM(G40:H40)</f>
        <v>120</v>
      </c>
      <c r="J40" s="928">
        <v>0</v>
      </c>
      <c r="K40" s="929"/>
      <c r="L40" s="50"/>
      <c r="M40" s="548" t="s">
        <v>549</v>
      </c>
      <c r="N40" s="548">
        <v>3</v>
      </c>
      <c r="O40" s="548">
        <v>0</v>
      </c>
      <c r="P40" s="548">
        <f t="shared" si="4"/>
        <v>3</v>
      </c>
    </row>
    <row r="41" spans="1:22" s="552" customFormat="1" ht="17.100000000000001" customHeight="1" x14ac:dyDescent="0.25">
      <c r="A41" s="8"/>
      <c r="B41" s="40" t="s">
        <v>550</v>
      </c>
      <c r="C41" s="103">
        <f>SUM(C31:C40)</f>
        <v>13</v>
      </c>
      <c r="D41" s="103">
        <f t="shared" ref="D41:I41" si="6">SUM(D31:D40)</f>
        <v>19</v>
      </c>
      <c r="E41" s="103">
        <f t="shared" si="6"/>
        <v>24</v>
      </c>
      <c r="F41" s="103">
        <f t="shared" si="6"/>
        <v>56</v>
      </c>
      <c r="G41" s="103">
        <f t="shared" si="6"/>
        <v>408</v>
      </c>
      <c r="H41" s="103">
        <f t="shared" si="6"/>
        <v>0</v>
      </c>
      <c r="I41" s="103">
        <f t="shared" si="6"/>
        <v>408</v>
      </c>
      <c r="J41" s="928">
        <f>SUM(J31:K40)</f>
        <v>60</v>
      </c>
      <c r="K41" s="929"/>
      <c r="L41" s="50"/>
      <c r="M41" s="548" t="s">
        <v>306</v>
      </c>
      <c r="N41" s="548">
        <f>SUM(N31:N40)</f>
        <v>101</v>
      </c>
      <c r="O41" s="548">
        <f>SUM(O31:O40)</f>
        <v>11</v>
      </c>
      <c r="P41" s="548">
        <f>SUM(P31:P40)</f>
        <v>112</v>
      </c>
      <c r="Q41" s="345">
        <f>N41-N39</f>
        <v>55</v>
      </c>
      <c r="S41" s="552">
        <f>(F41*10-G41)/10</f>
        <v>15.2</v>
      </c>
    </row>
    <row r="42" spans="1:22" s="552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52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52" customFormat="1" ht="30.6" customHeight="1" x14ac:dyDescent="0.25">
      <c r="A44" s="8"/>
      <c r="B44" s="542" t="s">
        <v>35</v>
      </c>
      <c r="C44" s="542" t="s">
        <v>36</v>
      </c>
      <c r="D44" s="542" t="s">
        <v>1</v>
      </c>
      <c r="E44" s="544" t="s">
        <v>45</v>
      </c>
      <c r="F44" s="542" t="s">
        <v>71</v>
      </c>
      <c r="G44" s="542" t="s">
        <v>37</v>
      </c>
      <c r="H44" s="901" t="s">
        <v>7</v>
      </c>
      <c r="I44" s="936"/>
      <c r="J44" s="936"/>
      <c r="K44" s="902"/>
      <c r="L44" s="43"/>
      <c r="M44" s="542" t="s">
        <v>50</v>
      </c>
      <c r="N44" s="542" t="s">
        <v>49</v>
      </c>
      <c r="O44" s="542" t="s">
        <v>48</v>
      </c>
      <c r="P44" s="542" t="s">
        <v>47</v>
      </c>
      <c r="Q44" s="552" t="s">
        <v>243</v>
      </c>
      <c r="R44" s="552" t="s">
        <v>424</v>
      </c>
    </row>
    <row r="45" spans="1:22" s="552" customFormat="1" ht="30.95" customHeight="1" x14ac:dyDescent="0.55000000000000004">
      <c r="A45" s="8"/>
      <c r="B45" s="545" t="s">
        <v>61</v>
      </c>
      <c r="C45" s="551">
        <v>0</v>
      </c>
      <c r="D45" s="545" t="s">
        <v>62</v>
      </c>
      <c r="E45" s="551">
        <f>'1403-04-06'!E45+'1403-04-09'!C45</f>
        <v>246800</v>
      </c>
      <c r="F45" s="551">
        <v>4038</v>
      </c>
      <c r="G45" s="551">
        <f>'1403-04-07'!G45-F45+C45+R45</f>
        <v>112012</v>
      </c>
      <c r="H45" s="1012" t="s">
        <v>425</v>
      </c>
      <c r="I45" s="1013"/>
      <c r="J45" s="1013"/>
      <c r="K45" s="1014"/>
      <c r="L45" s="41"/>
      <c r="M45" s="545" t="s">
        <v>66</v>
      </c>
      <c r="N45" s="551">
        <f>'1403-04-07'!O45</f>
        <v>2087.7399999999998</v>
      </c>
      <c r="O45" s="551">
        <f>SUM(J15:J19)</f>
        <v>1703.49</v>
      </c>
      <c r="P45" s="551">
        <f>'1403-04-07'!P45+O45+Q45</f>
        <v>106325.23999999999</v>
      </c>
      <c r="Q45" s="19">
        <v>0</v>
      </c>
      <c r="R45" s="19">
        <v>0</v>
      </c>
      <c r="V45" s="18"/>
    </row>
    <row r="46" spans="1:22" s="552" customFormat="1" ht="30.95" customHeight="1" x14ac:dyDescent="0.25">
      <c r="A46" s="8"/>
      <c r="B46" s="545" t="s">
        <v>301</v>
      </c>
      <c r="C46" s="545">
        <v>0</v>
      </c>
      <c r="D46" s="545" t="s">
        <v>302</v>
      </c>
      <c r="E46" s="551">
        <f>'1403-04-06'!E46+'1403-04-09'!C46</f>
        <v>251</v>
      </c>
      <c r="F46" s="545">
        <v>0</v>
      </c>
      <c r="G46" s="551" t="s">
        <v>42</v>
      </c>
      <c r="H46" s="937" t="s">
        <v>42</v>
      </c>
      <c r="I46" s="938"/>
      <c r="J46" s="938"/>
      <c r="K46" s="939"/>
      <c r="L46" s="42"/>
      <c r="M46" s="549" t="s">
        <v>67</v>
      </c>
      <c r="N46" s="551">
        <f>'1403-04-07'!O46</f>
        <v>1549.74</v>
      </c>
      <c r="O46" s="551">
        <f>J21+J20</f>
        <v>1245.49</v>
      </c>
      <c r="P46" s="551">
        <f>'1403-04-07'!P46+O46+Q46</f>
        <v>77021.38</v>
      </c>
      <c r="Q46" s="19">
        <f>Q45*0.6</f>
        <v>0</v>
      </c>
      <c r="R46" s="19"/>
      <c r="U46" s="19"/>
    </row>
    <row r="47" spans="1:22" s="552" customFormat="1" ht="30.95" customHeight="1" x14ac:dyDescent="0.25">
      <c r="A47" s="8"/>
      <c r="B47" s="545" t="s">
        <v>551</v>
      </c>
      <c r="C47" s="545">
        <v>0</v>
      </c>
      <c r="D47" s="545" t="s">
        <v>485</v>
      </c>
      <c r="E47" s="551">
        <v>340</v>
      </c>
      <c r="F47" s="545">
        <v>0</v>
      </c>
      <c r="G47" s="551">
        <v>340</v>
      </c>
      <c r="H47" s="937" t="s">
        <v>42</v>
      </c>
      <c r="I47" s="938"/>
      <c r="J47" s="938"/>
      <c r="K47" s="939"/>
      <c r="L47" s="42"/>
      <c r="M47" s="549" t="s">
        <v>164</v>
      </c>
      <c r="N47" s="551">
        <f>'1403-04-07'!O47</f>
        <v>538</v>
      </c>
      <c r="O47" s="551">
        <f>J22</f>
        <v>458</v>
      </c>
      <c r="P47" s="551">
        <f>'1403-04-07'!P47+O47+Q47</f>
        <v>41945.710000000006</v>
      </c>
      <c r="Q47" s="552">
        <v>0</v>
      </c>
      <c r="R47" s="19"/>
      <c r="U47" s="19"/>
    </row>
    <row r="48" spans="1:22" s="552" customFormat="1" ht="30.95" customHeight="1" x14ac:dyDescent="0.25">
      <c r="A48" s="8"/>
      <c r="B48" s="545" t="s">
        <v>527</v>
      </c>
      <c r="C48" s="545">
        <v>0</v>
      </c>
      <c r="D48" s="545" t="s">
        <v>485</v>
      </c>
      <c r="E48" s="551">
        <v>28</v>
      </c>
      <c r="F48" s="545">
        <v>0</v>
      </c>
      <c r="G48" s="551">
        <v>28</v>
      </c>
      <c r="H48" s="937" t="s">
        <v>42</v>
      </c>
      <c r="I48" s="938"/>
      <c r="J48" s="938"/>
      <c r="K48" s="939"/>
      <c r="L48" s="42"/>
      <c r="M48" s="549" t="s">
        <v>190</v>
      </c>
      <c r="N48" s="551">
        <f>'1403-04-07'!O48</f>
        <v>30</v>
      </c>
      <c r="O48" s="551">
        <f>J23</f>
        <v>50</v>
      </c>
      <c r="P48" s="551">
        <f>'1403-04-07'!P48+O48+Q48</f>
        <v>570</v>
      </c>
      <c r="Q48" s="19">
        <v>0</v>
      </c>
      <c r="R48" s="19"/>
    </row>
    <row r="49" spans="1:21" s="552" customFormat="1" ht="30.95" customHeight="1" x14ac:dyDescent="0.25">
      <c r="A49" s="8"/>
      <c r="B49" s="545"/>
      <c r="C49" s="545"/>
      <c r="D49" s="545"/>
      <c r="E49" s="551"/>
      <c r="F49" s="545"/>
      <c r="G49" s="551"/>
      <c r="H49" s="937"/>
      <c r="I49" s="938"/>
      <c r="J49" s="938"/>
      <c r="K49" s="939"/>
      <c r="L49" s="42"/>
      <c r="M49" s="545" t="s">
        <v>191</v>
      </c>
      <c r="N49" s="551">
        <f>'1403-04-07'!O49</f>
        <v>0</v>
      </c>
      <c r="O49" s="551">
        <f>J26</f>
        <v>0</v>
      </c>
      <c r="P49" s="551">
        <f>'1403-04-07'!P49+O49+Q49</f>
        <v>90</v>
      </c>
      <c r="Q49" s="552">
        <v>0</v>
      </c>
    </row>
    <row r="50" spans="1:21" s="552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52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52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0</v>
      </c>
    </row>
  </sheetData>
  <mergeCells count="93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F8:G8"/>
    <mergeCell ref="I8:L8"/>
    <mergeCell ref="F9:G9"/>
    <mergeCell ref="I9:L9"/>
    <mergeCell ref="T9:W9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F10:G10"/>
    <mergeCell ref="Q17:T17"/>
    <mergeCell ref="K18:L18"/>
    <mergeCell ref="M18:P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K19:L19"/>
    <mergeCell ref="M19:P19"/>
    <mergeCell ref="S19:T19"/>
    <mergeCell ref="K20:L20"/>
    <mergeCell ref="M20:P20"/>
    <mergeCell ref="K22:L22"/>
    <mergeCell ref="M22:P22"/>
    <mergeCell ref="K21:L21"/>
    <mergeCell ref="M21:P21"/>
    <mergeCell ref="K23:L23"/>
    <mergeCell ref="M23:P23"/>
    <mergeCell ref="K24:L24"/>
    <mergeCell ref="M24:P24"/>
    <mergeCell ref="J33:K33"/>
    <mergeCell ref="K25:L25"/>
    <mergeCell ref="M25:P25"/>
    <mergeCell ref="K26:L26"/>
    <mergeCell ref="M26:P26"/>
    <mergeCell ref="K27:L27"/>
    <mergeCell ref="M27:P27"/>
    <mergeCell ref="B29:K29"/>
    <mergeCell ref="M29:P29"/>
    <mergeCell ref="J30:K30"/>
    <mergeCell ref="J31:K31"/>
    <mergeCell ref="J32:K32"/>
    <mergeCell ref="M43:P43"/>
    <mergeCell ref="H44:K44"/>
    <mergeCell ref="J34:K34"/>
    <mergeCell ref="J35:K35"/>
    <mergeCell ref="J36:K36"/>
    <mergeCell ref="J37:K37"/>
    <mergeCell ref="J38:K38"/>
    <mergeCell ref="J39:K39"/>
    <mergeCell ref="B51:P51"/>
    <mergeCell ref="B52:P52"/>
    <mergeCell ref="B8:D10"/>
    <mergeCell ref="M8:P8"/>
    <mergeCell ref="M9:P9"/>
    <mergeCell ref="H45:K45"/>
    <mergeCell ref="H46:K46"/>
    <mergeCell ref="H47:K47"/>
    <mergeCell ref="H48:K48"/>
    <mergeCell ref="H49:K49"/>
    <mergeCell ref="B50:G50"/>
    <mergeCell ref="H50:P50"/>
    <mergeCell ref="J40:K40"/>
    <mergeCell ref="J41:K41"/>
    <mergeCell ref="B42:P42"/>
    <mergeCell ref="B43:K43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B2E8-A33C-4037-B208-C4D765E375CB}">
  <sheetPr>
    <pageSetUpPr fitToPage="1"/>
  </sheetPr>
  <dimension ref="A2:Z62"/>
  <sheetViews>
    <sheetView rightToLeft="1" view="pageBreakPreview" topLeftCell="A26" zoomScale="85" zoomScaleNormal="100" zoomScaleSheetLayoutView="85" workbookViewId="0">
      <selection activeCell="P41" sqref="P41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65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65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65" customFormat="1" ht="23.1" customHeight="1" x14ac:dyDescent="0.25">
      <c r="A4" s="8"/>
      <c r="B4" s="977" t="s">
        <v>2</v>
      </c>
      <c r="C4" s="977"/>
      <c r="D4" s="977"/>
      <c r="E4" s="977"/>
      <c r="F4" s="558"/>
      <c r="G4" s="978" t="s">
        <v>16</v>
      </c>
      <c r="H4" s="978"/>
      <c r="I4" s="997" t="s">
        <v>408</v>
      </c>
      <c r="J4" s="997"/>
      <c r="K4" s="996" t="s">
        <v>561</v>
      </c>
      <c r="L4" s="996"/>
      <c r="M4" s="996"/>
      <c r="N4" s="978" t="s">
        <v>3</v>
      </c>
      <c r="O4" s="978"/>
      <c r="P4" s="562">
        <v>72</v>
      </c>
    </row>
    <row r="5" spans="1:26" s="556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65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60" customFormat="1" ht="22.5" customHeight="1" x14ac:dyDescent="0.25">
      <c r="A7" s="8"/>
      <c r="B7" s="892" t="s">
        <v>60</v>
      </c>
      <c r="C7" s="892"/>
      <c r="D7" s="892"/>
      <c r="E7" s="559" t="s">
        <v>18</v>
      </c>
      <c r="F7" s="892" t="s">
        <v>60</v>
      </c>
      <c r="G7" s="892"/>
      <c r="H7" s="55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60" customFormat="1" ht="30" customHeight="1" x14ac:dyDescent="0.25">
      <c r="A8" s="8"/>
      <c r="B8" s="1050" t="s">
        <v>537</v>
      </c>
      <c r="C8" s="1051"/>
      <c r="D8" s="1052"/>
      <c r="E8" s="563" t="s">
        <v>42</v>
      </c>
      <c r="F8" s="888" t="s">
        <v>514</v>
      </c>
      <c r="G8" s="890"/>
      <c r="H8" s="554">
        <v>650</v>
      </c>
      <c r="I8" s="1059" t="s">
        <v>560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560" customFormat="1" ht="30" customHeight="1" x14ac:dyDescent="0.25">
      <c r="A9" s="8"/>
      <c r="B9" s="1053"/>
      <c r="C9" s="1054"/>
      <c r="D9" s="1055"/>
      <c r="E9" s="563" t="s">
        <v>42</v>
      </c>
      <c r="F9" s="928" t="s">
        <v>102</v>
      </c>
      <c r="G9" s="929"/>
      <c r="H9" s="554">
        <v>1</v>
      </c>
      <c r="I9" s="1062" t="s">
        <v>559</v>
      </c>
      <c r="J9" s="1063"/>
      <c r="K9" s="1063"/>
      <c r="L9" s="1064"/>
      <c r="M9" s="1018" t="s">
        <v>558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560" customFormat="1" ht="30" customHeight="1" x14ac:dyDescent="0.25">
      <c r="A10" s="8"/>
      <c r="B10" s="1056"/>
      <c r="C10" s="1057"/>
      <c r="D10" s="1058"/>
      <c r="E10" s="563" t="s">
        <v>42</v>
      </c>
      <c r="F10" s="928" t="s">
        <v>42</v>
      </c>
      <c r="G10" s="929"/>
      <c r="H10" s="554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6" s="556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65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65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62" customFormat="1" ht="18.75" customHeight="1" x14ac:dyDescent="0.25">
      <c r="A14" s="8"/>
      <c r="B14" s="894"/>
      <c r="C14" s="894"/>
      <c r="D14" s="894"/>
      <c r="E14" s="894"/>
      <c r="F14" s="927"/>
      <c r="G14" s="893"/>
      <c r="H14" s="559" t="s">
        <v>57</v>
      </c>
      <c r="I14" s="55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65" customFormat="1" ht="20.100000000000001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880</v>
      </c>
      <c r="F15" s="6" t="s">
        <v>356</v>
      </c>
      <c r="G15" s="554" t="s">
        <v>84</v>
      </c>
      <c r="H15" s="7">
        <v>87</v>
      </c>
      <c r="I15" s="7">
        <v>0</v>
      </c>
      <c r="J15" s="29">
        <f>H15*6+I15*4</f>
        <v>522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65" t="str">
        <f>C15</f>
        <v>712 + 900</v>
      </c>
      <c r="Y15" s="565" t="str">
        <f>D15</f>
        <v>713 + 360</v>
      </c>
      <c r="Z15" s="417" t="str">
        <f>G15</f>
        <v>712 + 650</v>
      </c>
    </row>
    <row r="16" spans="1:26" s="565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835</v>
      </c>
      <c r="F16" s="6" t="s">
        <v>333</v>
      </c>
      <c r="G16" s="554" t="s">
        <v>541</v>
      </c>
      <c r="H16" s="7">
        <v>30</v>
      </c>
      <c r="I16" s="7">
        <v>59</v>
      </c>
      <c r="J16" s="29">
        <f>H16*6+I16*4</f>
        <v>416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57"/>
      <c r="T16" s="557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565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860</v>
      </c>
      <c r="F17" s="6" t="s">
        <v>356</v>
      </c>
      <c r="G17" s="554" t="s">
        <v>543</v>
      </c>
      <c r="H17" s="554">
        <v>6</v>
      </c>
      <c r="I17" s="30">
        <v>100</v>
      </c>
      <c r="J17" s="29">
        <f>H17*6.65+I17*4.16</f>
        <v>455.9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565" customFormat="1" ht="20.100000000000001" customHeight="1" x14ac:dyDescent="0.25">
      <c r="A18" s="8"/>
      <c r="B18" s="569" t="s">
        <v>8</v>
      </c>
      <c r="C18" s="7" t="s">
        <v>180</v>
      </c>
      <c r="D18" s="7" t="s">
        <v>199</v>
      </c>
      <c r="E18" s="7">
        <v>50</v>
      </c>
      <c r="F18" s="6" t="s">
        <v>356</v>
      </c>
      <c r="G18" s="554" t="s">
        <v>474</v>
      </c>
      <c r="H18" s="554">
        <v>0</v>
      </c>
      <c r="I18" s="7">
        <v>0</v>
      </c>
      <c r="J18" s="29">
        <f t="shared" ref="J18" si="1">H18*6.65+I18*4.16</f>
        <v>0</v>
      </c>
      <c r="K18" s="960" t="s">
        <v>69</v>
      </c>
      <c r="L18" s="960"/>
      <c r="M18" s="928" t="s">
        <v>28</v>
      </c>
      <c r="N18" s="928"/>
      <c r="O18" s="928"/>
      <c r="P18" s="928"/>
      <c r="Q18" s="560"/>
      <c r="R18" s="560"/>
      <c r="S18" s="560"/>
      <c r="T18" s="560"/>
    </row>
    <row r="19" spans="1:20" s="565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2100</v>
      </c>
      <c r="F19" s="6" t="s">
        <v>356</v>
      </c>
      <c r="G19" s="554" t="s">
        <v>546</v>
      </c>
      <c r="H19" s="554">
        <v>65</v>
      </c>
      <c r="I19" s="30">
        <v>34</v>
      </c>
      <c r="J19" s="29">
        <f>H19*7+I19*5</f>
        <v>625</v>
      </c>
      <c r="K19" s="960" t="s">
        <v>69</v>
      </c>
      <c r="L19" s="961"/>
      <c r="M19" s="928" t="s">
        <v>547</v>
      </c>
      <c r="N19" s="891"/>
      <c r="O19" s="891"/>
      <c r="P19" s="929"/>
      <c r="S19" s="899"/>
      <c r="T19" s="899"/>
    </row>
    <row r="20" spans="1:20" s="565" customFormat="1" ht="20.100000000000001" customHeight="1" x14ac:dyDescent="0.25">
      <c r="A20" s="8"/>
      <c r="B20" s="6" t="s">
        <v>40</v>
      </c>
      <c r="C20" s="554" t="s">
        <v>42</v>
      </c>
      <c r="D20" s="554" t="s">
        <v>42</v>
      </c>
      <c r="E20" s="554" t="s">
        <v>42</v>
      </c>
      <c r="F20" s="6" t="s">
        <v>356</v>
      </c>
      <c r="G20" s="554" t="s">
        <v>546</v>
      </c>
      <c r="H20" s="554" t="s">
        <v>42</v>
      </c>
      <c r="I20" s="554" t="s">
        <v>42</v>
      </c>
      <c r="J20" s="564">
        <f>J19</f>
        <v>625</v>
      </c>
      <c r="K20" s="960" t="s">
        <v>70</v>
      </c>
      <c r="L20" s="961"/>
      <c r="M20" s="928" t="s">
        <v>42</v>
      </c>
      <c r="N20" s="891"/>
      <c r="O20" s="891"/>
      <c r="P20" s="929"/>
      <c r="S20" s="557"/>
      <c r="T20" s="557"/>
    </row>
    <row r="21" spans="1:20" s="565" customFormat="1" ht="20.100000000000001" customHeight="1" x14ac:dyDescent="0.25">
      <c r="A21" s="8"/>
      <c r="B21" s="7" t="s">
        <v>548</v>
      </c>
      <c r="C21" s="554" t="s">
        <v>42</v>
      </c>
      <c r="D21" s="554" t="s">
        <v>42</v>
      </c>
      <c r="E21" s="554" t="s">
        <v>42</v>
      </c>
      <c r="F21" s="6" t="s">
        <v>356</v>
      </c>
      <c r="G21" s="554" t="s">
        <v>84</v>
      </c>
      <c r="H21" s="554" t="s">
        <v>42</v>
      </c>
      <c r="I21" s="554" t="s">
        <v>42</v>
      </c>
      <c r="J21" s="564">
        <f>J15+J17</f>
        <v>977.9</v>
      </c>
      <c r="K21" s="960" t="s">
        <v>70</v>
      </c>
      <c r="L21" s="961"/>
      <c r="M21" s="928" t="s">
        <v>42</v>
      </c>
      <c r="N21" s="891"/>
      <c r="O21" s="891"/>
      <c r="P21" s="929"/>
      <c r="Q21" s="7" t="s">
        <v>397</v>
      </c>
      <c r="R21" s="7" t="s">
        <v>398</v>
      </c>
      <c r="S21" s="557"/>
      <c r="T21" s="209"/>
    </row>
    <row r="22" spans="1:20" s="565" customFormat="1" ht="20.100000000000001" customHeight="1" x14ac:dyDescent="0.25">
      <c r="A22" s="8"/>
      <c r="B22" s="6" t="s">
        <v>163</v>
      </c>
      <c r="C22" s="7" t="s">
        <v>354</v>
      </c>
      <c r="D22" s="7" t="s">
        <v>461</v>
      </c>
      <c r="E22" s="554" t="s">
        <v>42</v>
      </c>
      <c r="F22" s="6" t="s">
        <v>333</v>
      </c>
      <c r="G22" s="554" t="s">
        <v>399</v>
      </c>
      <c r="H22" s="554" t="s">
        <v>42</v>
      </c>
      <c r="I22" s="554" t="s">
        <v>42</v>
      </c>
      <c r="J22" s="564">
        <f>J16</f>
        <v>416</v>
      </c>
      <c r="K22" s="960" t="s">
        <v>70</v>
      </c>
      <c r="L22" s="961"/>
      <c r="M22" s="910" t="s">
        <v>42</v>
      </c>
      <c r="N22" s="910"/>
      <c r="O22" s="910"/>
      <c r="P22" s="910"/>
      <c r="Q22" s="565">
        <v>48</v>
      </c>
      <c r="S22" s="557"/>
      <c r="T22" s="209"/>
    </row>
    <row r="23" spans="1:20" s="565" customFormat="1" ht="20.100000000000001" customHeight="1" x14ac:dyDescent="0.25">
      <c r="A23" s="8"/>
      <c r="B23" s="6" t="s">
        <v>417</v>
      </c>
      <c r="C23" s="554" t="s">
        <v>42</v>
      </c>
      <c r="D23" s="554" t="s">
        <v>42</v>
      </c>
      <c r="E23" s="554" t="s">
        <v>42</v>
      </c>
      <c r="F23" s="554" t="s">
        <v>42</v>
      </c>
      <c r="G23" s="554" t="s">
        <v>479</v>
      </c>
      <c r="H23" s="554" t="s">
        <v>42</v>
      </c>
      <c r="I23" s="554" t="s">
        <v>42</v>
      </c>
      <c r="J23" s="564">
        <v>70</v>
      </c>
      <c r="K23" s="960" t="s">
        <v>70</v>
      </c>
      <c r="L23" s="961"/>
      <c r="M23" s="910" t="s">
        <v>42</v>
      </c>
      <c r="N23" s="910"/>
      <c r="O23" s="910"/>
      <c r="P23" s="910"/>
      <c r="S23" s="557"/>
      <c r="T23" s="209"/>
    </row>
    <row r="24" spans="1:20" s="565" customFormat="1" ht="20.100000000000001" customHeight="1" x14ac:dyDescent="0.25">
      <c r="A24" s="8"/>
      <c r="B24" s="554" t="s">
        <v>367</v>
      </c>
      <c r="C24" s="554" t="s">
        <v>42</v>
      </c>
      <c r="D24" s="554" t="s">
        <v>42</v>
      </c>
      <c r="E24" s="554" t="s">
        <v>42</v>
      </c>
      <c r="F24" s="554" t="s">
        <v>42</v>
      </c>
      <c r="G24" s="554" t="s">
        <v>42</v>
      </c>
      <c r="H24" s="554" t="s">
        <v>42</v>
      </c>
      <c r="I24" s="554" t="s">
        <v>42</v>
      </c>
      <c r="J24" s="554">
        <v>0</v>
      </c>
      <c r="K24" s="960" t="s">
        <v>70</v>
      </c>
      <c r="L24" s="961"/>
      <c r="M24" s="910" t="s">
        <v>42</v>
      </c>
      <c r="N24" s="910"/>
      <c r="O24" s="910"/>
      <c r="P24" s="910"/>
      <c r="S24" s="557"/>
      <c r="T24" s="209"/>
    </row>
    <row r="25" spans="1:20" s="565" customFormat="1" ht="20.100000000000001" customHeight="1" x14ac:dyDescent="0.25">
      <c r="A25" s="8"/>
      <c r="B25" s="6"/>
      <c r="C25" s="554"/>
      <c r="D25" s="554"/>
      <c r="E25" s="554"/>
      <c r="F25" s="554"/>
      <c r="G25" s="554"/>
      <c r="H25" s="554"/>
      <c r="I25" s="554"/>
      <c r="J25" s="564"/>
      <c r="K25" s="960"/>
      <c r="L25" s="961"/>
      <c r="M25" s="910" t="s">
        <v>42</v>
      </c>
      <c r="N25" s="910"/>
      <c r="O25" s="910"/>
      <c r="P25" s="910"/>
      <c r="S25" s="7" t="s">
        <v>39</v>
      </c>
      <c r="T25" s="6" t="s">
        <v>93</v>
      </c>
    </row>
    <row r="26" spans="1:20" s="565" customFormat="1" ht="20.100000000000001" customHeight="1" x14ac:dyDescent="0.25">
      <c r="A26" s="8"/>
      <c r="B26" s="554"/>
      <c r="C26" s="554"/>
      <c r="D26" s="554"/>
      <c r="E26" s="554"/>
      <c r="F26" s="554"/>
      <c r="G26" s="554"/>
      <c r="H26" s="554"/>
      <c r="I26" s="554"/>
      <c r="J26" s="564"/>
      <c r="K26" s="960"/>
      <c r="L26" s="961"/>
      <c r="M26" s="900"/>
      <c r="N26" s="900"/>
      <c r="O26" s="900"/>
      <c r="P26" s="900"/>
      <c r="S26" s="557"/>
      <c r="T26" s="209"/>
    </row>
    <row r="27" spans="1:20" s="565" customFormat="1" ht="20.100000000000001" customHeight="1" x14ac:dyDescent="0.25">
      <c r="A27" s="8"/>
      <c r="B27" s="554"/>
      <c r="C27" s="554"/>
      <c r="D27" s="554"/>
      <c r="E27" s="554"/>
      <c r="F27" s="554"/>
      <c r="G27" s="554"/>
      <c r="H27" s="554"/>
      <c r="I27" s="554"/>
      <c r="J27" s="554"/>
      <c r="K27" s="960"/>
      <c r="L27" s="961"/>
      <c r="M27" s="900"/>
      <c r="N27" s="900"/>
      <c r="O27" s="900"/>
      <c r="P27" s="900"/>
      <c r="S27" s="557"/>
      <c r="T27" s="557"/>
    </row>
    <row r="28" spans="1:20" s="556" customFormat="1" ht="6" customHeight="1" x14ac:dyDescent="0.25">
      <c r="B28" s="16"/>
      <c r="C28" s="16"/>
      <c r="D28" s="17"/>
      <c r="E28" s="16"/>
      <c r="F28" s="17"/>
      <c r="H28" s="16"/>
      <c r="I28" s="16"/>
      <c r="J28" s="16"/>
    </row>
    <row r="29" spans="1:20" s="565" customFormat="1" ht="19.5" customHeight="1" x14ac:dyDescent="0.25">
      <c r="A29" s="8"/>
      <c r="B29" s="933" t="s">
        <v>27</v>
      </c>
      <c r="C29" s="934"/>
      <c r="D29" s="934"/>
      <c r="E29" s="934"/>
      <c r="F29" s="934"/>
      <c r="G29" s="934"/>
      <c r="H29" s="934"/>
      <c r="I29" s="934"/>
      <c r="J29" s="934"/>
      <c r="K29" s="935"/>
      <c r="L29" s="52"/>
      <c r="M29" s="933" t="s">
        <v>291</v>
      </c>
      <c r="N29" s="934"/>
      <c r="O29" s="934"/>
      <c r="P29" s="935"/>
    </row>
    <row r="30" spans="1:20" s="562" customFormat="1" ht="47.1" customHeight="1" x14ac:dyDescent="0.25">
      <c r="A30" s="8"/>
      <c r="B30" s="559" t="s">
        <v>26</v>
      </c>
      <c r="C30" s="559" t="s">
        <v>28</v>
      </c>
      <c r="D30" s="559" t="s">
        <v>29</v>
      </c>
      <c r="E30" s="559" t="s">
        <v>64</v>
      </c>
      <c r="F30" s="559" t="s">
        <v>30</v>
      </c>
      <c r="G30" s="561" t="s">
        <v>51</v>
      </c>
      <c r="H30" s="561" t="s">
        <v>52</v>
      </c>
      <c r="I30" s="561" t="s">
        <v>53</v>
      </c>
      <c r="J30" s="901" t="s">
        <v>54</v>
      </c>
      <c r="K30" s="902"/>
      <c r="L30" s="51"/>
      <c r="M30" s="559" t="s">
        <v>292</v>
      </c>
      <c r="N30" s="559" t="s">
        <v>293</v>
      </c>
      <c r="O30" s="559" t="s">
        <v>294</v>
      </c>
      <c r="P30" s="559" t="s">
        <v>304</v>
      </c>
    </row>
    <row r="31" spans="1:20" s="565" customFormat="1" ht="17.100000000000001" customHeight="1" x14ac:dyDescent="0.25">
      <c r="A31" s="8"/>
      <c r="B31" s="7" t="s">
        <v>43</v>
      </c>
      <c r="C31" s="26">
        <v>1</v>
      </c>
      <c r="D31" s="26">
        <v>3</v>
      </c>
      <c r="E31" s="554">
        <v>2</v>
      </c>
      <c r="F31" s="26">
        <f>SUM(C31:E31)</f>
        <v>6</v>
      </c>
      <c r="G31" s="554">
        <v>40</v>
      </c>
      <c r="H31" s="554">
        <v>0</v>
      </c>
      <c r="I31" s="554">
        <f>SUM(G31:H31)</f>
        <v>40</v>
      </c>
      <c r="J31" s="928">
        <v>0</v>
      </c>
      <c r="K31" s="929"/>
      <c r="L31" s="50"/>
      <c r="M31" s="553" t="s">
        <v>308</v>
      </c>
      <c r="N31" s="553">
        <v>3</v>
      </c>
      <c r="O31" s="553">
        <v>2</v>
      </c>
      <c r="P31" s="553">
        <f>O31+N31</f>
        <v>5</v>
      </c>
    </row>
    <row r="32" spans="1:20" s="565" customFormat="1" ht="17.100000000000001" customHeight="1" x14ac:dyDescent="0.25">
      <c r="A32" s="8"/>
      <c r="B32" s="554" t="s">
        <v>12</v>
      </c>
      <c r="C32" s="26">
        <v>0</v>
      </c>
      <c r="D32" s="26">
        <v>0</v>
      </c>
      <c r="E32" s="554">
        <v>3</v>
      </c>
      <c r="F32" s="26">
        <f t="shared" ref="F32:F38" si="2">SUM(C32:E32)</f>
        <v>3</v>
      </c>
      <c r="G32" s="554">
        <v>30</v>
      </c>
      <c r="H32" s="554">
        <v>0</v>
      </c>
      <c r="I32" s="554">
        <f>SUM(G32:H32)</f>
        <v>30</v>
      </c>
      <c r="J32" s="928">
        <f t="shared" ref="J32" si="3">F32*10-G32</f>
        <v>0</v>
      </c>
      <c r="K32" s="929"/>
      <c r="L32" s="50"/>
      <c r="M32" s="553" t="s">
        <v>300</v>
      </c>
      <c r="N32" s="553">
        <v>6</v>
      </c>
      <c r="O32" s="553">
        <v>2</v>
      </c>
      <c r="P32" s="553">
        <f t="shared" ref="P32:P40" si="4">O32+N32</f>
        <v>8</v>
      </c>
    </row>
    <row r="33" spans="1:22" s="565" customFormat="1" ht="17.100000000000001" customHeight="1" x14ac:dyDescent="0.25">
      <c r="A33" s="8"/>
      <c r="B33" s="554" t="s">
        <v>13</v>
      </c>
      <c r="C33" s="554">
        <v>3</v>
      </c>
      <c r="D33" s="554">
        <v>0</v>
      </c>
      <c r="E33" s="554">
        <v>11</v>
      </c>
      <c r="F33" s="26">
        <f t="shared" si="2"/>
        <v>14</v>
      </c>
      <c r="G33" s="554">
        <v>130</v>
      </c>
      <c r="H33" s="554">
        <v>0</v>
      </c>
      <c r="I33" s="554">
        <f>SUM(G33:H33)</f>
        <v>130</v>
      </c>
      <c r="J33" s="928">
        <v>10</v>
      </c>
      <c r="K33" s="929"/>
      <c r="L33" s="50"/>
      <c r="M33" s="553" t="s">
        <v>296</v>
      </c>
      <c r="N33" s="553">
        <v>5</v>
      </c>
      <c r="O33" s="553">
        <v>2</v>
      </c>
      <c r="P33" s="553">
        <f t="shared" si="4"/>
        <v>7</v>
      </c>
    </row>
    <row r="34" spans="1:22" s="565" customFormat="1" ht="17.100000000000001" customHeight="1" x14ac:dyDescent="0.25">
      <c r="A34" s="8"/>
      <c r="B34" s="554" t="s">
        <v>10</v>
      </c>
      <c r="C34" s="554">
        <v>1</v>
      </c>
      <c r="D34" s="554">
        <v>0</v>
      </c>
      <c r="E34" s="554">
        <v>1</v>
      </c>
      <c r="F34" s="26">
        <f t="shared" si="2"/>
        <v>2</v>
      </c>
      <c r="G34" s="554">
        <v>20</v>
      </c>
      <c r="H34" s="554">
        <v>0</v>
      </c>
      <c r="I34" s="554">
        <f t="shared" ref="I34:I38" si="5">SUM(G34:H34)</f>
        <v>20</v>
      </c>
      <c r="J34" s="928">
        <v>0</v>
      </c>
      <c r="K34" s="929"/>
      <c r="L34" s="50"/>
      <c r="M34" s="553" t="s">
        <v>297</v>
      </c>
      <c r="N34" s="553">
        <v>4</v>
      </c>
      <c r="O34" s="553">
        <v>2</v>
      </c>
      <c r="P34" s="553">
        <f t="shared" si="4"/>
        <v>6</v>
      </c>
    </row>
    <row r="35" spans="1:22" s="565" customFormat="1" ht="17.100000000000001" customHeight="1" x14ac:dyDescent="0.25">
      <c r="A35" s="8"/>
      <c r="B35" s="554" t="s">
        <v>11</v>
      </c>
      <c r="C35" s="554">
        <v>3</v>
      </c>
      <c r="D35" s="554">
        <v>0</v>
      </c>
      <c r="E35" s="554">
        <v>3</v>
      </c>
      <c r="F35" s="26">
        <f t="shared" si="2"/>
        <v>6</v>
      </c>
      <c r="G35" s="554">
        <v>50</v>
      </c>
      <c r="H35" s="554">
        <v>0</v>
      </c>
      <c r="I35" s="554">
        <f t="shared" si="5"/>
        <v>50</v>
      </c>
      <c r="J35" s="928">
        <v>10</v>
      </c>
      <c r="K35" s="929"/>
      <c r="L35" s="50"/>
      <c r="M35" s="553" t="s">
        <v>295</v>
      </c>
      <c r="N35" s="553">
        <v>8</v>
      </c>
      <c r="O35" s="553">
        <v>0</v>
      </c>
      <c r="P35" s="553">
        <f t="shared" si="4"/>
        <v>8</v>
      </c>
    </row>
    <row r="36" spans="1:22" s="565" customFormat="1" ht="17.100000000000001" customHeight="1" x14ac:dyDescent="0.25">
      <c r="A36" s="8"/>
      <c r="B36" s="554" t="s">
        <v>31</v>
      </c>
      <c r="C36" s="554">
        <v>2</v>
      </c>
      <c r="D36" s="554">
        <v>2</v>
      </c>
      <c r="E36" s="554">
        <v>2</v>
      </c>
      <c r="F36" s="26">
        <f t="shared" si="2"/>
        <v>6</v>
      </c>
      <c r="G36" s="554">
        <v>30</v>
      </c>
      <c r="H36" s="554">
        <v>0</v>
      </c>
      <c r="I36" s="554">
        <f t="shared" si="5"/>
        <v>30</v>
      </c>
      <c r="J36" s="928">
        <v>10</v>
      </c>
      <c r="K36" s="929"/>
      <c r="L36" s="50"/>
      <c r="M36" s="553" t="s">
        <v>309</v>
      </c>
      <c r="N36" s="553">
        <v>11</v>
      </c>
      <c r="O36" s="553">
        <v>6</v>
      </c>
      <c r="P36" s="553">
        <f t="shared" si="4"/>
        <v>17</v>
      </c>
    </row>
    <row r="37" spans="1:22" s="565" customFormat="1" ht="17.100000000000001" customHeight="1" x14ac:dyDescent="0.25">
      <c r="A37" s="8"/>
      <c r="B37" s="554" t="s">
        <v>32</v>
      </c>
      <c r="C37" s="554">
        <v>2</v>
      </c>
      <c r="D37" s="554">
        <v>0</v>
      </c>
      <c r="E37" s="554">
        <v>0</v>
      </c>
      <c r="F37" s="26">
        <f t="shared" si="2"/>
        <v>2</v>
      </c>
      <c r="G37" s="554">
        <v>0</v>
      </c>
      <c r="H37" s="554">
        <v>0</v>
      </c>
      <c r="I37" s="554">
        <f t="shared" si="5"/>
        <v>0</v>
      </c>
      <c r="J37" s="928">
        <v>0</v>
      </c>
      <c r="K37" s="929"/>
      <c r="L37" s="50"/>
      <c r="M37" s="553" t="s">
        <v>358</v>
      </c>
      <c r="N37" s="553">
        <v>6</v>
      </c>
      <c r="O37" s="553">
        <v>0</v>
      </c>
      <c r="P37" s="553">
        <f t="shared" si="4"/>
        <v>6</v>
      </c>
    </row>
    <row r="38" spans="1:22" s="565" customFormat="1" ht="17.100000000000001" customHeight="1" x14ac:dyDescent="0.25">
      <c r="A38" s="8"/>
      <c r="B38" s="554" t="s">
        <v>63</v>
      </c>
      <c r="C38" s="554">
        <v>0</v>
      </c>
      <c r="D38" s="554">
        <v>2</v>
      </c>
      <c r="E38" s="554">
        <v>2</v>
      </c>
      <c r="F38" s="26">
        <f t="shared" si="2"/>
        <v>4</v>
      </c>
      <c r="G38" s="554">
        <v>30</v>
      </c>
      <c r="H38" s="554">
        <v>0</v>
      </c>
      <c r="I38" s="554">
        <f t="shared" si="5"/>
        <v>30</v>
      </c>
      <c r="J38" s="928">
        <v>0</v>
      </c>
      <c r="K38" s="929"/>
      <c r="L38" s="50"/>
      <c r="M38" s="553" t="s">
        <v>299</v>
      </c>
      <c r="N38" s="553">
        <v>6</v>
      </c>
      <c r="O38" s="553">
        <v>0</v>
      </c>
      <c r="P38" s="553">
        <f t="shared" si="4"/>
        <v>6</v>
      </c>
    </row>
    <row r="39" spans="1:22" s="565" customFormat="1" ht="17.100000000000001" customHeight="1" x14ac:dyDescent="0.25">
      <c r="A39" s="8"/>
      <c r="B39" s="554" t="s">
        <v>33</v>
      </c>
      <c r="C39" s="554">
        <v>1</v>
      </c>
      <c r="D39" s="554">
        <v>0</v>
      </c>
      <c r="E39" s="554" t="s">
        <v>72</v>
      </c>
      <c r="F39" s="26">
        <f>SUM(C39:E39)</f>
        <v>1</v>
      </c>
      <c r="G39" s="554">
        <v>8</v>
      </c>
      <c r="H39" s="554">
        <v>0</v>
      </c>
      <c r="I39" s="554">
        <f>SUM(G39:H39)</f>
        <v>8</v>
      </c>
      <c r="J39" s="928">
        <v>0</v>
      </c>
      <c r="K39" s="929"/>
      <c r="L39" s="50"/>
      <c r="M39" s="553" t="s">
        <v>307</v>
      </c>
      <c r="N39" s="553">
        <v>49</v>
      </c>
      <c r="O39" s="553">
        <v>0</v>
      </c>
      <c r="P39" s="553">
        <f t="shared" si="4"/>
        <v>49</v>
      </c>
    </row>
    <row r="40" spans="1:22" s="565" customFormat="1" ht="17.100000000000001" customHeight="1" x14ac:dyDescent="0.25">
      <c r="A40" s="8"/>
      <c r="B40" s="40" t="s">
        <v>138</v>
      </c>
      <c r="C40" s="40">
        <v>0</v>
      </c>
      <c r="D40" s="40">
        <v>12</v>
      </c>
      <c r="E40" s="40">
        <v>0</v>
      </c>
      <c r="F40" s="40">
        <f>SUM(C40:E40)</f>
        <v>12</v>
      </c>
      <c r="G40" s="554">
        <v>120</v>
      </c>
      <c r="H40" s="554">
        <v>0</v>
      </c>
      <c r="I40" s="554">
        <f>SUM(G40:H40)</f>
        <v>120</v>
      </c>
      <c r="J40" s="928">
        <v>0</v>
      </c>
      <c r="K40" s="929"/>
      <c r="L40" s="50"/>
      <c r="M40" s="553" t="s">
        <v>549</v>
      </c>
      <c r="N40" s="553">
        <v>3</v>
      </c>
      <c r="O40" s="553">
        <v>0</v>
      </c>
      <c r="P40" s="553">
        <f t="shared" si="4"/>
        <v>3</v>
      </c>
    </row>
    <row r="41" spans="1:22" s="565" customFormat="1" ht="17.100000000000001" customHeight="1" x14ac:dyDescent="0.25">
      <c r="A41" s="8"/>
      <c r="B41" s="40" t="s">
        <v>550</v>
      </c>
      <c r="C41" s="103">
        <f>SUM(C31:C40)</f>
        <v>13</v>
      </c>
      <c r="D41" s="103">
        <f t="shared" ref="D41:I41" si="6">SUM(D31:D40)</f>
        <v>19</v>
      </c>
      <c r="E41" s="103">
        <f t="shared" si="6"/>
        <v>24</v>
      </c>
      <c r="F41" s="103">
        <f t="shared" si="6"/>
        <v>56</v>
      </c>
      <c r="G41" s="103">
        <f t="shared" si="6"/>
        <v>458</v>
      </c>
      <c r="H41" s="103">
        <f t="shared" si="6"/>
        <v>0</v>
      </c>
      <c r="I41" s="103">
        <f t="shared" si="6"/>
        <v>458</v>
      </c>
      <c r="J41" s="928">
        <f>SUM(J31:K40)</f>
        <v>30</v>
      </c>
      <c r="K41" s="929"/>
      <c r="L41" s="50"/>
      <c r="M41" s="553" t="s">
        <v>306</v>
      </c>
      <c r="N41" s="553">
        <f>SUM(N31:N40)</f>
        <v>101</v>
      </c>
      <c r="O41" s="553">
        <f>SUM(O31:O40)</f>
        <v>14</v>
      </c>
      <c r="P41" s="553">
        <f>SUM(P31:P40)</f>
        <v>115</v>
      </c>
      <c r="Q41" s="345">
        <f>N41-N39</f>
        <v>52</v>
      </c>
      <c r="S41" s="565">
        <f>(F41*10-G41)/10</f>
        <v>10.199999999999999</v>
      </c>
    </row>
    <row r="42" spans="1:22" s="565" customFormat="1" ht="6" customHeight="1" x14ac:dyDescent="0.25">
      <c r="A42" s="8"/>
      <c r="B42" s="891"/>
      <c r="C42" s="891"/>
      <c r="D42" s="891"/>
      <c r="E42" s="891"/>
      <c r="F42" s="891"/>
      <c r="G42" s="891"/>
      <c r="H42" s="891"/>
      <c r="I42" s="891"/>
      <c r="J42" s="891"/>
      <c r="K42" s="891"/>
      <c r="L42" s="987"/>
      <c r="M42" s="891"/>
      <c r="N42" s="891"/>
      <c r="O42" s="891"/>
      <c r="P42" s="891"/>
    </row>
    <row r="43" spans="1:22" s="565" customFormat="1" ht="21" customHeight="1" x14ac:dyDescent="0.25">
      <c r="A43" s="8"/>
      <c r="B43" s="933" t="s">
        <v>34</v>
      </c>
      <c r="C43" s="934"/>
      <c r="D43" s="934"/>
      <c r="E43" s="934"/>
      <c r="F43" s="934"/>
      <c r="G43" s="934"/>
      <c r="H43" s="934"/>
      <c r="I43" s="934"/>
      <c r="J43" s="934"/>
      <c r="K43" s="935"/>
      <c r="L43" s="44"/>
      <c r="M43" s="948" t="s">
        <v>46</v>
      </c>
      <c r="N43" s="949"/>
      <c r="O43" s="949"/>
      <c r="P43" s="950"/>
    </row>
    <row r="44" spans="1:22" s="565" customFormat="1" ht="30.6" customHeight="1" x14ac:dyDescent="0.25">
      <c r="A44" s="8"/>
      <c r="B44" s="561" t="s">
        <v>35</v>
      </c>
      <c r="C44" s="561" t="s">
        <v>36</v>
      </c>
      <c r="D44" s="561" t="s">
        <v>1</v>
      </c>
      <c r="E44" s="555" t="s">
        <v>45</v>
      </c>
      <c r="F44" s="561" t="s">
        <v>71</v>
      </c>
      <c r="G44" s="561" t="s">
        <v>37</v>
      </c>
      <c r="H44" s="901" t="s">
        <v>7</v>
      </c>
      <c r="I44" s="936"/>
      <c r="J44" s="936"/>
      <c r="K44" s="902"/>
      <c r="L44" s="43"/>
      <c r="M44" s="561" t="s">
        <v>50</v>
      </c>
      <c r="N44" s="561" t="s">
        <v>49</v>
      </c>
      <c r="O44" s="561" t="s">
        <v>48</v>
      </c>
      <c r="P44" s="561" t="s">
        <v>47</v>
      </c>
      <c r="Q44" s="565" t="s">
        <v>243</v>
      </c>
      <c r="R44" s="565" t="s">
        <v>424</v>
      </c>
    </row>
    <row r="45" spans="1:22" s="565" customFormat="1" ht="30.95" customHeight="1" x14ac:dyDescent="0.55000000000000004">
      <c r="A45" s="8"/>
      <c r="B45" s="554" t="s">
        <v>61</v>
      </c>
      <c r="C45" s="564">
        <v>0</v>
      </c>
      <c r="D45" s="554" t="s">
        <v>62</v>
      </c>
      <c r="E45" s="564">
        <f>'1403-04-06'!E45+'1403-04-10'!C45</f>
        <v>246800</v>
      </c>
      <c r="F45" s="564">
        <v>1406</v>
      </c>
      <c r="G45" s="564">
        <f>'1403-04-09'!G45-F45+C45+R45</f>
        <v>110606</v>
      </c>
      <c r="H45" s="1012" t="s">
        <v>425</v>
      </c>
      <c r="I45" s="1013"/>
      <c r="J45" s="1013"/>
      <c r="K45" s="1014"/>
      <c r="L45" s="41"/>
      <c r="M45" s="554" t="s">
        <v>66</v>
      </c>
      <c r="N45" s="564">
        <f>'1403-04-09'!O45</f>
        <v>1703.49</v>
      </c>
      <c r="O45" s="564">
        <f>SUM(J15:J19)</f>
        <v>2018.9</v>
      </c>
      <c r="P45" s="564">
        <f>'1403-04-09'!P45+O45+Q45</f>
        <v>108344.13999999998</v>
      </c>
      <c r="Q45" s="19">
        <v>0</v>
      </c>
      <c r="R45" s="19">
        <v>0</v>
      </c>
      <c r="V45" s="18"/>
    </row>
    <row r="46" spans="1:22" s="565" customFormat="1" ht="30.95" customHeight="1" x14ac:dyDescent="0.25">
      <c r="A46" s="8"/>
      <c r="B46" s="554" t="s">
        <v>301</v>
      </c>
      <c r="C46" s="554">
        <v>0</v>
      </c>
      <c r="D46" s="554" t="s">
        <v>302</v>
      </c>
      <c r="E46" s="564">
        <f>'1403-04-06'!E46+'1403-04-10'!C46</f>
        <v>251</v>
      </c>
      <c r="F46" s="554">
        <v>0</v>
      </c>
      <c r="G46" s="564" t="s">
        <v>42</v>
      </c>
      <c r="H46" s="937" t="s">
        <v>42</v>
      </c>
      <c r="I46" s="938"/>
      <c r="J46" s="938"/>
      <c r="K46" s="939"/>
      <c r="L46" s="42"/>
      <c r="M46" s="563" t="s">
        <v>67</v>
      </c>
      <c r="N46" s="564">
        <f>'1403-04-09'!O46</f>
        <v>1245.49</v>
      </c>
      <c r="O46" s="564">
        <f>J21+J20</f>
        <v>1602.9</v>
      </c>
      <c r="P46" s="564">
        <f>'1403-04-09'!P46+O46+Q46</f>
        <v>78624.28</v>
      </c>
      <c r="Q46" s="19">
        <f>Q45*0.6</f>
        <v>0</v>
      </c>
      <c r="R46" s="19"/>
      <c r="U46" s="19"/>
    </row>
    <row r="47" spans="1:22" s="565" customFormat="1" ht="30.95" customHeight="1" x14ac:dyDescent="0.25">
      <c r="A47" s="8"/>
      <c r="B47" s="554" t="s">
        <v>551</v>
      </c>
      <c r="C47" s="554">
        <v>0</v>
      </c>
      <c r="D47" s="554" t="s">
        <v>485</v>
      </c>
      <c r="E47" s="564">
        <v>340</v>
      </c>
      <c r="F47" s="554">
        <v>0</v>
      </c>
      <c r="G47" s="564">
        <v>340</v>
      </c>
      <c r="H47" s="937" t="s">
        <v>42</v>
      </c>
      <c r="I47" s="938"/>
      <c r="J47" s="938"/>
      <c r="K47" s="939"/>
      <c r="L47" s="42"/>
      <c r="M47" s="563" t="s">
        <v>164</v>
      </c>
      <c r="N47" s="564">
        <f>'1403-04-09'!O47</f>
        <v>458</v>
      </c>
      <c r="O47" s="564">
        <f>J22</f>
        <v>416</v>
      </c>
      <c r="P47" s="564">
        <f>'1403-04-09'!P47+O47+Q47</f>
        <v>42361.710000000006</v>
      </c>
      <c r="Q47" s="565">
        <v>0</v>
      </c>
      <c r="R47" s="19"/>
      <c r="U47" s="19"/>
    </row>
    <row r="48" spans="1:22" s="565" customFormat="1" ht="30.95" customHeight="1" x14ac:dyDescent="0.25">
      <c r="A48" s="8"/>
      <c r="B48" s="554" t="s">
        <v>527</v>
      </c>
      <c r="C48" s="554">
        <v>0</v>
      </c>
      <c r="D48" s="554" t="s">
        <v>485</v>
      </c>
      <c r="E48" s="564">
        <v>28</v>
      </c>
      <c r="F48" s="554">
        <v>0</v>
      </c>
      <c r="G48" s="564">
        <v>28</v>
      </c>
      <c r="H48" s="937" t="s">
        <v>42</v>
      </c>
      <c r="I48" s="938"/>
      <c r="J48" s="938"/>
      <c r="K48" s="939"/>
      <c r="L48" s="42"/>
      <c r="M48" s="563" t="s">
        <v>190</v>
      </c>
      <c r="N48" s="564">
        <f>'1403-04-09'!O48</f>
        <v>50</v>
      </c>
      <c r="O48" s="564">
        <f>J23</f>
        <v>70</v>
      </c>
      <c r="P48" s="564">
        <f>'1403-04-09'!P48+O48+Q48</f>
        <v>640</v>
      </c>
      <c r="Q48" s="19">
        <v>0</v>
      </c>
      <c r="R48" s="19"/>
    </row>
    <row r="49" spans="1:21" s="565" customFormat="1" ht="30.95" customHeight="1" x14ac:dyDescent="0.25">
      <c r="A49" s="8"/>
      <c r="B49" s="554"/>
      <c r="C49" s="554"/>
      <c r="D49" s="554"/>
      <c r="E49" s="564"/>
      <c r="F49" s="554"/>
      <c r="G49" s="564"/>
      <c r="H49" s="937"/>
      <c r="I49" s="938"/>
      <c r="J49" s="938"/>
      <c r="K49" s="939"/>
      <c r="L49" s="42"/>
      <c r="M49" s="554" t="s">
        <v>191</v>
      </c>
      <c r="N49" s="564">
        <f>'1403-04-09'!O49</f>
        <v>0</v>
      </c>
      <c r="O49" s="564">
        <f>J26</f>
        <v>0</v>
      </c>
      <c r="P49" s="564">
        <f>'1403-04-09'!P49+O49+Q49</f>
        <v>90</v>
      </c>
      <c r="Q49" s="565">
        <v>0</v>
      </c>
    </row>
    <row r="50" spans="1:21" s="565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</row>
    <row r="51" spans="1:21" s="565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565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SUM(U46:U61)</f>
        <v>0</v>
      </c>
    </row>
  </sheetData>
  <mergeCells count="93">
    <mergeCell ref="B51:P51"/>
    <mergeCell ref="B52:P52"/>
    <mergeCell ref="M9:P10"/>
    <mergeCell ref="H45:K45"/>
    <mergeCell ref="H46:K46"/>
    <mergeCell ref="H47:K47"/>
    <mergeCell ref="H48:K48"/>
    <mergeCell ref="H49:K49"/>
    <mergeCell ref="B50:G50"/>
    <mergeCell ref="H50:P50"/>
    <mergeCell ref="J40:K40"/>
    <mergeCell ref="J41:K41"/>
    <mergeCell ref="B42:P42"/>
    <mergeCell ref="B43:K43"/>
    <mergeCell ref="M43:P43"/>
    <mergeCell ref="H44:K44"/>
    <mergeCell ref="K27:L27"/>
    <mergeCell ref="M27:P27"/>
    <mergeCell ref="J39:K39"/>
    <mergeCell ref="B29:K29"/>
    <mergeCell ref="M29:P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K24:L24"/>
    <mergeCell ref="M24:P24"/>
    <mergeCell ref="K25:L25"/>
    <mergeCell ref="M25:P25"/>
    <mergeCell ref="K26:L26"/>
    <mergeCell ref="M26:P26"/>
    <mergeCell ref="K23:L23"/>
    <mergeCell ref="M23:P23"/>
    <mergeCell ref="K21:L21"/>
    <mergeCell ref="M21:P21"/>
    <mergeCell ref="M20:P20"/>
    <mergeCell ref="K20:L20"/>
    <mergeCell ref="M18:P18"/>
    <mergeCell ref="K18:L18"/>
    <mergeCell ref="S19:T19"/>
    <mergeCell ref="K22:L22"/>
    <mergeCell ref="M22:P22"/>
    <mergeCell ref="K19:L19"/>
    <mergeCell ref="M19:P19"/>
    <mergeCell ref="Q17:T17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S7:V8"/>
    <mergeCell ref="B8:D10"/>
    <mergeCell ref="F8:G8"/>
    <mergeCell ref="I8:L8"/>
    <mergeCell ref="M8:P8"/>
    <mergeCell ref="F9:G9"/>
    <mergeCell ref="I9:L9"/>
    <mergeCell ref="T9:W9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E681-8D4C-47FF-8C1B-96DDB9A0096C}">
  <sheetPr>
    <pageSetUpPr fitToPage="1"/>
  </sheetPr>
  <dimension ref="A2:Z59"/>
  <sheetViews>
    <sheetView rightToLeft="1" view="pageBreakPreview" topLeftCell="A25" zoomScale="85" zoomScaleNormal="100" zoomScaleSheetLayoutView="85" workbookViewId="0">
      <selection activeCell="B5" sqref="B5:P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82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82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82" customFormat="1" ht="23.1" customHeight="1" x14ac:dyDescent="0.25">
      <c r="A4" s="8"/>
      <c r="B4" s="977" t="s">
        <v>2</v>
      </c>
      <c r="C4" s="977"/>
      <c r="D4" s="977"/>
      <c r="E4" s="977"/>
      <c r="F4" s="576"/>
      <c r="G4" s="978" t="s">
        <v>16</v>
      </c>
      <c r="H4" s="978"/>
      <c r="I4" s="997" t="s">
        <v>419</v>
      </c>
      <c r="J4" s="997"/>
      <c r="K4" s="996" t="s">
        <v>566</v>
      </c>
      <c r="L4" s="996"/>
      <c r="M4" s="996"/>
      <c r="N4" s="978" t="s">
        <v>3</v>
      </c>
      <c r="O4" s="978"/>
      <c r="P4" s="580">
        <v>73</v>
      </c>
    </row>
    <row r="5" spans="1:26" s="57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82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70" customFormat="1" ht="22.5" customHeight="1" x14ac:dyDescent="0.25">
      <c r="A7" s="8"/>
      <c r="B7" s="892" t="s">
        <v>60</v>
      </c>
      <c r="C7" s="892"/>
      <c r="D7" s="892"/>
      <c r="E7" s="571" t="s">
        <v>18</v>
      </c>
      <c r="F7" s="892" t="s">
        <v>60</v>
      </c>
      <c r="G7" s="892"/>
      <c r="H7" s="57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70" customFormat="1" ht="30" customHeight="1" x14ac:dyDescent="0.25">
      <c r="A8" s="8"/>
      <c r="B8" s="885" t="s">
        <v>562</v>
      </c>
      <c r="C8" s="886"/>
      <c r="D8" s="887"/>
      <c r="E8" s="579" t="s">
        <v>42</v>
      </c>
      <c r="F8" s="888" t="s">
        <v>514</v>
      </c>
      <c r="G8" s="890"/>
      <c r="H8" s="575">
        <v>900</v>
      </c>
      <c r="I8" s="1059" t="s">
        <v>564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570" customFormat="1" ht="30" customHeight="1" x14ac:dyDescent="0.25">
      <c r="A9" s="8"/>
      <c r="B9" s="1065"/>
      <c r="C9" s="1066"/>
      <c r="D9" s="1067"/>
      <c r="E9" s="579" t="s">
        <v>42</v>
      </c>
      <c r="F9" s="928" t="s">
        <v>102</v>
      </c>
      <c r="G9" s="929"/>
      <c r="H9" s="575">
        <v>1</v>
      </c>
      <c r="I9" s="1062" t="s">
        <v>563</v>
      </c>
      <c r="J9" s="1063"/>
      <c r="K9" s="1063"/>
      <c r="L9" s="1064"/>
      <c r="M9" s="1018" t="s">
        <v>565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570" customFormat="1" ht="30" customHeight="1" x14ac:dyDescent="0.25">
      <c r="A10" s="8"/>
      <c r="B10" s="1068"/>
      <c r="C10" s="1069"/>
      <c r="D10" s="1070"/>
      <c r="E10" s="579" t="s">
        <v>42</v>
      </c>
      <c r="F10" s="928" t="s">
        <v>42</v>
      </c>
      <c r="G10" s="929"/>
      <c r="H10" s="575" t="s">
        <v>42</v>
      </c>
      <c r="I10" s="980" t="s">
        <v>42</v>
      </c>
      <c r="J10" s="981"/>
      <c r="K10" s="981"/>
      <c r="L10" s="982"/>
      <c r="M10" s="1004"/>
      <c r="N10" s="1021"/>
      <c r="O10" s="1021"/>
      <c r="P10" s="1022"/>
    </row>
    <row r="11" spans="1:26" s="57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82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82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80" customFormat="1" ht="18.75" customHeight="1" x14ac:dyDescent="0.25">
      <c r="A14" s="8"/>
      <c r="B14" s="894"/>
      <c r="C14" s="894"/>
      <c r="D14" s="894"/>
      <c r="E14" s="894"/>
      <c r="F14" s="927"/>
      <c r="G14" s="893"/>
      <c r="H14" s="571" t="s">
        <v>57</v>
      </c>
      <c r="I14" s="571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82" customFormat="1" ht="20.100000000000001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880</v>
      </c>
      <c r="F15" s="6" t="s">
        <v>356</v>
      </c>
      <c r="G15" s="575" t="s">
        <v>84</v>
      </c>
      <c r="H15" s="7">
        <v>95</v>
      </c>
      <c r="I15" s="7">
        <v>0</v>
      </c>
      <c r="J15" s="29">
        <f>H15*6+I15*4</f>
        <v>570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82" t="str">
        <f>C15</f>
        <v>712 + 900</v>
      </c>
      <c r="Y15" s="582" t="str">
        <f>D15</f>
        <v>713 + 360</v>
      </c>
      <c r="Z15" s="417" t="str">
        <f>G15</f>
        <v>712 + 650</v>
      </c>
    </row>
    <row r="16" spans="1:26" s="582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575" t="s">
        <v>541</v>
      </c>
      <c r="H16" s="7">
        <v>16</v>
      </c>
      <c r="I16" s="7">
        <f>92-H16</f>
        <v>76</v>
      </c>
      <c r="J16" s="29">
        <f>H16*6+I16*4</f>
        <v>400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73"/>
      <c r="T16" s="573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582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350</v>
      </c>
      <c r="F17" s="6" t="s">
        <v>356</v>
      </c>
      <c r="G17" s="575" t="s">
        <v>543</v>
      </c>
      <c r="H17" s="575">
        <v>21</v>
      </c>
      <c r="I17" s="30">
        <v>120</v>
      </c>
      <c r="J17" s="29">
        <f>H17*6.65+I17*4.16</f>
        <v>638.85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582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2100</v>
      </c>
      <c r="F18" s="6" t="s">
        <v>356</v>
      </c>
      <c r="G18" s="575" t="s">
        <v>546</v>
      </c>
      <c r="H18" s="575">
        <v>29</v>
      </c>
      <c r="I18" s="30">
        <v>59</v>
      </c>
      <c r="J18" s="29">
        <f>H18*7+I18*5</f>
        <v>498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582" customFormat="1" ht="20.100000000000001" customHeight="1" x14ac:dyDescent="0.25">
      <c r="A19" s="8"/>
      <c r="B19" s="6" t="s">
        <v>163</v>
      </c>
      <c r="C19" s="7" t="s">
        <v>354</v>
      </c>
      <c r="D19" s="7" t="s">
        <v>461</v>
      </c>
      <c r="E19" s="575" t="s">
        <v>42</v>
      </c>
      <c r="F19" s="6" t="s">
        <v>333</v>
      </c>
      <c r="G19" s="575" t="s">
        <v>399</v>
      </c>
      <c r="H19" s="575" t="s">
        <v>42</v>
      </c>
      <c r="I19" s="575" t="s">
        <v>42</v>
      </c>
      <c r="J19" s="581">
        <f>J16</f>
        <v>400</v>
      </c>
      <c r="K19" s="960" t="s">
        <v>70</v>
      </c>
      <c r="L19" s="961"/>
      <c r="M19" s="910" t="s">
        <v>42</v>
      </c>
      <c r="N19" s="910"/>
      <c r="O19" s="910"/>
      <c r="P19" s="910"/>
      <c r="Q19" s="582">
        <v>48</v>
      </c>
      <c r="S19" s="573"/>
      <c r="T19" s="209"/>
    </row>
    <row r="20" spans="1:20" s="582" customFormat="1" ht="20.100000000000001" customHeight="1" x14ac:dyDescent="0.25">
      <c r="A20" s="8"/>
      <c r="B20" s="6" t="s">
        <v>417</v>
      </c>
      <c r="C20" s="575" t="s">
        <v>42</v>
      </c>
      <c r="D20" s="575" t="s">
        <v>42</v>
      </c>
      <c r="E20" s="575" t="s">
        <v>42</v>
      </c>
      <c r="F20" s="575" t="s">
        <v>42</v>
      </c>
      <c r="G20" s="575" t="s">
        <v>479</v>
      </c>
      <c r="H20" s="575" t="s">
        <v>42</v>
      </c>
      <c r="I20" s="575" t="s">
        <v>42</v>
      </c>
      <c r="J20" s="581"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573"/>
      <c r="T20" s="209"/>
    </row>
    <row r="21" spans="1:20" s="582" customFormat="1" ht="20.100000000000001" customHeight="1" x14ac:dyDescent="0.25">
      <c r="A21" s="8"/>
      <c r="B21" s="575" t="s">
        <v>367</v>
      </c>
      <c r="C21" s="575" t="s">
        <v>42</v>
      </c>
      <c r="D21" s="575" t="s">
        <v>42</v>
      </c>
      <c r="E21" s="575" t="s">
        <v>42</v>
      </c>
      <c r="F21" s="575" t="s">
        <v>42</v>
      </c>
      <c r="G21" s="575" t="s">
        <v>42</v>
      </c>
      <c r="H21" s="575" t="s">
        <v>42</v>
      </c>
      <c r="I21" s="575" t="s">
        <v>42</v>
      </c>
      <c r="J21" s="575">
        <v>0</v>
      </c>
      <c r="K21" s="960" t="s">
        <v>70</v>
      </c>
      <c r="L21" s="961"/>
      <c r="M21" s="910" t="s">
        <v>42</v>
      </c>
      <c r="N21" s="910"/>
      <c r="O21" s="910"/>
      <c r="P21" s="910"/>
      <c r="S21" s="573"/>
      <c r="T21" s="209"/>
    </row>
    <row r="22" spans="1:20" s="582" customFormat="1" ht="20.100000000000001" customHeight="1" x14ac:dyDescent="0.25">
      <c r="A22" s="8"/>
      <c r="B22" s="6"/>
      <c r="C22" s="575"/>
      <c r="D22" s="575"/>
      <c r="E22" s="575"/>
      <c r="F22" s="575"/>
      <c r="G22" s="575"/>
      <c r="H22" s="575"/>
      <c r="I22" s="575"/>
      <c r="J22" s="581"/>
      <c r="K22" s="960"/>
      <c r="L22" s="961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582" customFormat="1" ht="20.100000000000001" customHeight="1" x14ac:dyDescent="0.25">
      <c r="A23" s="8"/>
      <c r="B23" s="575"/>
      <c r="C23" s="575"/>
      <c r="D23" s="575"/>
      <c r="E23" s="575"/>
      <c r="F23" s="575"/>
      <c r="G23" s="575"/>
      <c r="H23" s="575"/>
      <c r="I23" s="575"/>
      <c r="J23" s="581"/>
      <c r="K23" s="960"/>
      <c r="L23" s="961"/>
      <c r="M23" s="900"/>
      <c r="N23" s="900"/>
      <c r="O23" s="900"/>
      <c r="P23" s="900"/>
      <c r="S23" s="573"/>
      <c r="T23" s="209"/>
    </row>
    <row r="24" spans="1:20" s="582" customFormat="1" ht="20.100000000000001" customHeight="1" x14ac:dyDescent="0.25">
      <c r="A24" s="8"/>
      <c r="B24" s="575"/>
      <c r="C24" s="575"/>
      <c r="D24" s="575"/>
      <c r="E24" s="575"/>
      <c r="F24" s="575"/>
      <c r="G24" s="575"/>
      <c r="H24" s="575"/>
      <c r="I24" s="575"/>
      <c r="J24" s="575"/>
      <c r="K24" s="960"/>
      <c r="L24" s="961"/>
      <c r="M24" s="900"/>
      <c r="N24" s="900"/>
      <c r="O24" s="900"/>
      <c r="P24" s="900"/>
      <c r="S24" s="573"/>
      <c r="T24" s="573"/>
    </row>
    <row r="25" spans="1:20" s="577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582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580" customFormat="1" ht="47.1" customHeight="1" x14ac:dyDescent="0.25">
      <c r="A27" s="8"/>
      <c r="B27" s="571" t="s">
        <v>26</v>
      </c>
      <c r="C27" s="571" t="s">
        <v>28</v>
      </c>
      <c r="D27" s="571" t="s">
        <v>29</v>
      </c>
      <c r="E27" s="571" t="s">
        <v>64</v>
      </c>
      <c r="F27" s="571" t="s">
        <v>30</v>
      </c>
      <c r="G27" s="572" t="s">
        <v>51</v>
      </c>
      <c r="H27" s="572" t="s">
        <v>52</v>
      </c>
      <c r="I27" s="572" t="s">
        <v>53</v>
      </c>
      <c r="J27" s="901" t="s">
        <v>54</v>
      </c>
      <c r="K27" s="902"/>
      <c r="L27" s="51"/>
      <c r="M27" s="571" t="s">
        <v>292</v>
      </c>
      <c r="N27" s="571" t="s">
        <v>293</v>
      </c>
      <c r="O27" s="571" t="s">
        <v>294</v>
      </c>
      <c r="P27" s="571" t="s">
        <v>304</v>
      </c>
    </row>
    <row r="28" spans="1:20" s="582" customFormat="1" ht="17.100000000000001" customHeight="1" x14ac:dyDescent="0.25">
      <c r="A28" s="8"/>
      <c r="B28" s="7" t="s">
        <v>43</v>
      </c>
      <c r="C28" s="26">
        <v>1</v>
      </c>
      <c r="D28" s="26">
        <v>3</v>
      </c>
      <c r="E28" s="575">
        <v>2</v>
      </c>
      <c r="F28" s="26">
        <f>SUM(C28:E28)</f>
        <v>6</v>
      </c>
      <c r="G28" s="575">
        <v>50</v>
      </c>
      <c r="H28" s="575">
        <v>0</v>
      </c>
      <c r="I28" s="575">
        <f>SUM(G28:H28)</f>
        <v>50</v>
      </c>
      <c r="J28" s="928">
        <v>0</v>
      </c>
      <c r="K28" s="929"/>
      <c r="L28" s="50"/>
      <c r="M28" s="578" t="s">
        <v>308</v>
      </c>
      <c r="N28" s="578">
        <v>4</v>
      </c>
      <c r="O28" s="578">
        <v>1</v>
      </c>
      <c r="P28" s="578">
        <f>O28+N28</f>
        <v>5</v>
      </c>
    </row>
    <row r="29" spans="1:20" s="582" customFormat="1" ht="17.100000000000001" customHeight="1" x14ac:dyDescent="0.25">
      <c r="A29" s="8"/>
      <c r="B29" s="575" t="s">
        <v>12</v>
      </c>
      <c r="C29" s="26">
        <v>0</v>
      </c>
      <c r="D29" s="26">
        <v>0</v>
      </c>
      <c r="E29" s="575">
        <v>3</v>
      </c>
      <c r="F29" s="26">
        <f t="shared" ref="F29:F35" si="1">SUM(C29:E29)</f>
        <v>3</v>
      </c>
      <c r="G29" s="575">
        <v>30</v>
      </c>
      <c r="H29" s="575">
        <v>0</v>
      </c>
      <c r="I29" s="575">
        <f>SUM(G29:H29)</f>
        <v>30</v>
      </c>
      <c r="J29" s="928">
        <f t="shared" ref="J29" si="2">F29*10-G29</f>
        <v>0</v>
      </c>
      <c r="K29" s="929"/>
      <c r="L29" s="50"/>
      <c r="M29" s="578" t="s">
        <v>300</v>
      </c>
      <c r="N29" s="578">
        <v>6</v>
      </c>
      <c r="O29" s="578">
        <v>2</v>
      </c>
      <c r="P29" s="578">
        <f t="shared" ref="P29:P37" si="3">O29+N29</f>
        <v>8</v>
      </c>
    </row>
    <row r="30" spans="1:20" s="582" customFormat="1" ht="17.100000000000001" customHeight="1" x14ac:dyDescent="0.25">
      <c r="A30" s="8"/>
      <c r="B30" s="575" t="s">
        <v>13</v>
      </c>
      <c r="C30" s="575">
        <v>3</v>
      </c>
      <c r="D30" s="575">
        <v>0</v>
      </c>
      <c r="E30" s="575">
        <v>11</v>
      </c>
      <c r="F30" s="26">
        <f t="shared" si="1"/>
        <v>14</v>
      </c>
      <c r="G30" s="575">
        <v>120</v>
      </c>
      <c r="H30" s="575">
        <v>0</v>
      </c>
      <c r="I30" s="575">
        <f>SUM(G30:H30)</f>
        <v>120</v>
      </c>
      <c r="J30" s="928">
        <v>10</v>
      </c>
      <c r="K30" s="929"/>
      <c r="L30" s="50"/>
      <c r="M30" s="578" t="s">
        <v>296</v>
      </c>
      <c r="N30" s="578">
        <v>6</v>
      </c>
      <c r="O30" s="578">
        <v>1</v>
      </c>
      <c r="P30" s="578">
        <f t="shared" si="3"/>
        <v>7</v>
      </c>
    </row>
    <row r="31" spans="1:20" s="582" customFormat="1" ht="17.100000000000001" customHeight="1" x14ac:dyDescent="0.25">
      <c r="A31" s="8"/>
      <c r="B31" s="575" t="s">
        <v>10</v>
      </c>
      <c r="C31" s="575">
        <v>1</v>
      </c>
      <c r="D31" s="575">
        <v>0</v>
      </c>
      <c r="E31" s="575">
        <v>1</v>
      </c>
      <c r="F31" s="26">
        <f t="shared" si="1"/>
        <v>2</v>
      </c>
      <c r="G31" s="575">
        <v>20</v>
      </c>
      <c r="H31" s="575">
        <v>0</v>
      </c>
      <c r="I31" s="575">
        <f t="shared" ref="I31:I35" si="4">SUM(G31:H31)</f>
        <v>20</v>
      </c>
      <c r="J31" s="928">
        <v>0</v>
      </c>
      <c r="K31" s="929"/>
      <c r="L31" s="50"/>
      <c r="M31" s="578" t="s">
        <v>297</v>
      </c>
      <c r="N31" s="578">
        <v>4</v>
      </c>
      <c r="O31" s="578">
        <v>2</v>
      </c>
      <c r="P31" s="578">
        <f t="shared" si="3"/>
        <v>6</v>
      </c>
    </row>
    <row r="32" spans="1:20" s="582" customFormat="1" ht="17.100000000000001" customHeight="1" x14ac:dyDescent="0.25">
      <c r="A32" s="8"/>
      <c r="B32" s="575" t="s">
        <v>11</v>
      </c>
      <c r="C32" s="575">
        <v>3</v>
      </c>
      <c r="D32" s="575">
        <v>0</v>
      </c>
      <c r="E32" s="575">
        <v>3</v>
      </c>
      <c r="F32" s="26">
        <f t="shared" si="1"/>
        <v>6</v>
      </c>
      <c r="G32" s="575">
        <v>50</v>
      </c>
      <c r="H32" s="575">
        <v>0</v>
      </c>
      <c r="I32" s="575">
        <f t="shared" si="4"/>
        <v>50</v>
      </c>
      <c r="J32" s="928">
        <v>10</v>
      </c>
      <c r="K32" s="929"/>
      <c r="L32" s="50"/>
      <c r="M32" s="578" t="s">
        <v>295</v>
      </c>
      <c r="N32" s="578">
        <v>8</v>
      </c>
      <c r="O32" s="578">
        <v>0</v>
      </c>
      <c r="P32" s="578">
        <f t="shared" si="3"/>
        <v>8</v>
      </c>
    </row>
    <row r="33" spans="1:22" s="582" customFormat="1" ht="17.100000000000001" customHeight="1" x14ac:dyDescent="0.25">
      <c r="A33" s="8"/>
      <c r="B33" s="575" t="s">
        <v>31</v>
      </c>
      <c r="C33" s="575">
        <v>2</v>
      </c>
      <c r="D33" s="575">
        <v>2</v>
      </c>
      <c r="E33" s="575">
        <v>2</v>
      </c>
      <c r="F33" s="26">
        <f t="shared" si="1"/>
        <v>6</v>
      </c>
      <c r="G33" s="575">
        <v>40</v>
      </c>
      <c r="H33" s="575">
        <v>0</v>
      </c>
      <c r="I33" s="575">
        <f t="shared" si="4"/>
        <v>40</v>
      </c>
      <c r="J33" s="928">
        <v>0</v>
      </c>
      <c r="K33" s="929"/>
      <c r="L33" s="50"/>
      <c r="M33" s="578" t="s">
        <v>309</v>
      </c>
      <c r="N33" s="578">
        <v>11</v>
      </c>
      <c r="O33" s="578">
        <v>6</v>
      </c>
      <c r="P33" s="578">
        <f t="shared" si="3"/>
        <v>17</v>
      </c>
    </row>
    <row r="34" spans="1:22" s="582" customFormat="1" ht="17.100000000000001" customHeight="1" x14ac:dyDescent="0.25">
      <c r="A34" s="8"/>
      <c r="B34" s="575" t="s">
        <v>32</v>
      </c>
      <c r="C34" s="575">
        <v>2</v>
      </c>
      <c r="D34" s="575">
        <v>0</v>
      </c>
      <c r="E34" s="575">
        <v>0</v>
      </c>
      <c r="F34" s="26">
        <f t="shared" si="1"/>
        <v>2</v>
      </c>
      <c r="G34" s="575">
        <v>0</v>
      </c>
      <c r="H34" s="575">
        <v>0</v>
      </c>
      <c r="I34" s="575">
        <f t="shared" si="4"/>
        <v>0</v>
      </c>
      <c r="J34" s="928">
        <v>0</v>
      </c>
      <c r="K34" s="929"/>
      <c r="L34" s="50"/>
      <c r="M34" s="578" t="s">
        <v>358</v>
      </c>
      <c r="N34" s="578">
        <v>6</v>
      </c>
      <c r="O34" s="578">
        <v>0</v>
      </c>
      <c r="P34" s="578">
        <f t="shared" si="3"/>
        <v>6</v>
      </c>
    </row>
    <row r="35" spans="1:22" s="582" customFormat="1" ht="17.100000000000001" customHeight="1" x14ac:dyDescent="0.25">
      <c r="A35" s="8"/>
      <c r="B35" s="575" t="s">
        <v>63</v>
      </c>
      <c r="C35" s="575">
        <v>0</v>
      </c>
      <c r="D35" s="575">
        <v>2</v>
      </c>
      <c r="E35" s="575">
        <v>2</v>
      </c>
      <c r="F35" s="26">
        <f t="shared" si="1"/>
        <v>4</v>
      </c>
      <c r="G35" s="575">
        <v>30</v>
      </c>
      <c r="H35" s="575">
        <v>0</v>
      </c>
      <c r="I35" s="575">
        <f t="shared" si="4"/>
        <v>30</v>
      </c>
      <c r="J35" s="928">
        <v>0</v>
      </c>
      <c r="K35" s="929"/>
      <c r="L35" s="50"/>
      <c r="M35" s="578" t="s">
        <v>299</v>
      </c>
      <c r="N35" s="578">
        <v>6</v>
      </c>
      <c r="O35" s="578">
        <v>0</v>
      </c>
      <c r="P35" s="578">
        <f t="shared" si="3"/>
        <v>6</v>
      </c>
    </row>
    <row r="36" spans="1:22" s="582" customFormat="1" ht="17.100000000000001" customHeight="1" x14ac:dyDescent="0.25">
      <c r="A36" s="8"/>
      <c r="B36" s="575" t="s">
        <v>33</v>
      </c>
      <c r="C36" s="575">
        <v>1</v>
      </c>
      <c r="D36" s="575">
        <v>0</v>
      </c>
      <c r="E36" s="575" t="s">
        <v>72</v>
      </c>
      <c r="F36" s="26">
        <f>SUM(C36:E36)</f>
        <v>1</v>
      </c>
      <c r="G36" s="575">
        <v>8</v>
      </c>
      <c r="H36" s="575">
        <v>0</v>
      </c>
      <c r="I36" s="575">
        <f>SUM(G36:H36)</f>
        <v>8</v>
      </c>
      <c r="J36" s="928">
        <v>0</v>
      </c>
      <c r="K36" s="929"/>
      <c r="L36" s="50"/>
      <c r="M36" s="578" t="s">
        <v>307</v>
      </c>
      <c r="N36" s="578">
        <v>47</v>
      </c>
      <c r="O36" s="578">
        <v>0</v>
      </c>
      <c r="P36" s="578">
        <f t="shared" si="3"/>
        <v>47</v>
      </c>
    </row>
    <row r="37" spans="1:22" s="582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f>SUM(C37:E37)</f>
        <v>12</v>
      </c>
      <c r="G37" s="575">
        <v>120</v>
      </c>
      <c r="H37" s="575">
        <v>0</v>
      </c>
      <c r="I37" s="575">
        <f>SUM(G37:H37)</f>
        <v>120</v>
      </c>
      <c r="J37" s="928">
        <v>0</v>
      </c>
      <c r="K37" s="929"/>
      <c r="L37" s="50"/>
      <c r="M37" s="578" t="s">
        <v>549</v>
      </c>
      <c r="N37" s="578">
        <v>5</v>
      </c>
      <c r="O37" s="578">
        <v>0</v>
      </c>
      <c r="P37" s="578">
        <f t="shared" si="3"/>
        <v>5</v>
      </c>
    </row>
    <row r="38" spans="1:22" s="582" customFormat="1" ht="17.100000000000001" customHeight="1" x14ac:dyDescent="0.25">
      <c r="A38" s="8"/>
      <c r="B38" s="40" t="s">
        <v>550</v>
      </c>
      <c r="C38" s="103">
        <f>SUM(C28:C37)</f>
        <v>13</v>
      </c>
      <c r="D38" s="103">
        <f t="shared" ref="D38:I38" si="5">SUM(D28:D37)</f>
        <v>19</v>
      </c>
      <c r="E38" s="103">
        <f t="shared" si="5"/>
        <v>24</v>
      </c>
      <c r="F38" s="103">
        <f t="shared" si="5"/>
        <v>56</v>
      </c>
      <c r="G38" s="103">
        <f t="shared" si="5"/>
        <v>468</v>
      </c>
      <c r="H38" s="103">
        <f t="shared" si="5"/>
        <v>0</v>
      </c>
      <c r="I38" s="103">
        <f t="shared" si="5"/>
        <v>468</v>
      </c>
      <c r="J38" s="928">
        <f>SUM(J28:K37)</f>
        <v>20</v>
      </c>
      <c r="K38" s="929"/>
      <c r="L38" s="50"/>
      <c r="M38" s="578" t="s">
        <v>306</v>
      </c>
      <c r="N38" s="578">
        <f>SUM(N28:N37)</f>
        <v>103</v>
      </c>
      <c r="O38" s="578">
        <f>SUM(O28:O37)</f>
        <v>12</v>
      </c>
      <c r="P38" s="578">
        <f>SUM(P28:P37)</f>
        <v>115</v>
      </c>
      <c r="Q38" s="345">
        <f>N38-N36</f>
        <v>56</v>
      </c>
      <c r="S38" s="582">
        <f>(F38*10-G38)/10</f>
        <v>9.1999999999999993</v>
      </c>
    </row>
    <row r="39" spans="1:22" s="582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582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582" customFormat="1" ht="30.6" customHeight="1" x14ac:dyDescent="0.25">
      <c r="A41" s="8"/>
      <c r="B41" s="572" t="s">
        <v>35</v>
      </c>
      <c r="C41" s="572" t="s">
        <v>36</v>
      </c>
      <c r="D41" s="572" t="s">
        <v>1</v>
      </c>
      <c r="E41" s="574" t="s">
        <v>45</v>
      </c>
      <c r="F41" s="572" t="s">
        <v>71</v>
      </c>
      <c r="G41" s="572" t="s">
        <v>37</v>
      </c>
      <c r="H41" s="901" t="s">
        <v>7</v>
      </c>
      <c r="I41" s="936"/>
      <c r="J41" s="936"/>
      <c r="K41" s="902"/>
      <c r="L41" s="43"/>
      <c r="M41" s="572" t="s">
        <v>50</v>
      </c>
      <c r="N41" s="572" t="s">
        <v>49</v>
      </c>
      <c r="O41" s="572" t="s">
        <v>48</v>
      </c>
      <c r="P41" s="572" t="s">
        <v>47</v>
      </c>
      <c r="Q41" s="582" t="s">
        <v>243</v>
      </c>
      <c r="R41" s="582" t="s">
        <v>424</v>
      </c>
    </row>
    <row r="42" spans="1:22" s="582" customFormat="1" ht="30.95" customHeight="1" x14ac:dyDescent="0.55000000000000004">
      <c r="A42" s="8"/>
      <c r="B42" s="575" t="s">
        <v>61</v>
      </c>
      <c r="C42" s="581">
        <v>0</v>
      </c>
      <c r="D42" s="575" t="s">
        <v>62</v>
      </c>
      <c r="E42" s="581">
        <f>'1403-04-06'!E45+'1403-04-11'!C42</f>
        <v>246800</v>
      </c>
      <c r="F42" s="581">
        <v>4423</v>
      </c>
      <c r="G42" s="581">
        <f>'1403-04-10'!G45-F42+C42+R42</f>
        <v>106183</v>
      </c>
      <c r="H42" s="1012" t="s">
        <v>425</v>
      </c>
      <c r="I42" s="1013"/>
      <c r="J42" s="1013"/>
      <c r="K42" s="1014"/>
      <c r="L42" s="41"/>
      <c r="M42" s="575" t="s">
        <v>66</v>
      </c>
      <c r="N42" s="581">
        <f>'1403-04-10'!O45</f>
        <v>2018.9</v>
      </c>
      <c r="O42" s="581">
        <f>SUMIF(B15:B24,S42,J15:J24)</f>
        <v>2106.85</v>
      </c>
      <c r="P42" s="581">
        <f>'1403-04-10'!P45+O42+Q42</f>
        <v>110450.98999999999</v>
      </c>
      <c r="Q42" s="19">
        <v>0</v>
      </c>
      <c r="R42" s="19">
        <v>0</v>
      </c>
      <c r="S42" s="582" t="s">
        <v>8</v>
      </c>
      <c r="V42" s="18"/>
    </row>
    <row r="43" spans="1:22" s="582" customFormat="1" ht="30.95" customHeight="1" x14ac:dyDescent="0.25">
      <c r="A43" s="8"/>
      <c r="B43" s="575" t="s">
        <v>301</v>
      </c>
      <c r="C43" s="575">
        <v>0</v>
      </c>
      <c r="D43" s="575" t="s">
        <v>302</v>
      </c>
      <c r="E43" s="581">
        <f>'1403-04-06'!E46+'1403-04-11'!C43</f>
        <v>251</v>
      </c>
      <c r="F43" s="575">
        <v>0</v>
      </c>
      <c r="G43" s="581" t="s">
        <v>42</v>
      </c>
      <c r="H43" s="937" t="s">
        <v>42</v>
      </c>
      <c r="I43" s="938"/>
      <c r="J43" s="938"/>
      <c r="K43" s="939"/>
      <c r="L43" s="42"/>
      <c r="M43" s="579" t="s">
        <v>67</v>
      </c>
      <c r="N43" s="581">
        <f>'1403-04-10'!O46</f>
        <v>1602.9</v>
      </c>
      <c r="O43" s="581">
        <f>SUMIF(F15:F19,S43,J15:J19)</f>
        <v>1706.85</v>
      </c>
      <c r="P43" s="581">
        <f>'1403-04-10'!P46+O43+Q43</f>
        <v>80331.13</v>
      </c>
      <c r="Q43" s="19">
        <f>Q42*0.6</f>
        <v>0</v>
      </c>
      <c r="R43" s="19"/>
      <c r="S43" s="582" t="s">
        <v>356</v>
      </c>
      <c r="U43" s="19"/>
    </row>
    <row r="44" spans="1:22" s="582" customFormat="1" ht="30.95" customHeight="1" x14ac:dyDescent="0.25">
      <c r="A44" s="8"/>
      <c r="B44" s="575" t="s">
        <v>551</v>
      </c>
      <c r="C44" s="575">
        <v>0</v>
      </c>
      <c r="D44" s="575" t="s">
        <v>485</v>
      </c>
      <c r="E44" s="581">
        <v>340</v>
      </c>
      <c r="F44" s="575">
        <v>0</v>
      </c>
      <c r="G44" s="581">
        <v>340</v>
      </c>
      <c r="H44" s="937" t="s">
        <v>42</v>
      </c>
      <c r="I44" s="938"/>
      <c r="J44" s="938"/>
      <c r="K44" s="939"/>
      <c r="L44" s="42"/>
      <c r="M44" s="579" t="s">
        <v>164</v>
      </c>
      <c r="N44" s="581">
        <f>'1403-04-10'!O47</f>
        <v>416</v>
      </c>
      <c r="O44" s="581">
        <f t="shared" ref="O44:O46" si="6">SUMIF(B17:B26,S44,J17:J26)</f>
        <v>400</v>
      </c>
      <c r="P44" s="581">
        <f>'1403-04-10'!P47+O44+Q44</f>
        <v>42761.710000000006</v>
      </c>
      <c r="Q44" s="582">
        <v>0</v>
      </c>
      <c r="R44" s="19"/>
      <c r="S44" s="582" t="s">
        <v>163</v>
      </c>
      <c r="U44" s="19"/>
    </row>
    <row r="45" spans="1:22" s="582" customFormat="1" ht="30.95" customHeight="1" x14ac:dyDescent="0.25">
      <c r="A45" s="8"/>
      <c r="B45" s="575" t="s">
        <v>527</v>
      </c>
      <c r="C45" s="575">
        <v>0</v>
      </c>
      <c r="D45" s="575" t="s">
        <v>485</v>
      </c>
      <c r="E45" s="581">
        <v>28</v>
      </c>
      <c r="F45" s="575">
        <v>0</v>
      </c>
      <c r="G45" s="581">
        <v>28</v>
      </c>
      <c r="H45" s="937" t="s">
        <v>42</v>
      </c>
      <c r="I45" s="938"/>
      <c r="J45" s="938"/>
      <c r="K45" s="939"/>
      <c r="L45" s="42"/>
      <c r="M45" s="579" t="s">
        <v>190</v>
      </c>
      <c r="N45" s="581">
        <f>'1403-04-10'!O48</f>
        <v>70</v>
      </c>
      <c r="O45" s="581">
        <f t="shared" si="6"/>
        <v>0</v>
      </c>
      <c r="P45" s="581">
        <f>'1403-04-10'!P48+O45+Q45</f>
        <v>640</v>
      </c>
      <c r="Q45" s="19">
        <v>0</v>
      </c>
      <c r="R45" s="19"/>
      <c r="S45" s="582" t="s">
        <v>417</v>
      </c>
    </row>
    <row r="46" spans="1:22" s="582" customFormat="1" ht="30.95" customHeight="1" x14ac:dyDescent="0.25">
      <c r="A46" s="8"/>
      <c r="B46" s="575"/>
      <c r="C46" s="575"/>
      <c r="D46" s="575"/>
      <c r="E46" s="581"/>
      <c r="F46" s="575"/>
      <c r="G46" s="581"/>
      <c r="H46" s="937"/>
      <c r="I46" s="938"/>
      <c r="J46" s="938"/>
      <c r="K46" s="939"/>
      <c r="L46" s="42"/>
      <c r="M46" s="575" t="s">
        <v>191</v>
      </c>
      <c r="N46" s="581">
        <f>'1403-04-10'!O49</f>
        <v>0</v>
      </c>
      <c r="O46" s="581">
        <f t="shared" si="6"/>
        <v>0</v>
      </c>
      <c r="P46" s="581">
        <f>'1403-04-10'!P49+O46+Q46</f>
        <v>90</v>
      </c>
      <c r="Q46" s="582">
        <v>0</v>
      </c>
      <c r="S46" s="582" t="s">
        <v>367</v>
      </c>
    </row>
    <row r="47" spans="1:22" s="582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582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582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7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B8:D10"/>
    <mergeCell ref="F8:G8"/>
    <mergeCell ref="I8:L8"/>
    <mergeCell ref="M8:P8"/>
    <mergeCell ref="F9:G9"/>
    <mergeCell ref="I9:L9"/>
    <mergeCell ref="M9:P10"/>
    <mergeCell ref="T9:W9"/>
    <mergeCell ref="F10:G10"/>
    <mergeCell ref="I10:L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8:L18"/>
    <mergeCell ref="M18:P18"/>
    <mergeCell ref="S18:T18"/>
    <mergeCell ref="K16:L16"/>
    <mergeCell ref="M16:P16"/>
    <mergeCell ref="K17:L17"/>
    <mergeCell ref="M17:P17"/>
    <mergeCell ref="Q17:T17"/>
    <mergeCell ref="K19:L19"/>
    <mergeCell ref="M19:P19"/>
    <mergeCell ref="K20:L20"/>
    <mergeCell ref="M20:P20"/>
    <mergeCell ref="K21:L21"/>
    <mergeCell ref="M21:P21"/>
    <mergeCell ref="J30:K30"/>
    <mergeCell ref="K22:L22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H41:K41"/>
    <mergeCell ref="J31:K31"/>
    <mergeCell ref="J32:K32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B48:P48"/>
    <mergeCell ref="B49:P49"/>
    <mergeCell ref="H42:K42"/>
    <mergeCell ref="H43:K43"/>
    <mergeCell ref="H44:K44"/>
    <mergeCell ref="H45:K45"/>
    <mergeCell ref="H46:K46"/>
    <mergeCell ref="B47:G47"/>
    <mergeCell ref="H47:P47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E44E-D037-4D70-88B5-89AA667FFA61}">
  <sheetPr>
    <pageSetUpPr fitToPage="1"/>
  </sheetPr>
  <dimension ref="A2:Z59"/>
  <sheetViews>
    <sheetView rightToLeft="1" view="pageBreakPreview" topLeftCell="A20" zoomScale="85" zoomScaleNormal="100" zoomScaleSheetLayoutView="85" workbookViewId="0">
      <selection activeCell="M10" sqref="M10:P10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595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595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595" customFormat="1" ht="23.1" customHeight="1" x14ac:dyDescent="0.25">
      <c r="A4" s="8"/>
      <c r="B4" s="977" t="s">
        <v>2</v>
      </c>
      <c r="C4" s="977"/>
      <c r="D4" s="977"/>
      <c r="E4" s="977"/>
      <c r="F4" s="588"/>
      <c r="G4" s="978" t="s">
        <v>16</v>
      </c>
      <c r="H4" s="978"/>
      <c r="I4" s="997" t="s">
        <v>431</v>
      </c>
      <c r="J4" s="997"/>
      <c r="K4" s="996" t="s">
        <v>567</v>
      </c>
      <c r="L4" s="996"/>
      <c r="M4" s="996"/>
      <c r="N4" s="978" t="s">
        <v>3</v>
      </c>
      <c r="O4" s="978"/>
      <c r="P4" s="592">
        <v>74</v>
      </c>
    </row>
    <row r="5" spans="1:26" s="586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595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90" customFormat="1" ht="22.5" customHeight="1" x14ac:dyDescent="0.25">
      <c r="A7" s="8"/>
      <c r="B7" s="892" t="s">
        <v>60</v>
      </c>
      <c r="C7" s="892"/>
      <c r="D7" s="892"/>
      <c r="E7" s="589" t="s">
        <v>18</v>
      </c>
      <c r="F7" s="892" t="s">
        <v>60</v>
      </c>
      <c r="G7" s="892"/>
      <c r="H7" s="58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90" customFormat="1" ht="30" customHeight="1" x14ac:dyDescent="0.25">
      <c r="A8" s="8"/>
      <c r="B8" s="885" t="s">
        <v>568</v>
      </c>
      <c r="C8" s="886"/>
      <c r="D8" s="887"/>
      <c r="E8" s="593" t="s">
        <v>42</v>
      </c>
      <c r="F8" s="888" t="s">
        <v>514</v>
      </c>
      <c r="G8" s="890"/>
      <c r="H8" s="584">
        <v>900</v>
      </c>
      <c r="I8" s="1059" t="s">
        <v>570</v>
      </c>
      <c r="J8" s="1060"/>
      <c r="K8" s="1060"/>
      <c r="L8" s="1061"/>
      <c r="M8" s="1015" t="s">
        <v>571</v>
      </c>
      <c r="N8" s="1016"/>
      <c r="O8" s="1016"/>
      <c r="P8" s="1017"/>
      <c r="S8" s="1034"/>
      <c r="T8" s="1035"/>
      <c r="U8" s="1035"/>
      <c r="V8" s="1036"/>
    </row>
    <row r="9" spans="1:26" s="590" customFormat="1" ht="30" customHeight="1" x14ac:dyDescent="0.25">
      <c r="A9" s="8"/>
      <c r="B9" s="1065"/>
      <c r="C9" s="1066"/>
      <c r="D9" s="1067"/>
      <c r="E9" s="593" t="s">
        <v>42</v>
      </c>
      <c r="F9" s="928" t="s">
        <v>102</v>
      </c>
      <c r="G9" s="929"/>
      <c r="H9" s="584">
        <v>1</v>
      </c>
      <c r="I9" s="1062" t="s">
        <v>569</v>
      </c>
      <c r="J9" s="1063"/>
      <c r="K9" s="1063"/>
      <c r="L9" s="1064"/>
      <c r="M9" s="1018" t="s">
        <v>573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590" customFormat="1" ht="30" customHeight="1" x14ac:dyDescent="0.25">
      <c r="A10" s="8"/>
      <c r="B10" s="1068"/>
      <c r="C10" s="1069"/>
      <c r="D10" s="1070"/>
      <c r="E10" s="593" t="s">
        <v>42</v>
      </c>
      <c r="F10" s="928" t="s">
        <v>42</v>
      </c>
      <c r="G10" s="929"/>
      <c r="H10" s="584" t="s">
        <v>42</v>
      </c>
      <c r="I10" s="980" t="s">
        <v>42</v>
      </c>
      <c r="J10" s="981"/>
      <c r="K10" s="981"/>
      <c r="L10" s="982"/>
      <c r="M10" s="1004" t="s">
        <v>572</v>
      </c>
      <c r="N10" s="1021"/>
      <c r="O10" s="1021"/>
      <c r="P10" s="1022"/>
    </row>
    <row r="11" spans="1:26" s="586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595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595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592" customFormat="1" ht="18.75" customHeight="1" x14ac:dyDescent="0.25">
      <c r="A14" s="8"/>
      <c r="B14" s="894"/>
      <c r="C14" s="894"/>
      <c r="D14" s="894"/>
      <c r="E14" s="894"/>
      <c r="F14" s="927"/>
      <c r="G14" s="893"/>
      <c r="H14" s="589" t="s">
        <v>57</v>
      </c>
      <c r="I14" s="58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595" customFormat="1" ht="20.100000000000001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900</v>
      </c>
      <c r="F15" s="6" t="s">
        <v>356</v>
      </c>
      <c r="G15" s="584" t="s">
        <v>84</v>
      </c>
      <c r="H15" s="7">
        <v>116</v>
      </c>
      <c r="I15" s="7">
        <v>0</v>
      </c>
      <c r="J15" s="29">
        <f>H15*6+I15*4</f>
        <v>696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595" t="str">
        <f>C15</f>
        <v>712 + 900</v>
      </c>
      <c r="Y15" s="595" t="str">
        <f>D15</f>
        <v>713 + 360</v>
      </c>
      <c r="Z15" s="417" t="str">
        <f>G15</f>
        <v>712 + 650</v>
      </c>
    </row>
    <row r="16" spans="1:26" s="595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584" t="s">
        <v>541</v>
      </c>
      <c r="H16" s="7">
        <v>13</v>
      </c>
      <c r="I16" s="7">
        <v>23</v>
      </c>
      <c r="J16" s="29">
        <f>H16*6+I16*4</f>
        <v>170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87"/>
      <c r="T16" s="587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595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350</v>
      </c>
      <c r="F17" s="6" t="s">
        <v>356</v>
      </c>
      <c r="G17" s="584" t="s">
        <v>543</v>
      </c>
      <c r="H17" s="584">
        <v>28</v>
      </c>
      <c r="I17" s="30">
        <v>80</v>
      </c>
      <c r="J17" s="29">
        <f>H17*6.65+I17*4.16</f>
        <v>519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595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2100</v>
      </c>
      <c r="F18" s="6" t="s">
        <v>356</v>
      </c>
      <c r="G18" s="584" t="s">
        <v>546</v>
      </c>
      <c r="H18" s="584">
        <v>83</v>
      </c>
      <c r="I18" s="30">
        <v>9</v>
      </c>
      <c r="J18" s="29">
        <f>H18*7+I18*5</f>
        <v>626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595" customFormat="1" ht="20.100000000000001" customHeight="1" x14ac:dyDescent="0.25">
      <c r="A19" s="8"/>
      <c r="B19" s="6" t="s">
        <v>163</v>
      </c>
      <c r="C19" s="7" t="s">
        <v>354</v>
      </c>
      <c r="D19" s="7" t="s">
        <v>461</v>
      </c>
      <c r="E19" s="584" t="s">
        <v>42</v>
      </c>
      <c r="F19" s="6" t="s">
        <v>333</v>
      </c>
      <c r="G19" s="584" t="s">
        <v>399</v>
      </c>
      <c r="H19" s="584" t="s">
        <v>42</v>
      </c>
      <c r="I19" s="584" t="s">
        <v>42</v>
      </c>
      <c r="J19" s="594">
        <f>J16</f>
        <v>170</v>
      </c>
      <c r="K19" s="960" t="s">
        <v>70</v>
      </c>
      <c r="L19" s="961"/>
      <c r="M19" s="910" t="s">
        <v>42</v>
      </c>
      <c r="N19" s="910"/>
      <c r="O19" s="910"/>
      <c r="P19" s="910"/>
      <c r="Q19" s="595">
        <v>48</v>
      </c>
      <c r="S19" s="587"/>
      <c r="T19" s="209"/>
    </row>
    <row r="20" spans="1:20" s="595" customFormat="1" ht="20.100000000000001" customHeight="1" x14ac:dyDescent="0.25">
      <c r="A20" s="8"/>
      <c r="B20" s="6" t="s">
        <v>417</v>
      </c>
      <c r="C20" s="584" t="s">
        <v>42</v>
      </c>
      <c r="D20" s="584" t="s">
        <v>42</v>
      </c>
      <c r="E20" s="584" t="s">
        <v>42</v>
      </c>
      <c r="F20" s="584" t="s">
        <v>42</v>
      </c>
      <c r="G20" s="584" t="s">
        <v>479</v>
      </c>
      <c r="H20" s="584" t="s">
        <v>42</v>
      </c>
      <c r="I20" s="584" t="s">
        <v>42</v>
      </c>
      <c r="J20" s="594"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587"/>
      <c r="T20" s="209"/>
    </row>
    <row r="21" spans="1:20" s="595" customFormat="1" ht="20.100000000000001" customHeight="1" x14ac:dyDescent="0.25">
      <c r="A21" s="8"/>
      <c r="B21" s="584" t="s">
        <v>367</v>
      </c>
      <c r="C21" s="584" t="s">
        <v>42</v>
      </c>
      <c r="D21" s="584" t="s">
        <v>42</v>
      </c>
      <c r="E21" s="584" t="s">
        <v>42</v>
      </c>
      <c r="F21" s="584" t="s">
        <v>42</v>
      </c>
      <c r="G21" s="584" t="s">
        <v>42</v>
      </c>
      <c r="H21" s="584" t="s">
        <v>42</v>
      </c>
      <c r="I21" s="584" t="s">
        <v>42</v>
      </c>
      <c r="J21" s="584">
        <v>0</v>
      </c>
      <c r="K21" s="960" t="s">
        <v>70</v>
      </c>
      <c r="L21" s="961"/>
      <c r="M21" s="910" t="s">
        <v>42</v>
      </c>
      <c r="N21" s="910"/>
      <c r="O21" s="910"/>
      <c r="P21" s="910"/>
      <c r="S21" s="587"/>
      <c r="T21" s="209"/>
    </row>
    <row r="22" spans="1:20" s="595" customFormat="1" ht="20.100000000000001" customHeight="1" x14ac:dyDescent="0.25">
      <c r="A22" s="8"/>
      <c r="B22" s="6"/>
      <c r="C22" s="584"/>
      <c r="D22" s="584"/>
      <c r="E22" s="584"/>
      <c r="F22" s="584"/>
      <c r="G22" s="584"/>
      <c r="H22" s="584"/>
      <c r="I22" s="584"/>
      <c r="J22" s="594"/>
      <c r="K22" s="960"/>
      <c r="L22" s="961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595" customFormat="1" ht="20.100000000000001" customHeight="1" x14ac:dyDescent="0.25">
      <c r="A23" s="8"/>
      <c r="B23" s="584"/>
      <c r="C23" s="584"/>
      <c r="D23" s="584"/>
      <c r="E23" s="584"/>
      <c r="F23" s="584"/>
      <c r="G23" s="584"/>
      <c r="H23" s="584"/>
      <c r="I23" s="584"/>
      <c r="J23" s="594"/>
      <c r="K23" s="960"/>
      <c r="L23" s="961"/>
      <c r="M23" s="900"/>
      <c r="N23" s="900"/>
      <c r="O23" s="900"/>
      <c r="P23" s="900"/>
      <c r="S23" s="587"/>
      <c r="T23" s="209"/>
    </row>
    <row r="24" spans="1:20" s="595" customFormat="1" ht="20.100000000000001" customHeight="1" x14ac:dyDescent="0.25">
      <c r="A24" s="8"/>
      <c r="B24" s="584"/>
      <c r="C24" s="584"/>
      <c r="D24" s="584"/>
      <c r="E24" s="584"/>
      <c r="F24" s="584"/>
      <c r="G24" s="584"/>
      <c r="H24" s="584"/>
      <c r="I24" s="584"/>
      <c r="J24" s="584"/>
      <c r="K24" s="960"/>
      <c r="L24" s="961"/>
      <c r="M24" s="900"/>
      <c r="N24" s="900"/>
      <c r="O24" s="900"/>
      <c r="P24" s="900"/>
      <c r="S24" s="587"/>
      <c r="T24" s="587"/>
    </row>
    <row r="25" spans="1:20" s="586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595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592" customFormat="1" ht="47.1" customHeight="1" x14ac:dyDescent="0.25">
      <c r="A27" s="8"/>
      <c r="B27" s="589" t="s">
        <v>26</v>
      </c>
      <c r="C27" s="589" t="s">
        <v>28</v>
      </c>
      <c r="D27" s="589" t="s">
        <v>29</v>
      </c>
      <c r="E27" s="589" t="s">
        <v>64</v>
      </c>
      <c r="F27" s="589" t="s">
        <v>30</v>
      </c>
      <c r="G27" s="591" t="s">
        <v>51</v>
      </c>
      <c r="H27" s="591" t="s">
        <v>52</v>
      </c>
      <c r="I27" s="591" t="s">
        <v>53</v>
      </c>
      <c r="J27" s="901" t="s">
        <v>54</v>
      </c>
      <c r="K27" s="902"/>
      <c r="L27" s="51"/>
      <c r="M27" s="589" t="s">
        <v>292</v>
      </c>
      <c r="N27" s="589" t="s">
        <v>293</v>
      </c>
      <c r="O27" s="589" t="s">
        <v>294</v>
      </c>
      <c r="P27" s="589" t="s">
        <v>304</v>
      </c>
    </row>
    <row r="28" spans="1:20" s="595" customFormat="1" ht="17.100000000000001" customHeight="1" x14ac:dyDescent="0.25">
      <c r="A28" s="8"/>
      <c r="B28" s="7" t="s">
        <v>43</v>
      </c>
      <c r="C28" s="26">
        <v>1</v>
      </c>
      <c r="D28" s="26">
        <v>3</v>
      </c>
      <c r="E28" s="584">
        <v>2</v>
      </c>
      <c r="F28" s="26">
        <f>SUM(C28:E28)</f>
        <v>6</v>
      </c>
      <c r="G28" s="584">
        <v>50</v>
      </c>
      <c r="H28" s="584">
        <v>0</v>
      </c>
      <c r="I28" s="584">
        <f>SUM(G28:H28)</f>
        <v>50</v>
      </c>
      <c r="J28" s="928">
        <v>0</v>
      </c>
      <c r="K28" s="929"/>
      <c r="L28" s="50"/>
      <c r="M28" s="583" t="s">
        <v>308</v>
      </c>
      <c r="N28" s="583">
        <v>4</v>
      </c>
      <c r="O28" s="583">
        <v>1</v>
      </c>
      <c r="P28" s="583">
        <f>O28+N28</f>
        <v>5</v>
      </c>
    </row>
    <row r="29" spans="1:20" s="595" customFormat="1" ht="17.100000000000001" customHeight="1" x14ac:dyDescent="0.25">
      <c r="A29" s="8"/>
      <c r="B29" s="584" t="s">
        <v>12</v>
      </c>
      <c r="C29" s="26">
        <v>0</v>
      </c>
      <c r="D29" s="26">
        <v>0</v>
      </c>
      <c r="E29" s="584">
        <v>3</v>
      </c>
      <c r="F29" s="26">
        <f t="shared" ref="F29:F35" si="1">SUM(C29:E29)</f>
        <v>3</v>
      </c>
      <c r="G29" s="584">
        <v>25</v>
      </c>
      <c r="H29" s="584">
        <v>0</v>
      </c>
      <c r="I29" s="584">
        <f>SUM(G29:H29)</f>
        <v>25</v>
      </c>
      <c r="J29" s="928">
        <v>0</v>
      </c>
      <c r="K29" s="929"/>
      <c r="L29" s="50"/>
      <c r="M29" s="583" t="s">
        <v>300</v>
      </c>
      <c r="N29" s="583">
        <v>6</v>
      </c>
      <c r="O29" s="583">
        <v>1</v>
      </c>
      <c r="P29" s="583">
        <f t="shared" ref="P29:P37" si="2">O29+N29</f>
        <v>7</v>
      </c>
    </row>
    <row r="30" spans="1:20" s="595" customFormat="1" ht="17.100000000000001" customHeight="1" x14ac:dyDescent="0.25">
      <c r="A30" s="8"/>
      <c r="B30" s="584" t="s">
        <v>13</v>
      </c>
      <c r="C30" s="584">
        <v>3</v>
      </c>
      <c r="D30" s="584">
        <v>0</v>
      </c>
      <c r="E30" s="584">
        <v>11</v>
      </c>
      <c r="F30" s="26">
        <f t="shared" si="1"/>
        <v>14</v>
      </c>
      <c r="G30" s="584">
        <v>90</v>
      </c>
      <c r="H30" s="584">
        <v>0</v>
      </c>
      <c r="I30" s="584">
        <f>SUM(G30:H30)</f>
        <v>90</v>
      </c>
      <c r="J30" s="928">
        <v>20</v>
      </c>
      <c r="K30" s="929"/>
      <c r="L30" s="50"/>
      <c r="M30" s="583" t="s">
        <v>296</v>
      </c>
      <c r="N30" s="583">
        <v>6</v>
      </c>
      <c r="O30" s="583">
        <v>1</v>
      </c>
      <c r="P30" s="583">
        <f t="shared" si="2"/>
        <v>7</v>
      </c>
    </row>
    <row r="31" spans="1:20" s="595" customFormat="1" ht="17.100000000000001" customHeight="1" x14ac:dyDescent="0.25">
      <c r="A31" s="8"/>
      <c r="B31" s="584" t="s">
        <v>10</v>
      </c>
      <c r="C31" s="584">
        <v>1</v>
      </c>
      <c r="D31" s="584">
        <v>0</v>
      </c>
      <c r="E31" s="584">
        <v>1</v>
      </c>
      <c r="F31" s="26">
        <f t="shared" si="1"/>
        <v>2</v>
      </c>
      <c r="G31" s="584">
        <v>20</v>
      </c>
      <c r="H31" s="584">
        <v>0</v>
      </c>
      <c r="I31" s="584">
        <f t="shared" ref="I31:I35" si="3">SUM(G31:H31)</f>
        <v>20</v>
      </c>
      <c r="J31" s="928">
        <v>0</v>
      </c>
      <c r="K31" s="929"/>
      <c r="L31" s="50"/>
      <c r="M31" s="583" t="s">
        <v>297</v>
      </c>
      <c r="N31" s="583">
        <v>4</v>
      </c>
      <c r="O31" s="583">
        <v>2</v>
      </c>
      <c r="P31" s="583">
        <f t="shared" si="2"/>
        <v>6</v>
      </c>
    </row>
    <row r="32" spans="1:20" s="595" customFormat="1" ht="17.100000000000001" customHeight="1" x14ac:dyDescent="0.25">
      <c r="A32" s="8"/>
      <c r="B32" s="584" t="s">
        <v>11</v>
      </c>
      <c r="C32" s="584">
        <v>4</v>
      </c>
      <c r="D32" s="584">
        <v>0</v>
      </c>
      <c r="E32" s="584">
        <v>3</v>
      </c>
      <c r="F32" s="26">
        <f t="shared" si="1"/>
        <v>7</v>
      </c>
      <c r="G32" s="584">
        <v>60</v>
      </c>
      <c r="H32" s="584">
        <v>0</v>
      </c>
      <c r="I32" s="584">
        <f t="shared" si="3"/>
        <v>60</v>
      </c>
      <c r="J32" s="928">
        <v>10</v>
      </c>
      <c r="K32" s="929"/>
      <c r="L32" s="50"/>
      <c r="M32" s="583" t="s">
        <v>295</v>
      </c>
      <c r="N32" s="583">
        <v>8</v>
      </c>
      <c r="O32" s="583">
        <v>0</v>
      </c>
      <c r="P32" s="583">
        <f t="shared" si="2"/>
        <v>8</v>
      </c>
    </row>
    <row r="33" spans="1:22" s="595" customFormat="1" ht="17.100000000000001" customHeight="1" x14ac:dyDescent="0.25">
      <c r="A33" s="8"/>
      <c r="B33" s="584" t="s">
        <v>31</v>
      </c>
      <c r="C33" s="584">
        <v>2</v>
      </c>
      <c r="D33" s="584">
        <v>2</v>
      </c>
      <c r="E33" s="584">
        <v>2</v>
      </c>
      <c r="F33" s="26">
        <f t="shared" si="1"/>
        <v>6</v>
      </c>
      <c r="G33" s="584">
        <v>40</v>
      </c>
      <c r="H33" s="584">
        <v>0</v>
      </c>
      <c r="I33" s="584">
        <f t="shared" si="3"/>
        <v>40</v>
      </c>
      <c r="J33" s="928">
        <v>0</v>
      </c>
      <c r="K33" s="929"/>
      <c r="L33" s="50"/>
      <c r="M33" s="583" t="s">
        <v>309</v>
      </c>
      <c r="N33" s="583">
        <v>15</v>
      </c>
      <c r="O33" s="583">
        <v>1</v>
      </c>
      <c r="P33" s="583">
        <f t="shared" si="2"/>
        <v>16</v>
      </c>
    </row>
    <row r="34" spans="1:22" s="595" customFormat="1" ht="17.100000000000001" customHeight="1" x14ac:dyDescent="0.25">
      <c r="A34" s="8"/>
      <c r="B34" s="584" t="s">
        <v>32</v>
      </c>
      <c r="C34" s="584">
        <v>2</v>
      </c>
      <c r="D34" s="584">
        <v>0</v>
      </c>
      <c r="E34" s="584">
        <v>0</v>
      </c>
      <c r="F34" s="26">
        <f t="shared" si="1"/>
        <v>2</v>
      </c>
      <c r="G34" s="584">
        <v>0</v>
      </c>
      <c r="H34" s="584">
        <v>0</v>
      </c>
      <c r="I34" s="584">
        <f t="shared" si="3"/>
        <v>0</v>
      </c>
      <c r="J34" s="928">
        <v>0</v>
      </c>
      <c r="K34" s="929"/>
      <c r="L34" s="50"/>
      <c r="M34" s="583" t="s">
        <v>358</v>
      </c>
      <c r="N34" s="583">
        <v>6</v>
      </c>
      <c r="O34" s="583">
        <v>0</v>
      </c>
      <c r="P34" s="583">
        <f t="shared" si="2"/>
        <v>6</v>
      </c>
    </row>
    <row r="35" spans="1:22" s="595" customFormat="1" ht="17.100000000000001" customHeight="1" x14ac:dyDescent="0.25">
      <c r="A35" s="8"/>
      <c r="B35" s="584" t="s">
        <v>63</v>
      </c>
      <c r="C35" s="584">
        <v>0</v>
      </c>
      <c r="D35" s="584">
        <v>2</v>
      </c>
      <c r="E35" s="584">
        <v>1</v>
      </c>
      <c r="F35" s="26">
        <f t="shared" si="1"/>
        <v>3</v>
      </c>
      <c r="G35" s="584">
        <v>30</v>
      </c>
      <c r="H35" s="584">
        <v>0</v>
      </c>
      <c r="I35" s="584">
        <f t="shared" si="3"/>
        <v>30</v>
      </c>
      <c r="J35" s="928">
        <v>0</v>
      </c>
      <c r="K35" s="929"/>
      <c r="L35" s="50"/>
      <c r="M35" s="583" t="s">
        <v>299</v>
      </c>
      <c r="N35" s="583">
        <v>6</v>
      </c>
      <c r="O35" s="583">
        <v>0</v>
      </c>
      <c r="P35" s="583">
        <f t="shared" si="2"/>
        <v>6</v>
      </c>
    </row>
    <row r="36" spans="1:22" s="595" customFormat="1" ht="17.100000000000001" customHeight="1" x14ac:dyDescent="0.25">
      <c r="A36" s="8"/>
      <c r="B36" s="584" t="s">
        <v>33</v>
      </c>
      <c r="C36" s="584">
        <v>1</v>
      </c>
      <c r="D36" s="584">
        <v>0</v>
      </c>
      <c r="E36" s="584" t="s">
        <v>72</v>
      </c>
      <c r="F36" s="26">
        <f>SUM(C36:E36)</f>
        <v>1</v>
      </c>
      <c r="G36" s="584">
        <v>8</v>
      </c>
      <c r="H36" s="584">
        <v>0</v>
      </c>
      <c r="I36" s="584">
        <f>SUM(G36:H36)</f>
        <v>8</v>
      </c>
      <c r="J36" s="928">
        <v>0</v>
      </c>
      <c r="K36" s="929"/>
      <c r="L36" s="50"/>
      <c r="M36" s="583" t="s">
        <v>307</v>
      </c>
      <c r="N36" s="583">
        <v>39</v>
      </c>
      <c r="O36" s="583">
        <v>0</v>
      </c>
      <c r="P36" s="583">
        <f t="shared" si="2"/>
        <v>39</v>
      </c>
    </row>
    <row r="37" spans="1:22" s="595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584">
        <v>100</v>
      </c>
      <c r="H37" s="584">
        <v>0</v>
      </c>
      <c r="I37" s="584">
        <f>SUM(G37:H37)</f>
        <v>100</v>
      </c>
      <c r="J37" s="928">
        <v>0</v>
      </c>
      <c r="K37" s="929"/>
      <c r="L37" s="50"/>
      <c r="M37" s="583" t="s">
        <v>549</v>
      </c>
      <c r="N37" s="583">
        <v>7</v>
      </c>
      <c r="O37" s="583">
        <v>0</v>
      </c>
      <c r="P37" s="583">
        <f t="shared" si="2"/>
        <v>7</v>
      </c>
    </row>
    <row r="38" spans="1:22" s="595" customFormat="1" ht="17.100000000000001" customHeight="1" x14ac:dyDescent="0.25">
      <c r="A38" s="8"/>
      <c r="B38" s="40" t="s">
        <v>550</v>
      </c>
      <c r="C38" s="103">
        <f>SUM(C28:C37)</f>
        <v>14</v>
      </c>
      <c r="D38" s="103">
        <f t="shared" ref="D38:I38" si="4">SUM(D28:D37)</f>
        <v>19</v>
      </c>
      <c r="E38" s="103">
        <f t="shared" si="4"/>
        <v>23</v>
      </c>
      <c r="F38" s="103">
        <f t="shared" si="4"/>
        <v>54</v>
      </c>
      <c r="G38" s="103">
        <f t="shared" si="4"/>
        <v>423</v>
      </c>
      <c r="H38" s="103">
        <f t="shared" si="4"/>
        <v>0</v>
      </c>
      <c r="I38" s="103">
        <f t="shared" si="4"/>
        <v>423</v>
      </c>
      <c r="J38" s="928">
        <f>SUM(J28:K37)</f>
        <v>30</v>
      </c>
      <c r="K38" s="929"/>
      <c r="L38" s="50"/>
      <c r="M38" s="583" t="s">
        <v>306</v>
      </c>
      <c r="N38" s="583">
        <f>SUM(N28:N37)</f>
        <v>101</v>
      </c>
      <c r="O38" s="583">
        <f>SUM(O28:O37)</f>
        <v>6</v>
      </c>
      <c r="P38" s="583">
        <f>SUM(P28:P37)</f>
        <v>107</v>
      </c>
      <c r="Q38" s="345">
        <f>N38-N36</f>
        <v>62</v>
      </c>
      <c r="S38" s="595">
        <f>(F38*10-G38)/10</f>
        <v>11.7</v>
      </c>
    </row>
    <row r="39" spans="1:22" s="595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595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595" customFormat="1" ht="30.6" customHeight="1" x14ac:dyDescent="0.25">
      <c r="A41" s="8"/>
      <c r="B41" s="591" t="s">
        <v>35</v>
      </c>
      <c r="C41" s="591" t="s">
        <v>36</v>
      </c>
      <c r="D41" s="591" t="s">
        <v>1</v>
      </c>
      <c r="E41" s="585" t="s">
        <v>45</v>
      </c>
      <c r="F41" s="591" t="s">
        <v>71</v>
      </c>
      <c r="G41" s="591" t="s">
        <v>37</v>
      </c>
      <c r="H41" s="901" t="s">
        <v>7</v>
      </c>
      <c r="I41" s="936"/>
      <c r="J41" s="936"/>
      <c r="K41" s="902"/>
      <c r="L41" s="43"/>
      <c r="M41" s="591" t="s">
        <v>50</v>
      </c>
      <c r="N41" s="591" t="s">
        <v>49</v>
      </c>
      <c r="O41" s="591" t="s">
        <v>48</v>
      </c>
      <c r="P41" s="591" t="s">
        <v>47</v>
      </c>
      <c r="Q41" s="595" t="s">
        <v>243</v>
      </c>
      <c r="R41" s="595" t="s">
        <v>424</v>
      </c>
    </row>
    <row r="42" spans="1:22" s="595" customFormat="1" ht="30.95" customHeight="1" x14ac:dyDescent="0.55000000000000004">
      <c r="A42" s="8"/>
      <c r="B42" s="584" t="s">
        <v>61</v>
      </c>
      <c r="C42" s="594">
        <v>0</v>
      </c>
      <c r="D42" s="584" t="s">
        <v>62</v>
      </c>
      <c r="E42" s="594">
        <f>'1403-04-06'!E45+'1403-04-12'!C42</f>
        <v>246800</v>
      </c>
      <c r="F42" s="594">
        <v>4423</v>
      </c>
      <c r="G42" s="594">
        <f>'1403-04-11'!G42-F42+C42+R42</f>
        <v>101760</v>
      </c>
      <c r="H42" s="1012" t="s">
        <v>425</v>
      </c>
      <c r="I42" s="1013"/>
      <c r="J42" s="1013"/>
      <c r="K42" s="1014"/>
      <c r="L42" s="41"/>
      <c r="M42" s="584" t="s">
        <v>66</v>
      </c>
      <c r="N42" s="594">
        <f>'1403-04-11'!O42</f>
        <v>2106.85</v>
      </c>
      <c r="O42" s="594">
        <f>SUMIF(B15:B24,S42,J15:J24)</f>
        <v>2011</v>
      </c>
      <c r="P42" s="594">
        <f>'1403-04-11'!P42+O42+Q42</f>
        <v>112461.98999999999</v>
      </c>
      <c r="Q42" s="19">
        <v>0</v>
      </c>
      <c r="R42" s="19">
        <v>0</v>
      </c>
      <c r="S42" s="595" t="s">
        <v>8</v>
      </c>
      <c r="V42" s="18"/>
    </row>
    <row r="43" spans="1:22" s="595" customFormat="1" ht="30.95" customHeight="1" x14ac:dyDescent="0.25">
      <c r="A43" s="8"/>
      <c r="B43" s="584" t="s">
        <v>301</v>
      </c>
      <c r="C43" s="584">
        <v>0</v>
      </c>
      <c r="D43" s="584" t="s">
        <v>302</v>
      </c>
      <c r="E43" s="594">
        <f>'1403-04-06'!E46+'1403-04-12'!C43</f>
        <v>251</v>
      </c>
      <c r="F43" s="584">
        <v>0</v>
      </c>
      <c r="G43" s="594" t="s">
        <v>42</v>
      </c>
      <c r="H43" s="937" t="s">
        <v>42</v>
      </c>
      <c r="I43" s="938"/>
      <c r="J43" s="938"/>
      <c r="K43" s="939"/>
      <c r="L43" s="42"/>
      <c r="M43" s="593" t="s">
        <v>67</v>
      </c>
      <c r="N43" s="594">
        <f>'1403-04-11'!O43</f>
        <v>1706.85</v>
      </c>
      <c r="O43" s="594">
        <f>SUMIF(F15:F19,S43,J15:J19)</f>
        <v>1841</v>
      </c>
      <c r="P43" s="594">
        <f>'1403-04-11'!P43+O43+Q43</f>
        <v>82172.13</v>
      </c>
      <c r="Q43" s="19">
        <f>Q42*0.6</f>
        <v>0</v>
      </c>
      <c r="R43" s="19"/>
      <c r="S43" s="595" t="s">
        <v>356</v>
      </c>
      <c r="U43" s="19"/>
    </row>
    <row r="44" spans="1:22" s="595" customFormat="1" ht="30.95" customHeight="1" x14ac:dyDescent="0.25">
      <c r="A44" s="8"/>
      <c r="B44" s="584" t="s">
        <v>551</v>
      </c>
      <c r="C44" s="584">
        <v>0</v>
      </c>
      <c r="D44" s="584" t="s">
        <v>485</v>
      </c>
      <c r="E44" s="594">
        <v>340</v>
      </c>
      <c r="F44" s="584">
        <v>0</v>
      </c>
      <c r="G44" s="594">
        <v>340</v>
      </c>
      <c r="H44" s="937" t="s">
        <v>42</v>
      </c>
      <c r="I44" s="938"/>
      <c r="J44" s="938"/>
      <c r="K44" s="939"/>
      <c r="L44" s="42"/>
      <c r="M44" s="593" t="s">
        <v>164</v>
      </c>
      <c r="N44" s="594">
        <f>'1403-04-11'!O44</f>
        <v>400</v>
      </c>
      <c r="O44" s="594">
        <f t="shared" ref="O44:O46" si="5">SUMIF(B17:B26,S44,J17:J26)</f>
        <v>170</v>
      </c>
      <c r="P44" s="594">
        <f>'1403-04-11'!P44+O44+Q44</f>
        <v>42931.710000000006</v>
      </c>
      <c r="Q44" s="595">
        <v>0</v>
      </c>
      <c r="R44" s="19"/>
      <c r="S44" s="595" t="s">
        <v>163</v>
      </c>
      <c r="U44" s="19"/>
    </row>
    <row r="45" spans="1:22" s="595" customFormat="1" ht="30.95" customHeight="1" x14ac:dyDescent="0.25">
      <c r="A45" s="8"/>
      <c r="B45" s="584" t="s">
        <v>527</v>
      </c>
      <c r="C45" s="584">
        <v>0</v>
      </c>
      <c r="D45" s="584" t="s">
        <v>485</v>
      </c>
      <c r="E45" s="594">
        <v>28</v>
      </c>
      <c r="F45" s="584">
        <v>0</v>
      </c>
      <c r="G45" s="594">
        <v>28</v>
      </c>
      <c r="H45" s="937" t="s">
        <v>42</v>
      </c>
      <c r="I45" s="938"/>
      <c r="J45" s="938"/>
      <c r="K45" s="939"/>
      <c r="L45" s="42"/>
      <c r="M45" s="593" t="s">
        <v>190</v>
      </c>
      <c r="N45" s="594">
        <f>'1403-04-11'!O45</f>
        <v>0</v>
      </c>
      <c r="O45" s="594">
        <f t="shared" si="5"/>
        <v>0</v>
      </c>
      <c r="P45" s="594">
        <f>'1403-04-11'!P45+O45+Q45</f>
        <v>640</v>
      </c>
      <c r="Q45" s="19">
        <v>0</v>
      </c>
      <c r="R45" s="19"/>
      <c r="S45" s="595" t="s">
        <v>417</v>
      </c>
    </row>
    <row r="46" spans="1:22" s="595" customFormat="1" ht="30.95" customHeight="1" x14ac:dyDescent="0.25">
      <c r="A46" s="8"/>
      <c r="B46" s="584"/>
      <c r="C46" s="584"/>
      <c r="D46" s="584"/>
      <c r="E46" s="594"/>
      <c r="F46" s="584"/>
      <c r="G46" s="594"/>
      <c r="H46" s="937"/>
      <c r="I46" s="938"/>
      <c r="J46" s="938"/>
      <c r="K46" s="939"/>
      <c r="L46" s="42"/>
      <c r="M46" s="584" t="s">
        <v>191</v>
      </c>
      <c r="N46" s="594">
        <f>'1403-04-11'!O46</f>
        <v>0</v>
      </c>
      <c r="O46" s="594">
        <f t="shared" si="5"/>
        <v>0</v>
      </c>
      <c r="P46" s="594">
        <f>'1403-04-11'!P46+O46+Q46</f>
        <v>90</v>
      </c>
      <c r="Q46" s="595">
        <v>0</v>
      </c>
      <c r="S46" s="595" t="s">
        <v>367</v>
      </c>
    </row>
    <row r="47" spans="1:22" s="595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595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595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8">
    <mergeCell ref="B48:P48"/>
    <mergeCell ref="B49:P49"/>
    <mergeCell ref="M10:P10"/>
    <mergeCell ref="M9:P9"/>
    <mergeCell ref="H42:K42"/>
    <mergeCell ref="H43:K43"/>
    <mergeCell ref="H44:K44"/>
    <mergeCell ref="H45:K45"/>
    <mergeCell ref="H46:K46"/>
    <mergeCell ref="B47:G47"/>
    <mergeCell ref="H47:P47"/>
    <mergeCell ref="J37:K37"/>
    <mergeCell ref="J38:K38"/>
    <mergeCell ref="B39:P39"/>
    <mergeCell ref="B40:K40"/>
    <mergeCell ref="M40:P40"/>
    <mergeCell ref="H41:K41"/>
    <mergeCell ref="J31:K31"/>
    <mergeCell ref="J32:K32"/>
    <mergeCell ref="J33:K33"/>
    <mergeCell ref="J34:K34"/>
    <mergeCell ref="J35:K35"/>
    <mergeCell ref="J36:K36"/>
    <mergeCell ref="J30:K30"/>
    <mergeCell ref="K22:L22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K19:L19"/>
    <mergeCell ref="M19:P19"/>
    <mergeCell ref="K20:L20"/>
    <mergeCell ref="M20:P20"/>
    <mergeCell ref="K21:L21"/>
    <mergeCell ref="M21:P21"/>
    <mergeCell ref="K18:L18"/>
    <mergeCell ref="M18:P18"/>
    <mergeCell ref="S18:T18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S7:V8"/>
    <mergeCell ref="B8:D10"/>
    <mergeCell ref="F8:G8"/>
    <mergeCell ref="I8:L8"/>
    <mergeCell ref="M8:P8"/>
    <mergeCell ref="F9:G9"/>
    <mergeCell ref="I9:L9"/>
    <mergeCell ref="T9:W9"/>
    <mergeCell ref="F10:G10"/>
    <mergeCell ref="I10:L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J4"/>
    <mergeCell ref="K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9309-0D2D-40A5-BC3C-33897407A690}">
  <sheetPr>
    <pageSetUpPr fitToPage="1"/>
  </sheetPr>
  <dimension ref="A2:Z59"/>
  <sheetViews>
    <sheetView rightToLeft="1" view="pageBreakPreview" topLeftCell="A26" zoomScale="85" zoomScaleNormal="100" zoomScaleSheetLayoutView="85" workbookViewId="0">
      <selection activeCell="J21" sqref="J21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08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08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08" customFormat="1" ht="23.1" customHeight="1" x14ac:dyDescent="0.25">
      <c r="A4" s="8"/>
      <c r="B4" s="977" t="s">
        <v>2</v>
      </c>
      <c r="C4" s="977"/>
      <c r="D4" s="977"/>
      <c r="E4" s="977"/>
      <c r="F4" s="602"/>
      <c r="G4" s="978" t="s">
        <v>16</v>
      </c>
      <c r="H4" s="978"/>
      <c r="I4" s="997" t="s">
        <v>429</v>
      </c>
      <c r="J4" s="997"/>
      <c r="K4" s="996" t="s">
        <v>577</v>
      </c>
      <c r="L4" s="996"/>
      <c r="M4" s="996"/>
      <c r="N4" s="978" t="s">
        <v>3</v>
      </c>
      <c r="O4" s="978"/>
      <c r="P4" s="606">
        <v>75</v>
      </c>
    </row>
    <row r="5" spans="1:26" s="60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08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596" customFormat="1" ht="22.5" customHeight="1" x14ac:dyDescent="0.25">
      <c r="A7" s="8"/>
      <c r="B7" s="892" t="s">
        <v>60</v>
      </c>
      <c r="C7" s="892"/>
      <c r="D7" s="892"/>
      <c r="E7" s="597" t="s">
        <v>18</v>
      </c>
      <c r="F7" s="892" t="s">
        <v>60</v>
      </c>
      <c r="G7" s="892"/>
      <c r="H7" s="59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596" customFormat="1" ht="30" customHeight="1" x14ac:dyDescent="0.25">
      <c r="A8" s="8"/>
      <c r="B8" s="885" t="s">
        <v>568</v>
      </c>
      <c r="C8" s="886"/>
      <c r="D8" s="887"/>
      <c r="E8" s="605" t="s">
        <v>42</v>
      </c>
      <c r="F8" s="888" t="s">
        <v>514</v>
      </c>
      <c r="G8" s="890"/>
      <c r="H8" s="601">
        <v>900</v>
      </c>
      <c r="I8" s="1059" t="s">
        <v>575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596" customFormat="1" ht="30" customHeight="1" x14ac:dyDescent="0.25">
      <c r="A9" s="8"/>
      <c r="B9" s="1065"/>
      <c r="C9" s="1066"/>
      <c r="D9" s="1067"/>
      <c r="E9" s="605" t="s">
        <v>42</v>
      </c>
      <c r="F9" s="928" t="s">
        <v>102</v>
      </c>
      <c r="G9" s="929"/>
      <c r="H9" s="601">
        <v>1</v>
      </c>
      <c r="I9" s="1062" t="s">
        <v>576</v>
      </c>
      <c r="J9" s="1063"/>
      <c r="K9" s="1063"/>
      <c r="L9" s="1064"/>
      <c r="M9" s="1018" t="s">
        <v>573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596" customFormat="1" ht="30" customHeight="1" x14ac:dyDescent="0.25">
      <c r="A10" s="8"/>
      <c r="B10" s="1068" t="s">
        <v>574</v>
      </c>
      <c r="C10" s="1069"/>
      <c r="D10" s="1070"/>
      <c r="E10" s="605" t="s">
        <v>42</v>
      </c>
      <c r="F10" s="928" t="s">
        <v>42</v>
      </c>
      <c r="G10" s="929"/>
      <c r="H10" s="601" t="s">
        <v>42</v>
      </c>
      <c r="I10" s="980" t="s">
        <v>42</v>
      </c>
      <c r="J10" s="981"/>
      <c r="K10" s="981"/>
      <c r="L10" s="982"/>
      <c r="M10" s="1004" t="s">
        <v>572</v>
      </c>
      <c r="N10" s="1021"/>
      <c r="O10" s="1021"/>
      <c r="P10" s="1022"/>
    </row>
    <row r="11" spans="1:26" s="60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08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08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06" customFormat="1" ht="18.75" customHeight="1" x14ac:dyDescent="0.25">
      <c r="A14" s="8"/>
      <c r="B14" s="894"/>
      <c r="C14" s="894"/>
      <c r="D14" s="894"/>
      <c r="E14" s="894"/>
      <c r="F14" s="927"/>
      <c r="G14" s="893"/>
      <c r="H14" s="597" t="s">
        <v>57</v>
      </c>
      <c r="I14" s="59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08" customFormat="1" ht="20.100000000000001" customHeight="1" x14ac:dyDescent="0.3">
      <c r="A15" s="8"/>
      <c r="B15" s="7" t="s">
        <v>8</v>
      </c>
      <c r="C15" s="7" t="s">
        <v>180</v>
      </c>
      <c r="D15" s="7" t="s">
        <v>199</v>
      </c>
      <c r="E15" s="7">
        <v>805</v>
      </c>
      <c r="F15" s="6" t="s">
        <v>356</v>
      </c>
      <c r="G15" s="601" t="s">
        <v>84</v>
      </c>
      <c r="H15" s="7">
        <v>91</v>
      </c>
      <c r="I15" s="7">
        <v>0</v>
      </c>
      <c r="J15" s="29">
        <f>H15*6+I15*4</f>
        <v>546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08" t="str">
        <f>C15</f>
        <v>712 + 900</v>
      </c>
      <c r="Y15" s="608" t="str">
        <f>D15</f>
        <v>713 + 360</v>
      </c>
      <c r="Z15" s="417" t="str">
        <f>G15</f>
        <v>712 + 650</v>
      </c>
    </row>
    <row r="16" spans="1:26" s="608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735</v>
      </c>
      <c r="F16" s="6" t="s">
        <v>333</v>
      </c>
      <c r="G16" s="601" t="s">
        <v>541</v>
      </c>
      <c r="H16" s="7">
        <v>0</v>
      </c>
      <c r="I16" s="7">
        <v>2</v>
      </c>
      <c r="J16" s="29">
        <f>H16*6+I16*4</f>
        <v>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599"/>
      <c r="T16" s="599"/>
      <c r="U16"/>
      <c r="V16" s="419"/>
      <c r="W16" s="420"/>
      <c r="X16" s="418" t="str">
        <f>--CONCATENATE(TEXT(LEFT(X15, FIND("+",X15)-1), "0")) &amp; RIGHT(X15, LEN(X15)-FIND("+",X15))</f>
        <v>712 900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608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1100</v>
      </c>
      <c r="F17" s="6" t="s">
        <v>356</v>
      </c>
      <c r="G17" s="601" t="s">
        <v>543</v>
      </c>
      <c r="H17" s="601">
        <v>35</v>
      </c>
      <c r="I17" s="30">
        <v>84</v>
      </c>
      <c r="J17" s="29">
        <f>H17*6.65+I17*4.16</f>
        <v>582.19000000000005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08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2100</v>
      </c>
      <c r="F18" s="6" t="s">
        <v>356</v>
      </c>
      <c r="G18" s="601" t="s">
        <v>546</v>
      </c>
      <c r="H18" s="601">
        <v>99</v>
      </c>
      <c r="I18" s="30">
        <v>0</v>
      </c>
      <c r="J18" s="29">
        <f>H18*7+I18*5</f>
        <v>693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08" customFormat="1" ht="20.100000000000001" customHeight="1" x14ac:dyDescent="0.25">
      <c r="A19" s="8"/>
      <c r="B19" s="6" t="s">
        <v>163</v>
      </c>
      <c r="C19" s="7" t="s">
        <v>354</v>
      </c>
      <c r="D19" s="7" t="s">
        <v>461</v>
      </c>
      <c r="E19" s="601" t="s">
        <v>42</v>
      </c>
      <c r="F19" s="6" t="s">
        <v>333</v>
      </c>
      <c r="G19" s="601" t="s">
        <v>399</v>
      </c>
      <c r="H19" s="601" t="s">
        <v>42</v>
      </c>
      <c r="I19" s="601" t="s">
        <v>42</v>
      </c>
      <c r="J19" s="607">
        <f>J16</f>
        <v>8</v>
      </c>
      <c r="K19" s="960" t="s">
        <v>70</v>
      </c>
      <c r="L19" s="961"/>
      <c r="M19" s="910" t="s">
        <v>42</v>
      </c>
      <c r="N19" s="910"/>
      <c r="O19" s="910"/>
      <c r="P19" s="910"/>
      <c r="Q19" s="608">
        <v>48</v>
      </c>
      <c r="S19" s="599"/>
      <c r="T19" s="209"/>
    </row>
    <row r="20" spans="1:20" s="608" customFormat="1" ht="20.100000000000001" customHeight="1" x14ac:dyDescent="0.25">
      <c r="A20" s="8"/>
      <c r="B20" s="6" t="s">
        <v>417</v>
      </c>
      <c r="C20" s="601" t="s">
        <v>42</v>
      </c>
      <c r="D20" s="601" t="s">
        <v>42</v>
      </c>
      <c r="E20" s="601" t="s">
        <v>42</v>
      </c>
      <c r="F20" s="601" t="s">
        <v>42</v>
      </c>
      <c r="G20" s="601" t="s">
        <v>579</v>
      </c>
      <c r="H20" s="601" t="s">
        <v>42</v>
      </c>
      <c r="I20" s="601" t="s">
        <v>42</v>
      </c>
      <c r="J20" s="607">
        <v>80</v>
      </c>
      <c r="K20" s="960" t="s">
        <v>70</v>
      </c>
      <c r="L20" s="961"/>
      <c r="M20" s="910" t="s">
        <v>42</v>
      </c>
      <c r="N20" s="910"/>
      <c r="O20" s="910"/>
      <c r="P20" s="910"/>
      <c r="S20" s="599"/>
      <c r="T20" s="209"/>
    </row>
    <row r="21" spans="1:20" s="608" customFormat="1" ht="20.100000000000001" customHeight="1" x14ac:dyDescent="0.25">
      <c r="A21" s="8"/>
      <c r="B21" s="601" t="s">
        <v>367</v>
      </c>
      <c r="C21" s="601" t="s">
        <v>42</v>
      </c>
      <c r="D21" s="601" t="s">
        <v>42</v>
      </c>
      <c r="E21" s="601" t="s">
        <v>42</v>
      </c>
      <c r="F21" s="601" t="s">
        <v>42</v>
      </c>
      <c r="G21" s="601" t="s">
        <v>42</v>
      </c>
      <c r="H21" s="601" t="s">
        <v>42</v>
      </c>
      <c r="I21" s="601" t="s">
        <v>42</v>
      </c>
      <c r="J21" s="601">
        <v>0</v>
      </c>
      <c r="K21" s="960" t="s">
        <v>70</v>
      </c>
      <c r="L21" s="961"/>
      <c r="M21" s="910" t="s">
        <v>42</v>
      </c>
      <c r="N21" s="910"/>
      <c r="O21" s="910"/>
      <c r="P21" s="910"/>
      <c r="S21" s="599"/>
      <c r="T21" s="209"/>
    </row>
    <row r="22" spans="1:20" s="608" customFormat="1" ht="20.100000000000001" customHeight="1" x14ac:dyDescent="0.25">
      <c r="A22" s="8"/>
      <c r="B22" s="6"/>
      <c r="C22" s="601"/>
      <c r="D22" s="601"/>
      <c r="E22" s="601"/>
      <c r="F22" s="601"/>
      <c r="G22" s="601"/>
      <c r="H22" s="601"/>
      <c r="I22" s="601"/>
      <c r="J22" s="607"/>
      <c r="K22" s="960"/>
      <c r="L22" s="961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08" customFormat="1" ht="20.100000000000001" customHeight="1" x14ac:dyDescent="0.25">
      <c r="A23" s="8"/>
      <c r="B23" s="601"/>
      <c r="C23" s="601"/>
      <c r="D23" s="601"/>
      <c r="E23" s="601"/>
      <c r="F23" s="601"/>
      <c r="G23" s="601"/>
      <c r="H23" s="601"/>
      <c r="I23" s="601"/>
      <c r="J23" s="607"/>
      <c r="K23" s="960"/>
      <c r="L23" s="961"/>
      <c r="M23" s="900"/>
      <c r="N23" s="900"/>
      <c r="O23" s="900"/>
      <c r="P23" s="900"/>
      <c r="S23" s="599"/>
      <c r="T23" s="209"/>
    </row>
    <row r="24" spans="1:20" s="608" customFormat="1" ht="20.100000000000001" customHeight="1" x14ac:dyDescent="0.25">
      <c r="A24" s="8"/>
      <c r="B24" s="601"/>
      <c r="C24" s="601"/>
      <c r="D24" s="601"/>
      <c r="E24" s="601"/>
      <c r="F24" s="601"/>
      <c r="G24" s="601"/>
      <c r="H24" s="601"/>
      <c r="I24" s="601"/>
      <c r="J24" s="601"/>
      <c r="K24" s="960"/>
      <c r="L24" s="961"/>
      <c r="M24" s="900"/>
      <c r="N24" s="900"/>
      <c r="O24" s="900"/>
      <c r="P24" s="900"/>
      <c r="S24" s="599"/>
      <c r="T24" s="599"/>
    </row>
    <row r="25" spans="1:20" s="603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08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06" customFormat="1" ht="47.1" customHeight="1" x14ac:dyDescent="0.25">
      <c r="A27" s="8"/>
      <c r="B27" s="597" t="s">
        <v>26</v>
      </c>
      <c r="C27" s="597" t="s">
        <v>28</v>
      </c>
      <c r="D27" s="597" t="s">
        <v>29</v>
      </c>
      <c r="E27" s="597" t="s">
        <v>64</v>
      </c>
      <c r="F27" s="597" t="s">
        <v>30</v>
      </c>
      <c r="G27" s="598" t="s">
        <v>51</v>
      </c>
      <c r="H27" s="598" t="s">
        <v>52</v>
      </c>
      <c r="I27" s="598" t="s">
        <v>53</v>
      </c>
      <c r="J27" s="901" t="s">
        <v>54</v>
      </c>
      <c r="K27" s="902"/>
      <c r="L27" s="51"/>
      <c r="M27" s="597" t="s">
        <v>292</v>
      </c>
      <c r="N27" s="597" t="s">
        <v>293</v>
      </c>
      <c r="O27" s="597" t="s">
        <v>294</v>
      </c>
      <c r="P27" s="597" t="s">
        <v>304</v>
      </c>
    </row>
    <row r="28" spans="1:20" s="608" customFormat="1" ht="17.100000000000001" customHeight="1" x14ac:dyDescent="0.25">
      <c r="A28" s="8"/>
      <c r="B28" s="7" t="s">
        <v>43</v>
      </c>
      <c r="C28" s="26">
        <v>1</v>
      </c>
      <c r="D28" s="26">
        <v>3</v>
      </c>
      <c r="E28" s="601">
        <v>3</v>
      </c>
      <c r="F28" s="26">
        <f>SUM(C28:E28)</f>
        <v>7</v>
      </c>
      <c r="G28" s="601">
        <v>40</v>
      </c>
      <c r="H28" s="601">
        <v>0</v>
      </c>
      <c r="I28" s="601">
        <f>SUM(G28:H28)</f>
        <v>40</v>
      </c>
      <c r="J28" s="928">
        <v>0</v>
      </c>
      <c r="K28" s="929"/>
      <c r="L28" s="50"/>
      <c r="M28" s="604" t="s">
        <v>308</v>
      </c>
      <c r="N28" s="604">
        <v>4</v>
      </c>
      <c r="O28" s="604">
        <v>1</v>
      </c>
      <c r="P28" s="604">
        <f>O28+N28</f>
        <v>5</v>
      </c>
    </row>
    <row r="29" spans="1:20" s="608" customFormat="1" ht="17.100000000000001" customHeight="1" x14ac:dyDescent="0.25">
      <c r="A29" s="8"/>
      <c r="B29" s="601" t="s">
        <v>12</v>
      </c>
      <c r="C29" s="26">
        <v>0</v>
      </c>
      <c r="D29" s="26">
        <v>0</v>
      </c>
      <c r="E29" s="601">
        <v>3</v>
      </c>
      <c r="F29" s="26">
        <f t="shared" ref="F29:F35" si="1">SUM(C29:E29)</f>
        <v>3</v>
      </c>
      <c r="G29" s="601">
        <v>20</v>
      </c>
      <c r="H29" s="601">
        <v>0</v>
      </c>
      <c r="I29" s="601">
        <f>SUM(G29:H29)</f>
        <v>20</v>
      </c>
      <c r="J29" s="928">
        <v>0</v>
      </c>
      <c r="K29" s="929"/>
      <c r="L29" s="50"/>
      <c r="M29" s="604" t="s">
        <v>300</v>
      </c>
      <c r="N29" s="604">
        <v>6</v>
      </c>
      <c r="O29" s="604">
        <v>1</v>
      </c>
      <c r="P29" s="604">
        <f t="shared" ref="P29:P37" si="2">O29+N29</f>
        <v>7</v>
      </c>
    </row>
    <row r="30" spans="1:20" s="608" customFormat="1" ht="17.100000000000001" customHeight="1" x14ac:dyDescent="0.25">
      <c r="A30" s="8"/>
      <c r="B30" s="601" t="s">
        <v>13</v>
      </c>
      <c r="C30" s="601">
        <v>3</v>
      </c>
      <c r="D30" s="601">
        <v>0</v>
      </c>
      <c r="E30" s="601">
        <v>11</v>
      </c>
      <c r="F30" s="26">
        <f t="shared" si="1"/>
        <v>14</v>
      </c>
      <c r="G30" s="601">
        <v>90</v>
      </c>
      <c r="H30" s="601">
        <v>0</v>
      </c>
      <c r="I30" s="601">
        <f>SUM(G30:H30)</f>
        <v>90</v>
      </c>
      <c r="J30" s="928">
        <v>20</v>
      </c>
      <c r="K30" s="929"/>
      <c r="L30" s="50"/>
      <c r="M30" s="604" t="s">
        <v>296</v>
      </c>
      <c r="N30" s="604">
        <v>6</v>
      </c>
      <c r="O30" s="604">
        <v>1</v>
      </c>
      <c r="P30" s="604">
        <f t="shared" si="2"/>
        <v>7</v>
      </c>
    </row>
    <row r="31" spans="1:20" s="608" customFormat="1" ht="17.100000000000001" customHeight="1" x14ac:dyDescent="0.25">
      <c r="A31" s="8"/>
      <c r="B31" s="601" t="s">
        <v>10</v>
      </c>
      <c r="C31" s="601">
        <v>1</v>
      </c>
      <c r="D31" s="601">
        <v>0</v>
      </c>
      <c r="E31" s="601">
        <v>1</v>
      </c>
      <c r="F31" s="26">
        <f t="shared" si="1"/>
        <v>2</v>
      </c>
      <c r="G31" s="601">
        <v>20</v>
      </c>
      <c r="H31" s="601">
        <v>0</v>
      </c>
      <c r="I31" s="601">
        <f t="shared" ref="I31:I35" si="3">SUM(G31:H31)</f>
        <v>20</v>
      </c>
      <c r="J31" s="928">
        <v>0</v>
      </c>
      <c r="K31" s="929"/>
      <c r="L31" s="50"/>
      <c r="M31" s="604" t="s">
        <v>297</v>
      </c>
      <c r="N31" s="604">
        <v>4</v>
      </c>
      <c r="O31" s="604">
        <v>2</v>
      </c>
      <c r="P31" s="604">
        <f t="shared" si="2"/>
        <v>6</v>
      </c>
    </row>
    <row r="32" spans="1:20" s="608" customFormat="1" ht="17.100000000000001" customHeight="1" x14ac:dyDescent="0.25">
      <c r="A32" s="8"/>
      <c r="B32" s="601" t="s">
        <v>11</v>
      </c>
      <c r="C32" s="601">
        <v>4</v>
      </c>
      <c r="D32" s="601">
        <v>0</v>
      </c>
      <c r="E32" s="601">
        <v>3</v>
      </c>
      <c r="F32" s="26">
        <f t="shared" si="1"/>
        <v>7</v>
      </c>
      <c r="G32" s="601">
        <v>60</v>
      </c>
      <c r="H32" s="601">
        <v>0</v>
      </c>
      <c r="I32" s="601">
        <f t="shared" si="3"/>
        <v>60</v>
      </c>
      <c r="J32" s="928">
        <v>10</v>
      </c>
      <c r="K32" s="929"/>
      <c r="L32" s="50"/>
      <c r="M32" s="604" t="s">
        <v>295</v>
      </c>
      <c r="N32" s="604">
        <v>8</v>
      </c>
      <c r="O32" s="604">
        <v>0</v>
      </c>
      <c r="P32" s="604">
        <f t="shared" si="2"/>
        <v>8</v>
      </c>
    </row>
    <row r="33" spans="1:22" s="608" customFormat="1" ht="17.100000000000001" customHeight="1" x14ac:dyDescent="0.25">
      <c r="A33" s="8"/>
      <c r="B33" s="601" t="s">
        <v>31</v>
      </c>
      <c r="C33" s="601">
        <v>2</v>
      </c>
      <c r="D33" s="601">
        <v>2</v>
      </c>
      <c r="E33" s="601">
        <v>2</v>
      </c>
      <c r="F33" s="26">
        <f t="shared" si="1"/>
        <v>6</v>
      </c>
      <c r="G33" s="601">
        <v>40</v>
      </c>
      <c r="H33" s="601">
        <v>0</v>
      </c>
      <c r="I33" s="601">
        <f t="shared" si="3"/>
        <v>40</v>
      </c>
      <c r="J33" s="928">
        <v>0</v>
      </c>
      <c r="K33" s="929"/>
      <c r="L33" s="50"/>
      <c r="M33" s="604" t="s">
        <v>309</v>
      </c>
      <c r="N33" s="604">
        <v>15</v>
      </c>
      <c r="O33" s="604">
        <v>1</v>
      </c>
      <c r="P33" s="604">
        <f t="shared" si="2"/>
        <v>16</v>
      </c>
    </row>
    <row r="34" spans="1:22" s="608" customFormat="1" ht="17.100000000000001" customHeight="1" x14ac:dyDescent="0.25">
      <c r="A34" s="8"/>
      <c r="B34" s="601" t="s">
        <v>32</v>
      </c>
      <c r="C34" s="601">
        <v>2</v>
      </c>
      <c r="D34" s="601">
        <v>0</v>
      </c>
      <c r="E34" s="601">
        <v>0</v>
      </c>
      <c r="F34" s="26">
        <f t="shared" si="1"/>
        <v>2</v>
      </c>
      <c r="G34" s="601">
        <v>0</v>
      </c>
      <c r="H34" s="601">
        <v>0</v>
      </c>
      <c r="I34" s="601">
        <f t="shared" si="3"/>
        <v>0</v>
      </c>
      <c r="J34" s="928">
        <v>0</v>
      </c>
      <c r="K34" s="929"/>
      <c r="L34" s="50"/>
      <c r="M34" s="604" t="s">
        <v>358</v>
      </c>
      <c r="N34" s="604">
        <v>6</v>
      </c>
      <c r="O34" s="604">
        <v>0</v>
      </c>
      <c r="P34" s="604">
        <f t="shared" si="2"/>
        <v>6</v>
      </c>
    </row>
    <row r="35" spans="1:22" s="608" customFormat="1" ht="17.100000000000001" customHeight="1" x14ac:dyDescent="0.25">
      <c r="A35" s="8"/>
      <c r="B35" s="601" t="s">
        <v>63</v>
      </c>
      <c r="C35" s="601">
        <v>0</v>
      </c>
      <c r="D35" s="601">
        <v>2</v>
      </c>
      <c r="E35" s="601">
        <v>1</v>
      </c>
      <c r="F35" s="26">
        <f t="shared" si="1"/>
        <v>3</v>
      </c>
      <c r="G35" s="601">
        <v>30</v>
      </c>
      <c r="H35" s="601">
        <v>0</v>
      </c>
      <c r="I35" s="601">
        <f t="shared" si="3"/>
        <v>30</v>
      </c>
      <c r="J35" s="928">
        <v>0</v>
      </c>
      <c r="K35" s="929"/>
      <c r="L35" s="50"/>
      <c r="M35" s="604" t="s">
        <v>299</v>
      </c>
      <c r="N35" s="604">
        <v>6</v>
      </c>
      <c r="O35" s="604">
        <v>0</v>
      </c>
      <c r="P35" s="604">
        <f t="shared" si="2"/>
        <v>6</v>
      </c>
    </row>
    <row r="36" spans="1:22" s="608" customFormat="1" ht="17.100000000000001" customHeight="1" x14ac:dyDescent="0.25">
      <c r="A36" s="8"/>
      <c r="B36" s="601" t="s">
        <v>33</v>
      </c>
      <c r="C36" s="601">
        <v>1</v>
      </c>
      <c r="D36" s="601">
        <v>0</v>
      </c>
      <c r="E36" s="601" t="s">
        <v>72</v>
      </c>
      <c r="F36" s="26">
        <f>SUM(C36:E36)</f>
        <v>1</v>
      </c>
      <c r="G36" s="601">
        <v>8</v>
      </c>
      <c r="H36" s="601">
        <v>0</v>
      </c>
      <c r="I36" s="601">
        <f>SUM(G36:H36)</f>
        <v>8</v>
      </c>
      <c r="J36" s="928">
        <v>0</v>
      </c>
      <c r="K36" s="929"/>
      <c r="L36" s="50"/>
      <c r="M36" s="604" t="s">
        <v>307</v>
      </c>
      <c r="N36" s="604">
        <v>49</v>
      </c>
      <c r="O36" s="604">
        <v>0</v>
      </c>
      <c r="P36" s="604">
        <f t="shared" si="2"/>
        <v>49</v>
      </c>
    </row>
    <row r="37" spans="1:22" s="608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01">
        <v>100</v>
      </c>
      <c r="H37" s="601">
        <v>0</v>
      </c>
      <c r="I37" s="601">
        <f>SUM(G37:H37)</f>
        <v>100</v>
      </c>
      <c r="J37" s="928">
        <v>0</v>
      </c>
      <c r="K37" s="929"/>
      <c r="L37" s="50"/>
      <c r="M37" s="604" t="s">
        <v>549</v>
      </c>
      <c r="N37" s="604">
        <v>5</v>
      </c>
      <c r="O37" s="604">
        <v>0</v>
      </c>
      <c r="P37" s="604">
        <f t="shared" si="2"/>
        <v>5</v>
      </c>
    </row>
    <row r="38" spans="1:22" s="608" customFormat="1" ht="17.100000000000001" customHeight="1" x14ac:dyDescent="0.25">
      <c r="A38" s="8"/>
      <c r="B38" s="40" t="s">
        <v>550</v>
      </c>
      <c r="C38" s="103">
        <f>SUM(C28:C37)</f>
        <v>14</v>
      </c>
      <c r="D38" s="103">
        <f t="shared" ref="D38:I38" si="4">SUM(D28:D37)</f>
        <v>19</v>
      </c>
      <c r="E38" s="103">
        <f t="shared" si="4"/>
        <v>24</v>
      </c>
      <c r="F38" s="103">
        <f t="shared" si="4"/>
        <v>55</v>
      </c>
      <c r="G38" s="103">
        <f t="shared" si="4"/>
        <v>408</v>
      </c>
      <c r="H38" s="103">
        <f t="shared" si="4"/>
        <v>0</v>
      </c>
      <c r="I38" s="103">
        <f t="shared" si="4"/>
        <v>408</v>
      </c>
      <c r="J38" s="928">
        <f>SUM(J28:K37)</f>
        <v>30</v>
      </c>
      <c r="K38" s="929"/>
      <c r="L38" s="50"/>
      <c r="M38" s="604" t="s">
        <v>306</v>
      </c>
      <c r="N38" s="604">
        <f>SUM(N28:N37)</f>
        <v>109</v>
      </c>
      <c r="O38" s="604">
        <f>SUM(O28:O37)</f>
        <v>6</v>
      </c>
      <c r="P38" s="604">
        <f>SUM(P28:P37)</f>
        <v>115</v>
      </c>
      <c r="Q38" s="345">
        <f>N38-N36</f>
        <v>60</v>
      </c>
      <c r="S38" s="608">
        <f>(F38*10-G38)/10</f>
        <v>14.2</v>
      </c>
    </row>
    <row r="39" spans="1:22" s="608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08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08" customFormat="1" ht="30.6" customHeight="1" x14ac:dyDescent="0.25">
      <c r="A41" s="8"/>
      <c r="B41" s="598" t="s">
        <v>35</v>
      </c>
      <c r="C41" s="598" t="s">
        <v>36</v>
      </c>
      <c r="D41" s="598" t="s">
        <v>1</v>
      </c>
      <c r="E41" s="600" t="s">
        <v>45</v>
      </c>
      <c r="F41" s="598" t="s">
        <v>71</v>
      </c>
      <c r="G41" s="598" t="s">
        <v>37</v>
      </c>
      <c r="H41" s="901" t="s">
        <v>7</v>
      </c>
      <c r="I41" s="936"/>
      <c r="J41" s="936"/>
      <c r="K41" s="902"/>
      <c r="L41" s="43"/>
      <c r="M41" s="598" t="s">
        <v>50</v>
      </c>
      <c r="N41" s="598" t="s">
        <v>49</v>
      </c>
      <c r="O41" s="598" t="s">
        <v>48</v>
      </c>
      <c r="P41" s="598" t="s">
        <v>47</v>
      </c>
      <c r="Q41" s="608" t="s">
        <v>243</v>
      </c>
      <c r="R41" s="608" t="s">
        <v>424</v>
      </c>
    </row>
    <row r="42" spans="1:22" s="608" customFormat="1" ht="30.95" customHeight="1" x14ac:dyDescent="0.55000000000000004">
      <c r="A42" s="8"/>
      <c r="B42" s="601" t="s">
        <v>61</v>
      </c>
      <c r="C42" s="607">
        <v>0</v>
      </c>
      <c r="D42" s="601" t="s">
        <v>62</v>
      </c>
      <c r="E42" s="607">
        <f>'1403-04-06'!E45+'1403-04-13'!C42</f>
        <v>246800</v>
      </c>
      <c r="F42" s="607">
        <v>3507</v>
      </c>
      <c r="G42" s="607">
        <f>'1403-04-12'!G42-F42+C42+R42</f>
        <v>98253</v>
      </c>
      <c r="H42" s="1012" t="s">
        <v>425</v>
      </c>
      <c r="I42" s="1013"/>
      <c r="J42" s="1013"/>
      <c r="K42" s="1014"/>
      <c r="L42" s="41"/>
      <c r="M42" s="601" t="s">
        <v>66</v>
      </c>
      <c r="N42" s="607">
        <f>'1403-04-12'!O42</f>
        <v>2011</v>
      </c>
      <c r="O42" s="607">
        <f>SUMIF(B15:B24,S42,J15:J24)</f>
        <v>1829.19</v>
      </c>
      <c r="P42" s="607">
        <f>'1403-04-12'!P42+O42+Q42</f>
        <v>114291.18</v>
      </c>
      <c r="Q42" s="19">
        <v>0</v>
      </c>
      <c r="R42" s="19">
        <v>0</v>
      </c>
      <c r="S42" s="608" t="s">
        <v>8</v>
      </c>
      <c r="V42" s="18"/>
    </row>
    <row r="43" spans="1:22" s="608" customFormat="1" ht="30.95" customHeight="1" x14ac:dyDescent="0.25">
      <c r="A43" s="8"/>
      <c r="B43" s="601" t="s">
        <v>301</v>
      </c>
      <c r="C43" s="601">
        <v>0</v>
      </c>
      <c r="D43" s="601" t="s">
        <v>302</v>
      </c>
      <c r="E43" s="607">
        <f>'1403-04-06'!E46+'1403-04-13'!C43</f>
        <v>251</v>
      </c>
      <c r="F43" s="601">
        <v>0</v>
      </c>
      <c r="G43" s="607" t="s">
        <v>42</v>
      </c>
      <c r="H43" s="937" t="s">
        <v>42</v>
      </c>
      <c r="I43" s="938"/>
      <c r="J43" s="938"/>
      <c r="K43" s="939"/>
      <c r="L43" s="42"/>
      <c r="M43" s="605" t="s">
        <v>67</v>
      </c>
      <c r="N43" s="607">
        <f>'1403-04-12'!O43</f>
        <v>1841</v>
      </c>
      <c r="O43" s="607">
        <f>SUMIF(F15:F19,S43,J15:J19)</f>
        <v>1821.19</v>
      </c>
      <c r="P43" s="607">
        <f>'1403-04-12'!P43+O43+Q43</f>
        <v>83993.32</v>
      </c>
      <c r="Q43" s="19">
        <f>Q42*0.6</f>
        <v>0</v>
      </c>
      <c r="R43" s="19"/>
      <c r="S43" s="608" t="s">
        <v>356</v>
      </c>
      <c r="U43" s="19"/>
    </row>
    <row r="44" spans="1:22" s="608" customFormat="1" ht="30.95" customHeight="1" x14ac:dyDescent="0.25">
      <c r="A44" s="8"/>
      <c r="B44" s="601" t="s">
        <v>551</v>
      </c>
      <c r="C44" s="601">
        <v>0</v>
      </c>
      <c r="D44" s="601" t="s">
        <v>485</v>
      </c>
      <c r="E44" s="607">
        <v>340</v>
      </c>
      <c r="F44" s="601">
        <v>0</v>
      </c>
      <c r="G44" s="607">
        <v>340</v>
      </c>
      <c r="H44" s="937" t="s">
        <v>42</v>
      </c>
      <c r="I44" s="938"/>
      <c r="J44" s="938"/>
      <c r="K44" s="939"/>
      <c r="L44" s="42"/>
      <c r="M44" s="605" t="s">
        <v>164</v>
      </c>
      <c r="N44" s="607">
        <f>'1403-04-12'!O44</f>
        <v>170</v>
      </c>
      <c r="O44" s="607">
        <f t="shared" ref="O44:O46" si="5">SUMIF(B17:B26,S44,J17:J26)</f>
        <v>8</v>
      </c>
      <c r="P44" s="607">
        <f>'1403-04-12'!P44+O44+Q44</f>
        <v>42939.710000000006</v>
      </c>
      <c r="Q44" s="608">
        <v>0</v>
      </c>
      <c r="R44" s="19"/>
      <c r="S44" s="608" t="s">
        <v>163</v>
      </c>
      <c r="U44" s="19"/>
    </row>
    <row r="45" spans="1:22" s="608" customFormat="1" ht="30.95" customHeight="1" x14ac:dyDescent="0.25">
      <c r="A45" s="8"/>
      <c r="B45" s="601" t="s">
        <v>527</v>
      </c>
      <c r="C45" s="601">
        <v>0</v>
      </c>
      <c r="D45" s="601" t="s">
        <v>485</v>
      </c>
      <c r="E45" s="607">
        <v>28</v>
      </c>
      <c r="F45" s="601">
        <v>0</v>
      </c>
      <c r="G45" s="607">
        <v>28</v>
      </c>
      <c r="H45" s="937" t="s">
        <v>42</v>
      </c>
      <c r="I45" s="938"/>
      <c r="J45" s="938"/>
      <c r="K45" s="939"/>
      <c r="L45" s="42"/>
      <c r="M45" s="605" t="s">
        <v>190</v>
      </c>
      <c r="N45" s="607">
        <f>'1403-04-12'!O45</f>
        <v>0</v>
      </c>
      <c r="O45" s="607">
        <f t="shared" si="5"/>
        <v>80</v>
      </c>
      <c r="P45" s="607">
        <f>'1403-04-12'!P45+O45+Q45</f>
        <v>720</v>
      </c>
      <c r="Q45" s="19">
        <v>0</v>
      </c>
      <c r="R45" s="19"/>
      <c r="S45" s="608" t="s">
        <v>417</v>
      </c>
    </row>
    <row r="46" spans="1:22" s="608" customFormat="1" ht="30.95" customHeight="1" x14ac:dyDescent="0.25">
      <c r="A46" s="8"/>
      <c r="B46" s="601" t="s">
        <v>578</v>
      </c>
      <c r="C46" s="601">
        <v>270</v>
      </c>
      <c r="D46" s="601" t="s">
        <v>302</v>
      </c>
      <c r="E46" s="607">
        <v>8034</v>
      </c>
      <c r="F46" s="607">
        <f>C46</f>
        <v>270</v>
      </c>
      <c r="G46" s="607" t="s">
        <v>42</v>
      </c>
      <c r="H46" s="937" t="s">
        <v>42</v>
      </c>
      <c r="I46" s="938"/>
      <c r="J46" s="938"/>
      <c r="K46" s="939"/>
      <c r="L46" s="42"/>
      <c r="M46" s="601" t="s">
        <v>191</v>
      </c>
      <c r="N46" s="607">
        <f>'1403-04-12'!O46</f>
        <v>0</v>
      </c>
      <c r="O46" s="607">
        <f t="shared" si="5"/>
        <v>0</v>
      </c>
      <c r="P46" s="607">
        <f>'1403-04-12'!P46+O46+Q46</f>
        <v>90</v>
      </c>
      <c r="Q46" s="608">
        <v>0</v>
      </c>
      <c r="S46" s="608" t="s">
        <v>367</v>
      </c>
    </row>
    <row r="47" spans="1:22" s="608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08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08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9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F8:G8"/>
    <mergeCell ref="I8:L8"/>
    <mergeCell ref="M8:P8"/>
    <mergeCell ref="F9:G9"/>
    <mergeCell ref="I9:L9"/>
    <mergeCell ref="M9:P9"/>
    <mergeCell ref="T9:W9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F10:G10"/>
    <mergeCell ref="K18:L18"/>
    <mergeCell ref="M18:P18"/>
    <mergeCell ref="S18:T18"/>
    <mergeCell ref="J13:J14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K19:L19"/>
    <mergeCell ref="M19:P19"/>
    <mergeCell ref="K20:L20"/>
    <mergeCell ref="M20:P20"/>
    <mergeCell ref="K21:L21"/>
    <mergeCell ref="M21:P21"/>
    <mergeCell ref="J30:K30"/>
    <mergeCell ref="K22:L22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H41:K41"/>
    <mergeCell ref="J31:K31"/>
    <mergeCell ref="J32:K32"/>
    <mergeCell ref="J33:K33"/>
    <mergeCell ref="J34:K34"/>
    <mergeCell ref="J35:K35"/>
    <mergeCell ref="J36:K36"/>
    <mergeCell ref="B48:P48"/>
    <mergeCell ref="B49:P49"/>
    <mergeCell ref="B8:D9"/>
    <mergeCell ref="B10:D10"/>
    <mergeCell ref="H42:K42"/>
    <mergeCell ref="H43:K43"/>
    <mergeCell ref="H44:K44"/>
    <mergeCell ref="H45:K45"/>
    <mergeCell ref="H46:K46"/>
    <mergeCell ref="B47:G47"/>
    <mergeCell ref="H47:P47"/>
    <mergeCell ref="J37:K37"/>
    <mergeCell ref="J38:K38"/>
    <mergeCell ref="B39:P39"/>
    <mergeCell ref="B40:K40"/>
    <mergeCell ref="M40:P40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8830-C45A-4944-BAAE-3AEE61368F8E}">
  <sheetPr>
    <pageSetUpPr fitToPage="1"/>
  </sheetPr>
  <dimension ref="A2:Z59"/>
  <sheetViews>
    <sheetView rightToLeft="1" view="pageBreakPreview" topLeftCell="A22" zoomScale="85" zoomScaleNormal="100" zoomScaleSheetLayoutView="85" workbookViewId="0">
      <selection sqref="A1:XFD104857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8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21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21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21" customFormat="1" ht="23.1" customHeight="1" x14ac:dyDescent="0.25">
      <c r="A4" s="8"/>
      <c r="B4" s="977" t="s">
        <v>2</v>
      </c>
      <c r="C4" s="977"/>
      <c r="D4" s="977"/>
      <c r="E4" s="977"/>
      <c r="F4" s="615"/>
      <c r="G4" s="978" t="s">
        <v>16</v>
      </c>
      <c r="H4" s="978"/>
      <c r="I4" s="997" t="s">
        <v>400</v>
      </c>
      <c r="J4" s="997"/>
      <c r="K4" s="996" t="s">
        <v>580</v>
      </c>
      <c r="L4" s="996"/>
      <c r="M4" s="996"/>
      <c r="N4" s="978" t="s">
        <v>3</v>
      </c>
      <c r="O4" s="978"/>
      <c r="P4" s="619">
        <v>76</v>
      </c>
    </row>
    <row r="5" spans="1:26" s="616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21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09" customFormat="1" ht="22.5" customHeight="1" x14ac:dyDescent="0.25">
      <c r="A7" s="8"/>
      <c r="B7" s="892" t="s">
        <v>60</v>
      </c>
      <c r="C7" s="892"/>
      <c r="D7" s="892"/>
      <c r="E7" s="610" t="s">
        <v>18</v>
      </c>
      <c r="F7" s="892" t="s">
        <v>60</v>
      </c>
      <c r="G7" s="892"/>
      <c r="H7" s="610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09" customFormat="1" ht="30" customHeight="1" x14ac:dyDescent="0.25">
      <c r="A8" s="8"/>
      <c r="B8" s="975" t="s">
        <v>568</v>
      </c>
      <c r="C8" s="975"/>
      <c r="D8" s="975"/>
      <c r="E8" s="618" t="s">
        <v>42</v>
      </c>
      <c r="F8" s="888" t="s">
        <v>514</v>
      </c>
      <c r="G8" s="890"/>
      <c r="H8" s="614">
        <v>900</v>
      </c>
      <c r="I8" s="1059" t="s">
        <v>575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609" customFormat="1" ht="30" customHeight="1" x14ac:dyDescent="0.25">
      <c r="A9" s="8"/>
      <c r="B9" s="975"/>
      <c r="C9" s="975"/>
      <c r="D9" s="975"/>
      <c r="E9" s="618" t="s">
        <v>42</v>
      </c>
      <c r="F9" s="928" t="s">
        <v>102</v>
      </c>
      <c r="G9" s="929"/>
      <c r="H9" s="614">
        <v>1</v>
      </c>
      <c r="I9" s="1062" t="s">
        <v>569</v>
      </c>
      <c r="J9" s="1063"/>
      <c r="K9" s="1063"/>
      <c r="L9" s="1064"/>
      <c r="M9" s="1018" t="s">
        <v>584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09" customFormat="1" ht="30" customHeight="1" x14ac:dyDescent="0.25">
      <c r="A10" s="8"/>
      <c r="B10" s="975" t="s">
        <v>581</v>
      </c>
      <c r="C10" s="975"/>
      <c r="D10" s="975"/>
      <c r="E10" s="618" t="s">
        <v>42</v>
      </c>
      <c r="F10" s="928" t="s">
        <v>582</v>
      </c>
      <c r="G10" s="929"/>
      <c r="H10" s="614">
        <v>1</v>
      </c>
      <c r="I10" s="1059" t="s">
        <v>583</v>
      </c>
      <c r="J10" s="1060"/>
      <c r="K10" s="1060"/>
      <c r="L10" s="1061"/>
      <c r="M10" s="1004" t="s">
        <v>586</v>
      </c>
      <c r="N10" s="1021"/>
      <c r="O10" s="1021"/>
      <c r="P10" s="1022"/>
    </row>
    <row r="11" spans="1:26" s="616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21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21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19" customFormat="1" ht="18.75" customHeight="1" x14ac:dyDescent="0.25">
      <c r="A14" s="8"/>
      <c r="B14" s="894"/>
      <c r="C14" s="894"/>
      <c r="D14" s="894"/>
      <c r="E14" s="894"/>
      <c r="F14" s="927"/>
      <c r="G14" s="893"/>
      <c r="H14" s="610" t="s">
        <v>57</v>
      </c>
      <c r="I14" s="610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21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790</v>
      </c>
      <c r="F15" s="6" t="s">
        <v>356</v>
      </c>
      <c r="G15" s="614" t="s">
        <v>585</v>
      </c>
      <c r="H15" s="7">
        <v>130</v>
      </c>
      <c r="I15" s="7">
        <v>0</v>
      </c>
      <c r="J15" s="29">
        <f>H15*7+I15*4</f>
        <v>910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21" t="str">
        <f>C15</f>
        <v>712 + 280</v>
      </c>
      <c r="Y15" s="621" t="str">
        <f>D15</f>
        <v>713 + 360</v>
      </c>
      <c r="Z15" s="417" t="str">
        <f>G15</f>
        <v>712 + 280</v>
      </c>
    </row>
    <row r="16" spans="1:26" s="621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1100</v>
      </c>
      <c r="F16" s="6" t="s">
        <v>333</v>
      </c>
      <c r="G16" s="614" t="s">
        <v>541</v>
      </c>
      <c r="H16" s="7">
        <v>19</v>
      </c>
      <c r="I16" s="7">
        <v>36</v>
      </c>
      <c r="J16" s="29">
        <f>H16*6+I16*4</f>
        <v>258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612"/>
      <c r="T16" s="612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712 280</v>
      </c>
    </row>
    <row r="17" spans="1:20" s="621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1100</v>
      </c>
      <c r="F17" s="6" t="s">
        <v>356</v>
      </c>
      <c r="G17" s="614" t="s">
        <v>543</v>
      </c>
      <c r="H17" s="614">
        <v>44</v>
      </c>
      <c r="I17" s="30">
        <v>94</v>
      </c>
      <c r="J17" s="29">
        <f>H17*6.65+I17*4.16</f>
        <v>683.6400000000001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21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2100</v>
      </c>
      <c r="F18" s="6" t="s">
        <v>356</v>
      </c>
      <c r="G18" s="614" t="s">
        <v>546</v>
      </c>
      <c r="H18" s="614">
        <v>161</v>
      </c>
      <c r="I18" s="30">
        <v>0</v>
      </c>
      <c r="J18" s="29">
        <f>H18*7+I18*5</f>
        <v>1127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21" customFormat="1" ht="20.100000000000001" customHeight="1" x14ac:dyDescent="0.25">
      <c r="A19" s="8"/>
      <c r="B19" s="6" t="s">
        <v>163</v>
      </c>
      <c r="C19" s="7" t="s">
        <v>354</v>
      </c>
      <c r="D19" s="7" t="s">
        <v>461</v>
      </c>
      <c r="E19" s="614" t="s">
        <v>42</v>
      </c>
      <c r="F19" s="6" t="s">
        <v>333</v>
      </c>
      <c r="G19" s="614" t="s">
        <v>399</v>
      </c>
      <c r="H19" s="614" t="s">
        <v>42</v>
      </c>
      <c r="I19" s="614" t="s">
        <v>42</v>
      </c>
      <c r="J19" s="620">
        <f>J16</f>
        <v>258</v>
      </c>
      <c r="K19" s="960" t="s">
        <v>70</v>
      </c>
      <c r="L19" s="961"/>
      <c r="M19" s="910" t="s">
        <v>42</v>
      </c>
      <c r="N19" s="910"/>
      <c r="O19" s="910"/>
      <c r="P19" s="910"/>
      <c r="Q19" s="621">
        <v>48</v>
      </c>
      <c r="S19" s="612"/>
      <c r="T19" s="209"/>
    </row>
    <row r="20" spans="1:20" s="621" customFormat="1" ht="20.100000000000001" customHeight="1" x14ac:dyDescent="0.25">
      <c r="A20" s="8"/>
      <c r="B20" s="6" t="s">
        <v>417</v>
      </c>
      <c r="C20" s="614" t="s">
        <v>42</v>
      </c>
      <c r="D20" s="614" t="s">
        <v>42</v>
      </c>
      <c r="E20" s="614" t="s">
        <v>42</v>
      </c>
      <c r="F20" s="614" t="s">
        <v>42</v>
      </c>
      <c r="G20" s="614" t="s">
        <v>579</v>
      </c>
      <c r="H20" s="614" t="s">
        <v>42</v>
      </c>
      <c r="I20" s="614" t="s">
        <v>42</v>
      </c>
      <c r="J20" s="620">
        <f>27*6</f>
        <v>162</v>
      </c>
      <c r="K20" s="960" t="s">
        <v>70</v>
      </c>
      <c r="L20" s="961"/>
      <c r="M20" s="910" t="s">
        <v>42</v>
      </c>
      <c r="N20" s="910"/>
      <c r="O20" s="910"/>
      <c r="P20" s="910"/>
      <c r="S20" s="612"/>
      <c r="T20" s="209"/>
    </row>
    <row r="21" spans="1:20" s="621" customFormat="1" ht="20.100000000000001" customHeight="1" x14ac:dyDescent="0.25">
      <c r="A21" s="8"/>
      <c r="B21" s="614" t="s">
        <v>367</v>
      </c>
      <c r="C21" s="614" t="s">
        <v>42</v>
      </c>
      <c r="D21" s="614" t="s">
        <v>42</v>
      </c>
      <c r="E21" s="614" t="s">
        <v>42</v>
      </c>
      <c r="F21" s="614" t="s">
        <v>42</v>
      </c>
      <c r="G21" s="614" t="s">
        <v>42</v>
      </c>
      <c r="H21" s="614" t="s">
        <v>42</v>
      </c>
      <c r="I21" s="614" t="s">
        <v>42</v>
      </c>
      <c r="J21" s="614">
        <v>0</v>
      </c>
      <c r="K21" s="960" t="s">
        <v>70</v>
      </c>
      <c r="L21" s="961"/>
      <c r="M21" s="910" t="s">
        <v>42</v>
      </c>
      <c r="N21" s="910"/>
      <c r="O21" s="910"/>
      <c r="P21" s="910"/>
      <c r="S21" s="612"/>
      <c r="T21" s="209"/>
    </row>
    <row r="22" spans="1:20" s="621" customFormat="1" ht="20.100000000000001" customHeight="1" x14ac:dyDescent="0.25">
      <c r="A22" s="8"/>
      <c r="B22" s="6"/>
      <c r="C22" s="614"/>
      <c r="D22" s="614"/>
      <c r="E22" s="614"/>
      <c r="F22" s="614"/>
      <c r="G22" s="614"/>
      <c r="H22" s="614"/>
      <c r="I22" s="614"/>
      <c r="J22" s="620"/>
      <c r="K22" s="960"/>
      <c r="L22" s="961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21" customFormat="1" ht="20.100000000000001" customHeight="1" x14ac:dyDescent="0.25">
      <c r="A23" s="8"/>
      <c r="B23" s="614"/>
      <c r="C23" s="614"/>
      <c r="D23" s="614"/>
      <c r="E23" s="614"/>
      <c r="F23" s="614"/>
      <c r="G23" s="614"/>
      <c r="H23" s="614"/>
      <c r="I23" s="614"/>
      <c r="J23" s="620"/>
      <c r="K23" s="960"/>
      <c r="L23" s="961"/>
      <c r="M23" s="900"/>
      <c r="N23" s="900"/>
      <c r="O23" s="900"/>
      <c r="P23" s="900"/>
      <c r="S23" s="612"/>
      <c r="T23" s="209"/>
    </row>
    <row r="24" spans="1:20" s="621" customFormat="1" ht="20.100000000000001" customHeight="1" x14ac:dyDescent="0.25">
      <c r="A24" s="8"/>
      <c r="B24" s="614"/>
      <c r="C24" s="614"/>
      <c r="D24" s="614"/>
      <c r="E24" s="614"/>
      <c r="F24" s="614"/>
      <c r="G24" s="614"/>
      <c r="H24" s="614"/>
      <c r="I24" s="614"/>
      <c r="J24" s="614"/>
      <c r="K24" s="960"/>
      <c r="L24" s="961"/>
      <c r="M24" s="900"/>
      <c r="N24" s="900"/>
      <c r="O24" s="900"/>
      <c r="P24" s="900"/>
      <c r="S24" s="612"/>
      <c r="T24" s="612"/>
    </row>
    <row r="25" spans="1:20" s="616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21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19" customFormat="1" ht="47.1" customHeight="1" x14ac:dyDescent="0.25">
      <c r="A27" s="8"/>
      <c r="B27" s="610" t="s">
        <v>26</v>
      </c>
      <c r="C27" s="610" t="s">
        <v>28</v>
      </c>
      <c r="D27" s="610" t="s">
        <v>29</v>
      </c>
      <c r="E27" s="610" t="s">
        <v>64</v>
      </c>
      <c r="F27" s="610" t="s">
        <v>30</v>
      </c>
      <c r="G27" s="611" t="s">
        <v>51</v>
      </c>
      <c r="H27" s="611" t="s">
        <v>52</v>
      </c>
      <c r="I27" s="611" t="s">
        <v>53</v>
      </c>
      <c r="J27" s="901" t="s">
        <v>54</v>
      </c>
      <c r="K27" s="902"/>
      <c r="L27" s="51"/>
      <c r="M27" s="610" t="s">
        <v>292</v>
      </c>
      <c r="N27" s="610" t="s">
        <v>293</v>
      </c>
      <c r="O27" s="610" t="s">
        <v>294</v>
      </c>
      <c r="P27" s="610" t="s">
        <v>304</v>
      </c>
    </row>
    <row r="28" spans="1:20" s="621" customFormat="1" ht="17.100000000000001" customHeight="1" x14ac:dyDescent="0.25">
      <c r="A28" s="8"/>
      <c r="B28" s="7" t="s">
        <v>43</v>
      </c>
      <c r="C28" s="26">
        <v>1</v>
      </c>
      <c r="D28" s="26">
        <v>3</v>
      </c>
      <c r="E28" s="614">
        <v>3</v>
      </c>
      <c r="F28" s="26">
        <f>SUM(C28:E28)</f>
        <v>7</v>
      </c>
      <c r="G28" s="614">
        <v>40</v>
      </c>
      <c r="H28" s="614">
        <v>0</v>
      </c>
      <c r="I28" s="614">
        <f>SUM(G28:H28)</f>
        <v>40</v>
      </c>
      <c r="J28" s="928">
        <v>0</v>
      </c>
      <c r="K28" s="929"/>
      <c r="L28" s="50"/>
      <c r="M28" s="617" t="s">
        <v>308</v>
      </c>
      <c r="N28" s="617">
        <v>4</v>
      </c>
      <c r="O28" s="617">
        <v>1</v>
      </c>
      <c r="P28" s="617">
        <f>O28+N28</f>
        <v>5</v>
      </c>
    </row>
    <row r="29" spans="1:20" s="621" customFormat="1" ht="17.100000000000001" customHeight="1" x14ac:dyDescent="0.25">
      <c r="A29" s="8"/>
      <c r="B29" s="614" t="s">
        <v>12</v>
      </c>
      <c r="C29" s="26">
        <v>0</v>
      </c>
      <c r="D29" s="26">
        <v>0</v>
      </c>
      <c r="E29" s="614">
        <v>3</v>
      </c>
      <c r="F29" s="26">
        <f t="shared" ref="F29:F35" si="1">SUM(C29:E29)</f>
        <v>3</v>
      </c>
      <c r="G29" s="614">
        <v>20</v>
      </c>
      <c r="H29" s="614">
        <v>0</v>
      </c>
      <c r="I29" s="614">
        <f>SUM(G29:H29)</f>
        <v>20</v>
      </c>
      <c r="J29" s="928">
        <v>0</v>
      </c>
      <c r="K29" s="929"/>
      <c r="L29" s="50"/>
      <c r="M29" s="617" t="s">
        <v>300</v>
      </c>
      <c r="N29" s="617">
        <v>7</v>
      </c>
      <c r="O29" s="617">
        <v>0</v>
      </c>
      <c r="P29" s="617">
        <f t="shared" ref="P29:P37" si="2">O29+N29</f>
        <v>7</v>
      </c>
    </row>
    <row r="30" spans="1:20" s="621" customFormat="1" ht="17.100000000000001" customHeight="1" x14ac:dyDescent="0.25">
      <c r="A30" s="8"/>
      <c r="B30" s="614" t="s">
        <v>13</v>
      </c>
      <c r="C30" s="614">
        <v>3</v>
      </c>
      <c r="D30" s="614">
        <v>0</v>
      </c>
      <c r="E30" s="614">
        <v>11</v>
      </c>
      <c r="F30" s="26">
        <f t="shared" si="1"/>
        <v>14</v>
      </c>
      <c r="G30" s="614">
        <v>90</v>
      </c>
      <c r="H30" s="614">
        <v>0</v>
      </c>
      <c r="I30" s="614">
        <f>SUM(G30:H30)</f>
        <v>90</v>
      </c>
      <c r="J30" s="928">
        <v>20</v>
      </c>
      <c r="K30" s="929"/>
      <c r="L30" s="50"/>
      <c r="M30" s="617" t="s">
        <v>296</v>
      </c>
      <c r="N30" s="617">
        <v>6</v>
      </c>
      <c r="O30" s="617">
        <v>1</v>
      </c>
      <c r="P30" s="617">
        <f t="shared" si="2"/>
        <v>7</v>
      </c>
    </row>
    <row r="31" spans="1:20" s="621" customFormat="1" ht="17.100000000000001" customHeight="1" x14ac:dyDescent="0.25">
      <c r="A31" s="8"/>
      <c r="B31" s="614" t="s">
        <v>10</v>
      </c>
      <c r="C31" s="614">
        <v>1</v>
      </c>
      <c r="D31" s="614">
        <v>0</v>
      </c>
      <c r="E31" s="614">
        <v>1</v>
      </c>
      <c r="F31" s="26">
        <f t="shared" si="1"/>
        <v>2</v>
      </c>
      <c r="G31" s="614">
        <v>20</v>
      </c>
      <c r="H31" s="614">
        <v>0</v>
      </c>
      <c r="I31" s="614">
        <f t="shared" ref="I31:I35" si="3">SUM(G31:H31)</f>
        <v>20</v>
      </c>
      <c r="J31" s="928">
        <v>0</v>
      </c>
      <c r="K31" s="929"/>
      <c r="L31" s="50"/>
      <c r="M31" s="617" t="s">
        <v>297</v>
      </c>
      <c r="N31" s="617">
        <v>4</v>
      </c>
      <c r="O31" s="617">
        <v>2</v>
      </c>
      <c r="P31" s="617">
        <f t="shared" si="2"/>
        <v>6</v>
      </c>
    </row>
    <row r="32" spans="1:20" s="621" customFormat="1" ht="17.100000000000001" customHeight="1" x14ac:dyDescent="0.25">
      <c r="A32" s="8"/>
      <c r="B32" s="614" t="s">
        <v>11</v>
      </c>
      <c r="C32" s="614">
        <v>4</v>
      </c>
      <c r="D32" s="614">
        <v>0</v>
      </c>
      <c r="E32" s="614">
        <v>3</v>
      </c>
      <c r="F32" s="26">
        <f t="shared" si="1"/>
        <v>7</v>
      </c>
      <c r="G32" s="614">
        <v>60</v>
      </c>
      <c r="H32" s="614">
        <v>0</v>
      </c>
      <c r="I32" s="614">
        <f t="shared" si="3"/>
        <v>60</v>
      </c>
      <c r="J32" s="928">
        <v>10</v>
      </c>
      <c r="K32" s="929"/>
      <c r="L32" s="50"/>
      <c r="M32" s="617" t="s">
        <v>295</v>
      </c>
      <c r="N32" s="617">
        <v>8</v>
      </c>
      <c r="O32" s="617">
        <v>0</v>
      </c>
      <c r="P32" s="617">
        <f t="shared" si="2"/>
        <v>8</v>
      </c>
    </row>
    <row r="33" spans="1:22" s="621" customFormat="1" ht="17.100000000000001" customHeight="1" x14ac:dyDescent="0.25">
      <c r="A33" s="8"/>
      <c r="B33" s="614" t="s">
        <v>31</v>
      </c>
      <c r="C33" s="614">
        <v>2</v>
      </c>
      <c r="D33" s="614">
        <v>2</v>
      </c>
      <c r="E33" s="614">
        <v>2</v>
      </c>
      <c r="F33" s="26">
        <f t="shared" si="1"/>
        <v>6</v>
      </c>
      <c r="G33" s="614">
        <v>40</v>
      </c>
      <c r="H33" s="614">
        <v>0</v>
      </c>
      <c r="I33" s="614">
        <f t="shared" si="3"/>
        <v>40</v>
      </c>
      <c r="J33" s="928">
        <v>0</v>
      </c>
      <c r="K33" s="929"/>
      <c r="L33" s="50"/>
      <c r="M33" s="617" t="s">
        <v>309</v>
      </c>
      <c r="N33" s="617">
        <v>16</v>
      </c>
      <c r="O33" s="617">
        <v>2</v>
      </c>
      <c r="P33" s="617">
        <f t="shared" si="2"/>
        <v>18</v>
      </c>
    </row>
    <row r="34" spans="1:22" s="621" customFormat="1" ht="17.100000000000001" customHeight="1" x14ac:dyDescent="0.25">
      <c r="A34" s="8"/>
      <c r="B34" s="614" t="s">
        <v>32</v>
      </c>
      <c r="C34" s="614">
        <v>2</v>
      </c>
      <c r="D34" s="614">
        <v>0</v>
      </c>
      <c r="E34" s="614">
        <v>0</v>
      </c>
      <c r="F34" s="26">
        <f t="shared" si="1"/>
        <v>2</v>
      </c>
      <c r="G34" s="614">
        <v>0</v>
      </c>
      <c r="H34" s="614">
        <v>0</v>
      </c>
      <c r="I34" s="614">
        <f t="shared" si="3"/>
        <v>0</v>
      </c>
      <c r="J34" s="928">
        <v>0</v>
      </c>
      <c r="K34" s="929"/>
      <c r="L34" s="50"/>
      <c r="M34" s="617" t="s">
        <v>358</v>
      </c>
      <c r="N34" s="617">
        <v>6</v>
      </c>
      <c r="O34" s="617">
        <v>0</v>
      </c>
      <c r="P34" s="617">
        <f t="shared" si="2"/>
        <v>6</v>
      </c>
    </row>
    <row r="35" spans="1:22" s="621" customFormat="1" ht="17.100000000000001" customHeight="1" x14ac:dyDescent="0.25">
      <c r="A35" s="8"/>
      <c r="B35" s="614" t="s">
        <v>63</v>
      </c>
      <c r="C35" s="614">
        <v>0</v>
      </c>
      <c r="D35" s="614">
        <v>2</v>
      </c>
      <c r="E35" s="614">
        <v>1</v>
      </c>
      <c r="F35" s="26">
        <f t="shared" si="1"/>
        <v>3</v>
      </c>
      <c r="G35" s="614">
        <v>30</v>
      </c>
      <c r="H35" s="614">
        <v>0</v>
      </c>
      <c r="I35" s="614">
        <f t="shared" si="3"/>
        <v>30</v>
      </c>
      <c r="J35" s="928">
        <v>0</v>
      </c>
      <c r="K35" s="929"/>
      <c r="L35" s="50"/>
      <c r="M35" s="617" t="s">
        <v>299</v>
      </c>
      <c r="N35" s="617">
        <v>6</v>
      </c>
      <c r="O35" s="617">
        <v>0</v>
      </c>
      <c r="P35" s="617">
        <f t="shared" si="2"/>
        <v>6</v>
      </c>
    </row>
    <row r="36" spans="1:22" s="621" customFormat="1" ht="17.100000000000001" customHeight="1" x14ac:dyDescent="0.25">
      <c r="A36" s="8"/>
      <c r="B36" s="614" t="s">
        <v>33</v>
      </c>
      <c r="C36" s="614">
        <v>1</v>
      </c>
      <c r="D36" s="614">
        <v>0</v>
      </c>
      <c r="E36" s="614" t="s">
        <v>72</v>
      </c>
      <c r="F36" s="26">
        <f>SUM(C36:E36)</f>
        <v>1</v>
      </c>
      <c r="G36" s="614">
        <v>8</v>
      </c>
      <c r="H36" s="614">
        <v>0</v>
      </c>
      <c r="I36" s="614">
        <f>SUM(G36:H36)</f>
        <v>8</v>
      </c>
      <c r="J36" s="928">
        <v>0</v>
      </c>
      <c r="K36" s="929"/>
      <c r="L36" s="50"/>
      <c r="M36" s="617" t="s">
        <v>307</v>
      </c>
      <c r="N36" s="617">
        <v>55</v>
      </c>
      <c r="O36" s="617">
        <v>0</v>
      </c>
      <c r="P36" s="617">
        <f t="shared" si="2"/>
        <v>55</v>
      </c>
    </row>
    <row r="37" spans="1:22" s="621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14">
        <v>100</v>
      </c>
      <c r="H37" s="614">
        <v>0</v>
      </c>
      <c r="I37" s="614">
        <f>SUM(G37:H37)</f>
        <v>100</v>
      </c>
      <c r="J37" s="928">
        <v>0</v>
      </c>
      <c r="K37" s="929"/>
      <c r="L37" s="50"/>
      <c r="M37" s="617" t="s">
        <v>549</v>
      </c>
      <c r="N37" s="617">
        <v>5</v>
      </c>
      <c r="O37" s="617">
        <v>0</v>
      </c>
      <c r="P37" s="617">
        <f t="shared" si="2"/>
        <v>5</v>
      </c>
    </row>
    <row r="38" spans="1:22" s="621" customFormat="1" ht="17.100000000000001" customHeight="1" x14ac:dyDescent="0.25">
      <c r="A38" s="8"/>
      <c r="B38" s="40" t="s">
        <v>550</v>
      </c>
      <c r="C38" s="103">
        <f>SUM(C28:C37)</f>
        <v>14</v>
      </c>
      <c r="D38" s="103">
        <f t="shared" ref="D38:I38" si="4">SUM(D28:D37)</f>
        <v>19</v>
      </c>
      <c r="E38" s="103">
        <f t="shared" si="4"/>
        <v>24</v>
      </c>
      <c r="F38" s="103">
        <f t="shared" si="4"/>
        <v>55</v>
      </c>
      <c r="G38" s="103">
        <f t="shared" si="4"/>
        <v>408</v>
      </c>
      <c r="H38" s="103">
        <f t="shared" si="4"/>
        <v>0</v>
      </c>
      <c r="I38" s="103">
        <f t="shared" si="4"/>
        <v>408</v>
      </c>
      <c r="J38" s="928">
        <f>SUM(J28:K37)</f>
        <v>30</v>
      </c>
      <c r="K38" s="929"/>
      <c r="L38" s="50"/>
      <c r="M38" s="617" t="s">
        <v>306</v>
      </c>
      <c r="N38" s="617">
        <f>SUM(N28:N37)</f>
        <v>117</v>
      </c>
      <c r="O38" s="617">
        <f>SUM(O28:O37)</f>
        <v>6</v>
      </c>
      <c r="P38" s="617">
        <f>SUM(P28:P37)</f>
        <v>123</v>
      </c>
      <c r="Q38" s="345">
        <f>N38-N36</f>
        <v>62</v>
      </c>
      <c r="S38" s="621">
        <f>(F38*10-G38)/10</f>
        <v>14.2</v>
      </c>
    </row>
    <row r="39" spans="1:22" s="621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21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21" customFormat="1" ht="30.6" customHeight="1" x14ac:dyDescent="0.25">
      <c r="A41" s="8"/>
      <c r="B41" s="611" t="s">
        <v>35</v>
      </c>
      <c r="C41" s="611" t="s">
        <v>36</v>
      </c>
      <c r="D41" s="611" t="s">
        <v>1</v>
      </c>
      <c r="E41" s="613" t="s">
        <v>45</v>
      </c>
      <c r="F41" s="611" t="s">
        <v>71</v>
      </c>
      <c r="G41" s="611" t="s">
        <v>37</v>
      </c>
      <c r="H41" s="901" t="s">
        <v>7</v>
      </c>
      <c r="I41" s="936"/>
      <c r="J41" s="936"/>
      <c r="K41" s="902"/>
      <c r="L41" s="43"/>
      <c r="M41" s="611" t="s">
        <v>50</v>
      </c>
      <c r="N41" s="611" t="s">
        <v>49</v>
      </c>
      <c r="O41" s="611" t="s">
        <v>48</v>
      </c>
      <c r="P41" s="611" t="s">
        <v>47</v>
      </c>
      <c r="Q41" s="621" t="s">
        <v>243</v>
      </c>
      <c r="R41" s="621" t="s">
        <v>424</v>
      </c>
    </row>
    <row r="42" spans="1:22" s="621" customFormat="1" ht="30.95" customHeight="1" x14ac:dyDescent="0.55000000000000004">
      <c r="A42" s="8"/>
      <c r="B42" s="614" t="s">
        <v>61</v>
      </c>
      <c r="C42" s="620">
        <v>0</v>
      </c>
      <c r="D42" s="614" t="s">
        <v>62</v>
      </c>
      <c r="E42" s="620">
        <f>'1403-04-06'!E45+'1403-04-14'!C42</f>
        <v>246800</v>
      </c>
      <c r="F42" s="620">
        <v>4293</v>
      </c>
      <c r="G42" s="620">
        <f>'1403-04-13'!G42-F42+C42+R42</f>
        <v>93960</v>
      </c>
      <c r="H42" s="1012" t="s">
        <v>425</v>
      </c>
      <c r="I42" s="1013"/>
      <c r="J42" s="1013"/>
      <c r="K42" s="1014"/>
      <c r="L42" s="41"/>
      <c r="M42" s="614" t="s">
        <v>66</v>
      </c>
      <c r="N42" s="620">
        <f>'1403-04-13'!O42</f>
        <v>1829.19</v>
      </c>
      <c r="O42" s="620">
        <f>SUMIF(B15:B24,S42,J15:J24)</f>
        <v>2978.6400000000003</v>
      </c>
      <c r="P42" s="620">
        <f>'1403-04-13'!P42+O42+Q42</f>
        <v>117269.81999999999</v>
      </c>
      <c r="Q42" s="19">
        <v>0</v>
      </c>
      <c r="R42" s="19">
        <v>0</v>
      </c>
      <c r="S42" s="621" t="s">
        <v>8</v>
      </c>
      <c r="V42" s="18"/>
    </row>
    <row r="43" spans="1:22" s="621" customFormat="1" ht="30.95" customHeight="1" x14ac:dyDescent="0.25">
      <c r="A43" s="8"/>
      <c r="B43" s="614" t="s">
        <v>301</v>
      </c>
      <c r="C43" s="614">
        <v>0</v>
      </c>
      <c r="D43" s="614" t="s">
        <v>302</v>
      </c>
      <c r="E43" s="620">
        <f>'1403-04-06'!E46+'1403-04-14'!C43</f>
        <v>251</v>
      </c>
      <c r="F43" s="614">
        <v>0</v>
      </c>
      <c r="G43" s="620" t="s">
        <v>42</v>
      </c>
      <c r="H43" s="937" t="s">
        <v>42</v>
      </c>
      <c r="I43" s="938"/>
      <c r="J43" s="938"/>
      <c r="K43" s="939"/>
      <c r="L43" s="42"/>
      <c r="M43" s="618" t="s">
        <v>67</v>
      </c>
      <c r="N43" s="620">
        <f>'1403-04-13'!O43</f>
        <v>1821.19</v>
      </c>
      <c r="O43" s="620">
        <f>SUMIF(F15:F19,S43,J15:J19)</f>
        <v>2720.6400000000003</v>
      </c>
      <c r="P43" s="620">
        <f>'1403-04-13'!P43+O43+Q43</f>
        <v>86713.96</v>
      </c>
      <c r="Q43" s="19">
        <f>Q42*0.6</f>
        <v>0</v>
      </c>
      <c r="R43" s="19"/>
      <c r="S43" s="621" t="s">
        <v>356</v>
      </c>
      <c r="U43" s="19"/>
    </row>
    <row r="44" spans="1:22" s="621" customFormat="1" ht="30.95" customHeight="1" x14ac:dyDescent="0.25">
      <c r="A44" s="8"/>
      <c r="B44" s="614" t="s">
        <v>551</v>
      </c>
      <c r="C44" s="614">
        <v>0</v>
      </c>
      <c r="D44" s="614" t="s">
        <v>485</v>
      </c>
      <c r="E44" s="620">
        <v>340</v>
      </c>
      <c r="F44" s="614">
        <v>0</v>
      </c>
      <c r="G44" s="620">
        <v>340</v>
      </c>
      <c r="H44" s="937" t="s">
        <v>42</v>
      </c>
      <c r="I44" s="938"/>
      <c r="J44" s="938"/>
      <c r="K44" s="939"/>
      <c r="L44" s="42"/>
      <c r="M44" s="618" t="s">
        <v>164</v>
      </c>
      <c r="N44" s="620">
        <f>'1403-04-13'!O44</f>
        <v>8</v>
      </c>
      <c r="O44" s="620">
        <f t="shared" ref="O44:O46" si="5">SUMIF(B17:B26,S44,J17:J26)</f>
        <v>258</v>
      </c>
      <c r="P44" s="620">
        <f>'1403-04-13'!P44+O44+Q44</f>
        <v>43197.710000000006</v>
      </c>
      <c r="Q44" s="621">
        <v>0</v>
      </c>
      <c r="R44" s="19"/>
      <c r="S44" s="621" t="s">
        <v>163</v>
      </c>
      <c r="U44" s="19"/>
    </row>
    <row r="45" spans="1:22" s="621" customFormat="1" ht="30.95" customHeight="1" x14ac:dyDescent="0.25">
      <c r="A45" s="8"/>
      <c r="B45" s="614" t="s">
        <v>527</v>
      </c>
      <c r="C45" s="614">
        <v>0</v>
      </c>
      <c r="D45" s="614" t="s">
        <v>485</v>
      </c>
      <c r="E45" s="620">
        <v>28</v>
      </c>
      <c r="F45" s="614">
        <v>0</v>
      </c>
      <c r="G45" s="620">
        <v>28</v>
      </c>
      <c r="H45" s="937" t="s">
        <v>42</v>
      </c>
      <c r="I45" s="938"/>
      <c r="J45" s="938"/>
      <c r="K45" s="939"/>
      <c r="L45" s="42"/>
      <c r="M45" s="618" t="s">
        <v>190</v>
      </c>
      <c r="N45" s="620">
        <f>'1403-04-13'!O45</f>
        <v>80</v>
      </c>
      <c r="O45" s="620">
        <f t="shared" si="5"/>
        <v>162</v>
      </c>
      <c r="P45" s="620">
        <f>'1403-04-13'!P45+O45+Q45</f>
        <v>882</v>
      </c>
      <c r="Q45" s="19">
        <v>0</v>
      </c>
      <c r="R45" s="19"/>
      <c r="S45" s="621" t="s">
        <v>417</v>
      </c>
    </row>
    <row r="46" spans="1:22" s="621" customFormat="1" ht="30.95" customHeight="1" x14ac:dyDescent="0.25">
      <c r="A46" s="8"/>
      <c r="B46" s="614" t="s">
        <v>578</v>
      </c>
      <c r="C46" s="614">
        <v>191</v>
      </c>
      <c r="D46" s="614" t="s">
        <v>302</v>
      </c>
      <c r="E46" s="620">
        <f>'1403-04-13'!E46+'1403-04-14'!C46</f>
        <v>8225</v>
      </c>
      <c r="F46" s="620">
        <f>C46</f>
        <v>191</v>
      </c>
      <c r="G46" s="620" t="s">
        <v>42</v>
      </c>
      <c r="H46" s="937" t="s">
        <v>42</v>
      </c>
      <c r="I46" s="938"/>
      <c r="J46" s="938"/>
      <c r="K46" s="939"/>
      <c r="L46" s="42"/>
      <c r="M46" s="614" t="s">
        <v>191</v>
      </c>
      <c r="N46" s="620">
        <f>'1403-04-13'!O46</f>
        <v>0</v>
      </c>
      <c r="O46" s="620">
        <f t="shared" si="5"/>
        <v>0</v>
      </c>
      <c r="P46" s="620">
        <f>'1403-04-13'!P46+O46+Q46</f>
        <v>90</v>
      </c>
      <c r="Q46" s="621">
        <v>0</v>
      </c>
      <c r="S46" s="621" t="s">
        <v>367</v>
      </c>
    </row>
    <row r="47" spans="1:22" s="621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21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21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9">
    <mergeCell ref="B2:P2"/>
    <mergeCell ref="B3:P3"/>
    <mergeCell ref="B4:E4"/>
    <mergeCell ref="G4:H4"/>
    <mergeCell ref="I4:J4"/>
    <mergeCell ref="K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B8:D9"/>
    <mergeCell ref="F8:G8"/>
    <mergeCell ref="I8:L8"/>
    <mergeCell ref="M8:P8"/>
    <mergeCell ref="F9:G9"/>
    <mergeCell ref="I9:L9"/>
    <mergeCell ref="M9:P9"/>
    <mergeCell ref="T9:W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J28:K28"/>
    <mergeCell ref="K21:L21"/>
    <mergeCell ref="M21:P21"/>
    <mergeCell ref="K22:L22"/>
    <mergeCell ref="M22:P22"/>
    <mergeCell ref="K23:L23"/>
    <mergeCell ref="M23:P23"/>
    <mergeCell ref="K24:L24"/>
    <mergeCell ref="M24:P24"/>
    <mergeCell ref="B26:K26"/>
    <mergeCell ref="M26:P26"/>
    <mergeCell ref="J27:K27"/>
    <mergeCell ref="B40:K40"/>
    <mergeCell ref="M40:P40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B39:P39"/>
    <mergeCell ref="B47:G47"/>
    <mergeCell ref="H47:P47"/>
    <mergeCell ref="B48:P48"/>
    <mergeCell ref="B49:P49"/>
    <mergeCell ref="H41:K41"/>
    <mergeCell ref="H42:K42"/>
    <mergeCell ref="H43:K43"/>
    <mergeCell ref="H44:K44"/>
    <mergeCell ref="H45:K45"/>
    <mergeCell ref="H46:K46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AC8C-8FDA-4777-A6DC-5931C20CE9A8}">
  <sheetPr>
    <pageSetUpPr fitToPage="1"/>
  </sheetPr>
  <dimension ref="A2:Z59"/>
  <sheetViews>
    <sheetView rightToLeft="1" view="pageBreakPreview" topLeftCell="A25" zoomScale="85" zoomScaleNormal="100" zoomScaleSheetLayoutView="85" workbookViewId="0">
      <selection activeCell="I4" sqref="I4:M4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34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34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34" customFormat="1" ht="23.1" customHeight="1" x14ac:dyDescent="0.25">
      <c r="A4" s="8"/>
      <c r="B4" s="977" t="s">
        <v>2</v>
      </c>
      <c r="C4" s="977"/>
      <c r="D4" s="977"/>
      <c r="E4" s="977"/>
      <c r="F4" s="627"/>
      <c r="G4" s="978" t="s">
        <v>16</v>
      </c>
      <c r="H4" s="978"/>
      <c r="I4" s="1071">
        <v>45478</v>
      </c>
      <c r="J4" s="1071"/>
      <c r="K4" s="1071"/>
      <c r="L4" s="1071"/>
      <c r="M4" s="1071"/>
      <c r="N4" s="978" t="s">
        <v>3</v>
      </c>
      <c r="O4" s="978"/>
      <c r="P4" s="102">
        <v>77</v>
      </c>
      <c r="R4" s="631"/>
    </row>
    <row r="5" spans="1:26" s="62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34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29" customFormat="1" ht="22.5" customHeight="1" x14ac:dyDescent="0.25">
      <c r="A7" s="8"/>
      <c r="B7" s="892" t="s">
        <v>60</v>
      </c>
      <c r="C7" s="892"/>
      <c r="D7" s="892"/>
      <c r="E7" s="628" t="s">
        <v>18</v>
      </c>
      <c r="F7" s="892" t="s">
        <v>60</v>
      </c>
      <c r="G7" s="892"/>
      <c r="H7" s="628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29" customFormat="1" ht="30" customHeight="1" x14ac:dyDescent="0.25">
      <c r="A8" s="8"/>
      <c r="B8" s="885" t="s">
        <v>581</v>
      </c>
      <c r="C8" s="886"/>
      <c r="D8" s="887"/>
      <c r="E8" s="632" t="s">
        <v>42</v>
      </c>
      <c r="F8" s="888" t="s">
        <v>514</v>
      </c>
      <c r="G8" s="890"/>
      <c r="H8" s="623">
        <v>775</v>
      </c>
      <c r="I8" s="1059" t="s">
        <v>587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629" customFormat="1" ht="30" customHeight="1" x14ac:dyDescent="0.25">
      <c r="A9" s="8"/>
      <c r="B9" s="1065"/>
      <c r="C9" s="1066"/>
      <c r="D9" s="1067"/>
      <c r="E9" s="632" t="s">
        <v>42</v>
      </c>
      <c r="F9" s="928" t="s">
        <v>102</v>
      </c>
      <c r="G9" s="929"/>
      <c r="H9" s="623">
        <v>2</v>
      </c>
      <c r="I9" s="1062" t="s">
        <v>590</v>
      </c>
      <c r="J9" s="1063"/>
      <c r="K9" s="1063"/>
      <c r="L9" s="1064"/>
      <c r="M9" s="1018" t="s">
        <v>591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29" customFormat="1" ht="30" customHeight="1" x14ac:dyDescent="0.25">
      <c r="A10" s="8"/>
      <c r="B10" s="1068"/>
      <c r="C10" s="1069"/>
      <c r="D10" s="1070"/>
      <c r="E10" s="632" t="s">
        <v>42</v>
      </c>
      <c r="F10" s="928" t="s">
        <v>588</v>
      </c>
      <c r="G10" s="929"/>
      <c r="H10" s="623">
        <v>1</v>
      </c>
      <c r="I10" s="1059" t="s">
        <v>589</v>
      </c>
      <c r="J10" s="1060"/>
      <c r="K10" s="1060"/>
      <c r="L10" s="1061"/>
      <c r="M10" s="1004" t="s">
        <v>592</v>
      </c>
      <c r="N10" s="1021"/>
      <c r="O10" s="1021"/>
      <c r="P10" s="1022"/>
    </row>
    <row r="11" spans="1:26" s="62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34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34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31" customFormat="1" ht="18.75" customHeight="1" x14ac:dyDescent="0.25">
      <c r="A14" s="8"/>
      <c r="B14" s="894"/>
      <c r="C14" s="894"/>
      <c r="D14" s="894"/>
      <c r="E14" s="894"/>
      <c r="F14" s="927"/>
      <c r="G14" s="893"/>
      <c r="H14" s="628" t="s">
        <v>57</v>
      </c>
      <c r="I14" s="628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34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790</v>
      </c>
      <c r="F15" s="6" t="s">
        <v>356</v>
      </c>
      <c r="G15" s="623" t="s">
        <v>585</v>
      </c>
      <c r="H15" s="7">
        <v>135</v>
      </c>
      <c r="I15" s="7">
        <v>0</v>
      </c>
      <c r="J15" s="29">
        <f>H15*7+I15*4</f>
        <v>945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34" t="str">
        <f>C15</f>
        <v>712 + 280</v>
      </c>
      <c r="Y15" s="634" t="str">
        <f>D15</f>
        <v>713 + 360</v>
      </c>
      <c r="Z15" s="417" t="str">
        <f>G15</f>
        <v>712 + 280</v>
      </c>
    </row>
    <row r="16" spans="1:26" s="634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1100</v>
      </c>
      <c r="F16" s="6" t="s">
        <v>333</v>
      </c>
      <c r="G16" s="623" t="s">
        <v>541</v>
      </c>
      <c r="H16" s="7">
        <v>0</v>
      </c>
      <c r="I16" s="7">
        <v>0</v>
      </c>
      <c r="J16" s="29">
        <f>H16*6+I16*4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626"/>
      <c r="T16" s="626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712 280</v>
      </c>
    </row>
    <row r="17" spans="1:20" s="634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1100</v>
      </c>
      <c r="F17" s="6" t="s">
        <v>333</v>
      </c>
      <c r="G17" s="623" t="s">
        <v>396</v>
      </c>
      <c r="H17" s="623">
        <v>23</v>
      </c>
      <c r="I17" s="30">
        <v>0</v>
      </c>
      <c r="J17" s="29">
        <f>H17*6.65+I17*4.16</f>
        <v>152.95000000000002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34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2400</v>
      </c>
      <c r="F18" s="6" t="s">
        <v>356</v>
      </c>
      <c r="G18" s="623" t="s">
        <v>546</v>
      </c>
      <c r="H18" s="623">
        <v>135</v>
      </c>
      <c r="I18" s="30">
        <v>0</v>
      </c>
      <c r="J18" s="29">
        <f>H18*7+I18*5</f>
        <v>945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34" customFormat="1" ht="20.100000000000001" customHeight="1" x14ac:dyDescent="0.25">
      <c r="A19" s="8"/>
      <c r="B19" s="6" t="s">
        <v>163</v>
      </c>
      <c r="C19" s="7" t="s">
        <v>354</v>
      </c>
      <c r="D19" s="7" t="s">
        <v>461</v>
      </c>
      <c r="E19" s="623" t="s">
        <v>42</v>
      </c>
      <c r="F19" s="6" t="s">
        <v>333</v>
      </c>
      <c r="G19" s="623" t="s">
        <v>396</v>
      </c>
      <c r="H19" s="623" t="s">
        <v>42</v>
      </c>
      <c r="I19" s="623" t="s">
        <v>42</v>
      </c>
      <c r="J19" s="633">
        <f>J17</f>
        <v>152.95000000000002</v>
      </c>
      <c r="K19" s="960" t="s">
        <v>70</v>
      </c>
      <c r="L19" s="961"/>
      <c r="M19" s="910" t="s">
        <v>42</v>
      </c>
      <c r="N19" s="910"/>
      <c r="O19" s="910"/>
      <c r="P19" s="910"/>
      <c r="Q19" s="634">
        <v>48</v>
      </c>
      <c r="S19" s="626"/>
      <c r="T19" s="209"/>
    </row>
    <row r="20" spans="1:20" s="634" customFormat="1" ht="20.100000000000001" customHeight="1" x14ac:dyDescent="0.25">
      <c r="A20" s="8"/>
      <c r="B20" s="6" t="s">
        <v>417</v>
      </c>
      <c r="C20" s="623" t="s">
        <v>42</v>
      </c>
      <c r="D20" s="623" t="s">
        <v>42</v>
      </c>
      <c r="E20" s="623" t="s">
        <v>42</v>
      </c>
      <c r="F20" s="623" t="s">
        <v>42</v>
      </c>
      <c r="G20" s="623" t="s">
        <v>579</v>
      </c>
      <c r="H20" s="623">
        <v>22</v>
      </c>
      <c r="I20" s="623">
        <v>0</v>
      </c>
      <c r="J20" s="29">
        <f>H20*6.65+I20*4.16</f>
        <v>146.30000000000001</v>
      </c>
      <c r="K20" s="960" t="s">
        <v>70</v>
      </c>
      <c r="L20" s="961"/>
      <c r="M20" s="910" t="s">
        <v>42</v>
      </c>
      <c r="N20" s="910"/>
      <c r="O20" s="910"/>
      <c r="P20" s="910"/>
      <c r="S20" s="626"/>
      <c r="T20" s="209"/>
    </row>
    <row r="21" spans="1:20" s="634" customFormat="1" ht="20.100000000000001" customHeight="1" x14ac:dyDescent="0.25">
      <c r="A21" s="8"/>
      <c r="B21" s="623" t="s">
        <v>367</v>
      </c>
      <c r="C21" s="623" t="s">
        <v>42</v>
      </c>
      <c r="D21" s="623" t="s">
        <v>42</v>
      </c>
      <c r="E21" s="623" t="s">
        <v>42</v>
      </c>
      <c r="F21" s="623" t="s">
        <v>42</v>
      </c>
      <c r="G21" s="623" t="s">
        <v>42</v>
      </c>
      <c r="H21" s="623" t="s">
        <v>42</v>
      </c>
      <c r="I21" s="623" t="s">
        <v>42</v>
      </c>
      <c r="J21" s="623">
        <v>0</v>
      </c>
      <c r="K21" s="960" t="s">
        <v>70</v>
      </c>
      <c r="L21" s="961"/>
      <c r="M21" s="910" t="s">
        <v>42</v>
      </c>
      <c r="N21" s="910"/>
      <c r="O21" s="910"/>
      <c r="P21" s="910"/>
      <c r="S21" s="626"/>
      <c r="T21" s="209"/>
    </row>
    <row r="22" spans="1:20" s="634" customFormat="1" ht="20.100000000000001" customHeight="1" x14ac:dyDescent="0.25">
      <c r="A22" s="8"/>
      <c r="B22" s="6"/>
      <c r="C22" s="623"/>
      <c r="D22" s="623"/>
      <c r="E22" s="623"/>
      <c r="F22" s="623"/>
      <c r="G22" s="623"/>
      <c r="H22" s="623"/>
      <c r="I22" s="623"/>
      <c r="J22" s="633"/>
      <c r="K22" s="960"/>
      <c r="L22" s="961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34" customFormat="1" ht="20.100000000000001" customHeight="1" x14ac:dyDescent="0.25">
      <c r="A23" s="8"/>
      <c r="B23" s="623"/>
      <c r="C23" s="623"/>
      <c r="D23" s="623"/>
      <c r="E23" s="623"/>
      <c r="F23" s="623"/>
      <c r="G23" s="623"/>
      <c r="H23" s="623"/>
      <c r="I23" s="623"/>
      <c r="J23" s="633"/>
      <c r="K23" s="960"/>
      <c r="L23" s="961"/>
      <c r="M23" s="900"/>
      <c r="N23" s="900"/>
      <c r="O23" s="900"/>
      <c r="P23" s="900"/>
      <c r="S23" s="626"/>
      <c r="T23" s="209"/>
    </row>
    <row r="24" spans="1:20" s="634" customFormat="1" ht="20.100000000000001" customHeight="1" x14ac:dyDescent="0.25">
      <c r="A24" s="8"/>
      <c r="B24" s="623"/>
      <c r="C24" s="623"/>
      <c r="D24" s="623"/>
      <c r="E24" s="623"/>
      <c r="F24" s="623"/>
      <c r="G24" s="623"/>
      <c r="H24" s="623"/>
      <c r="I24" s="623"/>
      <c r="J24" s="623"/>
      <c r="K24" s="960"/>
      <c r="L24" s="961"/>
      <c r="M24" s="900"/>
      <c r="N24" s="900"/>
      <c r="O24" s="900"/>
      <c r="P24" s="900"/>
      <c r="S24" s="626"/>
      <c r="T24" s="626"/>
    </row>
    <row r="25" spans="1:20" s="625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34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31" customFormat="1" ht="47.1" customHeight="1" x14ac:dyDescent="0.25">
      <c r="A27" s="8"/>
      <c r="B27" s="628" t="s">
        <v>26</v>
      </c>
      <c r="C27" s="628" t="s">
        <v>28</v>
      </c>
      <c r="D27" s="628" t="s">
        <v>29</v>
      </c>
      <c r="E27" s="628" t="s">
        <v>64</v>
      </c>
      <c r="F27" s="628" t="s">
        <v>30</v>
      </c>
      <c r="G27" s="630" t="s">
        <v>51</v>
      </c>
      <c r="H27" s="630" t="s">
        <v>52</v>
      </c>
      <c r="I27" s="630" t="s">
        <v>53</v>
      </c>
      <c r="J27" s="901" t="s">
        <v>54</v>
      </c>
      <c r="K27" s="902"/>
      <c r="L27" s="51"/>
      <c r="M27" s="628" t="s">
        <v>292</v>
      </c>
      <c r="N27" s="628" t="s">
        <v>293</v>
      </c>
      <c r="O27" s="628" t="s">
        <v>294</v>
      </c>
      <c r="P27" s="628" t="s">
        <v>304</v>
      </c>
    </row>
    <row r="28" spans="1:20" s="634" customFormat="1" ht="17.100000000000001" customHeight="1" x14ac:dyDescent="0.25">
      <c r="A28" s="8"/>
      <c r="B28" s="7" t="s">
        <v>43</v>
      </c>
      <c r="C28" s="26">
        <v>2</v>
      </c>
      <c r="D28" s="26">
        <v>3</v>
      </c>
      <c r="E28" s="623">
        <v>3</v>
      </c>
      <c r="F28" s="26">
        <f>SUM(C28:E28)</f>
        <v>8</v>
      </c>
      <c r="G28" s="623">
        <v>60</v>
      </c>
      <c r="H28" s="623">
        <v>0</v>
      </c>
      <c r="I28" s="623">
        <f>SUM(G28:H28)</f>
        <v>60</v>
      </c>
      <c r="J28" s="928">
        <v>0</v>
      </c>
      <c r="K28" s="929"/>
      <c r="L28" s="50"/>
      <c r="M28" s="622" t="s">
        <v>308</v>
      </c>
      <c r="N28" s="622">
        <v>3</v>
      </c>
      <c r="O28" s="622">
        <v>2</v>
      </c>
      <c r="P28" s="622">
        <f>O28+N28</f>
        <v>5</v>
      </c>
    </row>
    <row r="29" spans="1:20" s="634" customFormat="1" ht="17.100000000000001" customHeight="1" x14ac:dyDescent="0.25">
      <c r="A29" s="8"/>
      <c r="B29" s="623" t="s">
        <v>12</v>
      </c>
      <c r="C29" s="26">
        <v>0</v>
      </c>
      <c r="D29" s="26">
        <v>0</v>
      </c>
      <c r="E29" s="623">
        <v>3</v>
      </c>
      <c r="F29" s="26">
        <f t="shared" ref="F29:F35" si="1">SUM(C29:E29)</f>
        <v>3</v>
      </c>
      <c r="G29" s="623">
        <v>10</v>
      </c>
      <c r="H29" s="623">
        <v>0</v>
      </c>
      <c r="I29" s="623">
        <f>SUM(G29:H29)</f>
        <v>10</v>
      </c>
      <c r="J29" s="928">
        <v>0</v>
      </c>
      <c r="K29" s="929"/>
      <c r="L29" s="50"/>
      <c r="M29" s="622" t="s">
        <v>300</v>
      </c>
      <c r="N29" s="622">
        <v>7</v>
      </c>
      <c r="O29" s="622">
        <v>0</v>
      </c>
      <c r="P29" s="622">
        <f t="shared" ref="P29:P37" si="2">O29+N29</f>
        <v>7</v>
      </c>
    </row>
    <row r="30" spans="1:20" s="634" customFormat="1" ht="17.100000000000001" customHeight="1" x14ac:dyDescent="0.25">
      <c r="A30" s="8"/>
      <c r="B30" s="623" t="s">
        <v>13</v>
      </c>
      <c r="C30" s="623">
        <v>3</v>
      </c>
      <c r="D30" s="623">
        <v>0</v>
      </c>
      <c r="E30" s="623">
        <v>12</v>
      </c>
      <c r="F30" s="26">
        <f t="shared" si="1"/>
        <v>15</v>
      </c>
      <c r="G30" s="623">
        <v>90</v>
      </c>
      <c r="H30" s="623">
        <v>0</v>
      </c>
      <c r="I30" s="623">
        <f>SUM(G30:H30)</f>
        <v>90</v>
      </c>
      <c r="J30" s="928">
        <v>10</v>
      </c>
      <c r="K30" s="929"/>
      <c r="L30" s="50"/>
      <c r="M30" s="622" t="s">
        <v>296</v>
      </c>
      <c r="N30" s="622">
        <v>6</v>
      </c>
      <c r="O30" s="622">
        <v>1</v>
      </c>
      <c r="P30" s="622">
        <f t="shared" si="2"/>
        <v>7</v>
      </c>
    </row>
    <row r="31" spans="1:20" s="634" customFormat="1" ht="17.100000000000001" customHeight="1" x14ac:dyDescent="0.25">
      <c r="A31" s="8"/>
      <c r="B31" s="623" t="s">
        <v>10</v>
      </c>
      <c r="C31" s="623">
        <v>1</v>
      </c>
      <c r="D31" s="623">
        <v>0</v>
      </c>
      <c r="E31" s="623">
        <v>1</v>
      </c>
      <c r="F31" s="26">
        <f t="shared" si="1"/>
        <v>2</v>
      </c>
      <c r="G31" s="623">
        <v>20</v>
      </c>
      <c r="H31" s="623">
        <v>0</v>
      </c>
      <c r="I31" s="623">
        <f t="shared" ref="I31:I35" si="3">SUM(G31:H31)</f>
        <v>20</v>
      </c>
      <c r="J31" s="928">
        <v>0</v>
      </c>
      <c r="K31" s="929"/>
      <c r="L31" s="50"/>
      <c r="M31" s="622" t="s">
        <v>297</v>
      </c>
      <c r="N31" s="622">
        <v>4</v>
      </c>
      <c r="O31" s="622">
        <v>2</v>
      </c>
      <c r="P31" s="622">
        <f t="shared" si="2"/>
        <v>6</v>
      </c>
    </row>
    <row r="32" spans="1:20" s="634" customFormat="1" ht="17.100000000000001" customHeight="1" x14ac:dyDescent="0.25">
      <c r="A32" s="8"/>
      <c r="B32" s="623" t="s">
        <v>11</v>
      </c>
      <c r="C32" s="623">
        <v>4</v>
      </c>
      <c r="D32" s="623">
        <v>0</v>
      </c>
      <c r="E32" s="623">
        <v>3</v>
      </c>
      <c r="F32" s="26">
        <f t="shared" si="1"/>
        <v>7</v>
      </c>
      <c r="G32" s="623">
        <v>50</v>
      </c>
      <c r="H32" s="623">
        <v>0</v>
      </c>
      <c r="I32" s="623">
        <f t="shared" si="3"/>
        <v>50</v>
      </c>
      <c r="J32" s="928">
        <v>20</v>
      </c>
      <c r="K32" s="929"/>
      <c r="L32" s="50"/>
      <c r="M32" s="622" t="s">
        <v>295</v>
      </c>
      <c r="N32" s="622">
        <v>8</v>
      </c>
      <c r="O32" s="622">
        <v>0</v>
      </c>
      <c r="P32" s="622">
        <f t="shared" si="2"/>
        <v>8</v>
      </c>
    </row>
    <row r="33" spans="1:22" s="634" customFormat="1" ht="17.100000000000001" customHeight="1" x14ac:dyDescent="0.25">
      <c r="A33" s="8"/>
      <c r="B33" s="623" t="s">
        <v>31</v>
      </c>
      <c r="C33" s="623">
        <v>2</v>
      </c>
      <c r="D33" s="623">
        <v>2</v>
      </c>
      <c r="E33" s="623">
        <v>2</v>
      </c>
      <c r="F33" s="26">
        <f t="shared" si="1"/>
        <v>6</v>
      </c>
      <c r="G33" s="623">
        <v>40</v>
      </c>
      <c r="H33" s="623">
        <v>0</v>
      </c>
      <c r="I33" s="623">
        <f t="shared" si="3"/>
        <v>40</v>
      </c>
      <c r="J33" s="928">
        <v>0</v>
      </c>
      <c r="K33" s="929"/>
      <c r="L33" s="50"/>
      <c r="M33" s="622" t="s">
        <v>309</v>
      </c>
      <c r="N33" s="622">
        <v>15</v>
      </c>
      <c r="O33" s="622">
        <v>3</v>
      </c>
      <c r="P33" s="622">
        <f t="shared" si="2"/>
        <v>18</v>
      </c>
    </row>
    <row r="34" spans="1:22" s="634" customFormat="1" ht="17.100000000000001" customHeight="1" x14ac:dyDescent="0.25">
      <c r="A34" s="8"/>
      <c r="B34" s="623" t="s">
        <v>32</v>
      </c>
      <c r="C34" s="623">
        <v>2</v>
      </c>
      <c r="D34" s="623">
        <v>0</v>
      </c>
      <c r="E34" s="623">
        <v>0</v>
      </c>
      <c r="F34" s="26">
        <f t="shared" si="1"/>
        <v>2</v>
      </c>
      <c r="G34" s="623">
        <v>0</v>
      </c>
      <c r="H34" s="623">
        <v>0</v>
      </c>
      <c r="I34" s="623">
        <f t="shared" si="3"/>
        <v>0</v>
      </c>
      <c r="J34" s="928">
        <v>0</v>
      </c>
      <c r="K34" s="929"/>
      <c r="L34" s="50"/>
      <c r="M34" s="622" t="s">
        <v>358</v>
      </c>
      <c r="N34" s="622">
        <v>6</v>
      </c>
      <c r="O34" s="622">
        <v>0</v>
      </c>
      <c r="P34" s="622">
        <f t="shared" si="2"/>
        <v>6</v>
      </c>
    </row>
    <row r="35" spans="1:22" s="634" customFormat="1" ht="17.100000000000001" customHeight="1" x14ac:dyDescent="0.25">
      <c r="A35" s="8"/>
      <c r="B35" s="623" t="s">
        <v>63</v>
      </c>
      <c r="C35" s="623">
        <v>0</v>
      </c>
      <c r="D35" s="623">
        <v>2</v>
      </c>
      <c r="E35" s="623">
        <v>1</v>
      </c>
      <c r="F35" s="26">
        <f t="shared" si="1"/>
        <v>3</v>
      </c>
      <c r="G35" s="623">
        <v>30</v>
      </c>
      <c r="H35" s="623">
        <v>0</v>
      </c>
      <c r="I35" s="623">
        <f t="shared" si="3"/>
        <v>30</v>
      </c>
      <c r="J35" s="928">
        <v>0</v>
      </c>
      <c r="K35" s="929"/>
      <c r="L35" s="50"/>
      <c r="M35" s="622" t="s">
        <v>299</v>
      </c>
      <c r="N35" s="622">
        <v>6</v>
      </c>
      <c r="O35" s="622">
        <v>0</v>
      </c>
      <c r="P35" s="622">
        <f t="shared" si="2"/>
        <v>6</v>
      </c>
    </row>
    <row r="36" spans="1:22" s="634" customFormat="1" ht="17.100000000000001" customHeight="1" x14ac:dyDescent="0.25">
      <c r="A36" s="8"/>
      <c r="B36" s="623" t="s">
        <v>33</v>
      </c>
      <c r="C36" s="623">
        <v>1</v>
      </c>
      <c r="D36" s="623">
        <v>0</v>
      </c>
      <c r="E36" s="623" t="s">
        <v>72</v>
      </c>
      <c r="F36" s="26">
        <f>SUM(C36:E36)</f>
        <v>1</v>
      </c>
      <c r="G36" s="623">
        <v>8</v>
      </c>
      <c r="H36" s="623">
        <v>0</v>
      </c>
      <c r="I36" s="623">
        <f>SUM(G36:H36)</f>
        <v>8</v>
      </c>
      <c r="J36" s="928">
        <v>0</v>
      </c>
      <c r="K36" s="929"/>
      <c r="L36" s="50"/>
      <c r="M36" s="622" t="s">
        <v>307</v>
      </c>
      <c r="N36" s="622">
        <v>42</v>
      </c>
      <c r="O36" s="622">
        <v>0</v>
      </c>
      <c r="P36" s="622">
        <f t="shared" si="2"/>
        <v>42</v>
      </c>
    </row>
    <row r="37" spans="1:22" s="634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23">
        <v>100</v>
      </c>
      <c r="H37" s="623">
        <v>0</v>
      </c>
      <c r="I37" s="623">
        <f>SUM(G37:H37)</f>
        <v>100</v>
      </c>
      <c r="J37" s="928">
        <v>0</v>
      </c>
      <c r="K37" s="929"/>
      <c r="L37" s="50"/>
      <c r="M37" s="622" t="s">
        <v>549</v>
      </c>
      <c r="N37" s="622">
        <v>0</v>
      </c>
      <c r="O37" s="622">
        <v>0</v>
      </c>
      <c r="P37" s="622">
        <f t="shared" si="2"/>
        <v>0</v>
      </c>
    </row>
    <row r="38" spans="1:22" s="634" customFormat="1" ht="17.100000000000001" customHeight="1" x14ac:dyDescent="0.25">
      <c r="A38" s="8"/>
      <c r="B38" s="40" t="s">
        <v>550</v>
      </c>
      <c r="C38" s="103">
        <f>SUM(C28:C37)</f>
        <v>15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57</v>
      </c>
      <c r="G38" s="103">
        <f t="shared" si="4"/>
        <v>408</v>
      </c>
      <c r="H38" s="103">
        <f t="shared" si="4"/>
        <v>0</v>
      </c>
      <c r="I38" s="103">
        <f t="shared" si="4"/>
        <v>408</v>
      </c>
      <c r="J38" s="928">
        <f>SUM(J28:K37)</f>
        <v>30</v>
      </c>
      <c r="K38" s="929"/>
      <c r="L38" s="50"/>
      <c r="M38" s="622" t="s">
        <v>306</v>
      </c>
      <c r="N38" s="622">
        <f>SUM(N28:N37)</f>
        <v>97</v>
      </c>
      <c r="O38" s="622">
        <f>SUM(O28:O37)</f>
        <v>8</v>
      </c>
      <c r="P38" s="622">
        <f>SUM(P28:P37)</f>
        <v>105</v>
      </c>
      <c r="Q38" s="345">
        <f>N38-N36</f>
        <v>55</v>
      </c>
      <c r="S38" s="634">
        <f>(F38*10-G38)/10</f>
        <v>16.2</v>
      </c>
    </row>
    <row r="39" spans="1:22" s="634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34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34" customFormat="1" ht="30.6" customHeight="1" x14ac:dyDescent="0.25">
      <c r="A41" s="8"/>
      <c r="B41" s="630" t="s">
        <v>35</v>
      </c>
      <c r="C41" s="630" t="s">
        <v>36</v>
      </c>
      <c r="D41" s="630" t="s">
        <v>1</v>
      </c>
      <c r="E41" s="624" t="s">
        <v>45</v>
      </c>
      <c r="F41" s="630" t="s">
        <v>71</v>
      </c>
      <c r="G41" s="630" t="s">
        <v>37</v>
      </c>
      <c r="H41" s="901" t="s">
        <v>7</v>
      </c>
      <c r="I41" s="936"/>
      <c r="J41" s="936"/>
      <c r="K41" s="902"/>
      <c r="L41" s="43"/>
      <c r="M41" s="630" t="s">
        <v>50</v>
      </c>
      <c r="N41" s="630" t="s">
        <v>49</v>
      </c>
      <c r="O41" s="630" t="s">
        <v>48</v>
      </c>
      <c r="P41" s="630" t="s">
        <v>47</v>
      </c>
      <c r="Q41" s="634" t="s">
        <v>243</v>
      </c>
      <c r="R41" s="634" t="s">
        <v>424</v>
      </c>
    </row>
    <row r="42" spans="1:22" s="634" customFormat="1" ht="30.95" customHeight="1" x14ac:dyDescent="0.55000000000000004">
      <c r="A42" s="8"/>
      <c r="B42" s="623" t="s">
        <v>61</v>
      </c>
      <c r="C42" s="633">
        <v>0</v>
      </c>
      <c r="D42" s="623" t="s">
        <v>62</v>
      </c>
      <c r="E42" s="633">
        <f>'1403-04-06'!E45+'1403-04-15'!C42</f>
        <v>246800</v>
      </c>
      <c r="F42" s="633">
        <v>4089</v>
      </c>
      <c r="G42" s="633">
        <f>'1403-04-14'!G42-F42+C42+R42</f>
        <v>89871</v>
      </c>
      <c r="H42" s="1012" t="s">
        <v>425</v>
      </c>
      <c r="I42" s="1013"/>
      <c r="J42" s="1013"/>
      <c r="K42" s="1014"/>
      <c r="L42" s="41"/>
      <c r="M42" s="623" t="s">
        <v>66</v>
      </c>
      <c r="N42" s="633">
        <f>'1403-04-14'!O42</f>
        <v>2978.6400000000003</v>
      </c>
      <c r="O42" s="633">
        <f>SUMIF(B15:B24,S42,J15:J24)+146</f>
        <v>2188.9499999999998</v>
      </c>
      <c r="P42" s="633">
        <f>'1403-04-14'!P42+O42+Q42</f>
        <v>119458.76999999999</v>
      </c>
      <c r="Q42" s="19">
        <v>0</v>
      </c>
      <c r="R42" s="19">
        <v>0</v>
      </c>
      <c r="S42" s="634" t="s">
        <v>8</v>
      </c>
      <c r="V42" s="18"/>
    </row>
    <row r="43" spans="1:22" s="634" customFormat="1" ht="30.95" customHeight="1" x14ac:dyDescent="0.25">
      <c r="A43" s="8"/>
      <c r="B43" s="623" t="s">
        <v>301</v>
      </c>
      <c r="C43" s="623">
        <v>0</v>
      </c>
      <c r="D43" s="623" t="s">
        <v>302</v>
      </c>
      <c r="E43" s="633">
        <f>'1403-04-06'!E46+'1403-04-15'!C43</f>
        <v>251</v>
      </c>
      <c r="F43" s="623">
        <v>0</v>
      </c>
      <c r="G43" s="633" t="s">
        <v>42</v>
      </c>
      <c r="H43" s="937" t="s">
        <v>42</v>
      </c>
      <c r="I43" s="938"/>
      <c r="J43" s="938"/>
      <c r="K43" s="939"/>
      <c r="L43" s="42"/>
      <c r="M43" s="632" t="s">
        <v>67</v>
      </c>
      <c r="N43" s="635">
        <f>'1403-04-14'!O43</f>
        <v>2720.6400000000003</v>
      </c>
      <c r="O43" s="633">
        <f>SUMIF(F15:F19,S43,J15:J19)</f>
        <v>1890</v>
      </c>
      <c r="P43" s="635">
        <f>'1403-04-14'!P43+O43+Q43</f>
        <v>88603.96</v>
      </c>
      <c r="Q43" s="19">
        <f>Q42*0.6</f>
        <v>0</v>
      </c>
      <c r="R43" s="19"/>
      <c r="S43" s="634" t="s">
        <v>356</v>
      </c>
      <c r="U43" s="19"/>
    </row>
    <row r="44" spans="1:22" s="634" customFormat="1" ht="30.95" customHeight="1" x14ac:dyDescent="0.25">
      <c r="A44" s="8"/>
      <c r="B44" s="623" t="s">
        <v>551</v>
      </c>
      <c r="C44" s="623">
        <v>0</v>
      </c>
      <c r="D44" s="623" t="s">
        <v>485</v>
      </c>
      <c r="E44" s="633">
        <v>340</v>
      </c>
      <c r="F44" s="623">
        <v>0</v>
      </c>
      <c r="G44" s="633">
        <v>340</v>
      </c>
      <c r="H44" s="937" t="s">
        <v>42</v>
      </c>
      <c r="I44" s="938"/>
      <c r="J44" s="938"/>
      <c r="K44" s="939"/>
      <c r="L44" s="42"/>
      <c r="M44" s="632" t="s">
        <v>164</v>
      </c>
      <c r="N44" s="635">
        <f>'1403-04-14'!O44</f>
        <v>258</v>
      </c>
      <c r="O44" s="633">
        <f>SUMIF(B15:B24,S44,J15:J24)</f>
        <v>152.95000000000002</v>
      </c>
      <c r="P44" s="635">
        <f>'1403-04-14'!P44+O44+Q44</f>
        <v>43350.66</v>
      </c>
      <c r="Q44" s="634">
        <v>0</v>
      </c>
      <c r="R44" s="19"/>
      <c r="S44" s="634" t="s">
        <v>163</v>
      </c>
      <c r="U44" s="19"/>
    </row>
    <row r="45" spans="1:22" s="634" customFormat="1" ht="30.95" customHeight="1" x14ac:dyDescent="0.25">
      <c r="A45" s="8"/>
      <c r="B45" s="623" t="s">
        <v>527</v>
      </c>
      <c r="C45" s="623">
        <v>0</v>
      </c>
      <c r="D45" s="623" t="s">
        <v>485</v>
      </c>
      <c r="E45" s="633">
        <v>28</v>
      </c>
      <c r="F45" s="623">
        <v>0</v>
      </c>
      <c r="G45" s="633">
        <v>28</v>
      </c>
      <c r="H45" s="937" t="s">
        <v>42</v>
      </c>
      <c r="I45" s="938"/>
      <c r="J45" s="938"/>
      <c r="K45" s="939"/>
      <c r="L45" s="42"/>
      <c r="M45" s="632" t="s">
        <v>190</v>
      </c>
      <c r="N45" s="635">
        <f>'1403-04-14'!O45</f>
        <v>162</v>
      </c>
      <c r="O45" s="633">
        <f t="shared" ref="O45:O46" si="5">SUMIF(B18:B27,S45,J18:J27)</f>
        <v>146.30000000000001</v>
      </c>
      <c r="P45" s="635">
        <f>'1403-04-14'!P45+O45+Q45</f>
        <v>1028.3</v>
      </c>
      <c r="Q45" s="19">
        <v>0</v>
      </c>
      <c r="R45" s="19"/>
      <c r="S45" s="634" t="s">
        <v>417</v>
      </c>
    </row>
    <row r="46" spans="1:22" s="634" customFormat="1" ht="30.95" customHeight="1" x14ac:dyDescent="0.25">
      <c r="A46" s="8"/>
      <c r="B46" s="623" t="s">
        <v>578</v>
      </c>
      <c r="C46" s="623">
        <v>231</v>
      </c>
      <c r="D46" s="623" t="s">
        <v>302</v>
      </c>
      <c r="E46" s="633">
        <f>'1403-04-14'!E46+'1403-04-15'!C46</f>
        <v>8456</v>
      </c>
      <c r="F46" s="633">
        <f>C46</f>
        <v>231</v>
      </c>
      <c r="G46" s="633" t="s">
        <v>42</v>
      </c>
      <c r="H46" s="937" t="s">
        <v>42</v>
      </c>
      <c r="I46" s="938"/>
      <c r="J46" s="938"/>
      <c r="K46" s="939"/>
      <c r="L46" s="42"/>
      <c r="M46" s="623" t="s">
        <v>191</v>
      </c>
      <c r="N46" s="635">
        <f>'1403-04-14'!O46</f>
        <v>0</v>
      </c>
      <c r="O46" s="633">
        <f t="shared" si="5"/>
        <v>0</v>
      </c>
      <c r="P46" s="635">
        <f>'1403-04-14'!P46+O46+Q46</f>
        <v>90</v>
      </c>
      <c r="Q46" s="634">
        <v>0</v>
      </c>
      <c r="S46" s="634" t="s">
        <v>367</v>
      </c>
    </row>
    <row r="47" spans="1:22" s="634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34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34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7">
    <mergeCell ref="B47:G47"/>
    <mergeCell ref="H47:P47"/>
    <mergeCell ref="B48:P48"/>
    <mergeCell ref="B49:P49"/>
    <mergeCell ref="I4:M4"/>
    <mergeCell ref="H41:K41"/>
    <mergeCell ref="H42:K42"/>
    <mergeCell ref="H43:K43"/>
    <mergeCell ref="H44:K44"/>
    <mergeCell ref="H45:K45"/>
    <mergeCell ref="H46:K46"/>
    <mergeCell ref="J35:K35"/>
    <mergeCell ref="J36:K36"/>
    <mergeCell ref="J37:K37"/>
    <mergeCell ref="J38:K38"/>
    <mergeCell ref="B39:P39"/>
    <mergeCell ref="B40:K40"/>
    <mergeCell ref="M40:P40"/>
    <mergeCell ref="J29:K29"/>
    <mergeCell ref="J30:K30"/>
    <mergeCell ref="J31:K31"/>
    <mergeCell ref="J32:K32"/>
    <mergeCell ref="J33:K33"/>
    <mergeCell ref="J34:K34"/>
    <mergeCell ref="J28:K28"/>
    <mergeCell ref="K21:L21"/>
    <mergeCell ref="M21:P21"/>
    <mergeCell ref="K22:L22"/>
    <mergeCell ref="M22:P22"/>
    <mergeCell ref="K23:L23"/>
    <mergeCell ref="M23:P23"/>
    <mergeCell ref="K24:L24"/>
    <mergeCell ref="M24:P24"/>
    <mergeCell ref="B26:K26"/>
    <mergeCell ref="M26:P26"/>
    <mergeCell ref="J27:K27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S14:T14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B8:D10"/>
    <mergeCell ref="G13:G14"/>
    <mergeCell ref="H13:I13"/>
    <mergeCell ref="J13:J14"/>
    <mergeCell ref="K13:L14"/>
    <mergeCell ref="M13:P14"/>
    <mergeCell ref="S7:V8"/>
    <mergeCell ref="F8:G8"/>
    <mergeCell ref="I8:L8"/>
    <mergeCell ref="M8:P8"/>
    <mergeCell ref="F9:G9"/>
    <mergeCell ref="I9:L9"/>
    <mergeCell ref="M9:P9"/>
    <mergeCell ref="T9:W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5B60-C455-4F43-8025-6E56EEE355EE}">
  <sheetPr>
    <pageSetUpPr fitToPage="1"/>
  </sheetPr>
  <dimension ref="A2:Z59"/>
  <sheetViews>
    <sheetView rightToLeft="1" view="pageBreakPreview" topLeftCell="A25" zoomScale="85" zoomScaleNormal="100" zoomScaleSheetLayoutView="85" workbookViewId="0">
      <selection activeCell="E15" sqref="E1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4.855468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5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5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50" customFormat="1" ht="23.1" customHeight="1" x14ac:dyDescent="0.25">
      <c r="A4" s="8"/>
      <c r="B4" s="977" t="s">
        <v>2</v>
      </c>
      <c r="C4" s="977"/>
      <c r="D4" s="977"/>
      <c r="E4" s="977"/>
      <c r="F4" s="642"/>
      <c r="G4" s="978" t="s">
        <v>16</v>
      </c>
      <c r="H4" s="978"/>
      <c r="I4" s="1071">
        <v>45479</v>
      </c>
      <c r="J4" s="1071"/>
      <c r="K4" s="1071"/>
      <c r="L4" s="1071"/>
      <c r="M4" s="1071"/>
      <c r="N4" s="978" t="s">
        <v>3</v>
      </c>
      <c r="O4" s="978"/>
      <c r="P4" s="102">
        <v>78</v>
      </c>
      <c r="R4" s="648"/>
    </row>
    <row r="5" spans="1:26" s="64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5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36" customFormat="1" ht="22.5" customHeight="1" x14ac:dyDescent="0.25">
      <c r="A7" s="8"/>
      <c r="B7" s="892" t="s">
        <v>60</v>
      </c>
      <c r="C7" s="892"/>
      <c r="D7" s="892"/>
      <c r="E7" s="637" t="s">
        <v>18</v>
      </c>
      <c r="F7" s="892" t="s">
        <v>60</v>
      </c>
      <c r="G7" s="892"/>
      <c r="H7" s="63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36" customFormat="1" ht="30" customHeight="1" x14ac:dyDescent="0.25">
      <c r="A8" s="8"/>
      <c r="B8" s="975" t="s">
        <v>593</v>
      </c>
      <c r="C8" s="975"/>
      <c r="D8" s="975"/>
      <c r="E8" s="647" t="s">
        <v>42</v>
      </c>
      <c r="F8" s="888" t="s">
        <v>596</v>
      </c>
      <c r="G8" s="890"/>
      <c r="H8" s="641">
        <v>775</v>
      </c>
      <c r="I8" s="1059" t="s">
        <v>597</v>
      </c>
      <c r="J8" s="1060"/>
      <c r="K8" s="1060"/>
      <c r="L8" s="1061"/>
      <c r="M8" s="1015" t="s">
        <v>571</v>
      </c>
      <c r="N8" s="1016"/>
      <c r="O8" s="1016"/>
      <c r="P8" s="1017"/>
      <c r="S8" s="1034"/>
      <c r="T8" s="1035"/>
      <c r="U8" s="1035"/>
      <c r="V8" s="1036"/>
    </row>
    <row r="9" spans="1:26" s="636" customFormat="1" ht="30" customHeight="1" x14ac:dyDescent="0.25">
      <c r="A9" s="8"/>
      <c r="B9" s="975" t="s">
        <v>594</v>
      </c>
      <c r="C9" s="975"/>
      <c r="D9" s="975"/>
      <c r="E9" s="647" t="s">
        <v>42</v>
      </c>
      <c r="F9" s="928" t="s">
        <v>102</v>
      </c>
      <c r="G9" s="929"/>
      <c r="H9" s="641">
        <v>0</v>
      </c>
      <c r="I9" s="1062" t="s">
        <v>42</v>
      </c>
      <c r="J9" s="1063"/>
      <c r="K9" s="1063"/>
      <c r="L9" s="1064"/>
      <c r="M9" s="1018" t="s">
        <v>584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36" customFormat="1" ht="30" customHeight="1" x14ac:dyDescent="0.25">
      <c r="A10" s="8"/>
      <c r="B10" s="975"/>
      <c r="C10" s="975"/>
      <c r="D10" s="975"/>
      <c r="E10" s="647" t="s">
        <v>42</v>
      </c>
      <c r="F10" s="928" t="s">
        <v>588</v>
      </c>
      <c r="G10" s="929"/>
      <c r="H10" s="641">
        <v>2</v>
      </c>
      <c r="I10" s="1062" t="s">
        <v>595</v>
      </c>
      <c r="J10" s="1063"/>
      <c r="K10" s="1063"/>
      <c r="L10" s="1064"/>
      <c r="M10" s="1004" t="s">
        <v>598</v>
      </c>
      <c r="N10" s="1021"/>
      <c r="O10" s="1021"/>
      <c r="P10" s="1022"/>
    </row>
    <row r="11" spans="1:26" s="64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5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5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48" customFormat="1" ht="18.75" customHeight="1" x14ac:dyDescent="0.25">
      <c r="A14" s="8"/>
      <c r="B14" s="894"/>
      <c r="C14" s="894"/>
      <c r="D14" s="894"/>
      <c r="E14" s="894"/>
      <c r="F14" s="927"/>
      <c r="G14" s="893"/>
      <c r="H14" s="637" t="s">
        <v>57</v>
      </c>
      <c r="I14" s="63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50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650</v>
      </c>
      <c r="F15" s="6" t="s">
        <v>356</v>
      </c>
      <c r="G15" s="641" t="s">
        <v>84</v>
      </c>
      <c r="H15" s="7">
        <v>74</v>
      </c>
      <c r="I15" s="7">
        <v>0</v>
      </c>
      <c r="J15" s="29">
        <f>H15*7+I15*4</f>
        <v>518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50" t="str">
        <f>C15</f>
        <v>712 + 280</v>
      </c>
      <c r="Y15" s="650" t="str">
        <f>D15</f>
        <v>713 + 360</v>
      </c>
      <c r="Z15" s="417" t="str">
        <f>G15</f>
        <v>712 + 650</v>
      </c>
    </row>
    <row r="16" spans="1:26" s="650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1100</v>
      </c>
      <c r="F16" s="6" t="s">
        <v>333</v>
      </c>
      <c r="G16" s="641" t="s">
        <v>541</v>
      </c>
      <c r="H16" s="7">
        <v>24</v>
      </c>
      <c r="I16" s="7">
        <v>49</v>
      </c>
      <c r="J16" s="29">
        <f>H16*6+I16*4</f>
        <v>340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639"/>
      <c r="T16" s="639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650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660</v>
      </c>
      <c r="F17" s="6" t="s">
        <v>356</v>
      </c>
      <c r="G17" s="641" t="s">
        <v>543</v>
      </c>
      <c r="H17" s="641">
        <v>25</v>
      </c>
      <c r="I17" s="30">
        <v>102</v>
      </c>
      <c r="J17" s="29">
        <f>H17*6.65+I17*4.16</f>
        <v>590.56999999999994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50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2400</v>
      </c>
      <c r="F18" s="6" t="s">
        <v>356</v>
      </c>
      <c r="G18" s="641" t="s">
        <v>546</v>
      </c>
      <c r="H18" s="641">
        <v>118</v>
      </c>
      <c r="I18" s="30">
        <v>57</v>
      </c>
      <c r="J18" s="29">
        <f>H18*7+I18*5</f>
        <v>1111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50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800</v>
      </c>
      <c r="F19" s="6" t="s">
        <v>356</v>
      </c>
      <c r="G19" s="641" t="s">
        <v>579</v>
      </c>
      <c r="H19" s="641">
        <v>24</v>
      </c>
      <c r="I19" s="30">
        <v>0</v>
      </c>
      <c r="J19" s="29">
        <f>H19*7+I19*5</f>
        <v>168</v>
      </c>
      <c r="K19" s="960" t="s">
        <v>69</v>
      </c>
      <c r="L19" s="961"/>
      <c r="M19" s="910" t="s">
        <v>28</v>
      </c>
      <c r="N19" s="910"/>
      <c r="O19" s="910"/>
      <c r="P19" s="910"/>
      <c r="Q19" s="650">
        <v>48</v>
      </c>
      <c r="S19" s="639"/>
      <c r="T19" s="209"/>
    </row>
    <row r="20" spans="1:20" s="650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641" t="s">
        <v>42</v>
      </c>
      <c r="F20" s="6" t="s">
        <v>333</v>
      </c>
      <c r="G20" s="641" t="s">
        <v>396</v>
      </c>
      <c r="H20" s="641" t="s">
        <v>42</v>
      </c>
      <c r="I20" s="641" t="s">
        <v>42</v>
      </c>
      <c r="J20" s="649">
        <f>J16</f>
        <v>340</v>
      </c>
      <c r="K20" s="960" t="s">
        <v>70</v>
      </c>
      <c r="L20" s="961"/>
      <c r="M20" s="910" t="s">
        <v>42</v>
      </c>
      <c r="N20" s="910"/>
      <c r="O20" s="910"/>
      <c r="P20" s="910"/>
      <c r="S20" s="639"/>
      <c r="T20" s="209"/>
    </row>
    <row r="21" spans="1:20" s="650" customFormat="1" ht="20.100000000000001" customHeight="1" x14ac:dyDescent="0.25">
      <c r="A21" s="8"/>
      <c r="B21" s="6" t="s">
        <v>417</v>
      </c>
      <c r="C21" s="641" t="s">
        <v>42</v>
      </c>
      <c r="D21" s="641" t="s">
        <v>42</v>
      </c>
      <c r="E21" s="641" t="s">
        <v>42</v>
      </c>
      <c r="F21" s="641" t="s">
        <v>42</v>
      </c>
      <c r="G21" s="641" t="s">
        <v>579</v>
      </c>
      <c r="H21" s="641">
        <v>0</v>
      </c>
      <c r="I21" s="641">
        <v>0</v>
      </c>
      <c r="J21" s="29">
        <f>H21*6.65+I21*4.16</f>
        <v>0</v>
      </c>
      <c r="K21" s="645" t="s">
        <v>70</v>
      </c>
      <c r="L21" s="646"/>
      <c r="M21" s="910" t="s">
        <v>42</v>
      </c>
      <c r="N21" s="910"/>
      <c r="O21" s="910"/>
      <c r="P21" s="910"/>
      <c r="S21" s="639"/>
      <c r="T21" s="209"/>
    </row>
    <row r="22" spans="1:20" s="650" customFormat="1" ht="20.100000000000001" customHeight="1" x14ac:dyDescent="0.25">
      <c r="A22" s="8"/>
      <c r="B22" s="641" t="s">
        <v>367</v>
      </c>
      <c r="C22" s="641" t="s">
        <v>42</v>
      </c>
      <c r="D22" s="641" t="s">
        <v>42</v>
      </c>
      <c r="E22" s="641" t="s">
        <v>42</v>
      </c>
      <c r="F22" s="641" t="s">
        <v>42</v>
      </c>
      <c r="G22" s="641" t="s">
        <v>42</v>
      </c>
      <c r="H22" s="641" t="s">
        <v>42</v>
      </c>
      <c r="I22" s="641" t="s">
        <v>42</v>
      </c>
      <c r="J22" s="641">
        <v>0</v>
      </c>
      <c r="K22" s="645" t="s">
        <v>70</v>
      </c>
      <c r="L22" s="646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50" customFormat="1" ht="20.100000000000001" customHeight="1" x14ac:dyDescent="0.25">
      <c r="A23" s="8"/>
      <c r="B23" s="641"/>
      <c r="C23" s="641"/>
      <c r="D23" s="641"/>
      <c r="E23" s="641"/>
      <c r="F23" s="641"/>
      <c r="G23" s="641"/>
      <c r="H23" s="641"/>
      <c r="I23" s="641"/>
      <c r="J23" s="649"/>
      <c r="K23" s="960"/>
      <c r="L23" s="961"/>
      <c r="M23" s="900"/>
      <c r="N23" s="900"/>
      <c r="O23" s="900"/>
      <c r="P23" s="900"/>
      <c r="S23" s="639"/>
      <c r="T23" s="209"/>
    </row>
    <row r="24" spans="1:20" s="650" customFormat="1" ht="20.100000000000001" customHeight="1" x14ac:dyDescent="0.25">
      <c r="A24" s="8"/>
      <c r="B24" s="641"/>
      <c r="C24" s="641"/>
      <c r="D24" s="641"/>
      <c r="E24" s="641"/>
      <c r="F24" s="641"/>
      <c r="G24" s="641"/>
      <c r="H24" s="641"/>
      <c r="I24" s="641"/>
      <c r="J24" s="641"/>
      <c r="K24" s="960"/>
      <c r="L24" s="961"/>
      <c r="M24" s="900"/>
      <c r="N24" s="900"/>
      <c r="O24" s="900"/>
      <c r="P24" s="900"/>
      <c r="S24" s="639"/>
      <c r="T24" s="639"/>
    </row>
    <row r="25" spans="1:20" s="643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50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48" customFormat="1" ht="47.1" customHeight="1" x14ac:dyDescent="0.25">
      <c r="A27" s="8"/>
      <c r="B27" s="637" t="s">
        <v>26</v>
      </c>
      <c r="C27" s="637" t="s">
        <v>28</v>
      </c>
      <c r="D27" s="637" t="s">
        <v>29</v>
      </c>
      <c r="E27" s="637" t="s">
        <v>64</v>
      </c>
      <c r="F27" s="637" t="s">
        <v>30</v>
      </c>
      <c r="G27" s="638" t="s">
        <v>51</v>
      </c>
      <c r="H27" s="638" t="s">
        <v>52</v>
      </c>
      <c r="I27" s="638" t="s">
        <v>53</v>
      </c>
      <c r="J27" s="901" t="s">
        <v>54</v>
      </c>
      <c r="K27" s="902"/>
      <c r="L27" s="51"/>
      <c r="M27" s="637" t="s">
        <v>292</v>
      </c>
      <c r="N27" s="637" t="s">
        <v>293</v>
      </c>
      <c r="O27" s="637" t="s">
        <v>294</v>
      </c>
      <c r="P27" s="637" t="s">
        <v>304</v>
      </c>
    </row>
    <row r="28" spans="1:20" s="650" customFormat="1" ht="17.100000000000001" customHeight="1" x14ac:dyDescent="0.25">
      <c r="A28" s="8"/>
      <c r="B28" s="7" t="s">
        <v>43</v>
      </c>
      <c r="C28" s="26">
        <v>2</v>
      </c>
      <c r="D28" s="26">
        <v>3</v>
      </c>
      <c r="E28" s="641">
        <v>3</v>
      </c>
      <c r="F28" s="26">
        <f>SUM(C28:E28)</f>
        <v>8</v>
      </c>
      <c r="G28" s="641">
        <v>60</v>
      </c>
      <c r="H28" s="641">
        <v>0</v>
      </c>
      <c r="I28" s="641">
        <f>SUM(G28:H28)</f>
        <v>60</v>
      </c>
      <c r="J28" s="928">
        <v>10</v>
      </c>
      <c r="K28" s="929"/>
      <c r="L28" s="50"/>
      <c r="M28" s="644" t="s">
        <v>308</v>
      </c>
      <c r="N28" s="644">
        <v>3</v>
      </c>
      <c r="O28" s="644">
        <v>2</v>
      </c>
      <c r="P28" s="644">
        <f>O28+N28</f>
        <v>5</v>
      </c>
    </row>
    <row r="29" spans="1:20" s="650" customFormat="1" ht="17.100000000000001" customHeight="1" x14ac:dyDescent="0.25">
      <c r="A29" s="8"/>
      <c r="B29" s="641" t="s">
        <v>12</v>
      </c>
      <c r="C29" s="26">
        <v>0</v>
      </c>
      <c r="D29" s="26">
        <v>0</v>
      </c>
      <c r="E29" s="641">
        <v>3</v>
      </c>
      <c r="F29" s="26">
        <f t="shared" ref="F29:F35" si="1">SUM(C29:E29)</f>
        <v>3</v>
      </c>
      <c r="G29" s="641">
        <v>20</v>
      </c>
      <c r="H29" s="641">
        <v>0</v>
      </c>
      <c r="I29" s="641">
        <f>SUM(G29:H29)</f>
        <v>20</v>
      </c>
      <c r="J29" s="928">
        <v>0</v>
      </c>
      <c r="K29" s="929"/>
      <c r="L29" s="50"/>
      <c r="M29" s="644" t="s">
        <v>300</v>
      </c>
      <c r="N29" s="644">
        <v>7</v>
      </c>
      <c r="O29" s="644">
        <v>0</v>
      </c>
      <c r="P29" s="644">
        <f t="shared" ref="P29:P37" si="2">O29+N29</f>
        <v>7</v>
      </c>
    </row>
    <row r="30" spans="1:20" s="650" customFormat="1" ht="17.100000000000001" customHeight="1" x14ac:dyDescent="0.25">
      <c r="A30" s="8"/>
      <c r="B30" s="641" t="s">
        <v>13</v>
      </c>
      <c r="C30" s="641">
        <v>3</v>
      </c>
      <c r="D30" s="641">
        <v>0</v>
      </c>
      <c r="E30" s="641">
        <v>12</v>
      </c>
      <c r="F30" s="26">
        <f t="shared" si="1"/>
        <v>15</v>
      </c>
      <c r="G30" s="641">
        <v>120</v>
      </c>
      <c r="H30" s="641">
        <v>0</v>
      </c>
      <c r="I30" s="641">
        <f>SUM(G30:H30)</f>
        <v>120</v>
      </c>
      <c r="J30" s="928">
        <v>15</v>
      </c>
      <c r="K30" s="929"/>
      <c r="L30" s="50"/>
      <c r="M30" s="644" t="s">
        <v>296</v>
      </c>
      <c r="N30" s="644">
        <v>6</v>
      </c>
      <c r="O30" s="644">
        <v>1</v>
      </c>
      <c r="P30" s="644">
        <f t="shared" si="2"/>
        <v>7</v>
      </c>
    </row>
    <row r="31" spans="1:20" s="650" customFormat="1" ht="17.100000000000001" customHeight="1" x14ac:dyDescent="0.25">
      <c r="A31" s="8"/>
      <c r="B31" s="641" t="s">
        <v>10</v>
      </c>
      <c r="C31" s="641">
        <v>1</v>
      </c>
      <c r="D31" s="641">
        <v>0</v>
      </c>
      <c r="E31" s="641">
        <v>1</v>
      </c>
      <c r="F31" s="26">
        <f t="shared" si="1"/>
        <v>2</v>
      </c>
      <c r="G31" s="641">
        <v>10</v>
      </c>
      <c r="H31" s="641">
        <v>0</v>
      </c>
      <c r="I31" s="641">
        <f t="shared" ref="I31:I35" si="3">SUM(G31:H31)</f>
        <v>10</v>
      </c>
      <c r="J31" s="888">
        <v>0</v>
      </c>
      <c r="K31" s="890"/>
      <c r="L31" s="50"/>
      <c r="M31" s="644" t="s">
        <v>297</v>
      </c>
      <c r="N31" s="644">
        <v>5</v>
      </c>
      <c r="O31" s="644">
        <v>1</v>
      </c>
      <c r="P31" s="644">
        <f t="shared" si="2"/>
        <v>6</v>
      </c>
    </row>
    <row r="32" spans="1:20" s="650" customFormat="1" ht="17.100000000000001" customHeight="1" x14ac:dyDescent="0.25">
      <c r="A32" s="8"/>
      <c r="B32" s="641" t="s">
        <v>11</v>
      </c>
      <c r="C32" s="641">
        <v>4</v>
      </c>
      <c r="D32" s="641">
        <v>0</v>
      </c>
      <c r="E32" s="641">
        <v>3</v>
      </c>
      <c r="F32" s="26">
        <f t="shared" si="1"/>
        <v>7</v>
      </c>
      <c r="G32" s="641">
        <v>60</v>
      </c>
      <c r="H32" s="641">
        <v>0</v>
      </c>
      <c r="I32" s="641">
        <f t="shared" si="3"/>
        <v>60</v>
      </c>
      <c r="J32" s="928">
        <v>10</v>
      </c>
      <c r="K32" s="929"/>
      <c r="L32" s="50"/>
      <c r="M32" s="644" t="s">
        <v>295</v>
      </c>
      <c r="N32" s="644">
        <v>8</v>
      </c>
      <c r="O32" s="644">
        <v>0</v>
      </c>
      <c r="P32" s="644">
        <f t="shared" si="2"/>
        <v>8</v>
      </c>
    </row>
    <row r="33" spans="1:22" s="650" customFormat="1" ht="17.100000000000001" customHeight="1" x14ac:dyDescent="0.25">
      <c r="A33" s="8"/>
      <c r="B33" s="641" t="s">
        <v>31</v>
      </c>
      <c r="C33" s="641">
        <v>2</v>
      </c>
      <c r="D33" s="641">
        <v>2</v>
      </c>
      <c r="E33" s="641">
        <v>2</v>
      </c>
      <c r="F33" s="26">
        <f t="shared" si="1"/>
        <v>6</v>
      </c>
      <c r="G33" s="641">
        <v>30</v>
      </c>
      <c r="H33" s="641">
        <v>0</v>
      </c>
      <c r="I33" s="641">
        <f t="shared" si="3"/>
        <v>30</v>
      </c>
      <c r="J33" s="928">
        <v>0</v>
      </c>
      <c r="K33" s="929"/>
      <c r="L33" s="50"/>
      <c r="M33" s="644" t="s">
        <v>309</v>
      </c>
      <c r="N33" s="644">
        <v>15</v>
      </c>
      <c r="O33" s="644">
        <v>3</v>
      </c>
      <c r="P33" s="644">
        <f t="shared" si="2"/>
        <v>18</v>
      </c>
    </row>
    <row r="34" spans="1:22" s="650" customFormat="1" ht="17.100000000000001" customHeight="1" x14ac:dyDescent="0.25">
      <c r="A34" s="8"/>
      <c r="B34" s="641" t="s">
        <v>32</v>
      </c>
      <c r="C34" s="641">
        <v>2</v>
      </c>
      <c r="D34" s="641">
        <v>0</v>
      </c>
      <c r="E34" s="641">
        <v>0</v>
      </c>
      <c r="F34" s="26">
        <f t="shared" si="1"/>
        <v>2</v>
      </c>
      <c r="G34" s="641">
        <v>0</v>
      </c>
      <c r="H34" s="641">
        <v>0</v>
      </c>
      <c r="I34" s="641">
        <f t="shared" si="3"/>
        <v>0</v>
      </c>
      <c r="J34" s="928">
        <v>0</v>
      </c>
      <c r="K34" s="929"/>
      <c r="L34" s="50"/>
      <c r="M34" s="644" t="s">
        <v>358</v>
      </c>
      <c r="N34" s="644">
        <v>6</v>
      </c>
      <c r="O34" s="644">
        <v>0</v>
      </c>
      <c r="P34" s="644">
        <f t="shared" si="2"/>
        <v>6</v>
      </c>
    </row>
    <row r="35" spans="1:22" s="650" customFormat="1" ht="17.100000000000001" customHeight="1" x14ac:dyDescent="0.25">
      <c r="A35" s="8"/>
      <c r="B35" s="641" t="s">
        <v>63</v>
      </c>
      <c r="C35" s="641">
        <v>0</v>
      </c>
      <c r="D35" s="641">
        <v>2</v>
      </c>
      <c r="E35" s="641">
        <v>1</v>
      </c>
      <c r="F35" s="26">
        <f t="shared" si="1"/>
        <v>3</v>
      </c>
      <c r="G35" s="641">
        <v>30</v>
      </c>
      <c r="H35" s="641">
        <v>0</v>
      </c>
      <c r="I35" s="641">
        <f t="shared" si="3"/>
        <v>30</v>
      </c>
      <c r="J35" s="928">
        <v>0</v>
      </c>
      <c r="K35" s="929"/>
      <c r="L35" s="50"/>
      <c r="M35" s="644" t="s">
        <v>299</v>
      </c>
      <c r="N35" s="644">
        <v>6</v>
      </c>
      <c r="O35" s="644">
        <v>0</v>
      </c>
      <c r="P35" s="644">
        <f t="shared" si="2"/>
        <v>6</v>
      </c>
    </row>
    <row r="36" spans="1:22" s="650" customFormat="1" ht="17.100000000000001" customHeight="1" x14ac:dyDescent="0.25">
      <c r="A36" s="8"/>
      <c r="B36" s="641" t="s">
        <v>33</v>
      </c>
      <c r="C36" s="641">
        <v>1</v>
      </c>
      <c r="D36" s="641">
        <v>0</v>
      </c>
      <c r="E36" s="641" t="s">
        <v>72</v>
      </c>
      <c r="F36" s="26">
        <f>SUM(C36:E36)</f>
        <v>1</v>
      </c>
      <c r="G36" s="641">
        <v>8</v>
      </c>
      <c r="H36" s="641">
        <v>0</v>
      </c>
      <c r="I36" s="641">
        <f>SUM(G36:H36)</f>
        <v>8</v>
      </c>
      <c r="J36" s="928">
        <v>0</v>
      </c>
      <c r="K36" s="929"/>
      <c r="L36" s="50"/>
      <c r="M36" s="644" t="s">
        <v>307</v>
      </c>
      <c r="N36" s="644">
        <v>51</v>
      </c>
      <c r="O36" s="644">
        <v>0</v>
      </c>
      <c r="P36" s="644">
        <f t="shared" si="2"/>
        <v>51</v>
      </c>
    </row>
    <row r="37" spans="1:22" s="650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41">
        <v>100</v>
      </c>
      <c r="H37" s="641">
        <v>0</v>
      </c>
      <c r="I37" s="641">
        <f>SUM(G37:H37)</f>
        <v>100</v>
      </c>
      <c r="J37" s="928">
        <v>0</v>
      </c>
      <c r="K37" s="929"/>
      <c r="L37" s="50"/>
      <c r="M37" s="644" t="s">
        <v>549</v>
      </c>
      <c r="N37" s="644">
        <v>5</v>
      </c>
      <c r="O37" s="644">
        <v>0</v>
      </c>
      <c r="P37" s="644">
        <f t="shared" si="2"/>
        <v>5</v>
      </c>
    </row>
    <row r="38" spans="1:22" s="650" customFormat="1" ht="17.100000000000001" customHeight="1" x14ac:dyDescent="0.25">
      <c r="A38" s="8"/>
      <c r="B38" s="40" t="s">
        <v>550</v>
      </c>
      <c r="C38" s="103">
        <f>SUM(C28:C37)</f>
        <v>15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57</v>
      </c>
      <c r="G38" s="103">
        <f t="shared" si="4"/>
        <v>438</v>
      </c>
      <c r="H38" s="103">
        <f t="shared" si="4"/>
        <v>0</v>
      </c>
      <c r="I38" s="103">
        <f t="shared" si="4"/>
        <v>438</v>
      </c>
      <c r="J38" s="928">
        <f>SUM(J28:K37)</f>
        <v>35</v>
      </c>
      <c r="K38" s="929"/>
      <c r="L38" s="50"/>
      <c r="M38" s="644" t="s">
        <v>306</v>
      </c>
      <c r="N38" s="644">
        <f>SUM(N28:N37)</f>
        <v>112</v>
      </c>
      <c r="O38" s="644">
        <f>SUM(O28:O37)</f>
        <v>7</v>
      </c>
      <c r="P38" s="644">
        <f>SUM(P28:P37)</f>
        <v>119</v>
      </c>
      <c r="Q38" s="345">
        <f>N38-N36</f>
        <v>61</v>
      </c>
      <c r="S38" s="650">
        <f>(F38*10-G38)/10</f>
        <v>13.2</v>
      </c>
    </row>
    <row r="39" spans="1:22" s="650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50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50" customFormat="1" ht="30.6" customHeight="1" x14ac:dyDescent="0.25">
      <c r="A41" s="8"/>
      <c r="B41" s="638" t="s">
        <v>35</v>
      </c>
      <c r="C41" s="638" t="s">
        <v>36</v>
      </c>
      <c r="D41" s="638" t="s">
        <v>1</v>
      </c>
      <c r="E41" s="640" t="s">
        <v>45</v>
      </c>
      <c r="F41" s="638" t="s">
        <v>71</v>
      </c>
      <c r="G41" s="638" t="s">
        <v>37</v>
      </c>
      <c r="H41" s="901" t="s">
        <v>7</v>
      </c>
      <c r="I41" s="936"/>
      <c r="J41" s="936"/>
      <c r="K41" s="902"/>
      <c r="L41" s="43"/>
      <c r="M41" s="638" t="s">
        <v>50</v>
      </c>
      <c r="N41" s="638" t="s">
        <v>49</v>
      </c>
      <c r="O41" s="638" t="s">
        <v>48</v>
      </c>
      <c r="P41" s="638" t="s">
        <v>47</v>
      </c>
      <c r="Q41" s="650" t="s">
        <v>243</v>
      </c>
      <c r="R41" s="650" t="s">
        <v>424</v>
      </c>
    </row>
    <row r="42" spans="1:22" s="650" customFormat="1" ht="30.95" customHeight="1" x14ac:dyDescent="0.55000000000000004">
      <c r="A42" s="8"/>
      <c r="B42" s="641" t="s">
        <v>61</v>
      </c>
      <c r="C42" s="649">
        <v>0</v>
      </c>
      <c r="D42" s="641" t="s">
        <v>62</v>
      </c>
      <c r="E42" s="649">
        <f>'1403-04-06'!E45+'1403-04-16'!C42</f>
        <v>246800</v>
      </c>
      <c r="F42" s="649">
        <v>3162</v>
      </c>
      <c r="G42" s="649">
        <f>'1403-04-15'!G42-F42+C42+R42</f>
        <v>86709</v>
      </c>
      <c r="H42" s="1012" t="s">
        <v>425</v>
      </c>
      <c r="I42" s="1013"/>
      <c r="J42" s="1013"/>
      <c r="K42" s="1014"/>
      <c r="L42" s="41"/>
      <c r="M42" s="641" t="s">
        <v>66</v>
      </c>
      <c r="N42" s="649">
        <f>'1403-04-15'!O42</f>
        <v>2188.9499999999998</v>
      </c>
      <c r="O42" s="649">
        <f>SUMIF(B15:B24,S42,J15:J24)</f>
        <v>2727.5699999999997</v>
      </c>
      <c r="P42" s="649">
        <f>'1403-04-15'!P42+O42+Q42</f>
        <v>122186.34</v>
      </c>
      <c r="Q42" s="19">
        <v>0</v>
      </c>
      <c r="R42" s="19">
        <v>0</v>
      </c>
      <c r="S42" s="650" t="s">
        <v>8</v>
      </c>
      <c r="V42" s="18"/>
    </row>
    <row r="43" spans="1:22" s="650" customFormat="1" ht="30.95" customHeight="1" x14ac:dyDescent="0.25">
      <c r="A43" s="8"/>
      <c r="B43" s="641" t="s">
        <v>301</v>
      </c>
      <c r="C43" s="641">
        <v>0</v>
      </c>
      <c r="D43" s="641" t="s">
        <v>302</v>
      </c>
      <c r="E43" s="649">
        <f>'1403-04-15'!E43+'1403-04-16'!C43</f>
        <v>251</v>
      </c>
      <c r="F43" s="641">
        <v>0</v>
      </c>
      <c r="G43" s="649" t="s">
        <v>42</v>
      </c>
      <c r="H43" s="937" t="s">
        <v>42</v>
      </c>
      <c r="I43" s="938"/>
      <c r="J43" s="938"/>
      <c r="K43" s="939"/>
      <c r="L43" s="42"/>
      <c r="M43" s="647" t="s">
        <v>67</v>
      </c>
      <c r="N43" s="649">
        <f>'1403-04-15'!O43</f>
        <v>1890</v>
      </c>
      <c r="O43" s="649">
        <f>SUMIF(F15:F19,S43,J15:J19)</f>
        <v>2387.5699999999997</v>
      </c>
      <c r="P43" s="649">
        <f>'1403-04-15'!P43+O43+Q43</f>
        <v>90991.53</v>
      </c>
      <c r="Q43" s="19">
        <f>Q42*0.6</f>
        <v>0</v>
      </c>
      <c r="R43" s="19"/>
      <c r="S43" s="650" t="s">
        <v>356</v>
      </c>
      <c r="U43" s="19"/>
    </row>
    <row r="44" spans="1:22" s="650" customFormat="1" ht="30.95" customHeight="1" x14ac:dyDescent="0.25">
      <c r="A44" s="8"/>
      <c r="B44" s="641" t="s">
        <v>551</v>
      </c>
      <c r="C44" s="641">
        <v>0</v>
      </c>
      <c r="D44" s="641" t="s">
        <v>485</v>
      </c>
      <c r="E44" s="649">
        <f>'1403-04-15'!E44+'1403-04-16'!C44</f>
        <v>340</v>
      </c>
      <c r="F44" s="641">
        <v>0</v>
      </c>
      <c r="G44" s="649">
        <v>340</v>
      </c>
      <c r="H44" s="937" t="s">
        <v>42</v>
      </c>
      <c r="I44" s="938"/>
      <c r="J44" s="938"/>
      <c r="K44" s="939"/>
      <c r="L44" s="42"/>
      <c r="M44" s="647" t="s">
        <v>164</v>
      </c>
      <c r="N44" s="649">
        <f>'1403-04-15'!O44</f>
        <v>152.95000000000002</v>
      </c>
      <c r="O44" s="649">
        <f>SUMIF(B15:B24,S44,J15:J24)</f>
        <v>340</v>
      </c>
      <c r="P44" s="649">
        <f>'1403-04-15'!P44+O44+Q44</f>
        <v>43690.66</v>
      </c>
      <c r="Q44" s="650">
        <v>0</v>
      </c>
      <c r="R44" s="19"/>
      <c r="S44" s="650" t="s">
        <v>163</v>
      </c>
      <c r="U44" s="19"/>
    </row>
    <row r="45" spans="1:22" s="650" customFormat="1" ht="30.95" customHeight="1" x14ac:dyDescent="0.25">
      <c r="A45" s="8"/>
      <c r="B45" s="641" t="s">
        <v>527</v>
      </c>
      <c r="C45" s="641">
        <v>28</v>
      </c>
      <c r="D45" s="641" t="s">
        <v>485</v>
      </c>
      <c r="E45" s="649">
        <f>'1403-04-15'!E45+'1403-04-16'!C45</f>
        <v>56</v>
      </c>
      <c r="F45" s="641">
        <v>0</v>
      </c>
      <c r="G45" s="649">
        <v>56</v>
      </c>
      <c r="H45" s="937" t="s">
        <v>42</v>
      </c>
      <c r="I45" s="938"/>
      <c r="J45" s="938"/>
      <c r="K45" s="939"/>
      <c r="L45" s="42"/>
      <c r="M45" s="647" t="s">
        <v>190</v>
      </c>
      <c r="N45" s="649">
        <f>'1403-04-15'!O45</f>
        <v>146.30000000000001</v>
      </c>
      <c r="O45" s="649">
        <f t="shared" ref="O45:O46" si="5">SUMIF(B18:B27,S45,J18:J27)</f>
        <v>0</v>
      </c>
      <c r="P45" s="649">
        <f>'1403-04-15'!P45+O45+Q45</f>
        <v>1028.3</v>
      </c>
      <c r="Q45" s="19">
        <v>0</v>
      </c>
      <c r="R45" s="19"/>
      <c r="S45" s="650" t="s">
        <v>417</v>
      </c>
    </row>
    <row r="46" spans="1:22" s="650" customFormat="1" ht="30.95" customHeight="1" x14ac:dyDescent="0.25">
      <c r="A46" s="8"/>
      <c r="B46" s="641" t="s">
        <v>578</v>
      </c>
      <c r="C46" s="641">
        <v>120</v>
      </c>
      <c r="D46" s="641" t="s">
        <v>302</v>
      </c>
      <c r="E46" s="649">
        <f>'1403-04-15'!E46+'1403-04-16'!C46</f>
        <v>8576</v>
      </c>
      <c r="F46" s="649">
        <f>C46</f>
        <v>120</v>
      </c>
      <c r="G46" s="649" t="s">
        <v>42</v>
      </c>
      <c r="H46" s="937" t="s">
        <v>42</v>
      </c>
      <c r="I46" s="938"/>
      <c r="J46" s="938"/>
      <c r="K46" s="939"/>
      <c r="L46" s="42"/>
      <c r="M46" s="641" t="s">
        <v>191</v>
      </c>
      <c r="N46" s="649">
        <f>'1403-04-15'!O46</f>
        <v>0</v>
      </c>
      <c r="O46" s="649">
        <f t="shared" si="5"/>
        <v>0</v>
      </c>
      <c r="P46" s="649">
        <f>'1403-04-15'!P46+O46+Q46</f>
        <v>90</v>
      </c>
      <c r="Q46" s="650">
        <v>0</v>
      </c>
      <c r="S46" s="650" t="s">
        <v>367</v>
      </c>
    </row>
    <row r="47" spans="1:22" s="650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50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50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7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F8:G8"/>
    <mergeCell ref="I8:L8"/>
    <mergeCell ref="M8:P8"/>
    <mergeCell ref="F9:G9"/>
    <mergeCell ref="I9:L9"/>
    <mergeCell ref="M9:P9"/>
    <mergeCell ref="T9:W9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F10:G10"/>
    <mergeCell ref="K18:L18"/>
    <mergeCell ref="M18:P18"/>
    <mergeCell ref="S18:T18"/>
    <mergeCell ref="J13:J14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K19:L19"/>
    <mergeCell ref="M19:P19"/>
    <mergeCell ref="K20:L20"/>
    <mergeCell ref="M20:P20"/>
    <mergeCell ref="M21:P21"/>
    <mergeCell ref="J30:K30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M40:P40"/>
    <mergeCell ref="H41:K41"/>
    <mergeCell ref="J31:K31"/>
    <mergeCell ref="J32:K32"/>
    <mergeCell ref="J33:K33"/>
    <mergeCell ref="J34:K34"/>
    <mergeCell ref="J35:K35"/>
    <mergeCell ref="J36:K36"/>
    <mergeCell ref="B48:P48"/>
    <mergeCell ref="B49:P49"/>
    <mergeCell ref="B8:D8"/>
    <mergeCell ref="B9:D9"/>
    <mergeCell ref="B10:D10"/>
    <mergeCell ref="H42:K42"/>
    <mergeCell ref="H43:K43"/>
    <mergeCell ref="H44:K44"/>
    <mergeCell ref="H45:K45"/>
    <mergeCell ref="H46:K46"/>
    <mergeCell ref="B47:G47"/>
    <mergeCell ref="H47:P47"/>
    <mergeCell ref="J37:K37"/>
    <mergeCell ref="J38:K38"/>
    <mergeCell ref="B39:P39"/>
    <mergeCell ref="B40:K40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790-C0F2-4097-87CA-50AC09866B6E}">
  <sheetPr>
    <pageSetUpPr fitToPage="1"/>
  </sheetPr>
  <dimension ref="A2:Z59"/>
  <sheetViews>
    <sheetView rightToLeft="1" view="pageBreakPreview" topLeftCell="B23" zoomScale="85" zoomScaleNormal="100" zoomScaleSheetLayoutView="85" workbookViewId="0">
      <selection activeCell="O43" sqref="O43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65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65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65" customFormat="1" ht="23.1" customHeight="1" x14ac:dyDescent="0.25">
      <c r="A4" s="8"/>
      <c r="B4" s="977" t="s">
        <v>2</v>
      </c>
      <c r="C4" s="977"/>
      <c r="D4" s="977"/>
      <c r="E4" s="977"/>
      <c r="F4" s="656"/>
      <c r="G4" s="978" t="s">
        <v>16</v>
      </c>
      <c r="H4" s="978"/>
      <c r="I4" s="1071">
        <v>45480</v>
      </c>
      <c r="J4" s="1071"/>
      <c r="K4" s="1071"/>
      <c r="L4" s="1071"/>
      <c r="M4" s="1071"/>
      <c r="N4" s="978" t="s">
        <v>3</v>
      </c>
      <c r="O4" s="978"/>
      <c r="P4" s="102">
        <v>79</v>
      </c>
      <c r="R4" s="662"/>
    </row>
    <row r="5" spans="1:26" s="654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65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58" customFormat="1" ht="22.5" customHeight="1" x14ac:dyDescent="0.25">
      <c r="A7" s="8"/>
      <c r="B7" s="892" t="s">
        <v>60</v>
      </c>
      <c r="C7" s="892"/>
      <c r="D7" s="892"/>
      <c r="E7" s="657" t="s">
        <v>18</v>
      </c>
      <c r="F7" s="892" t="s">
        <v>60</v>
      </c>
      <c r="G7" s="892"/>
      <c r="H7" s="657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58" customFormat="1" ht="30" customHeight="1" x14ac:dyDescent="0.25">
      <c r="A8" s="8"/>
      <c r="B8" s="975" t="s">
        <v>593</v>
      </c>
      <c r="C8" s="975"/>
      <c r="D8" s="975"/>
      <c r="E8" s="663" t="s">
        <v>42</v>
      </c>
      <c r="F8" s="888" t="s">
        <v>596</v>
      </c>
      <c r="G8" s="890"/>
      <c r="H8" s="652">
        <v>225</v>
      </c>
      <c r="I8" s="1059" t="s">
        <v>599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658" customFormat="1" ht="30" customHeight="1" x14ac:dyDescent="0.25">
      <c r="A9" s="8"/>
      <c r="B9" s="975" t="s">
        <v>602</v>
      </c>
      <c r="C9" s="975"/>
      <c r="D9" s="975"/>
      <c r="E9" s="663" t="s">
        <v>42</v>
      </c>
      <c r="F9" s="928" t="s">
        <v>102</v>
      </c>
      <c r="G9" s="929"/>
      <c r="H9" s="652">
        <v>2</v>
      </c>
      <c r="I9" s="1062" t="s">
        <v>600</v>
      </c>
      <c r="J9" s="1063"/>
      <c r="K9" s="1063"/>
      <c r="L9" s="1064"/>
      <c r="M9" s="1018" t="s">
        <v>591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58" customFormat="1" ht="30" customHeight="1" x14ac:dyDescent="0.25">
      <c r="A10" s="8"/>
      <c r="B10" s="975"/>
      <c r="C10" s="975"/>
      <c r="D10" s="975"/>
      <c r="E10" s="663" t="s">
        <v>42</v>
      </c>
      <c r="F10" s="928" t="s">
        <v>588</v>
      </c>
      <c r="G10" s="929"/>
      <c r="H10" s="652">
        <v>2</v>
      </c>
      <c r="I10" s="1062" t="s">
        <v>601</v>
      </c>
      <c r="J10" s="1063"/>
      <c r="K10" s="1063"/>
      <c r="L10" s="1064"/>
      <c r="M10" s="1004" t="s">
        <v>603</v>
      </c>
      <c r="N10" s="1021"/>
      <c r="O10" s="1021"/>
      <c r="P10" s="1022"/>
    </row>
    <row r="11" spans="1:26" s="654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65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65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62" customFormat="1" ht="18.75" customHeight="1" x14ac:dyDescent="0.25">
      <c r="A14" s="8"/>
      <c r="B14" s="894"/>
      <c r="C14" s="894"/>
      <c r="D14" s="894"/>
      <c r="E14" s="894"/>
      <c r="F14" s="927"/>
      <c r="G14" s="893"/>
      <c r="H14" s="657" t="s">
        <v>57</v>
      </c>
      <c r="I14" s="65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65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750</v>
      </c>
      <c r="F15" s="6" t="s">
        <v>356</v>
      </c>
      <c r="G15" s="652" t="s">
        <v>84</v>
      </c>
      <c r="H15" s="7">
        <v>70</v>
      </c>
      <c r="I15" s="7">
        <v>0</v>
      </c>
      <c r="J15" s="29">
        <f>H15*7+I15*4</f>
        <v>490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65" t="str">
        <f>C15</f>
        <v>712 + 280</v>
      </c>
      <c r="Y15" s="665" t="str">
        <f>D15</f>
        <v>713 + 360</v>
      </c>
      <c r="Z15" s="417" t="str">
        <f>G15</f>
        <v>712 + 650</v>
      </c>
    </row>
    <row r="16" spans="1:26" s="665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590</v>
      </c>
      <c r="F16" s="6" t="s">
        <v>333</v>
      </c>
      <c r="G16" s="652" t="s">
        <v>541</v>
      </c>
      <c r="H16" s="7">
        <v>38</v>
      </c>
      <c r="I16" s="7">
        <v>74</v>
      </c>
      <c r="J16" s="29">
        <f>H16*6+I16*4</f>
        <v>524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655"/>
      <c r="T16" s="655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665" customFormat="1" ht="20.100000000000001" customHeight="1" x14ac:dyDescent="0.25">
      <c r="A17" s="8"/>
      <c r="B17" s="7" t="s">
        <v>8</v>
      </c>
      <c r="C17" s="7" t="s">
        <v>542</v>
      </c>
      <c r="D17" s="7" t="s">
        <v>469</v>
      </c>
      <c r="E17" s="7">
        <v>1000</v>
      </c>
      <c r="F17" s="6" t="s">
        <v>356</v>
      </c>
      <c r="G17" s="652" t="s">
        <v>543</v>
      </c>
      <c r="H17" s="652">
        <v>0</v>
      </c>
      <c r="I17" s="30">
        <f>44*3</f>
        <v>132</v>
      </c>
      <c r="J17" s="29">
        <f>H17*6.65+I17*4.16</f>
        <v>549.12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65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2100</v>
      </c>
      <c r="F18" s="6" t="s">
        <v>356</v>
      </c>
      <c r="G18" s="652" t="s">
        <v>546</v>
      </c>
      <c r="H18" s="652">
        <v>98</v>
      </c>
      <c r="I18" s="30">
        <v>60</v>
      </c>
      <c r="J18" s="29">
        <f>H18*7+I18*5</f>
        <v>986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65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800</v>
      </c>
      <c r="F19" s="6" t="s">
        <v>356</v>
      </c>
      <c r="G19" s="652" t="s">
        <v>579</v>
      </c>
      <c r="H19" s="652">
        <v>37</v>
      </c>
      <c r="I19" s="30">
        <v>0</v>
      </c>
      <c r="J19" s="29">
        <f>H19*7+I19*5</f>
        <v>259</v>
      </c>
      <c r="K19" s="960" t="s">
        <v>69</v>
      </c>
      <c r="L19" s="961"/>
      <c r="M19" s="910" t="s">
        <v>28</v>
      </c>
      <c r="N19" s="910"/>
      <c r="O19" s="910"/>
      <c r="P19" s="910"/>
      <c r="Q19" s="665">
        <v>48</v>
      </c>
      <c r="S19" s="655"/>
      <c r="T19" s="209"/>
    </row>
    <row r="20" spans="1:20" s="665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652" t="s">
        <v>42</v>
      </c>
      <c r="F20" s="6" t="s">
        <v>333</v>
      </c>
      <c r="G20" s="652" t="s">
        <v>396</v>
      </c>
      <c r="H20" s="652" t="s">
        <v>42</v>
      </c>
      <c r="I20" s="652" t="s">
        <v>42</v>
      </c>
      <c r="J20" s="664">
        <f>J16</f>
        <v>524</v>
      </c>
      <c r="K20" s="960" t="s">
        <v>70</v>
      </c>
      <c r="L20" s="961"/>
      <c r="M20" s="910" t="s">
        <v>42</v>
      </c>
      <c r="N20" s="910"/>
      <c r="O20" s="910"/>
      <c r="P20" s="910"/>
      <c r="S20" s="655"/>
      <c r="T20" s="209"/>
    </row>
    <row r="21" spans="1:20" s="665" customFormat="1" ht="20.100000000000001" customHeight="1" x14ac:dyDescent="0.25">
      <c r="A21" s="8"/>
      <c r="B21" s="6" t="s">
        <v>417</v>
      </c>
      <c r="C21" s="652" t="s">
        <v>42</v>
      </c>
      <c r="D21" s="652" t="s">
        <v>42</v>
      </c>
      <c r="E21" s="652" t="s">
        <v>42</v>
      </c>
      <c r="F21" s="652" t="s">
        <v>42</v>
      </c>
      <c r="G21" s="652" t="s">
        <v>579</v>
      </c>
      <c r="H21" s="666" t="s">
        <v>42</v>
      </c>
      <c r="I21" s="666" t="s">
        <v>42</v>
      </c>
      <c r="J21" s="29">
        <f>J19</f>
        <v>259</v>
      </c>
      <c r="K21" s="660" t="s">
        <v>70</v>
      </c>
      <c r="L21" s="661"/>
      <c r="M21" s="910" t="s">
        <v>42</v>
      </c>
      <c r="N21" s="910"/>
      <c r="O21" s="910"/>
      <c r="P21" s="910"/>
      <c r="S21" s="655"/>
      <c r="T21" s="209"/>
    </row>
    <row r="22" spans="1:20" s="665" customFormat="1" ht="20.100000000000001" customHeight="1" x14ac:dyDescent="0.25">
      <c r="A22" s="8"/>
      <c r="B22" s="652" t="s">
        <v>367</v>
      </c>
      <c r="C22" s="652" t="s">
        <v>42</v>
      </c>
      <c r="D22" s="652" t="s">
        <v>42</v>
      </c>
      <c r="E22" s="652" t="s">
        <v>42</v>
      </c>
      <c r="F22" s="652" t="s">
        <v>42</v>
      </c>
      <c r="G22" s="652" t="s">
        <v>42</v>
      </c>
      <c r="H22" s="652" t="s">
        <v>42</v>
      </c>
      <c r="I22" s="652" t="s">
        <v>42</v>
      </c>
      <c r="J22" s="652">
        <v>0</v>
      </c>
      <c r="K22" s="660" t="s">
        <v>70</v>
      </c>
      <c r="L22" s="661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65" customFormat="1" ht="20.100000000000001" customHeight="1" x14ac:dyDescent="0.25">
      <c r="A23" s="8"/>
      <c r="B23" s="652"/>
      <c r="C23" s="652"/>
      <c r="D23" s="652"/>
      <c r="E23" s="652"/>
      <c r="F23" s="652"/>
      <c r="G23" s="652"/>
      <c r="H23" s="652"/>
      <c r="I23" s="652"/>
      <c r="J23" s="664"/>
      <c r="K23" s="960"/>
      <c r="L23" s="961"/>
      <c r="M23" s="900"/>
      <c r="N23" s="900"/>
      <c r="O23" s="900"/>
      <c r="P23" s="900"/>
      <c r="S23" s="655"/>
      <c r="T23" s="209"/>
    </row>
    <row r="24" spans="1:20" s="665" customFormat="1" ht="20.100000000000001" customHeight="1" x14ac:dyDescent="0.25">
      <c r="A24" s="8"/>
      <c r="B24" s="652"/>
      <c r="C24" s="652"/>
      <c r="D24" s="652"/>
      <c r="E24" s="652"/>
      <c r="F24" s="652"/>
      <c r="G24" s="652"/>
      <c r="H24" s="652"/>
      <c r="I24" s="652"/>
      <c r="J24" s="652"/>
      <c r="K24" s="960"/>
      <c r="L24" s="961"/>
      <c r="M24" s="900"/>
      <c r="N24" s="900"/>
      <c r="O24" s="900"/>
      <c r="P24" s="900"/>
      <c r="S24" s="655"/>
      <c r="T24" s="655"/>
    </row>
    <row r="25" spans="1:20" s="654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65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62" customFormat="1" ht="47.1" customHeight="1" x14ac:dyDescent="0.25">
      <c r="A27" s="8"/>
      <c r="B27" s="657" t="s">
        <v>26</v>
      </c>
      <c r="C27" s="657" t="s">
        <v>28</v>
      </c>
      <c r="D27" s="657" t="s">
        <v>29</v>
      </c>
      <c r="E27" s="657" t="s">
        <v>64</v>
      </c>
      <c r="F27" s="657" t="s">
        <v>30</v>
      </c>
      <c r="G27" s="659" t="s">
        <v>51</v>
      </c>
      <c r="H27" s="659" t="s">
        <v>52</v>
      </c>
      <c r="I27" s="659" t="s">
        <v>53</v>
      </c>
      <c r="J27" s="901" t="s">
        <v>54</v>
      </c>
      <c r="K27" s="902"/>
      <c r="L27" s="51"/>
      <c r="M27" s="657" t="s">
        <v>292</v>
      </c>
      <c r="N27" s="657" t="s">
        <v>293</v>
      </c>
      <c r="O27" s="657" t="s">
        <v>294</v>
      </c>
      <c r="P27" s="657" t="s">
        <v>304</v>
      </c>
    </row>
    <row r="28" spans="1:20" s="665" customFormat="1" ht="17.100000000000001" customHeight="1" x14ac:dyDescent="0.25">
      <c r="A28" s="8"/>
      <c r="B28" s="7" t="s">
        <v>43</v>
      </c>
      <c r="C28" s="26">
        <v>2</v>
      </c>
      <c r="D28" s="26">
        <v>3</v>
      </c>
      <c r="E28" s="652">
        <v>3</v>
      </c>
      <c r="F28" s="26">
        <f>SUM(C28:E28)</f>
        <v>8</v>
      </c>
      <c r="G28" s="652">
        <v>50</v>
      </c>
      <c r="H28" s="652">
        <v>0</v>
      </c>
      <c r="I28" s="652">
        <f>SUM(G28:H28)</f>
        <v>50</v>
      </c>
      <c r="J28" s="928">
        <v>10</v>
      </c>
      <c r="K28" s="929"/>
      <c r="L28" s="50"/>
      <c r="M28" s="651" t="s">
        <v>308</v>
      </c>
      <c r="N28" s="651">
        <v>5</v>
      </c>
      <c r="O28" s="651">
        <v>1</v>
      </c>
      <c r="P28" s="651">
        <f>O28+N28</f>
        <v>6</v>
      </c>
    </row>
    <row r="29" spans="1:20" s="665" customFormat="1" ht="17.100000000000001" customHeight="1" x14ac:dyDescent="0.25">
      <c r="A29" s="8"/>
      <c r="B29" s="652" t="s">
        <v>12</v>
      </c>
      <c r="C29" s="26">
        <v>0</v>
      </c>
      <c r="D29" s="26">
        <v>0</v>
      </c>
      <c r="E29" s="652">
        <v>3</v>
      </c>
      <c r="F29" s="26">
        <f t="shared" ref="F29:F35" si="1">SUM(C29:E29)</f>
        <v>3</v>
      </c>
      <c r="G29" s="652">
        <v>20</v>
      </c>
      <c r="H29" s="652">
        <v>0</v>
      </c>
      <c r="I29" s="652">
        <f>SUM(G29:H29)</f>
        <v>20</v>
      </c>
      <c r="J29" s="928">
        <v>0</v>
      </c>
      <c r="K29" s="929"/>
      <c r="L29" s="50"/>
      <c r="M29" s="651" t="s">
        <v>300</v>
      </c>
      <c r="N29" s="651">
        <v>7</v>
      </c>
      <c r="O29" s="651">
        <v>0</v>
      </c>
      <c r="P29" s="651">
        <f t="shared" ref="P29:P37" si="2">O29+N29</f>
        <v>7</v>
      </c>
    </row>
    <row r="30" spans="1:20" s="665" customFormat="1" ht="17.100000000000001" customHeight="1" x14ac:dyDescent="0.25">
      <c r="A30" s="8"/>
      <c r="B30" s="652" t="s">
        <v>13</v>
      </c>
      <c r="C30" s="652">
        <v>3</v>
      </c>
      <c r="D30" s="652">
        <v>0</v>
      </c>
      <c r="E30" s="652">
        <v>12</v>
      </c>
      <c r="F30" s="26">
        <f t="shared" si="1"/>
        <v>15</v>
      </c>
      <c r="G30" s="652">
        <v>120</v>
      </c>
      <c r="H30" s="652">
        <v>0</v>
      </c>
      <c r="I30" s="652">
        <f>SUM(G30:H30)</f>
        <v>120</v>
      </c>
      <c r="J30" s="928">
        <v>10</v>
      </c>
      <c r="K30" s="929"/>
      <c r="L30" s="50"/>
      <c r="M30" s="651" t="s">
        <v>296</v>
      </c>
      <c r="N30" s="651">
        <v>6</v>
      </c>
      <c r="O30" s="651">
        <v>1</v>
      </c>
      <c r="P30" s="651">
        <f t="shared" si="2"/>
        <v>7</v>
      </c>
    </row>
    <row r="31" spans="1:20" s="665" customFormat="1" ht="17.100000000000001" customHeight="1" x14ac:dyDescent="0.25">
      <c r="A31" s="8"/>
      <c r="B31" s="652" t="s">
        <v>10</v>
      </c>
      <c r="C31" s="652">
        <v>1</v>
      </c>
      <c r="D31" s="652">
        <v>0</v>
      </c>
      <c r="E31" s="652">
        <v>1</v>
      </c>
      <c r="F31" s="26">
        <f t="shared" si="1"/>
        <v>2</v>
      </c>
      <c r="G31" s="652">
        <v>10</v>
      </c>
      <c r="H31" s="652">
        <v>0</v>
      </c>
      <c r="I31" s="652">
        <f t="shared" ref="I31:I35" si="3">SUM(G31:H31)</f>
        <v>10</v>
      </c>
      <c r="J31" s="888">
        <v>0</v>
      </c>
      <c r="K31" s="890"/>
      <c r="L31" s="50"/>
      <c r="M31" s="651" t="s">
        <v>297</v>
      </c>
      <c r="N31" s="651">
        <v>5</v>
      </c>
      <c r="O31" s="651">
        <v>1</v>
      </c>
      <c r="P31" s="651">
        <f t="shared" si="2"/>
        <v>6</v>
      </c>
    </row>
    <row r="32" spans="1:20" s="665" customFormat="1" ht="17.100000000000001" customHeight="1" x14ac:dyDescent="0.25">
      <c r="A32" s="8"/>
      <c r="B32" s="652" t="s">
        <v>11</v>
      </c>
      <c r="C32" s="652">
        <v>4</v>
      </c>
      <c r="D32" s="652">
        <v>0</v>
      </c>
      <c r="E32" s="652">
        <v>3</v>
      </c>
      <c r="F32" s="26">
        <f t="shared" si="1"/>
        <v>7</v>
      </c>
      <c r="G32" s="652">
        <v>60</v>
      </c>
      <c r="H32" s="652">
        <v>0</v>
      </c>
      <c r="I32" s="652">
        <f t="shared" si="3"/>
        <v>60</v>
      </c>
      <c r="J32" s="928">
        <v>10</v>
      </c>
      <c r="K32" s="929"/>
      <c r="L32" s="50"/>
      <c r="M32" s="651" t="s">
        <v>295</v>
      </c>
      <c r="N32" s="651">
        <v>9</v>
      </c>
      <c r="O32" s="651">
        <v>0</v>
      </c>
      <c r="P32" s="651">
        <f t="shared" si="2"/>
        <v>9</v>
      </c>
    </row>
    <row r="33" spans="1:22" s="665" customFormat="1" ht="17.100000000000001" customHeight="1" x14ac:dyDescent="0.25">
      <c r="A33" s="8"/>
      <c r="B33" s="652" t="s">
        <v>31</v>
      </c>
      <c r="C33" s="652">
        <v>2</v>
      </c>
      <c r="D33" s="652">
        <v>2</v>
      </c>
      <c r="E33" s="652">
        <v>2</v>
      </c>
      <c r="F33" s="26">
        <f t="shared" si="1"/>
        <v>6</v>
      </c>
      <c r="G33" s="652">
        <v>40</v>
      </c>
      <c r="H33" s="652">
        <v>0</v>
      </c>
      <c r="I33" s="652">
        <f t="shared" si="3"/>
        <v>40</v>
      </c>
      <c r="J33" s="928">
        <v>0</v>
      </c>
      <c r="K33" s="929"/>
      <c r="L33" s="50"/>
      <c r="M33" s="651" t="s">
        <v>309</v>
      </c>
      <c r="N33" s="651">
        <v>15</v>
      </c>
      <c r="O33" s="651">
        <v>4</v>
      </c>
      <c r="P33" s="651">
        <f t="shared" si="2"/>
        <v>19</v>
      </c>
    </row>
    <row r="34" spans="1:22" s="665" customFormat="1" ht="17.100000000000001" customHeight="1" x14ac:dyDescent="0.25">
      <c r="A34" s="8"/>
      <c r="B34" s="652" t="s">
        <v>32</v>
      </c>
      <c r="C34" s="652">
        <v>2</v>
      </c>
      <c r="D34" s="652">
        <v>0</v>
      </c>
      <c r="E34" s="652">
        <v>0</v>
      </c>
      <c r="F34" s="26">
        <f t="shared" si="1"/>
        <v>2</v>
      </c>
      <c r="G34" s="652">
        <v>0</v>
      </c>
      <c r="H34" s="652">
        <v>0</v>
      </c>
      <c r="I34" s="652">
        <f t="shared" si="3"/>
        <v>0</v>
      </c>
      <c r="J34" s="928">
        <v>0</v>
      </c>
      <c r="K34" s="929"/>
      <c r="L34" s="50"/>
      <c r="M34" s="651" t="s">
        <v>604</v>
      </c>
      <c r="N34" s="651">
        <v>7</v>
      </c>
      <c r="O34" s="651">
        <v>0</v>
      </c>
      <c r="P34" s="651">
        <f t="shared" si="2"/>
        <v>7</v>
      </c>
    </row>
    <row r="35" spans="1:22" s="665" customFormat="1" ht="17.100000000000001" customHeight="1" x14ac:dyDescent="0.25">
      <c r="A35" s="8"/>
      <c r="B35" s="652" t="s">
        <v>63</v>
      </c>
      <c r="C35" s="652">
        <v>0</v>
      </c>
      <c r="D35" s="652">
        <v>2</v>
      </c>
      <c r="E35" s="652">
        <v>1</v>
      </c>
      <c r="F35" s="26">
        <f t="shared" si="1"/>
        <v>3</v>
      </c>
      <c r="G35" s="652">
        <v>30</v>
      </c>
      <c r="H35" s="652">
        <v>0</v>
      </c>
      <c r="I35" s="652">
        <f t="shared" si="3"/>
        <v>30</v>
      </c>
      <c r="J35" s="928">
        <v>0</v>
      </c>
      <c r="K35" s="929"/>
      <c r="L35" s="50"/>
      <c r="M35" s="651" t="s">
        <v>299</v>
      </c>
      <c r="N35" s="651">
        <v>6</v>
      </c>
      <c r="O35" s="651">
        <v>0</v>
      </c>
      <c r="P35" s="651">
        <f t="shared" si="2"/>
        <v>6</v>
      </c>
    </row>
    <row r="36" spans="1:22" s="665" customFormat="1" ht="17.100000000000001" customHeight="1" x14ac:dyDescent="0.25">
      <c r="A36" s="8"/>
      <c r="B36" s="652" t="s">
        <v>33</v>
      </c>
      <c r="C36" s="652">
        <v>1</v>
      </c>
      <c r="D36" s="652">
        <v>0</v>
      </c>
      <c r="E36" s="652" t="s">
        <v>72</v>
      </c>
      <c r="F36" s="26">
        <f>SUM(C36:E36)</f>
        <v>1</v>
      </c>
      <c r="G36" s="652">
        <v>8</v>
      </c>
      <c r="H36" s="652">
        <v>0</v>
      </c>
      <c r="I36" s="652">
        <f>SUM(G36:H36)</f>
        <v>8</v>
      </c>
      <c r="J36" s="928">
        <v>0</v>
      </c>
      <c r="K36" s="929"/>
      <c r="L36" s="50"/>
      <c r="M36" s="651" t="s">
        <v>307</v>
      </c>
      <c r="N36" s="651">
        <v>56</v>
      </c>
      <c r="O36" s="651">
        <v>0</v>
      </c>
      <c r="P36" s="651">
        <f t="shared" si="2"/>
        <v>56</v>
      </c>
    </row>
    <row r="37" spans="1:22" s="665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52">
        <v>100</v>
      </c>
      <c r="H37" s="652">
        <v>0</v>
      </c>
      <c r="I37" s="652">
        <f>SUM(G37:H37)</f>
        <v>100</v>
      </c>
      <c r="J37" s="928">
        <v>0</v>
      </c>
      <c r="K37" s="929"/>
      <c r="L37" s="50"/>
      <c r="M37" s="651" t="s">
        <v>549</v>
      </c>
      <c r="N37" s="651">
        <v>5</v>
      </c>
      <c r="O37" s="651">
        <v>0</v>
      </c>
      <c r="P37" s="651">
        <f t="shared" si="2"/>
        <v>5</v>
      </c>
    </row>
    <row r="38" spans="1:22" s="665" customFormat="1" ht="17.100000000000001" customHeight="1" x14ac:dyDescent="0.25">
      <c r="A38" s="8"/>
      <c r="B38" s="40" t="s">
        <v>550</v>
      </c>
      <c r="C38" s="103">
        <f>SUM(C28:C37)</f>
        <v>15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57</v>
      </c>
      <c r="G38" s="103">
        <f t="shared" si="4"/>
        <v>438</v>
      </c>
      <c r="H38" s="103">
        <f t="shared" si="4"/>
        <v>0</v>
      </c>
      <c r="I38" s="103">
        <f t="shared" si="4"/>
        <v>438</v>
      </c>
      <c r="J38" s="928">
        <f>SUM(J28:K37)</f>
        <v>30</v>
      </c>
      <c r="K38" s="929"/>
      <c r="L38" s="50"/>
      <c r="M38" s="651" t="s">
        <v>306</v>
      </c>
      <c r="N38" s="651">
        <f>SUM(N28:N37)</f>
        <v>121</v>
      </c>
      <c r="O38" s="651">
        <f>SUM(O28:O37)</f>
        <v>7</v>
      </c>
      <c r="P38" s="651">
        <f>SUM(P28:P37)</f>
        <v>128</v>
      </c>
      <c r="Q38" s="345">
        <f>N38-N36</f>
        <v>65</v>
      </c>
      <c r="S38" s="665">
        <f>(F38*10-G38)/10</f>
        <v>13.2</v>
      </c>
    </row>
    <row r="39" spans="1:22" s="665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65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65" customFormat="1" ht="30.6" customHeight="1" x14ac:dyDescent="0.25">
      <c r="A41" s="8"/>
      <c r="B41" s="659" t="s">
        <v>35</v>
      </c>
      <c r="C41" s="659" t="s">
        <v>36</v>
      </c>
      <c r="D41" s="659" t="s">
        <v>1</v>
      </c>
      <c r="E41" s="653" t="s">
        <v>45</v>
      </c>
      <c r="F41" s="659" t="s">
        <v>71</v>
      </c>
      <c r="G41" s="659" t="s">
        <v>37</v>
      </c>
      <c r="H41" s="901" t="s">
        <v>7</v>
      </c>
      <c r="I41" s="936"/>
      <c r="J41" s="936"/>
      <c r="K41" s="902"/>
      <c r="L41" s="43"/>
      <c r="M41" s="659" t="s">
        <v>50</v>
      </c>
      <c r="N41" s="659" t="s">
        <v>49</v>
      </c>
      <c r="O41" s="659" t="s">
        <v>48</v>
      </c>
      <c r="P41" s="659" t="s">
        <v>47</v>
      </c>
      <c r="Q41" s="665" t="s">
        <v>243</v>
      </c>
      <c r="R41" s="665" t="s">
        <v>424</v>
      </c>
    </row>
    <row r="42" spans="1:22" s="665" customFormat="1" ht="30.95" customHeight="1" x14ac:dyDescent="0.55000000000000004">
      <c r="A42" s="8"/>
      <c r="B42" s="652" t="s">
        <v>61</v>
      </c>
      <c r="C42" s="664">
        <v>0</v>
      </c>
      <c r="D42" s="652" t="s">
        <v>62</v>
      </c>
      <c r="E42" s="664">
        <f>'1403-04-16'!E42+'1403-04-17'!C42</f>
        <v>246800</v>
      </c>
      <c r="F42" s="664">
        <v>3480</v>
      </c>
      <c r="G42" s="664">
        <f>'1403-04-16'!G42-F42+C42+R42</f>
        <v>83229</v>
      </c>
      <c r="H42" s="1012" t="s">
        <v>425</v>
      </c>
      <c r="I42" s="1013"/>
      <c r="J42" s="1013"/>
      <c r="K42" s="1014"/>
      <c r="L42" s="41"/>
      <c r="M42" s="652" t="s">
        <v>66</v>
      </c>
      <c r="N42" s="664">
        <f>'1403-04-16'!O42</f>
        <v>2727.5699999999997</v>
      </c>
      <c r="O42" s="664">
        <f>SUMIF(B15:B24,S42,J15:J24)</f>
        <v>2808.12</v>
      </c>
      <c r="P42" s="664">
        <f>'1403-04-16'!P42+O42+Q42</f>
        <v>124994.45999999999</v>
      </c>
      <c r="Q42" s="19">
        <v>0</v>
      </c>
      <c r="R42" s="19">
        <v>0</v>
      </c>
      <c r="S42" s="665" t="s">
        <v>8</v>
      </c>
      <c r="V42" s="18"/>
    </row>
    <row r="43" spans="1:22" s="665" customFormat="1" ht="30.95" customHeight="1" x14ac:dyDescent="0.25">
      <c r="A43" s="8"/>
      <c r="B43" s="652" t="s">
        <v>301</v>
      </c>
      <c r="C43" s="652">
        <v>0</v>
      </c>
      <c r="D43" s="652" t="s">
        <v>302</v>
      </c>
      <c r="E43" s="667">
        <f>'1403-04-16'!E43+'1403-04-17'!C43</f>
        <v>251</v>
      </c>
      <c r="F43" s="652">
        <v>0</v>
      </c>
      <c r="G43" s="664" t="s">
        <v>42</v>
      </c>
      <c r="H43" s="937" t="s">
        <v>42</v>
      </c>
      <c r="I43" s="938"/>
      <c r="J43" s="938"/>
      <c r="K43" s="939"/>
      <c r="L43" s="42"/>
      <c r="M43" s="663" t="s">
        <v>67</v>
      </c>
      <c r="N43" s="664">
        <f>'1403-04-16'!O43</f>
        <v>2387.5699999999997</v>
      </c>
      <c r="O43" s="664">
        <f>SUMIF(F15:F19,S43,J15:J19)</f>
        <v>2284.12</v>
      </c>
      <c r="P43" s="664">
        <f>'1403-04-16'!P43+O43+Q43</f>
        <v>93275.65</v>
      </c>
      <c r="Q43" s="19">
        <f>Q42*0.6</f>
        <v>0</v>
      </c>
      <c r="R43" s="19"/>
      <c r="S43" s="665" t="s">
        <v>356</v>
      </c>
      <c r="U43" s="19"/>
    </row>
    <row r="44" spans="1:22" s="665" customFormat="1" ht="30.95" customHeight="1" x14ac:dyDescent="0.25">
      <c r="A44" s="8"/>
      <c r="B44" s="652" t="s">
        <v>551</v>
      </c>
      <c r="C44" s="652">
        <v>0</v>
      </c>
      <c r="D44" s="652" t="s">
        <v>485</v>
      </c>
      <c r="E44" s="667">
        <f>'1403-04-16'!E44+'1403-04-17'!C44</f>
        <v>340</v>
      </c>
      <c r="F44" s="652">
        <v>0</v>
      </c>
      <c r="G44" s="664">
        <v>340</v>
      </c>
      <c r="H44" s="937" t="s">
        <v>42</v>
      </c>
      <c r="I44" s="938"/>
      <c r="J44" s="938"/>
      <c r="K44" s="939"/>
      <c r="L44" s="42"/>
      <c r="M44" s="663" t="s">
        <v>164</v>
      </c>
      <c r="N44" s="664">
        <f>'1403-04-16'!O44</f>
        <v>340</v>
      </c>
      <c r="O44" s="664">
        <f>SUMIF(B15:B24,S44,J15:J24)</f>
        <v>524</v>
      </c>
      <c r="P44" s="664">
        <f>'1403-04-16'!P44+O44+Q44</f>
        <v>44214.66</v>
      </c>
      <c r="Q44" s="665">
        <v>0</v>
      </c>
      <c r="R44" s="19"/>
      <c r="S44" s="665" t="s">
        <v>163</v>
      </c>
      <c r="U44" s="19"/>
    </row>
    <row r="45" spans="1:22" s="665" customFormat="1" ht="30.95" customHeight="1" x14ac:dyDescent="0.25">
      <c r="A45" s="8"/>
      <c r="B45" s="652" t="s">
        <v>527</v>
      </c>
      <c r="C45" s="652">
        <v>0</v>
      </c>
      <c r="D45" s="652" t="s">
        <v>485</v>
      </c>
      <c r="E45" s="667">
        <f>'1403-04-16'!E45+'1403-04-17'!C45</f>
        <v>56</v>
      </c>
      <c r="F45" s="652">
        <v>0</v>
      </c>
      <c r="G45" s="664">
        <v>56</v>
      </c>
      <c r="H45" s="937" t="s">
        <v>42</v>
      </c>
      <c r="I45" s="938"/>
      <c r="J45" s="938"/>
      <c r="K45" s="939"/>
      <c r="L45" s="42"/>
      <c r="M45" s="663" t="s">
        <v>190</v>
      </c>
      <c r="N45" s="664">
        <f>'1403-04-16'!O45</f>
        <v>0</v>
      </c>
      <c r="O45" s="664">
        <f t="shared" ref="O45:O46" si="5">SUMIF(B18:B27,S45,J18:J27)</f>
        <v>259</v>
      </c>
      <c r="P45" s="664">
        <f>'1403-04-16'!P45+O45+Q45</f>
        <v>1287.3</v>
      </c>
      <c r="Q45" s="19">
        <v>0</v>
      </c>
      <c r="R45" s="19"/>
      <c r="S45" s="665" t="s">
        <v>417</v>
      </c>
    </row>
    <row r="46" spans="1:22" s="665" customFormat="1" ht="30.95" customHeight="1" x14ac:dyDescent="0.25">
      <c r="A46" s="8"/>
      <c r="B46" s="652" t="s">
        <v>578</v>
      </c>
      <c r="C46" s="652">
        <v>131</v>
      </c>
      <c r="D46" s="652" t="s">
        <v>302</v>
      </c>
      <c r="E46" s="667">
        <f>'1403-04-16'!E46+'1403-04-17'!C46</f>
        <v>8707</v>
      </c>
      <c r="F46" s="664">
        <f>C46</f>
        <v>131</v>
      </c>
      <c r="G46" s="664" t="s">
        <v>42</v>
      </c>
      <c r="H46" s="937" t="s">
        <v>42</v>
      </c>
      <c r="I46" s="938"/>
      <c r="J46" s="938"/>
      <c r="K46" s="939"/>
      <c r="L46" s="42"/>
      <c r="M46" s="652" t="s">
        <v>191</v>
      </c>
      <c r="N46" s="664">
        <f>'1403-04-16'!O46</f>
        <v>0</v>
      </c>
      <c r="O46" s="664">
        <f t="shared" si="5"/>
        <v>0</v>
      </c>
      <c r="P46" s="664">
        <f>'1403-04-16'!P46+O46+Q46</f>
        <v>90</v>
      </c>
      <c r="Q46" s="665">
        <v>0</v>
      </c>
      <c r="S46" s="665" t="s">
        <v>367</v>
      </c>
    </row>
    <row r="47" spans="1:22" s="665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65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65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7">
    <mergeCell ref="B48:P48"/>
    <mergeCell ref="B49:P49"/>
    <mergeCell ref="H42:K42"/>
    <mergeCell ref="H43:K43"/>
    <mergeCell ref="H44:K44"/>
    <mergeCell ref="H45:K45"/>
    <mergeCell ref="H46:K46"/>
    <mergeCell ref="B47:G47"/>
    <mergeCell ref="H47:P47"/>
    <mergeCell ref="H41:K41"/>
    <mergeCell ref="J31:K31"/>
    <mergeCell ref="J32:K32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J30:K30"/>
    <mergeCell ref="M21:P21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S7:V8"/>
    <mergeCell ref="B8:D8"/>
    <mergeCell ref="F8:G8"/>
    <mergeCell ref="I8:L8"/>
    <mergeCell ref="M8:P8"/>
    <mergeCell ref="B9:D9"/>
    <mergeCell ref="F9:G9"/>
    <mergeCell ref="I9:L9"/>
    <mergeCell ref="M9:P9"/>
    <mergeCell ref="T9:W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F711-9BB9-4F65-83CF-BF9F11546BE4}">
  <sheetPr>
    <pageSetUpPr fitToPage="1"/>
  </sheetPr>
  <dimension ref="A2:Z59"/>
  <sheetViews>
    <sheetView rightToLeft="1" view="pageBreakPreview" topLeftCell="A21" zoomScale="85" zoomScaleNormal="100" zoomScaleSheetLayoutView="85" workbookViewId="0">
      <selection activeCell="B46" sqref="B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82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82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82" customFormat="1" ht="23.1" customHeight="1" x14ac:dyDescent="0.25">
      <c r="A4" s="8"/>
      <c r="B4" s="977" t="s">
        <v>2</v>
      </c>
      <c r="C4" s="977"/>
      <c r="D4" s="977"/>
      <c r="E4" s="977"/>
      <c r="F4" s="674"/>
      <c r="G4" s="978" t="s">
        <v>16</v>
      </c>
      <c r="H4" s="978"/>
      <c r="I4" s="1071">
        <v>45481</v>
      </c>
      <c r="J4" s="1071"/>
      <c r="K4" s="1071"/>
      <c r="L4" s="1071"/>
      <c r="M4" s="1071"/>
      <c r="N4" s="978" t="s">
        <v>3</v>
      </c>
      <c r="O4" s="978"/>
      <c r="P4" s="102">
        <v>80</v>
      </c>
      <c r="R4" s="680"/>
    </row>
    <row r="5" spans="1:26" s="67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82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68" customFormat="1" ht="22.5" customHeight="1" x14ac:dyDescent="0.25">
      <c r="A7" s="8"/>
      <c r="B7" s="892" t="s">
        <v>60</v>
      </c>
      <c r="C7" s="892"/>
      <c r="D7" s="892"/>
      <c r="E7" s="669" t="s">
        <v>18</v>
      </c>
      <c r="F7" s="892" t="s">
        <v>60</v>
      </c>
      <c r="G7" s="892"/>
      <c r="H7" s="66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68" customFormat="1" ht="30" customHeight="1" x14ac:dyDescent="0.25">
      <c r="A8" s="8"/>
      <c r="B8" s="975" t="s">
        <v>606</v>
      </c>
      <c r="C8" s="975"/>
      <c r="D8" s="975"/>
      <c r="E8" s="679" t="s">
        <v>42</v>
      </c>
      <c r="F8" s="888" t="s">
        <v>607</v>
      </c>
      <c r="G8" s="890"/>
      <c r="H8" s="673">
        <v>225</v>
      </c>
      <c r="I8" s="1059" t="s">
        <v>608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668" customFormat="1" ht="30" customHeight="1" x14ac:dyDescent="0.25">
      <c r="A9" s="8"/>
      <c r="B9" s="975"/>
      <c r="C9" s="975"/>
      <c r="D9" s="975"/>
      <c r="E9" s="679" t="s">
        <v>42</v>
      </c>
      <c r="F9" s="928" t="s">
        <v>102</v>
      </c>
      <c r="G9" s="929"/>
      <c r="H9" s="673">
        <v>0</v>
      </c>
      <c r="I9" s="1062"/>
      <c r="J9" s="1063"/>
      <c r="K9" s="1063"/>
      <c r="L9" s="1064"/>
      <c r="M9" s="1018" t="s">
        <v>591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68" customFormat="1" ht="30" customHeight="1" x14ac:dyDescent="0.25">
      <c r="A10" s="8"/>
      <c r="B10" s="975"/>
      <c r="C10" s="975"/>
      <c r="D10" s="975"/>
      <c r="E10" s="679" t="s">
        <v>42</v>
      </c>
      <c r="F10" s="928" t="s">
        <v>588</v>
      </c>
      <c r="G10" s="929"/>
      <c r="H10" s="673">
        <v>2</v>
      </c>
      <c r="I10" s="1062" t="s">
        <v>605</v>
      </c>
      <c r="J10" s="1063"/>
      <c r="K10" s="1063"/>
      <c r="L10" s="1064"/>
      <c r="M10" s="1004" t="s">
        <v>609</v>
      </c>
      <c r="N10" s="1021"/>
      <c r="O10" s="1021"/>
      <c r="P10" s="1022"/>
    </row>
    <row r="11" spans="1:26" s="67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82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82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80" customFormat="1" ht="18.75" customHeight="1" x14ac:dyDescent="0.25">
      <c r="A14" s="8"/>
      <c r="B14" s="894"/>
      <c r="C14" s="894"/>
      <c r="D14" s="894"/>
      <c r="E14" s="894"/>
      <c r="F14" s="927"/>
      <c r="G14" s="893"/>
      <c r="H14" s="669" t="s">
        <v>57</v>
      </c>
      <c r="I14" s="669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82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750</v>
      </c>
      <c r="F15" s="6" t="s">
        <v>356</v>
      </c>
      <c r="G15" s="673" t="s">
        <v>84</v>
      </c>
      <c r="H15" s="7">
        <v>76</v>
      </c>
      <c r="I15" s="7">
        <v>0</v>
      </c>
      <c r="J15" s="29">
        <f>H15*7+I15*4</f>
        <v>532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82" t="str">
        <f>C15</f>
        <v>712 + 280</v>
      </c>
      <c r="Y15" s="682" t="str">
        <f>D15</f>
        <v>713 + 360</v>
      </c>
      <c r="Z15" s="417" t="str">
        <f>G15</f>
        <v>712 + 650</v>
      </c>
    </row>
    <row r="16" spans="1:26" s="682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900</v>
      </c>
      <c r="F16" s="6" t="s">
        <v>333</v>
      </c>
      <c r="G16" s="673" t="s">
        <v>541</v>
      </c>
      <c r="H16" s="7">
        <v>31</v>
      </c>
      <c r="I16" s="7">
        <v>61</v>
      </c>
      <c r="J16" s="29">
        <f>H16*6+I16*4</f>
        <v>430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671"/>
      <c r="T16" s="671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682" customFormat="1" ht="20.100000000000001" customHeight="1" x14ac:dyDescent="0.25">
      <c r="A17" s="8"/>
      <c r="B17" s="7" t="s">
        <v>8</v>
      </c>
      <c r="C17" s="7" t="s">
        <v>542</v>
      </c>
      <c r="D17" s="7" t="s">
        <v>610</v>
      </c>
      <c r="E17" s="7">
        <v>1000</v>
      </c>
      <c r="F17" s="6" t="s">
        <v>356</v>
      </c>
      <c r="G17" s="673" t="s">
        <v>543</v>
      </c>
      <c r="H17" s="673">
        <v>0</v>
      </c>
      <c r="I17" s="30">
        <v>96</v>
      </c>
      <c r="J17" s="29">
        <f>H17*6.65+I17*4.16</f>
        <v>399.36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82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2500</v>
      </c>
      <c r="F18" s="6" t="s">
        <v>356</v>
      </c>
      <c r="G18" s="673" t="s">
        <v>546</v>
      </c>
      <c r="H18" s="673">
        <v>153</v>
      </c>
      <c r="I18" s="30">
        <v>0</v>
      </c>
      <c r="J18" s="29">
        <f>H18*7+I18*5</f>
        <v>1071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82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650</v>
      </c>
      <c r="F19" s="6" t="s">
        <v>356</v>
      </c>
      <c r="G19" s="673" t="s">
        <v>579</v>
      </c>
      <c r="H19" s="673">
        <v>33</v>
      </c>
      <c r="I19" s="30">
        <v>0</v>
      </c>
      <c r="J19" s="29">
        <f>H19*7+I19*5</f>
        <v>231</v>
      </c>
      <c r="K19" s="960" t="s">
        <v>69</v>
      </c>
      <c r="L19" s="961"/>
      <c r="M19" s="910" t="s">
        <v>28</v>
      </c>
      <c r="N19" s="910"/>
      <c r="O19" s="910"/>
      <c r="P19" s="910"/>
      <c r="Q19" s="682">
        <v>48</v>
      </c>
      <c r="S19" s="671"/>
      <c r="T19" s="209"/>
    </row>
    <row r="20" spans="1:20" s="682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673" t="s">
        <v>42</v>
      </c>
      <c r="F20" s="6" t="s">
        <v>333</v>
      </c>
      <c r="G20" s="673" t="s">
        <v>396</v>
      </c>
      <c r="H20" s="673" t="s">
        <v>42</v>
      </c>
      <c r="I20" s="673" t="s">
        <v>42</v>
      </c>
      <c r="J20" s="681">
        <f>J16</f>
        <v>430</v>
      </c>
      <c r="K20" s="960" t="s">
        <v>70</v>
      </c>
      <c r="L20" s="961"/>
      <c r="M20" s="910" t="s">
        <v>42</v>
      </c>
      <c r="N20" s="910"/>
      <c r="O20" s="910"/>
      <c r="P20" s="910"/>
      <c r="S20" s="671"/>
      <c r="T20" s="209"/>
    </row>
    <row r="21" spans="1:20" s="682" customFormat="1" ht="20.100000000000001" customHeight="1" x14ac:dyDescent="0.25">
      <c r="A21" s="8"/>
      <c r="B21" s="6" t="s">
        <v>417</v>
      </c>
      <c r="C21" s="673" t="s">
        <v>42</v>
      </c>
      <c r="D21" s="673" t="s">
        <v>42</v>
      </c>
      <c r="E21" s="673" t="s">
        <v>42</v>
      </c>
      <c r="F21" s="673" t="s">
        <v>42</v>
      </c>
      <c r="G21" s="673" t="s">
        <v>579</v>
      </c>
      <c r="H21" s="673" t="s">
        <v>42</v>
      </c>
      <c r="I21" s="673" t="s">
        <v>42</v>
      </c>
      <c r="J21" s="29">
        <v>0</v>
      </c>
      <c r="K21" s="677" t="s">
        <v>70</v>
      </c>
      <c r="L21" s="678"/>
      <c r="M21" s="910" t="s">
        <v>42</v>
      </c>
      <c r="N21" s="910"/>
      <c r="O21" s="910"/>
      <c r="P21" s="910"/>
      <c r="S21" s="671"/>
      <c r="T21" s="209"/>
    </row>
    <row r="22" spans="1:20" s="682" customFormat="1" ht="20.100000000000001" customHeight="1" x14ac:dyDescent="0.25">
      <c r="A22" s="8"/>
      <c r="B22" s="673" t="s">
        <v>367</v>
      </c>
      <c r="C22" s="673" t="s">
        <v>42</v>
      </c>
      <c r="D22" s="673" t="s">
        <v>42</v>
      </c>
      <c r="E22" s="673" t="s">
        <v>42</v>
      </c>
      <c r="F22" s="673" t="s">
        <v>42</v>
      </c>
      <c r="G22" s="673" t="s">
        <v>42</v>
      </c>
      <c r="H22" s="673" t="s">
        <v>42</v>
      </c>
      <c r="I22" s="673" t="s">
        <v>42</v>
      </c>
      <c r="J22" s="673">
        <v>0</v>
      </c>
      <c r="K22" s="677" t="s">
        <v>70</v>
      </c>
      <c r="L22" s="678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82" customFormat="1" ht="20.100000000000001" customHeight="1" x14ac:dyDescent="0.25">
      <c r="A23" s="8"/>
      <c r="B23" s="673"/>
      <c r="C23" s="673"/>
      <c r="D23" s="673"/>
      <c r="E23" s="673"/>
      <c r="F23" s="673"/>
      <c r="G23" s="673"/>
      <c r="H23" s="673"/>
      <c r="I23" s="673"/>
      <c r="J23" s="681"/>
      <c r="K23" s="960"/>
      <c r="L23" s="961"/>
      <c r="M23" s="900"/>
      <c r="N23" s="900"/>
      <c r="O23" s="900"/>
      <c r="P23" s="900"/>
      <c r="S23" s="671"/>
      <c r="T23" s="209"/>
    </row>
    <row r="24" spans="1:20" s="682" customFormat="1" ht="20.100000000000001" customHeight="1" x14ac:dyDescent="0.25">
      <c r="A24" s="8"/>
      <c r="B24" s="673"/>
      <c r="C24" s="673"/>
      <c r="D24" s="673"/>
      <c r="E24" s="673"/>
      <c r="F24" s="673"/>
      <c r="G24" s="673"/>
      <c r="H24" s="673"/>
      <c r="I24" s="673"/>
      <c r="J24" s="673"/>
      <c r="K24" s="960"/>
      <c r="L24" s="961"/>
      <c r="M24" s="900"/>
      <c r="N24" s="900"/>
      <c r="O24" s="900"/>
      <c r="P24" s="900"/>
      <c r="S24" s="671"/>
      <c r="T24" s="671"/>
    </row>
    <row r="25" spans="1:20" s="675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82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80" customFormat="1" ht="47.1" customHeight="1" x14ac:dyDescent="0.25">
      <c r="A27" s="8"/>
      <c r="B27" s="669" t="s">
        <v>26</v>
      </c>
      <c r="C27" s="669" t="s">
        <v>28</v>
      </c>
      <c r="D27" s="669" t="s">
        <v>29</v>
      </c>
      <c r="E27" s="669" t="s">
        <v>64</v>
      </c>
      <c r="F27" s="669" t="s">
        <v>30</v>
      </c>
      <c r="G27" s="670" t="s">
        <v>51</v>
      </c>
      <c r="H27" s="670" t="s">
        <v>52</v>
      </c>
      <c r="I27" s="670" t="s">
        <v>53</v>
      </c>
      <c r="J27" s="901" t="s">
        <v>54</v>
      </c>
      <c r="K27" s="902"/>
      <c r="L27" s="51"/>
      <c r="M27" s="669" t="s">
        <v>292</v>
      </c>
      <c r="N27" s="669" t="s">
        <v>293</v>
      </c>
      <c r="O27" s="669" t="s">
        <v>294</v>
      </c>
      <c r="P27" s="669" t="s">
        <v>304</v>
      </c>
    </row>
    <row r="28" spans="1:20" s="682" customFormat="1" ht="17.100000000000001" customHeight="1" x14ac:dyDescent="0.25">
      <c r="A28" s="8"/>
      <c r="B28" s="7" t="s">
        <v>43</v>
      </c>
      <c r="C28" s="26">
        <v>2</v>
      </c>
      <c r="D28" s="26">
        <v>3</v>
      </c>
      <c r="E28" s="673">
        <v>3</v>
      </c>
      <c r="F28" s="26">
        <f>SUM(C28:E28)</f>
        <v>8</v>
      </c>
      <c r="G28" s="673">
        <v>50</v>
      </c>
      <c r="H28" s="673">
        <v>0</v>
      </c>
      <c r="I28" s="673">
        <f>SUM(G28:H28)</f>
        <v>50</v>
      </c>
      <c r="J28" s="928">
        <v>10</v>
      </c>
      <c r="K28" s="929"/>
      <c r="L28" s="50"/>
      <c r="M28" s="676" t="s">
        <v>308</v>
      </c>
      <c r="N28" s="676">
        <v>5</v>
      </c>
      <c r="O28" s="676">
        <v>1</v>
      </c>
      <c r="P28" s="676">
        <f>O28+N28</f>
        <v>6</v>
      </c>
    </row>
    <row r="29" spans="1:20" s="682" customFormat="1" ht="17.100000000000001" customHeight="1" x14ac:dyDescent="0.25">
      <c r="A29" s="8"/>
      <c r="B29" s="673" t="s">
        <v>12</v>
      </c>
      <c r="C29" s="26">
        <v>0</v>
      </c>
      <c r="D29" s="26">
        <v>0</v>
      </c>
      <c r="E29" s="673">
        <v>3</v>
      </c>
      <c r="F29" s="26">
        <f t="shared" ref="F29:F35" si="1">SUM(C29:E29)</f>
        <v>3</v>
      </c>
      <c r="G29" s="673">
        <v>23</v>
      </c>
      <c r="H29" s="673">
        <v>0</v>
      </c>
      <c r="I29" s="673">
        <f>SUM(G29:H29)</f>
        <v>23</v>
      </c>
      <c r="J29" s="928">
        <v>0</v>
      </c>
      <c r="K29" s="929"/>
      <c r="L29" s="50"/>
      <c r="M29" s="676" t="s">
        <v>300</v>
      </c>
      <c r="N29" s="676">
        <v>7</v>
      </c>
      <c r="O29" s="676">
        <v>0</v>
      </c>
      <c r="P29" s="676">
        <f t="shared" ref="P29:P37" si="2">O29+N29</f>
        <v>7</v>
      </c>
    </row>
    <row r="30" spans="1:20" s="682" customFormat="1" ht="17.100000000000001" customHeight="1" x14ac:dyDescent="0.25">
      <c r="A30" s="8"/>
      <c r="B30" s="673" t="s">
        <v>13</v>
      </c>
      <c r="C30" s="673">
        <v>3</v>
      </c>
      <c r="D30" s="673">
        <v>0</v>
      </c>
      <c r="E30" s="673">
        <v>12</v>
      </c>
      <c r="F30" s="26">
        <f t="shared" si="1"/>
        <v>15</v>
      </c>
      <c r="G30" s="673">
        <v>120</v>
      </c>
      <c r="H30" s="673">
        <v>0</v>
      </c>
      <c r="I30" s="673">
        <f>SUM(G30:H30)</f>
        <v>120</v>
      </c>
      <c r="J30" s="928">
        <v>10</v>
      </c>
      <c r="K30" s="929"/>
      <c r="L30" s="50"/>
      <c r="M30" s="676" t="s">
        <v>296</v>
      </c>
      <c r="N30" s="676">
        <v>6</v>
      </c>
      <c r="O30" s="676">
        <v>1</v>
      </c>
      <c r="P30" s="676">
        <f t="shared" si="2"/>
        <v>7</v>
      </c>
    </row>
    <row r="31" spans="1:20" s="682" customFormat="1" ht="17.100000000000001" customHeight="1" x14ac:dyDescent="0.25">
      <c r="A31" s="8"/>
      <c r="B31" s="673" t="s">
        <v>10</v>
      </c>
      <c r="C31" s="673">
        <v>1</v>
      </c>
      <c r="D31" s="673">
        <v>0</v>
      </c>
      <c r="E31" s="673">
        <v>1</v>
      </c>
      <c r="F31" s="26">
        <f t="shared" si="1"/>
        <v>2</v>
      </c>
      <c r="G31" s="673">
        <v>10</v>
      </c>
      <c r="H31" s="673">
        <v>0</v>
      </c>
      <c r="I31" s="673">
        <f t="shared" ref="I31:I35" si="3">SUM(G31:H31)</f>
        <v>10</v>
      </c>
      <c r="J31" s="888">
        <v>0</v>
      </c>
      <c r="K31" s="890"/>
      <c r="L31" s="50"/>
      <c r="M31" s="676" t="s">
        <v>297</v>
      </c>
      <c r="N31" s="676">
        <v>5</v>
      </c>
      <c r="O31" s="676">
        <v>1</v>
      </c>
      <c r="P31" s="676">
        <f t="shared" si="2"/>
        <v>6</v>
      </c>
    </row>
    <row r="32" spans="1:20" s="682" customFormat="1" ht="17.100000000000001" customHeight="1" x14ac:dyDescent="0.25">
      <c r="A32" s="8"/>
      <c r="B32" s="673" t="s">
        <v>11</v>
      </c>
      <c r="C32" s="673">
        <v>4</v>
      </c>
      <c r="D32" s="673">
        <v>0</v>
      </c>
      <c r="E32" s="673">
        <v>3</v>
      </c>
      <c r="F32" s="26">
        <f t="shared" si="1"/>
        <v>7</v>
      </c>
      <c r="G32" s="673">
        <v>60</v>
      </c>
      <c r="H32" s="673">
        <v>0</v>
      </c>
      <c r="I32" s="673">
        <f t="shared" si="3"/>
        <v>60</v>
      </c>
      <c r="J32" s="928">
        <v>10</v>
      </c>
      <c r="K32" s="929"/>
      <c r="L32" s="50"/>
      <c r="M32" s="676" t="s">
        <v>295</v>
      </c>
      <c r="N32" s="676">
        <v>9</v>
      </c>
      <c r="O32" s="676">
        <v>0</v>
      </c>
      <c r="P32" s="676">
        <f t="shared" si="2"/>
        <v>9</v>
      </c>
    </row>
    <row r="33" spans="1:22" s="682" customFormat="1" ht="17.100000000000001" customHeight="1" x14ac:dyDescent="0.25">
      <c r="A33" s="8"/>
      <c r="B33" s="673" t="s">
        <v>31</v>
      </c>
      <c r="C33" s="673">
        <v>2</v>
      </c>
      <c r="D33" s="673">
        <v>2</v>
      </c>
      <c r="E33" s="673">
        <v>2</v>
      </c>
      <c r="F33" s="26">
        <f t="shared" si="1"/>
        <v>6</v>
      </c>
      <c r="G33" s="673">
        <v>40</v>
      </c>
      <c r="H33" s="673">
        <v>0</v>
      </c>
      <c r="I33" s="673">
        <f t="shared" si="3"/>
        <v>40</v>
      </c>
      <c r="J33" s="928">
        <v>0</v>
      </c>
      <c r="K33" s="929"/>
      <c r="L33" s="50"/>
      <c r="M33" s="676" t="s">
        <v>309</v>
      </c>
      <c r="N33" s="676">
        <v>15</v>
      </c>
      <c r="O33" s="676">
        <v>4</v>
      </c>
      <c r="P33" s="676">
        <f t="shared" si="2"/>
        <v>19</v>
      </c>
    </row>
    <row r="34" spans="1:22" s="682" customFormat="1" ht="17.100000000000001" customHeight="1" x14ac:dyDescent="0.25">
      <c r="A34" s="8"/>
      <c r="B34" s="673" t="s">
        <v>32</v>
      </c>
      <c r="C34" s="673">
        <v>2</v>
      </c>
      <c r="D34" s="673">
        <v>0</v>
      </c>
      <c r="E34" s="673">
        <v>0</v>
      </c>
      <c r="F34" s="26">
        <f t="shared" si="1"/>
        <v>2</v>
      </c>
      <c r="G34" s="673">
        <v>0</v>
      </c>
      <c r="H34" s="673">
        <v>0</v>
      </c>
      <c r="I34" s="673">
        <f t="shared" si="3"/>
        <v>0</v>
      </c>
      <c r="J34" s="928">
        <v>0</v>
      </c>
      <c r="K34" s="929"/>
      <c r="L34" s="50"/>
      <c r="M34" s="676" t="s">
        <v>604</v>
      </c>
      <c r="N34" s="676">
        <v>7</v>
      </c>
      <c r="O34" s="676">
        <v>0</v>
      </c>
      <c r="P34" s="676">
        <f t="shared" si="2"/>
        <v>7</v>
      </c>
    </row>
    <row r="35" spans="1:22" s="682" customFormat="1" ht="17.100000000000001" customHeight="1" x14ac:dyDescent="0.25">
      <c r="A35" s="8"/>
      <c r="B35" s="673" t="s">
        <v>63</v>
      </c>
      <c r="C35" s="673">
        <v>0</v>
      </c>
      <c r="D35" s="673">
        <v>2</v>
      </c>
      <c r="E35" s="673">
        <v>1</v>
      </c>
      <c r="F35" s="26">
        <f t="shared" si="1"/>
        <v>3</v>
      </c>
      <c r="G35" s="673">
        <v>30</v>
      </c>
      <c r="H35" s="673">
        <v>0</v>
      </c>
      <c r="I35" s="673">
        <f t="shared" si="3"/>
        <v>30</v>
      </c>
      <c r="J35" s="928">
        <v>0</v>
      </c>
      <c r="K35" s="929"/>
      <c r="L35" s="50"/>
      <c r="M35" s="676" t="s">
        <v>299</v>
      </c>
      <c r="N35" s="676">
        <v>6</v>
      </c>
      <c r="O35" s="676">
        <v>0</v>
      </c>
      <c r="P35" s="676">
        <f t="shared" si="2"/>
        <v>6</v>
      </c>
    </row>
    <row r="36" spans="1:22" s="682" customFormat="1" ht="17.100000000000001" customHeight="1" x14ac:dyDescent="0.25">
      <c r="A36" s="8"/>
      <c r="B36" s="673" t="s">
        <v>33</v>
      </c>
      <c r="C36" s="673">
        <v>1</v>
      </c>
      <c r="D36" s="673">
        <v>0</v>
      </c>
      <c r="E36" s="673" t="s">
        <v>72</v>
      </c>
      <c r="F36" s="26">
        <f>SUM(C36:E36)</f>
        <v>1</v>
      </c>
      <c r="G36" s="673">
        <v>8</v>
      </c>
      <c r="H36" s="673">
        <v>0</v>
      </c>
      <c r="I36" s="673">
        <f>SUM(G36:H36)</f>
        <v>8</v>
      </c>
      <c r="J36" s="928">
        <v>0</v>
      </c>
      <c r="K36" s="929"/>
      <c r="L36" s="50"/>
      <c r="M36" s="676" t="s">
        <v>307</v>
      </c>
      <c r="N36" s="676">
        <v>56</v>
      </c>
      <c r="O36" s="676">
        <v>0</v>
      </c>
      <c r="P36" s="676">
        <f t="shared" si="2"/>
        <v>56</v>
      </c>
    </row>
    <row r="37" spans="1:22" s="682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73">
        <v>100</v>
      </c>
      <c r="H37" s="673">
        <v>0</v>
      </c>
      <c r="I37" s="673">
        <f>SUM(G37:H37)</f>
        <v>100</v>
      </c>
      <c r="J37" s="928">
        <v>0</v>
      </c>
      <c r="K37" s="929"/>
      <c r="L37" s="50"/>
      <c r="M37" s="676" t="s">
        <v>549</v>
      </c>
      <c r="N37" s="676">
        <v>5</v>
      </c>
      <c r="O37" s="676">
        <v>0</v>
      </c>
      <c r="P37" s="676">
        <f t="shared" si="2"/>
        <v>5</v>
      </c>
    </row>
    <row r="38" spans="1:22" s="682" customFormat="1" ht="17.100000000000001" customHeight="1" x14ac:dyDescent="0.25">
      <c r="A38" s="8"/>
      <c r="B38" s="40" t="s">
        <v>550</v>
      </c>
      <c r="C38" s="103">
        <f>SUM(C28:C37)</f>
        <v>15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57</v>
      </c>
      <c r="G38" s="103">
        <f t="shared" si="4"/>
        <v>441</v>
      </c>
      <c r="H38" s="103">
        <f t="shared" si="4"/>
        <v>0</v>
      </c>
      <c r="I38" s="103">
        <f t="shared" si="4"/>
        <v>441</v>
      </c>
      <c r="J38" s="928">
        <f>SUM(J28:K37)</f>
        <v>30</v>
      </c>
      <c r="K38" s="929"/>
      <c r="L38" s="50"/>
      <c r="M38" s="676" t="s">
        <v>306</v>
      </c>
      <c r="N38" s="676">
        <f>SUM(N28:N37)</f>
        <v>121</v>
      </c>
      <c r="O38" s="676">
        <f>SUM(O28:O37)</f>
        <v>7</v>
      </c>
      <c r="P38" s="676">
        <f>SUM(P28:P37)</f>
        <v>128</v>
      </c>
      <c r="Q38" s="345">
        <f>N38-N36</f>
        <v>65</v>
      </c>
      <c r="S38" s="682">
        <f>(F38*10-G38)/10</f>
        <v>12.9</v>
      </c>
    </row>
    <row r="39" spans="1:22" s="682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82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82" customFormat="1" ht="30.6" customHeight="1" x14ac:dyDescent="0.25">
      <c r="A41" s="8"/>
      <c r="B41" s="670" t="s">
        <v>35</v>
      </c>
      <c r="C41" s="670" t="s">
        <v>36</v>
      </c>
      <c r="D41" s="670" t="s">
        <v>1</v>
      </c>
      <c r="E41" s="672" t="s">
        <v>45</v>
      </c>
      <c r="F41" s="670" t="s">
        <v>71</v>
      </c>
      <c r="G41" s="670" t="s">
        <v>37</v>
      </c>
      <c r="H41" s="901" t="s">
        <v>7</v>
      </c>
      <c r="I41" s="936"/>
      <c r="J41" s="936"/>
      <c r="K41" s="902"/>
      <c r="L41" s="43"/>
      <c r="M41" s="670" t="s">
        <v>50</v>
      </c>
      <c r="N41" s="670" t="s">
        <v>49</v>
      </c>
      <c r="O41" s="670" t="s">
        <v>48</v>
      </c>
      <c r="P41" s="670" t="s">
        <v>47</v>
      </c>
      <c r="Q41" s="682" t="s">
        <v>243</v>
      </c>
      <c r="R41" s="682" t="s">
        <v>424</v>
      </c>
    </row>
    <row r="42" spans="1:22" s="682" customFormat="1" ht="30.95" customHeight="1" x14ac:dyDescent="0.55000000000000004">
      <c r="A42" s="8"/>
      <c r="B42" s="673" t="s">
        <v>61</v>
      </c>
      <c r="C42" s="681">
        <v>0</v>
      </c>
      <c r="D42" s="673" t="s">
        <v>62</v>
      </c>
      <c r="E42" s="681">
        <f>'1403-04-16'!E42+'1403-04-18'!C42</f>
        <v>246800</v>
      </c>
      <c r="F42" s="681">
        <v>2938</v>
      </c>
      <c r="G42" s="681">
        <f>'1403-04-17'!G42-F42+C42+R42</f>
        <v>80291</v>
      </c>
      <c r="H42" s="1012" t="s">
        <v>425</v>
      </c>
      <c r="I42" s="1013"/>
      <c r="J42" s="1013"/>
      <c r="K42" s="1014"/>
      <c r="L42" s="41"/>
      <c r="M42" s="673" t="s">
        <v>66</v>
      </c>
      <c r="N42" s="681">
        <f>'1403-04-17'!O42</f>
        <v>2808.12</v>
      </c>
      <c r="O42" s="681">
        <f>SUMIF(B15:B24,S42,J15:J24)</f>
        <v>2663.36</v>
      </c>
      <c r="P42" s="681">
        <f>'1403-04-17'!P42+O42+Q42</f>
        <v>127657.81999999999</v>
      </c>
      <c r="Q42" s="19">
        <v>0</v>
      </c>
      <c r="R42" s="19">
        <v>0</v>
      </c>
      <c r="S42" s="682" t="s">
        <v>8</v>
      </c>
      <c r="V42" s="18"/>
    </row>
    <row r="43" spans="1:22" s="682" customFormat="1" ht="30.95" customHeight="1" x14ac:dyDescent="0.25">
      <c r="A43" s="8"/>
      <c r="B43" s="673" t="s">
        <v>301</v>
      </c>
      <c r="C43" s="673">
        <v>0</v>
      </c>
      <c r="D43" s="673" t="s">
        <v>302</v>
      </c>
      <c r="E43" s="681">
        <f>'1403-04-16'!E43+'1403-04-18'!C43</f>
        <v>251</v>
      </c>
      <c r="F43" s="673">
        <v>0</v>
      </c>
      <c r="G43" s="683"/>
      <c r="H43" s="937" t="s">
        <v>42</v>
      </c>
      <c r="I43" s="938"/>
      <c r="J43" s="938"/>
      <c r="K43" s="939"/>
      <c r="L43" s="42"/>
      <c r="M43" s="679" t="s">
        <v>67</v>
      </c>
      <c r="N43" s="683">
        <f>'1403-04-17'!O43</f>
        <v>2284.12</v>
      </c>
      <c r="O43" s="681">
        <f>SUMIF(F15:F19,S43,J15:J19)</f>
        <v>2233.36</v>
      </c>
      <c r="P43" s="683">
        <f>'1403-04-17'!P43+O43+Q43</f>
        <v>95509.01</v>
      </c>
      <c r="Q43" s="19">
        <f>Q42*0.6</f>
        <v>0</v>
      </c>
      <c r="R43" s="19"/>
      <c r="S43" s="682" t="s">
        <v>356</v>
      </c>
      <c r="U43" s="19"/>
    </row>
    <row r="44" spans="1:22" s="682" customFormat="1" ht="30.95" customHeight="1" x14ac:dyDescent="0.25">
      <c r="A44" s="8"/>
      <c r="B44" s="673" t="s">
        <v>551</v>
      </c>
      <c r="C44" s="673">
        <v>0</v>
      </c>
      <c r="D44" s="673" t="s">
        <v>485</v>
      </c>
      <c r="E44" s="681">
        <f>'1403-04-16'!E44+'1403-04-18'!C44</f>
        <v>340</v>
      </c>
      <c r="F44" s="673">
        <v>0</v>
      </c>
      <c r="G44" s="683">
        <f>'1403-04-17'!G44-F44+C44+R44</f>
        <v>340</v>
      </c>
      <c r="H44" s="937" t="s">
        <v>42</v>
      </c>
      <c r="I44" s="938"/>
      <c r="J44" s="938"/>
      <c r="K44" s="939"/>
      <c r="L44" s="42"/>
      <c r="M44" s="679" t="s">
        <v>164</v>
      </c>
      <c r="N44" s="683">
        <f>'1403-04-17'!O44</f>
        <v>524</v>
      </c>
      <c r="O44" s="681">
        <f>SUMIF(B15:B24,S44,J15:J24)</f>
        <v>430</v>
      </c>
      <c r="P44" s="683">
        <f>'1403-04-17'!P44+O44+Q44</f>
        <v>44644.66</v>
      </c>
      <c r="Q44" s="682">
        <v>0</v>
      </c>
      <c r="R44" s="19"/>
      <c r="S44" s="682" t="s">
        <v>163</v>
      </c>
      <c r="U44" s="19"/>
    </row>
    <row r="45" spans="1:22" s="682" customFormat="1" ht="30.95" customHeight="1" x14ac:dyDescent="0.25">
      <c r="A45" s="8"/>
      <c r="B45" s="673" t="s">
        <v>527</v>
      </c>
      <c r="C45" s="673">
        <v>0</v>
      </c>
      <c r="D45" s="673" t="s">
        <v>485</v>
      </c>
      <c r="E45" s="681">
        <f>'1403-04-16'!E45+'1403-04-18'!C45</f>
        <v>56</v>
      </c>
      <c r="F45" s="673">
        <v>0</v>
      </c>
      <c r="G45" s="683">
        <f>'1403-04-17'!G45-F45+C45+R45</f>
        <v>56</v>
      </c>
      <c r="H45" s="937" t="s">
        <v>42</v>
      </c>
      <c r="I45" s="938"/>
      <c r="J45" s="938"/>
      <c r="K45" s="939"/>
      <c r="L45" s="42"/>
      <c r="M45" s="679" t="s">
        <v>190</v>
      </c>
      <c r="N45" s="683">
        <f>'1403-04-17'!O45</f>
        <v>259</v>
      </c>
      <c r="O45" s="681">
        <f t="shared" ref="O45:O46" si="5">SUMIF(B18:B27,S45,J18:J27)</f>
        <v>0</v>
      </c>
      <c r="P45" s="683">
        <f>'1403-04-17'!P45+O45+Q45</f>
        <v>1287.3</v>
      </c>
      <c r="Q45" s="19">
        <v>0</v>
      </c>
      <c r="R45" s="19"/>
      <c r="S45" s="682" t="s">
        <v>417</v>
      </c>
    </row>
    <row r="46" spans="1:22" s="682" customFormat="1" ht="30.95" customHeight="1" x14ac:dyDescent="0.25">
      <c r="A46" s="8"/>
      <c r="B46" s="673" t="s">
        <v>578</v>
      </c>
      <c r="C46" s="673">
        <v>201</v>
      </c>
      <c r="D46" s="673" t="s">
        <v>302</v>
      </c>
      <c r="E46" s="681">
        <f>'1403-04-17'!E46+'1403-04-18'!C46</f>
        <v>8908</v>
      </c>
      <c r="F46" s="681">
        <f>C46</f>
        <v>201</v>
      </c>
      <c r="G46" s="683"/>
      <c r="H46" s="937" t="s">
        <v>42</v>
      </c>
      <c r="I46" s="938"/>
      <c r="J46" s="938"/>
      <c r="K46" s="939"/>
      <c r="L46" s="42"/>
      <c r="M46" s="673" t="s">
        <v>191</v>
      </c>
      <c r="N46" s="683">
        <f>'1403-04-17'!O46</f>
        <v>0</v>
      </c>
      <c r="O46" s="681">
        <f t="shared" si="5"/>
        <v>0</v>
      </c>
      <c r="P46" s="683">
        <f>'1403-04-17'!P46+O46+Q46</f>
        <v>90</v>
      </c>
      <c r="Q46" s="682">
        <v>0</v>
      </c>
      <c r="S46" s="682" t="s">
        <v>367</v>
      </c>
    </row>
    <row r="47" spans="1:22" s="682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82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82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7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B9:D9"/>
    <mergeCell ref="F9:G9"/>
    <mergeCell ref="I9:L9"/>
    <mergeCell ref="M9:P9"/>
    <mergeCell ref="T9:W9"/>
    <mergeCell ref="S7:V8"/>
    <mergeCell ref="B8:D8"/>
    <mergeCell ref="F8:G8"/>
    <mergeCell ref="I8:L8"/>
    <mergeCell ref="M8:P8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J30:K30"/>
    <mergeCell ref="M21:P21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H41:K41"/>
    <mergeCell ref="J31:K31"/>
    <mergeCell ref="J32:K32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B48:P48"/>
    <mergeCell ref="B49:P49"/>
    <mergeCell ref="H42:K42"/>
    <mergeCell ref="H43:K43"/>
    <mergeCell ref="H44:K44"/>
    <mergeCell ref="H45:K45"/>
    <mergeCell ref="H46:K46"/>
    <mergeCell ref="B47:G47"/>
    <mergeCell ref="H47:P47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0197-E234-4491-9B5C-0AD75CF46DB0}">
  <sheetPr>
    <pageSetUpPr fitToPage="1"/>
  </sheetPr>
  <dimension ref="A2:Z59"/>
  <sheetViews>
    <sheetView rightToLeft="1" view="pageBreakPreview" topLeftCell="A22" zoomScale="85" zoomScaleNormal="100" zoomScaleSheetLayoutView="85" workbookViewId="0">
      <selection activeCell="P43" sqref="P43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" style="21" customWidth="1"/>
    <col min="11" max="11" width="6.570312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698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698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698" customFormat="1" ht="23.1" customHeight="1" x14ac:dyDescent="0.25">
      <c r="A4" s="8"/>
      <c r="B4" s="977" t="s">
        <v>2</v>
      </c>
      <c r="C4" s="977"/>
      <c r="D4" s="977"/>
      <c r="E4" s="977"/>
      <c r="F4" s="690"/>
      <c r="G4" s="978" t="s">
        <v>16</v>
      </c>
      <c r="H4" s="978"/>
      <c r="I4" s="1071">
        <v>45482</v>
      </c>
      <c r="J4" s="1071"/>
      <c r="K4" s="1071"/>
      <c r="L4" s="1071"/>
      <c r="M4" s="1071"/>
      <c r="N4" s="978" t="s">
        <v>3</v>
      </c>
      <c r="O4" s="978"/>
      <c r="P4" s="102">
        <v>81</v>
      </c>
      <c r="R4" s="696"/>
    </row>
    <row r="5" spans="1:26" s="691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698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84" customFormat="1" ht="22.5" customHeight="1" x14ac:dyDescent="0.25">
      <c r="A7" s="8"/>
      <c r="B7" s="892" t="s">
        <v>60</v>
      </c>
      <c r="C7" s="892"/>
      <c r="D7" s="892"/>
      <c r="E7" s="685" t="s">
        <v>18</v>
      </c>
      <c r="F7" s="892" t="s">
        <v>60</v>
      </c>
      <c r="G7" s="892"/>
      <c r="H7" s="685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84" customFormat="1" ht="30" customHeight="1" x14ac:dyDescent="0.25">
      <c r="A8" s="8"/>
      <c r="B8" s="975" t="s">
        <v>606</v>
      </c>
      <c r="C8" s="975"/>
      <c r="D8" s="975"/>
      <c r="E8" s="695" t="s">
        <v>42</v>
      </c>
      <c r="F8" s="888" t="s">
        <v>612</v>
      </c>
      <c r="G8" s="890"/>
      <c r="H8" s="689">
        <v>0</v>
      </c>
      <c r="I8" s="1059" t="s">
        <v>42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684" customFormat="1" ht="30" customHeight="1" x14ac:dyDescent="0.25">
      <c r="A9" s="8"/>
      <c r="B9" s="975" t="s">
        <v>611</v>
      </c>
      <c r="C9" s="975"/>
      <c r="D9" s="975"/>
      <c r="E9" s="695" t="s">
        <v>42</v>
      </c>
      <c r="F9" s="928" t="s">
        <v>102</v>
      </c>
      <c r="G9" s="929"/>
      <c r="H9" s="689">
        <v>0</v>
      </c>
      <c r="I9" s="1062"/>
      <c r="J9" s="1063"/>
      <c r="K9" s="1063"/>
      <c r="L9" s="1064"/>
      <c r="M9" s="1018" t="s">
        <v>616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84" customFormat="1" ht="30" customHeight="1" x14ac:dyDescent="0.25">
      <c r="A10" s="8"/>
      <c r="B10" s="975"/>
      <c r="C10" s="975"/>
      <c r="D10" s="975"/>
      <c r="E10" s="695" t="s">
        <v>42</v>
      </c>
      <c r="F10" s="928" t="s">
        <v>588</v>
      </c>
      <c r="G10" s="929"/>
      <c r="H10" s="689">
        <v>1</v>
      </c>
      <c r="I10" s="1062" t="s">
        <v>605</v>
      </c>
      <c r="J10" s="1063"/>
      <c r="K10" s="1063"/>
      <c r="L10" s="1064"/>
      <c r="M10" s="1004"/>
      <c r="N10" s="1021"/>
      <c r="O10" s="1021"/>
      <c r="P10" s="1022"/>
    </row>
    <row r="11" spans="1:26" s="691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698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698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696" customFormat="1" ht="18.75" customHeight="1" x14ac:dyDescent="0.25">
      <c r="A14" s="8"/>
      <c r="B14" s="894"/>
      <c r="C14" s="894"/>
      <c r="D14" s="894"/>
      <c r="E14" s="894"/>
      <c r="F14" s="927"/>
      <c r="G14" s="893"/>
      <c r="H14" s="685" t="s">
        <v>57</v>
      </c>
      <c r="I14" s="685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698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850</v>
      </c>
      <c r="F15" s="6" t="s">
        <v>356</v>
      </c>
      <c r="G15" s="689" t="s">
        <v>84</v>
      </c>
      <c r="H15" s="7">
        <v>90</v>
      </c>
      <c r="I15" s="7">
        <v>0</v>
      </c>
      <c r="J15" s="29">
        <f>H15*7+I15*4</f>
        <v>630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698" t="str">
        <f>C15</f>
        <v>712 + 280</v>
      </c>
      <c r="Y15" s="698" t="str">
        <f>D15</f>
        <v>713 + 360</v>
      </c>
      <c r="Z15" s="417" t="str">
        <f>G15</f>
        <v>712 + 650</v>
      </c>
    </row>
    <row r="16" spans="1:26" s="698" customFormat="1" ht="20.100000000000001" customHeight="1" x14ac:dyDescent="0.3">
      <c r="A16" s="8"/>
      <c r="B16" s="7" t="s">
        <v>8</v>
      </c>
      <c r="C16" s="7" t="s">
        <v>397</v>
      </c>
      <c r="D16" s="7" t="s">
        <v>462</v>
      </c>
      <c r="E16" s="7">
        <v>1300</v>
      </c>
      <c r="F16" s="6" t="s">
        <v>333</v>
      </c>
      <c r="G16" s="689" t="s">
        <v>613</v>
      </c>
      <c r="H16" s="7">
        <v>20</v>
      </c>
      <c r="I16" s="7">
        <v>41</v>
      </c>
      <c r="J16" s="29">
        <f>H16*6+I16*4</f>
        <v>284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687"/>
      <c r="T16" s="687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698" customFormat="1" ht="20.100000000000001" customHeight="1" x14ac:dyDescent="0.25">
      <c r="A17" s="8"/>
      <c r="B17" s="7" t="s">
        <v>8</v>
      </c>
      <c r="C17" s="7" t="s">
        <v>614</v>
      </c>
      <c r="D17" s="7" t="s">
        <v>610</v>
      </c>
      <c r="E17" s="7">
        <v>175</v>
      </c>
      <c r="F17" s="6" t="s">
        <v>356</v>
      </c>
      <c r="G17" s="689" t="s">
        <v>543</v>
      </c>
      <c r="H17" s="689">
        <v>0</v>
      </c>
      <c r="I17" s="30">
        <v>143</v>
      </c>
      <c r="J17" s="29">
        <f>H17*6.65+I17*4.16</f>
        <v>594.88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698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2500</v>
      </c>
      <c r="F18" s="6" t="s">
        <v>356</v>
      </c>
      <c r="G18" s="689" t="s">
        <v>546</v>
      </c>
      <c r="H18" s="689">
        <v>150</v>
      </c>
      <c r="I18" s="30">
        <v>50</v>
      </c>
      <c r="J18" s="29">
        <f>H18*7+I18*5</f>
        <v>1300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698" customFormat="1" ht="20.100000000000001" customHeight="1" x14ac:dyDescent="0.25">
      <c r="A19" s="8"/>
      <c r="B19" s="7" t="s">
        <v>8</v>
      </c>
      <c r="C19" s="7" t="s">
        <v>615</v>
      </c>
      <c r="D19" s="6" t="s">
        <v>427</v>
      </c>
      <c r="E19" s="6">
        <v>850</v>
      </c>
      <c r="F19" s="6" t="s">
        <v>333</v>
      </c>
      <c r="G19" s="689" t="s">
        <v>396</v>
      </c>
      <c r="H19" s="689">
        <v>47</v>
      </c>
      <c r="I19" s="30">
        <v>0</v>
      </c>
      <c r="J19" s="29">
        <f>H19*7+I19*5</f>
        <v>329</v>
      </c>
      <c r="K19" s="960" t="s">
        <v>69</v>
      </c>
      <c r="L19" s="961"/>
      <c r="M19" s="910" t="s">
        <v>28</v>
      </c>
      <c r="N19" s="910"/>
      <c r="O19" s="910"/>
      <c r="P19" s="910"/>
      <c r="Q19" s="698">
        <v>48</v>
      </c>
      <c r="S19" s="687"/>
      <c r="T19" s="209"/>
    </row>
    <row r="20" spans="1:20" s="698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689" t="s">
        <v>42</v>
      </c>
      <c r="F20" s="6" t="s">
        <v>333</v>
      </c>
      <c r="G20" s="689" t="s">
        <v>396</v>
      </c>
      <c r="H20" s="689">
        <v>0</v>
      </c>
      <c r="I20" s="689">
        <v>0</v>
      </c>
      <c r="J20" s="29">
        <f>J19+J16</f>
        <v>613</v>
      </c>
      <c r="K20" s="960" t="s">
        <v>70</v>
      </c>
      <c r="L20" s="961"/>
      <c r="M20" s="910" t="s">
        <v>42</v>
      </c>
      <c r="N20" s="910"/>
      <c r="O20" s="910"/>
      <c r="P20" s="910"/>
      <c r="S20" s="687"/>
      <c r="T20" s="209"/>
    </row>
    <row r="21" spans="1:20" s="698" customFormat="1" ht="20.100000000000001" customHeight="1" x14ac:dyDescent="0.25">
      <c r="A21" s="8"/>
      <c r="B21" s="6" t="s">
        <v>417</v>
      </c>
      <c r="C21" s="689" t="s">
        <v>42</v>
      </c>
      <c r="D21" s="689" t="s">
        <v>42</v>
      </c>
      <c r="E21" s="689" t="s">
        <v>42</v>
      </c>
      <c r="F21" s="689" t="s">
        <v>42</v>
      </c>
      <c r="G21" s="689" t="s">
        <v>579</v>
      </c>
      <c r="H21" s="689" t="s">
        <v>42</v>
      </c>
      <c r="I21" s="689" t="s">
        <v>42</v>
      </c>
      <c r="J21" s="29">
        <v>0</v>
      </c>
      <c r="K21" s="693" t="s">
        <v>70</v>
      </c>
      <c r="L21" s="694"/>
      <c r="M21" s="910" t="s">
        <v>42</v>
      </c>
      <c r="N21" s="910"/>
      <c r="O21" s="910"/>
      <c r="P21" s="910"/>
      <c r="S21" s="687"/>
      <c r="T21" s="209"/>
    </row>
    <row r="22" spans="1:20" s="698" customFormat="1" ht="20.100000000000001" customHeight="1" x14ac:dyDescent="0.25">
      <c r="A22" s="8"/>
      <c r="B22" s="689" t="s">
        <v>367</v>
      </c>
      <c r="C22" s="689" t="s">
        <v>42</v>
      </c>
      <c r="D22" s="689" t="s">
        <v>42</v>
      </c>
      <c r="E22" s="689" t="s">
        <v>42</v>
      </c>
      <c r="F22" s="689" t="s">
        <v>42</v>
      </c>
      <c r="G22" s="689" t="s">
        <v>42</v>
      </c>
      <c r="H22" s="689" t="s">
        <v>42</v>
      </c>
      <c r="I22" s="689" t="s">
        <v>42</v>
      </c>
      <c r="J22" s="689">
        <v>0</v>
      </c>
      <c r="K22" s="693" t="s">
        <v>70</v>
      </c>
      <c r="L22" s="694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698" customFormat="1" ht="20.100000000000001" customHeight="1" x14ac:dyDescent="0.25">
      <c r="A23" s="8"/>
      <c r="B23" s="689"/>
      <c r="C23" s="689"/>
      <c r="D23" s="689"/>
      <c r="E23" s="689"/>
      <c r="F23" s="689"/>
      <c r="G23" s="689"/>
      <c r="H23" s="689"/>
      <c r="I23" s="689"/>
      <c r="J23" s="697"/>
      <c r="K23" s="960"/>
      <c r="L23" s="961"/>
      <c r="M23" s="900"/>
      <c r="N23" s="900"/>
      <c r="O23" s="900"/>
      <c r="P23" s="900"/>
      <c r="S23" s="687"/>
      <c r="T23" s="209"/>
    </row>
    <row r="24" spans="1:20" s="698" customFormat="1" ht="20.100000000000001" customHeight="1" x14ac:dyDescent="0.25">
      <c r="A24" s="8"/>
      <c r="B24" s="689"/>
      <c r="C24" s="689"/>
      <c r="D24" s="689"/>
      <c r="E24" s="689"/>
      <c r="F24" s="689"/>
      <c r="G24" s="689"/>
      <c r="H24" s="689"/>
      <c r="I24" s="689"/>
      <c r="J24" s="689"/>
      <c r="K24" s="960"/>
      <c r="L24" s="961"/>
      <c r="M24" s="900"/>
      <c r="N24" s="900"/>
      <c r="O24" s="900"/>
      <c r="P24" s="900"/>
      <c r="S24" s="687"/>
      <c r="T24" s="687"/>
    </row>
    <row r="25" spans="1:20" s="691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698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696" customFormat="1" ht="47.1" customHeight="1" x14ac:dyDescent="0.25">
      <c r="A27" s="8"/>
      <c r="B27" s="685" t="s">
        <v>26</v>
      </c>
      <c r="C27" s="685" t="s">
        <v>28</v>
      </c>
      <c r="D27" s="685" t="s">
        <v>29</v>
      </c>
      <c r="E27" s="685" t="s">
        <v>64</v>
      </c>
      <c r="F27" s="685" t="s">
        <v>30</v>
      </c>
      <c r="G27" s="686" t="s">
        <v>51</v>
      </c>
      <c r="H27" s="686" t="s">
        <v>52</v>
      </c>
      <c r="I27" s="686" t="s">
        <v>53</v>
      </c>
      <c r="J27" s="901" t="s">
        <v>54</v>
      </c>
      <c r="K27" s="902"/>
      <c r="L27" s="51"/>
      <c r="M27" s="685" t="s">
        <v>292</v>
      </c>
      <c r="N27" s="685" t="s">
        <v>293</v>
      </c>
      <c r="O27" s="685" t="s">
        <v>294</v>
      </c>
      <c r="P27" s="685" t="s">
        <v>304</v>
      </c>
    </row>
    <row r="28" spans="1:20" s="698" customFormat="1" ht="17.100000000000001" customHeight="1" x14ac:dyDescent="0.25">
      <c r="A28" s="8"/>
      <c r="B28" s="7" t="s">
        <v>43</v>
      </c>
      <c r="C28" s="26">
        <v>2</v>
      </c>
      <c r="D28" s="26">
        <v>3</v>
      </c>
      <c r="E28" s="689">
        <v>3</v>
      </c>
      <c r="F28" s="26">
        <f>SUM(C28:E28)</f>
        <v>8</v>
      </c>
      <c r="G28" s="689">
        <v>70</v>
      </c>
      <c r="H28" s="689">
        <v>0</v>
      </c>
      <c r="I28" s="689">
        <f>SUM(G28:H28)</f>
        <v>70</v>
      </c>
      <c r="J28" s="928">
        <v>10</v>
      </c>
      <c r="K28" s="929"/>
      <c r="L28" s="50"/>
      <c r="M28" s="692" t="s">
        <v>308</v>
      </c>
      <c r="N28" s="692">
        <v>4</v>
      </c>
      <c r="O28" s="692">
        <v>2</v>
      </c>
      <c r="P28" s="692">
        <f>O28+N28</f>
        <v>6</v>
      </c>
    </row>
    <row r="29" spans="1:20" s="698" customFormat="1" ht="17.100000000000001" customHeight="1" x14ac:dyDescent="0.25">
      <c r="A29" s="8"/>
      <c r="B29" s="689" t="s">
        <v>12</v>
      </c>
      <c r="C29" s="26">
        <v>0</v>
      </c>
      <c r="D29" s="26">
        <v>0</v>
      </c>
      <c r="E29" s="689">
        <v>3</v>
      </c>
      <c r="F29" s="26">
        <f t="shared" ref="F29:F35" si="1">SUM(C29:E29)</f>
        <v>3</v>
      </c>
      <c r="G29" s="689">
        <v>23</v>
      </c>
      <c r="H29" s="689">
        <v>0</v>
      </c>
      <c r="I29" s="689">
        <f>SUM(G29:H29)</f>
        <v>23</v>
      </c>
      <c r="J29" s="928">
        <v>0</v>
      </c>
      <c r="K29" s="929"/>
      <c r="L29" s="50"/>
      <c r="M29" s="692" t="s">
        <v>300</v>
      </c>
      <c r="N29" s="692">
        <v>6</v>
      </c>
      <c r="O29" s="692">
        <v>1</v>
      </c>
      <c r="P29" s="692">
        <f t="shared" ref="P29:P37" si="2">O29+N29</f>
        <v>7</v>
      </c>
    </row>
    <row r="30" spans="1:20" s="698" customFormat="1" ht="17.100000000000001" customHeight="1" x14ac:dyDescent="0.25">
      <c r="A30" s="8"/>
      <c r="B30" s="689" t="s">
        <v>13</v>
      </c>
      <c r="C30" s="689">
        <v>3</v>
      </c>
      <c r="D30" s="689">
        <v>0</v>
      </c>
      <c r="E30" s="689">
        <v>12</v>
      </c>
      <c r="F30" s="26">
        <f t="shared" si="1"/>
        <v>15</v>
      </c>
      <c r="G30" s="689">
        <v>120</v>
      </c>
      <c r="H30" s="689">
        <v>0</v>
      </c>
      <c r="I30" s="689">
        <f>SUM(G30:H30)</f>
        <v>120</v>
      </c>
      <c r="J30" s="928">
        <v>10</v>
      </c>
      <c r="K30" s="929"/>
      <c r="L30" s="50"/>
      <c r="M30" s="692" t="s">
        <v>296</v>
      </c>
      <c r="N30" s="692">
        <v>6</v>
      </c>
      <c r="O30" s="692">
        <v>1</v>
      </c>
      <c r="P30" s="692">
        <f t="shared" si="2"/>
        <v>7</v>
      </c>
    </row>
    <row r="31" spans="1:20" s="698" customFormat="1" ht="17.100000000000001" customHeight="1" x14ac:dyDescent="0.25">
      <c r="A31" s="8"/>
      <c r="B31" s="689" t="s">
        <v>10</v>
      </c>
      <c r="C31" s="689">
        <v>1</v>
      </c>
      <c r="D31" s="689">
        <v>0</v>
      </c>
      <c r="E31" s="689">
        <v>1</v>
      </c>
      <c r="F31" s="26">
        <f t="shared" si="1"/>
        <v>2</v>
      </c>
      <c r="G31" s="689">
        <v>10</v>
      </c>
      <c r="H31" s="689">
        <v>0</v>
      </c>
      <c r="I31" s="689">
        <f t="shared" ref="I31:I35" si="3">SUM(G31:H31)</f>
        <v>10</v>
      </c>
      <c r="J31" s="888">
        <v>0</v>
      </c>
      <c r="K31" s="890"/>
      <c r="L31" s="50"/>
      <c r="M31" s="692" t="s">
        <v>297</v>
      </c>
      <c r="N31" s="692">
        <v>5</v>
      </c>
      <c r="O31" s="692">
        <v>1</v>
      </c>
      <c r="P31" s="692">
        <f t="shared" si="2"/>
        <v>6</v>
      </c>
    </row>
    <row r="32" spans="1:20" s="698" customFormat="1" ht="17.100000000000001" customHeight="1" x14ac:dyDescent="0.25">
      <c r="A32" s="8"/>
      <c r="B32" s="689" t="s">
        <v>11</v>
      </c>
      <c r="C32" s="689">
        <v>4</v>
      </c>
      <c r="D32" s="689">
        <v>0</v>
      </c>
      <c r="E32" s="689">
        <v>3</v>
      </c>
      <c r="F32" s="26">
        <f t="shared" si="1"/>
        <v>7</v>
      </c>
      <c r="G32" s="689">
        <v>60</v>
      </c>
      <c r="H32" s="689">
        <v>0</v>
      </c>
      <c r="I32" s="689">
        <f t="shared" si="3"/>
        <v>60</v>
      </c>
      <c r="J32" s="928">
        <v>10</v>
      </c>
      <c r="K32" s="929"/>
      <c r="L32" s="50"/>
      <c r="M32" s="692" t="s">
        <v>295</v>
      </c>
      <c r="N32" s="692">
        <v>8</v>
      </c>
      <c r="O32" s="692">
        <v>0</v>
      </c>
      <c r="P32" s="692">
        <f t="shared" si="2"/>
        <v>8</v>
      </c>
    </row>
    <row r="33" spans="1:22" s="698" customFormat="1" ht="17.100000000000001" customHeight="1" x14ac:dyDescent="0.25">
      <c r="A33" s="8"/>
      <c r="B33" s="689" t="s">
        <v>31</v>
      </c>
      <c r="C33" s="689">
        <v>2</v>
      </c>
      <c r="D33" s="689">
        <v>2</v>
      </c>
      <c r="E33" s="689">
        <v>2</v>
      </c>
      <c r="F33" s="26">
        <f t="shared" si="1"/>
        <v>6</v>
      </c>
      <c r="G33" s="689">
        <v>40</v>
      </c>
      <c r="H33" s="689">
        <v>0</v>
      </c>
      <c r="I33" s="689">
        <f t="shared" si="3"/>
        <v>40</v>
      </c>
      <c r="J33" s="928">
        <v>0</v>
      </c>
      <c r="K33" s="929"/>
      <c r="L33" s="50"/>
      <c r="M33" s="692" t="s">
        <v>309</v>
      </c>
      <c r="N33" s="692">
        <v>16</v>
      </c>
      <c r="O33" s="692">
        <v>4</v>
      </c>
      <c r="P33" s="692">
        <f t="shared" si="2"/>
        <v>20</v>
      </c>
    </row>
    <row r="34" spans="1:22" s="698" customFormat="1" ht="17.100000000000001" customHeight="1" x14ac:dyDescent="0.25">
      <c r="A34" s="8"/>
      <c r="B34" s="689" t="s">
        <v>32</v>
      </c>
      <c r="C34" s="689">
        <v>2</v>
      </c>
      <c r="D34" s="689">
        <v>0</v>
      </c>
      <c r="E34" s="689">
        <v>0</v>
      </c>
      <c r="F34" s="26">
        <f t="shared" si="1"/>
        <v>2</v>
      </c>
      <c r="G34" s="689">
        <v>0</v>
      </c>
      <c r="H34" s="689">
        <v>0</v>
      </c>
      <c r="I34" s="689">
        <f t="shared" si="3"/>
        <v>0</v>
      </c>
      <c r="J34" s="928">
        <v>0</v>
      </c>
      <c r="K34" s="929"/>
      <c r="L34" s="50"/>
      <c r="M34" s="692" t="s">
        <v>604</v>
      </c>
      <c r="N34" s="692">
        <v>7</v>
      </c>
      <c r="O34" s="692">
        <v>0</v>
      </c>
      <c r="P34" s="692">
        <f t="shared" si="2"/>
        <v>7</v>
      </c>
    </row>
    <row r="35" spans="1:22" s="698" customFormat="1" ht="17.100000000000001" customHeight="1" x14ac:dyDescent="0.25">
      <c r="A35" s="8"/>
      <c r="B35" s="689" t="s">
        <v>63</v>
      </c>
      <c r="C35" s="689">
        <v>0</v>
      </c>
      <c r="D35" s="689">
        <v>2</v>
      </c>
      <c r="E35" s="689">
        <v>1</v>
      </c>
      <c r="F35" s="26">
        <f t="shared" si="1"/>
        <v>3</v>
      </c>
      <c r="G35" s="689">
        <v>30</v>
      </c>
      <c r="H35" s="689">
        <v>0</v>
      </c>
      <c r="I35" s="689">
        <f t="shared" si="3"/>
        <v>30</v>
      </c>
      <c r="J35" s="928">
        <v>0</v>
      </c>
      <c r="K35" s="929"/>
      <c r="L35" s="50"/>
      <c r="M35" s="692" t="s">
        <v>299</v>
      </c>
      <c r="N35" s="692">
        <v>6</v>
      </c>
      <c r="O35" s="692">
        <v>0</v>
      </c>
      <c r="P35" s="692">
        <f t="shared" si="2"/>
        <v>6</v>
      </c>
    </row>
    <row r="36" spans="1:22" s="698" customFormat="1" ht="17.100000000000001" customHeight="1" x14ac:dyDescent="0.25">
      <c r="A36" s="8"/>
      <c r="B36" s="689" t="s">
        <v>33</v>
      </c>
      <c r="C36" s="689">
        <v>1</v>
      </c>
      <c r="D36" s="689">
        <v>0</v>
      </c>
      <c r="E36" s="689" t="s">
        <v>72</v>
      </c>
      <c r="F36" s="26">
        <f>SUM(C36:E36)</f>
        <v>1</v>
      </c>
      <c r="G36" s="689">
        <v>8</v>
      </c>
      <c r="H36" s="689">
        <v>0</v>
      </c>
      <c r="I36" s="689">
        <f>SUM(G36:H36)</f>
        <v>8</v>
      </c>
      <c r="J36" s="928">
        <v>0</v>
      </c>
      <c r="K36" s="929"/>
      <c r="L36" s="50"/>
      <c r="M36" s="692" t="s">
        <v>307</v>
      </c>
      <c r="N36" s="692">
        <v>55</v>
      </c>
      <c r="O36" s="692">
        <v>0</v>
      </c>
      <c r="P36" s="692">
        <f t="shared" si="2"/>
        <v>55</v>
      </c>
    </row>
    <row r="37" spans="1:22" s="698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689">
        <v>100</v>
      </c>
      <c r="H37" s="689">
        <v>0</v>
      </c>
      <c r="I37" s="689">
        <f>SUM(G37:H37)</f>
        <v>100</v>
      </c>
      <c r="J37" s="928">
        <v>0</v>
      </c>
      <c r="K37" s="929"/>
      <c r="L37" s="50"/>
      <c r="M37" s="692" t="s">
        <v>549</v>
      </c>
      <c r="N37" s="692">
        <v>3</v>
      </c>
      <c r="O37" s="692">
        <v>0</v>
      </c>
      <c r="P37" s="692">
        <f t="shared" si="2"/>
        <v>3</v>
      </c>
    </row>
    <row r="38" spans="1:22" s="698" customFormat="1" ht="17.100000000000001" customHeight="1" x14ac:dyDescent="0.25">
      <c r="A38" s="8"/>
      <c r="B38" s="40" t="s">
        <v>550</v>
      </c>
      <c r="C38" s="103">
        <f>SUM(C28:C37)</f>
        <v>15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57</v>
      </c>
      <c r="G38" s="103">
        <f t="shared" si="4"/>
        <v>461</v>
      </c>
      <c r="H38" s="103">
        <f t="shared" si="4"/>
        <v>0</v>
      </c>
      <c r="I38" s="103">
        <f t="shared" si="4"/>
        <v>461</v>
      </c>
      <c r="J38" s="928">
        <f>SUM(J28:K37)</f>
        <v>30</v>
      </c>
      <c r="K38" s="929"/>
      <c r="L38" s="50"/>
      <c r="M38" s="692" t="s">
        <v>306</v>
      </c>
      <c r="N38" s="692">
        <f>SUM(N28:N37)</f>
        <v>116</v>
      </c>
      <c r="O38" s="692">
        <f>SUM(O28:O37)</f>
        <v>9</v>
      </c>
      <c r="P38" s="692">
        <f>SUM(P28:P37)</f>
        <v>125</v>
      </c>
      <c r="Q38" s="345">
        <f>N38-N36</f>
        <v>61</v>
      </c>
      <c r="S38" s="698">
        <f>(F38*10-G38)/10</f>
        <v>10.9</v>
      </c>
    </row>
    <row r="39" spans="1:22" s="698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698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698" customFormat="1" ht="30.6" customHeight="1" x14ac:dyDescent="0.25">
      <c r="A41" s="8"/>
      <c r="B41" s="686" t="s">
        <v>35</v>
      </c>
      <c r="C41" s="686" t="s">
        <v>36</v>
      </c>
      <c r="D41" s="686" t="s">
        <v>1</v>
      </c>
      <c r="E41" s="688" t="s">
        <v>45</v>
      </c>
      <c r="F41" s="686" t="s">
        <v>71</v>
      </c>
      <c r="G41" s="686" t="s">
        <v>37</v>
      </c>
      <c r="H41" s="901" t="s">
        <v>7</v>
      </c>
      <c r="I41" s="936"/>
      <c r="J41" s="936"/>
      <c r="K41" s="902"/>
      <c r="L41" s="43"/>
      <c r="M41" s="686" t="s">
        <v>50</v>
      </c>
      <c r="N41" s="686" t="s">
        <v>49</v>
      </c>
      <c r="O41" s="686" t="s">
        <v>48</v>
      </c>
      <c r="P41" s="686" t="s">
        <v>47</v>
      </c>
      <c r="Q41" s="698" t="s">
        <v>243</v>
      </c>
      <c r="R41" s="698" t="s">
        <v>424</v>
      </c>
    </row>
    <row r="42" spans="1:22" s="698" customFormat="1" ht="30.95" customHeight="1" x14ac:dyDescent="0.55000000000000004">
      <c r="A42" s="8"/>
      <c r="B42" s="689" t="s">
        <v>61</v>
      </c>
      <c r="C42" s="697">
        <v>0</v>
      </c>
      <c r="D42" s="689" t="s">
        <v>62</v>
      </c>
      <c r="E42" s="697">
        <f>'1403-04-16'!E42+'1403-04-19'!C42</f>
        <v>246800</v>
      </c>
      <c r="F42" s="697">
        <v>3667</v>
      </c>
      <c r="G42" s="697">
        <f>'1403-04-18'!G42-F42+C42+R42</f>
        <v>76624</v>
      </c>
      <c r="H42" s="1012" t="s">
        <v>425</v>
      </c>
      <c r="I42" s="1013"/>
      <c r="J42" s="1013"/>
      <c r="K42" s="1014"/>
      <c r="L42" s="41"/>
      <c r="M42" s="689" t="s">
        <v>66</v>
      </c>
      <c r="N42" s="697">
        <f>'1403-04-18'!O42</f>
        <v>2663.36</v>
      </c>
      <c r="O42" s="697">
        <f>SUMIF(B15:B24,S42,J15:J24)</f>
        <v>3137.88</v>
      </c>
      <c r="P42" s="697">
        <f>'1403-04-18'!P42+O42+Q42</f>
        <v>130795.7</v>
      </c>
      <c r="Q42" s="19">
        <v>0</v>
      </c>
      <c r="R42" s="19">
        <v>0</v>
      </c>
      <c r="S42" s="698" t="s">
        <v>8</v>
      </c>
      <c r="V42" s="18"/>
    </row>
    <row r="43" spans="1:22" s="698" customFormat="1" ht="30.95" customHeight="1" x14ac:dyDescent="0.25">
      <c r="A43" s="8"/>
      <c r="B43" s="689" t="s">
        <v>301</v>
      </c>
      <c r="C43" s="689">
        <v>0</v>
      </c>
      <c r="D43" s="689" t="s">
        <v>302</v>
      </c>
      <c r="E43" s="697">
        <f>'1403-04-16'!E43+'1403-04-19'!C43</f>
        <v>251</v>
      </c>
      <c r="F43" s="689">
        <v>0</v>
      </c>
      <c r="G43" s="697"/>
      <c r="H43" s="937" t="s">
        <v>42</v>
      </c>
      <c r="I43" s="938"/>
      <c r="J43" s="938"/>
      <c r="K43" s="939"/>
      <c r="L43" s="42"/>
      <c r="M43" s="695" t="s">
        <v>67</v>
      </c>
      <c r="N43" s="697">
        <f>'1403-04-18'!O43</f>
        <v>2233.36</v>
      </c>
      <c r="O43" s="697">
        <f>SUMIF(F15:F19,S43,J15:J19)</f>
        <v>2524.88</v>
      </c>
      <c r="P43" s="697">
        <f>'1403-04-18'!P43+O43+Q43</f>
        <v>98033.89</v>
      </c>
      <c r="Q43" s="19">
        <f>Q42*0.6</f>
        <v>0</v>
      </c>
      <c r="R43" s="19"/>
      <c r="S43" s="698" t="s">
        <v>356</v>
      </c>
      <c r="U43" s="19"/>
    </row>
    <row r="44" spans="1:22" s="698" customFormat="1" ht="30.95" customHeight="1" x14ac:dyDescent="0.25">
      <c r="A44" s="8"/>
      <c r="B44" s="689" t="s">
        <v>551</v>
      </c>
      <c r="C44" s="689">
        <v>0</v>
      </c>
      <c r="D44" s="689" t="s">
        <v>485</v>
      </c>
      <c r="E44" s="697">
        <f>'1403-04-16'!E44+'1403-04-19'!C44</f>
        <v>340</v>
      </c>
      <c r="F44" s="689">
        <v>0</v>
      </c>
      <c r="G44" s="697">
        <f>'1403-04-17'!G44-F44+C44+R44</f>
        <v>340</v>
      </c>
      <c r="H44" s="937" t="s">
        <v>42</v>
      </c>
      <c r="I44" s="938"/>
      <c r="J44" s="938"/>
      <c r="K44" s="939"/>
      <c r="L44" s="42"/>
      <c r="M44" s="695" t="s">
        <v>164</v>
      </c>
      <c r="N44" s="697">
        <f>'1403-04-18'!O44</f>
        <v>430</v>
      </c>
      <c r="O44" s="697">
        <f>SUMIF(B15:B24,S44,J15:J24)</f>
        <v>613</v>
      </c>
      <c r="P44" s="697">
        <f>'1403-04-18'!P44+O44+Q44</f>
        <v>45257.66</v>
      </c>
      <c r="Q44" s="698">
        <v>0</v>
      </c>
      <c r="R44" s="19"/>
      <c r="S44" s="698" t="s">
        <v>163</v>
      </c>
      <c r="U44" s="19"/>
    </row>
    <row r="45" spans="1:22" s="698" customFormat="1" ht="30.95" customHeight="1" x14ac:dyDescent="0.25">
      <c r="A45" s="8"/>
      <c r="B45" s="689" t="s">
        <v>527</v>
      </c>
      <c r="C45" s="689">
        <v>0</v>
      </c>
      <c r="D45" s="689" t="s">
        <v>485</v>
      </c>
      <c r="E45" s="697">
        <f>'1403-04-16'!E45+'1403-04-19'!C45</f>
        <v>56</v>
      </c>
      <c r="F45" s="689">
        <v>0</v>
      </c>
      <c r="G45" s="697">
        <f>'1403-04-17'!G45-F45+C45+R45</f>
        <v>56</v>
      </c>
      <c r="H45" s="937" t="s">
        <v>42</v>
      </c>
      <c r="I45" s="938"/>
      <c r="J45" s="938"/>
      <c r="K45" s="939"/>
      <c r="L45" s="42"/>
      <c r="M45" s="695" t="s">
        <v>190</v>
      </c>
      <c r="N45" s="697">
        <f>'1403-04-18'!O45</f>
        <v>0</v>
      </c>
      <c r="O45" s="697">
        <f t="shared" ref="O45:O46" si="5">SUMIF(B18:B27,S45,J18:J27)</f>
        <v>0</v>
      </c>
      <c r="P45" s="697">
        <f>'1403-04-18'!P45+O45+Q45</f>
        <v>1287.3</v>
      </c>
      <c r="Q45" s="19">
        <v>0</v>
      </c>
      <c r="R45" s="19"/>
      <c r="S45" s="698" t="s">
        <v>417</v>
      </c>
    </row>
    <row r="46" spans="1:22" s="698" customFormat="1" ht="30.95" customHeight="1" x14ac:dyDescent="0.25">
      <c r="A46" s="8"/>
      <c r="B46" s="689" t="s">
        <v>578</v>
      </c>
      <c r="C46" s="689">
        <v>190</v>
      </c>
      <c r="D46" s="689" t="s">
        <v>302</v>
      </c>
      <c r="E46" s="697">
        <f>'1403-04-18'!E46+'1403-04-19'!C46</f>
        <v>9098</v>
      </c>
      <c r="F46" s="697">
        <f>C46</f>
        <v>190</v>
      </c>
      <c r="G46" s="697"/>
      <c r="H46" s="937" t="s">
        <v>42</v>
      </c>
      <c r="I46" s="938"/>
      <c r="J46" s="938"/>
      <c r="K46" s="939"/>
      <c r="L46" s="42"/>
      <c r="M46" s="689" t="s">
        <v>191</v>
      </c>
      <c r="N46" s="697">
        <f>'1403-04-18'!O46</f>
        <v>0</v>
      </c>
      <c r="O46" s="697">
        <f t="shared" si="5"/>
        <v>0</v>
      </c>
      <c r="P46" s="697">
        <f>'1403-04-18'!P46+O46+Q46</f>
        <v>90</v>
      </c>
      <c r="Q46" s="698">
        <v>0</v>
      </c>
      <c r="S46" s="698" t="s">
        <v>367</v>
      </c>
    </row>
    <row r="47" spans="1:22" s="698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698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698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7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B9:D9"/>
    <mergeCell ref="F9:G9"/>
    <mergeCell ref="I9:L9"/>
    <mergeCell ref="M9:P9"/>
    <mergeCell ref="T9:W9"/>
    <mergeCell ref="S7:V8"/>
    <mergeCell ref="B8:D8"/>
    <mergeCell ref="F8:G8"/>
    <mergeCell ref="I8:L8"/>
    <mergeCell ref="M8:P8"/>
    <mergeCell ref="S14:T14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J30:K30"/>
    <mergeCell ref="M21:P21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H41:K41"/>
    <mergeCell ref="J31:K31"/>
    <mergeCell ref="J32:K32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B48:P48"/>
    <mergeCell ref="B49:P49"/>
    <mergeCell ref="H42:K42"/>
    <mergeCell ref="H43:K43"/>
    <mergeCell ref="H44:K44"/>
    <mergeCell ref="H45:K45"/>
    <mergeCell ref="H46:K46"/>
    <mergeCell ref="B47:G47"/>
    <mergeCell ref="H47:P47"/>
  </mergeCells>
  <phoneticPr fontId="2" type="noConversion"/>
  <printOptions horizontalCentered="1"/>
  <pageMargins left="0.25" right="0.25" top="0.25" bottom="0.25" header="0" footer="0"/>
  <pageSetup paperSize="9" scale="77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29DB-F84A-4460-AAE9-37C05C099067}">
  <sheetPr>
    <pageSetUpPr fitToPage="1"/>
  </sheetPr>
  <dimension ref="A2:Z59"/>
  <sheetViews>
    <sheetView rightToLeft="1" view="pageBreakPreview" topLeftCell="A26" zoomScaleNormal="100" zoomScaleSheetLayoutView="100" workbookViewId="0">
      <selection activeCell="G44" sqref="G44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71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71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713" customFormat="1" ht="23.1" customHeight="1" x14ac:dyDescent="0.25">
      <c r="A4" s="8"/>
      <c r="B4" s="977" t="s">
        <v>2</v>
      </c>
      <c r="C4" s="977"/>
      <c r="D4" s="977"/>
      <c r="E4" s="977"/>
      <c r="F4" s="705"/>
      <c r="G4" s="978" t="s">
        <v>16</v>
      </c>
      <c r="H4" s="978"/>
      <c r="I4" s="1071">
        <v>45483</v>
      </c>
      <c r="J4" s="1071"/>
      <c r="K4" s="1071"/>
      <c r="L4" s="1071"/>
      <c r="M4" s="1071"/>
      <c r="N4" s="978" t="s">
        <v>3</v>
      </c>
      <c r="O4" s="978"/>
      <c r="P4" s="102">
        <v>82</v>
      </c>
      <c r="R4" s="711"/>
    </row>
    <row r="5" spans="1:26" s="706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71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699" customFormat="1" ht="22.5" customHeight="1" x14ac:dyDescent="0.25">
      <c r="A7" s="8"/>
      <c r="B7" s="892" t="s">
        <v>60</v>
      </c>
      <c r="C7" s="892"/>
      <c r="D7" s="892"/>
      <c r="E7" s="700" t="s">
        <v>18</v>
      </c>
      <c r="F7" s="892" t="s">
        <v>60</v>
      </c>
      <c r="G7" s="892"/>
      <c r="H7" s="700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699" customFormat="1" ht="30" customHeight="1" x14ac:dyDescent="0.25">
      <c r="A8" s="8"/>
      <c r="B8" s="885" t="s">
        <v>617</v>
      </c>
      <c r="C8" s="886"/>
      <c r="D8" s="887"/>
      <c r="E8" s="710" t="s">
        <v>42</v>
      </c>
      <c r="F8" s="888" t="s">
        <v>618</v>
      </c>
      <c r="G8" s="890"/>
      <c r="H8" s="704">
        <v>500</v>
      </c>
      <c r="I8" s="1059" t="s">
        <v>619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699" customFormat="1" ht="30" customHeight="1" x14ac:dyDescent="0.25">
      <c r="A9" s="8"/>
      <c r="B9" s="1065"/>
      <c r="C9" s="1066"/>
      <c r="D9" s="1067"/>
      <c r="E9" s="710" t="s">
        <v>42</v>
      </c>
      <c r="F9" s="928" t="s">
        <v>102</v>
      </c>
      <c r="G9" s="929"/>
      <c r="H9" s="704">
        <v>0</v>
      </c>
      <c r="I9" s="1062" t="s">
        <v>42</v>
      </c>
      <c r="J9" s="1063"/>
      <c r="K9" s="1063"/>
      <c r="L9" s="1064"/>
      <c r="M9" s="1018" t="s">
        <v>616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699" customFormat="1" ht="30" customHeight="1" x14ac:dyDescent="0.25">
      <c r="A10" s="8"/>
      <c r="B10" s="1068"/>
      <c r="C10" s="1069"/>
      <c r="D10" s="1070"/>
      <c r="E10" s="710" t="s">
        <v>42</v>
      </c>
      <c r="F10" s="928" t="s">
        <v>588</v>
      </c>
      <c r="G10" s="929"/>
      <c r="H10" s="704">
        <v>1</v>
      </c>
      <c r="I10" s="1062" t="s">
        <v>605</v>
      </c>
      <c r="J10" s="1063"/>
      <c r="K10" s="1063"/>
      <c r="L10" s="1064"/>
      <c r="M10" s="1004" t="s">
        <v>622</v>
      </c>
      <c r="N10" s="1021"/>
      <c r="O10" s="1021"/>
      <c r="P10" s="1022"/>
    </row>
    <row r="11" spans="1:26" s="706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71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71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711" customFormat="1" ht="18.75" customHeight="1" x14ac:dyDescent="0.25">
      <c r="A14" s="8"/>
      <c r="B14" s="894"/>
      <c r="C14" s="894"/>
      <c r="D14" s="894"/>
      <c r="E14" s="894"/>
      <c r="F14" s="927"/>
      <c r="G14" s="893"/>
      <c r="H14" s="700" t="s">
        <v>57</v>
      </c>
      <c r="I14" s="700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713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550</v>
      </c>
      <c r="F15" s="6" t="s">
        <v>356</v>
      </c>
      <c r="G15" s="704" t="s">
        <v>84</v>
      </c>
      <c r="H15" s="7">
        <v>131</v>
      </c>
      <c r="I15" s="7">
        <v>0</v>
      </c>
      <c r="J15" s="29">
        <f>H15*7+I15*4</f>
        <v>917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713" t="str">
        <f>C15</f>
        <v>712 + 280</v>
      </c>
      <c r="Y15" s="713" t="str">
        <f>D15</f>
        <v>713 + 360</v>
      </c>
      <c r="Z15" s="417" t="str">
        <f>G15</f>
        <v>712 + 650</v>
      </c>
    </row>
    <row r="16" spans="1:26" s="713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1100</v>
      </c>
      <c r="F16" s="6" t="s">
        <v>333</v>
      </c>
      <c r="G16" s="704" t="s">
        <v>311</v>
      </c>
      <c r="H16" s="7">
        <v>19</v>
      </c>
      <c r="I16" s="7">
        <v>30</v>
      </c>
      <c r="J16" s="29">
        <f>H16*6+I16*4</f>
        <v>234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702"/>
      <c r="T16" s="702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713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530</v>
      </c>
      <c r="F17" s="6" t="s">
        <v>356</v>
      </c>
      <c r="G17" s="704" t="s">
        <v>543</v>
      </c>
      <c r="H17" s="704">
        <v>0</v>
      </c>
      <c r="I17" s="30">
        <v>146</v>
      </c>
      <c r="J17" s="29">
        <f>H17*6.65+I17*4.16</f>
        <v>607.36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713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2000</v>
      </c>
      <c r="F18" s="6" t="s">
        <v>356</v>
      </c>
      <c r="G18" s="704" t="s">
        <v>546</v>
      </c>
      <c r="H18" s="704">
        <v>142</v>
      </c>
      <c r="I18" s="30">
        <v>55</v>
      </c>
      <c r="J18" s="29">
        <f>H18*7+I18*5</f>
        <v>1269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713" customFormat="1" ht="20.100000000000001" customHeight="1" x14ac:dyDescent="0.25">
      <c r="A19" s="8"/>
      <c r="B19" s="7" t="s">
        <v>8</v>
      </c>
      <c r="C19" s="7" t="s">
        <v>585</v>
      </c>
      <c r="D19" s="7" t="s">
        <v>199</v>
      </c>
      <c r="E19" s="6">
        <v>300</v>
      </c>
      <c r="F19" s="6" t="s">
        <v>356</v>
      </c>
      <c r="G19" s="704" t="s">
        <v>621</v>
      </c>
      <c r="H19" s="704">
        <v>0</v>
      </c>
      <c r="I19" s="30">
        <v>0</v>
      </c>
      <c r="J19" s="29">
        <f>H19*7+I19*5</f>
        <v>0</v>
      </c>
      <c r="K19" s="960" t="s">
        <v>69</v>
      </c>
      <c r="L19" s="961"/>
      <c r="M19" s="910" t="s">
        <v>28</v>
      </c>
      <c r="N19" s="910"/>
      <c r="O19" s="910"/>
      <c r="P19" s="910"/>
      <c r="Q19" s="713">
        <v>48</v>
      </c>
      <c r="S19" s="702"/>
      <c r="T19" s="209"/>
    </row>
    <row r="20" spans="1:20" s="713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704" t="s">
        <v>42</v>
      </c>
      <c r="F20" s="6" t="s">
        <v>333</v>
      </c>
      <c r="G20" s="704" t="s">
        <v>311</v>
      </c>
      <c r="H20" s="704">
        <v>0</v>
      </c>
      <c r="I20" s="704">
        <v>0</v>
      </c>
      <c r="J20" s="29">
        <f>J16</f>
        <v>234</v>
      </c>
      <c r="K20" s="960" t="s">
        <v>70</v>
      </c>
      <c r="L20" s="961"/>
      <c r="M20" s="910" t="s">
        <v>42</v>
      </c>
      <c r="N20" s="910"/>
      <c r="O20" s="910"/>
      <c r="P20" s="910"/>
      <c r="S20" s="702"/>
      <c r="T20" s="209"/>
    </row>
    <row r="21" spans="1:20" s="713" customFormat="1" ht="20.100000000000001" customHeight="1" x14ac:dyDescent="0.25">
      <c r="A21" s="8"/>
      <c r="B21" s="6" t="s">
        <v>417</v>
      </c>
      <c r="C21" s="704" t="s">
        <v>42</v>
      </c>
      <c r="D21" s="704" t="s">
        <v>42</v>
      </c>
      <c r="E21" s="704" t="s">
        <v>42</v>
      </c>
      <c r="F21" s="704" t="s">
        <v>42</v>
      </c>
      <c r="G21" s="704" t="s">
        <v>579</v>
      </c>
      <c r="H21" s="704" t="s">
        <v>42</v>
      </c>
      <c r="I21" s="704" t="s">
        <v>42</v>
      </c>
      <c r="J21" s="29">
        <v>140</v>
      </c>
      <c r="K21" s="708" t="s">
        <v>70</v>
      </c>
      <c r="L21" s="709"/>
      <c r="M21" s="910" t="s">
        <v>42</v>
      </c>
      <c r="N21" s="910"/>
      <c r="O21" s="910"/>
      <c r="P21" s="910"/>
      <c r="S21" s="702"/>
      <c r="T21" s="209"/>
    </row>
    <row r="22" spans="1:20" s="713" customFormat="1" ht="20.100000000000001" customHeight="1" x14ac:dyDescent="0.25">
      <c r="A22" s="8"/>
      <c r="B22" s="704" t="s">
        <v>367</v>
      </c>
      <c r="C22" s="704" t="s">
        <v>42</v>
      </c>
      <c r="D22" s="704" t="s">
        <v>42</v>
      </c>
      <c r="E22" s="704" t="s">
        <v>42</v>
      </c>
      <c r="F22" s="704" t="s">
        <v>42</v>
      </c>
      <c r="G22" s="704" t="s">
        <v>42</v>
      </c>
      <c r="H22" s="704" t="s">
        <v>42</v>
      </c>
      <c r="I22" s="704" t="s">
        <v>42</v>
      </c>
      <c r="J22" s="704">
        <v>0</v>
      </c>
      <c r="K22" s="708" t="s">
        <v>70</v>
      </c>
      <c r="L22" s="709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713" customFormat="1" ht="20.100000000000001" customHeight="1" x14ac:dyDescent="0.25">
      <c r="A23" s="8"/>
      <c r="B23" s="704"/>
      <c r="C23" s="704"/>
      <c r="D23" s="704"/>
      <c r="E23" s="704"/>
      <c r="F23" s="704"/>
      <c r="G23" s="704"/>
      <c r="H23" s="704"/>
      <c r="I23" s="704"/>
      <c r="J23" s="712"/>
      <c r="K23" s="960"/>
      <c r="L23" s="961"/>
      <c r="M23" s="900"/>
      <c r="N23" s="900"/>
      <c r="O23" s="900"/>
      <c r="P23" s="900"/>
      <c r="S23" s="702"/>
      <c r="T23" s="209"/>
    </row>
    <row r="24" spans="1:20" s="713" customFormat="1" ht="20.100000000000001" customHeight="1" x14ac:dyDescent="0.25">
      <c r="A24" s="8"/>
      <c r="B24" s="704"/>
      <c r="C24" s="704"/>
      <c r="D24" s="704"/>
      <c r="E24" s="704"/>
      <c r="F24" s="704"/>
      <c r="G24" s="704"/>
      <c r="H24" s="704"/>
      <c r="I24" s="704"/>
      <c r="J24" s="704"/>
      <c r="K24" s="960"/>
      <c r="L24" s="961"/>
      <c r="M24" s="900"/>
      <c r="N24" s="900"/>
      <c r="O24" s="900"/>
      <c r="P24" s="900"/>
      <c r="S24" s="702"/>
      <c r="T24" s="702"/>
    </row>
    <row r="25" spans="1:20" s="706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713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711" customFormat="1" ht="47.1" customHeight="1" x14ac:dyDescent="0.25">
      <c r="A27" s="8"/>
      <c r="B27" s="715" t="s">
        <v>26</v>
      </c>
      <c r="C27" s="715" t="s">
        <v>28</v>
      </c>
      <c r="D27" s="715" t="s">
        <v>29</v>
      </c>
      <c r="E27" s="715" t="s">
        <v>64</v>
      </c>
      <c r="F27" s="715" t="s">
        <v>30</v>
      </c>
      <c r="G27" s="716" t="s">
        <v>51</v>
      </c>
      <c r="H27" s="716" t="s">
        <v>52</v>
      </c>
      <c r="I27" s="716" t="s">
        <v>53</v>
      </c>
      <c r="J27" s="901" t="s">
        <v>54</v>
      </c>
      <c r="K27" s="902"/>
      <c r="L27" s="51"/>
      <c r="M27" s="700" t="s">
        <v>292</v>
      </c>
      <c r="N27" s="700" t="s">
        <v>293</v>
      </c>
      <c r="O27" s="700" t="s">
        <v>294</v>
      </c>
      <c r="P27" s="700" t="s">
        <v>304</v>
      </c>
    </row>
    <row r="28" spans="1:20" s="713" customFormat="1" ht="17.100000000000001" customHeight="1" x14ac:dyDescent="0.25">
      <c r="A28" s="8"/>
      <c r="B28" s="718" t="s">
        <v>43</v>
      </c>
      <c r="C28" s="719">
        <v>2</v>
      </c>
      <c r="D28" s="719">
        <v>3</v>
      </c>
      <c r="E28" s="40">
        <v>3</v>
      </c>
      <c r="F28" s="719">
        <f>SUM(C28:E28)</f>
        <v>8</v>
      </c>
      <c r="G28" s="40">
        <v>70</v>
      </c>
      <c r="H28" s="40">
        <v>0</v>
      </c>
      <c r="I28" s="40">
        <f>SUM(G28:H28)</f>
        <v>70</v>
      </c>
      <c r="J28" s="988">
        <v>10</v>
      </c>
      <c r="K28" s="990"/>
      <c r="L28" s="50"/>
      <c r="M28" s="714" t="s">
        <v>308</v>
      </c>
      <c r="N28" s="707">
        <v>4</v>
      </c>
      <c r="O28" s="707">
        <v>2</v>
      </c>
      <c r="P28" s="707">
        <f>O28+N28</f>
        <v>6</v>
      </c>
    </row>
    <row r="29" spans="1:20" s="713" customFormat="1" ht="17.100000000000001" customHeight="1" x14ac:dyDescent="0.25">
      <c r="A29" s="8"/>
      <c r="B29" s="40" t="s">
        <v>12</v>
      </c>
      <c r="C29" s="719">
        <v>0</v>
      </c>
      <c r="D29" s="719">
        <v>0</v>
      </c>
      <c r="E29" s="40">
        <v>3</v>
      </c>
      <c r="F29" s="719">
        <f t="shared" ref="F29:F35" si="1">SUM(C29:E29)</f>
        <v>3</v>
      </c>
      <c r="G29" s="40">
        <v>23</v>
      </c>
      <c r="H29" s="40">
        <v>0</v>
      </c>
      <c r="I29" s="40">
        <f>SUM(G29:H29)</f>
        <v>23</v>
      </c>
      <c r="J29" s="988">
        <v>0</v>
      </c>
      <c r="K29" s="990"/>
      <c r="L29" s="50"/>
      <c r="M29" s="714" t="s">
        <v>300</v>
      </c>
      <c r="N29" s="707">
        <v>6</v>
      </c>
      <c r="O29" s="707">
        <v>1</v>
      </c>
      <c r="P29" s="707">
        <f t="shared" ref="P29:P37" si="2">O29+N29</f>
        <v>7</v>
      </c>
    </row>
    <row r="30" spans="1:20" s="713" customFormat="1" ht="17.100000000000001" customHeight="1" x14ac:dyDescent="0.25">
      <c r="A30" s="8"/>
      <c r="B30" s="40" t="s">
        <v>13</v>
      </c>
      <c r="C30" s="40">
        <v>3</v>
      </c>
      <c r="D30" s="40">
        <v>0</v>
      </c>
      <c r="E30" s="40">
        <v>12</v>
      </c>
      <c r="F30" s="719">
        <f t="shared" si="1"/>
        <v>15</v>
      </c>
      <c r="G30" s="40">
        <v>120</v>
      </c>
      <c r="H30" s="40">
        <v>0</v>
      </c>
      <c r="I30" s="40">
        <f>SUM(G30:H30)</f>
        <v>120</v>
      </c>
      <c r="J30" s="988">
        <v>10</v>
      </c>
      <c r="K30" s="990"/>
      <c r="L30" s="50"/>
      <c r="M30" s="714" t="s">
        <v>296</v>
      </c>
      <c r="N30" s="707">
        <v>3</v>
      </c>
      <c r="O30" s="707">
        <v>3</v>
      </c>
      <c r="P30" s="707">
        <f t="shared" si="2"/>
        <v>6</v>
      </c>
    </row>
    <row r="31" spans="1:20" s="713" customFormat="1" ht="17.100000000000001" customHeight="1" x14ac:dyDescent="0.25">
      <c r="A31" s="8"/>
      <c r="B31" s="40" t="s">
        <v>10</v>
      </c>
      <c r="C31" s="40">
        <v>2</v>
      </c>
      <c r="D31" s="40">
        <v>0</v>
      </c>
      <c r="E31" s="40">
        <v>1</v>
      </c>
      <c r="F31" s="719">
        <f t="shared" si="1"/>
        <v>3</v>
      </c>
      <c r="G31" s="40">
        <v>30</v>
      </c>
      <c r="H31" s="40">
        <v>0</v>
      </c>
      <c r="I31" s="40">
        <f t="shared" ref="I31:I35" si="3">SUM(G31:H31)</f>
        <v>30</v>
      </c>
      <c r="J31" s="1072">
        <v>0</v>
      </c>
      <c r="K31" s="1073"/>
      <c r="L31" s="50"/>
      <c r="M31" s="714" t="s">
        <v>297</v>
      </c>
      <c r="N31" s="707">
        <v>6</v>
      </c>
      <c r="O31" s="707">
        <v>0</v>
      </c>
      <c r="P31" s="707">
        <f t="shared" si="2"/>
        <v>6</v>
      </c>
    </row>
    <row r="32" spans="1:20" s="713" customFormat="1" ht="17.100000000000001" customHeight="1" x14ac:dyDescent="0.25">
      <c r="A32" s="8"/>
      <c r="B32" s="40" t="s">
        <v>11</v>
      </c>
      <c r="C32" s="40">
        <v>4</v>
      </c>
      <c r="D32" s="40">
        <v>0</v>
      </c>
      <c r="E32" s="40">
        <v>3</v>
      </c>
      <c r="F32" s="719">
        <f t="shared" si="1"/>
        <v>7</v>
      </c>
      <c r="G32" s="40">
        <v>60</v>
      </c>
      <c r="H32" s="40">
        <v>0</v>
      </c>
      <c r="I32" s="40">
        <f t="shared" si="3"/>
        <v>60</v>
      </c>
      <c r="J32" s="988">
        <v>10</v>
      </c>
      <c r="K32" s="990"/>
      <c r="L32" s="50"/>
      <c r="M32" s="714" t="s">
        <v>295</v>
      </c>
      <c r="N32" s="707">
        <v>9</v>
      </c>
      <c r="O32" s="707">
        <v>1</v>
      </c>
      <c r="P32" s="707">
        <f t="shared" si="2"/>
        <v>10</v>
      </c>
    </row>
    <row r="33" spans="1:22" s="713" customFormat="1" ht="17.100000000000001" customHeight="1" x14ac:dyDescent="0.25">
      <c r="A33" s="8"/>
      <c r="B33" s="40" t="s">
        <v>31</v>
      </c>
      <c r="C33" s="40">
        <v>2</v>
      </c>
      <c r="D33" s="40">
        <v>2</v>
      </c>
      <c r="E33" s="40">
        <v>2</v>
      </c>
      <c r="F33" s="719">
        <f t="shared" si="1"/>
        <v>6</v>
      </c>
      <c r="G33" s="40">
        <v>5</v>
      </c>
      <c r="H33" s="40">
        <v>0</v>
      </c>
      <c r="I33" s="40">
        <f t="shared" si="3"/>
        <v>5</v>
      </c>
      <c r="J33" s="988">
        <v>0</v>
      </c>
      <c r="K33" s="990"/>
      <c r="L33" s="50"/>
      <c r="M33" s="714" t="s">
        <v>309</v>
      </c>
      <c r="N33" s="707">
        <v>19</v>
      </c>
      <c r="O33" s="707">
        <v>1</v>
      </c>
      <c r="P33" s="707">
        <f t="shared" si="2"/>
        <v>20</v>
      </c>
    </row>
    <row r="34" spans="1:22" s="713" customFormat="1" ht="17.100000000000001" customHeight="1" x14ac:dyDescent="0.25">
      <c r="A34" s="8"/>
      <c r="B34" s="40" t="s">
        <v>32</v>
      </c>
      <c r="C34" s="40">
        <v>2</v>
      </c>
      <c r="D34" s="40">
        <v>0</v>
      </c>
      <c r="E34" s="40">
        <v>0</v>
      </c>
      <c r="F34" s="719">
        <f t="shared" si="1"/>
        <v>2</v>
      </c>
      <c r="G34" s="40">
        <v>0</v>
      </c>
      <c r="H34" s="40">
        <v>0</v>
      </c>
      <c r="I34" s="40">
        <f t="shared" si="3"/>
        <v>0</v>
      </c>
      <c r="J34" s="988">
        <v>0</v>
      </c>
      <c r="K34" s="990"/>
      <c r="L34" s="50"/>
      <c r="M34" s="714" t="s">
        <v>604</v>
      </c>
      <c r="N34" s="707">
        <v>7</v>
      </c>
      <c r="O34" s="707">
        <v>0</v>
      </c>
      <c r="P34" s="707">
        <f t="shared" si="2"/>
        <v>7</v>
      </c>
    </row>
    <row r="35" spans="1:22" s="713" customFormat="1" ht="17.100000000000001" customHeight="1" x14ac:dyDescent="0.25">
      <c r="A35" s="8"/>
      <c r="B35" s="40" t="s">
        <v>63</v>
      </c>
      <c r="C35" s="40">
        <v>0</v>
      </c>
      <c r="D35" s="40">
        <v>2</v>
      </c>
      <c r="E35" s="40">
        <v>1</v>
      </c>
      <c r="F35" s="719">
        <f t="shared" si="1"/>
        <v>3</v>
      </c>
      <c r="G35" s="40">
        <v>30</v>
      </c>
      <c r="H35" s="40">
        <v>0</v>
      </c>
      <c r="I35" s="40">
        <f t="shared" si="3"/>
        <v>30</v>
      </c>
      <c r="J35" s="988">
        <v>0</v>
      </c>
      <c r="K35" s="990"/>
      <c r="L35" s="50"/>
      <c r="M35" s="714" t="s">
        <v>299</v>
      </c>
      <c r="N35" s="707">
        <v>6</v>
      </c>
      <c r="O35" s="707">
        <v>0</v>
      </c>
      <c r="P35" s="707">
        <f t="shared" si="2"/>
        <v>6</v>
      </c>
    </row>
    <row r="36" spans="1:22" s="713" customFormat="1" ht="17.100000000000001" customHeight="1" x14ac:dyDescent="0.25">
      <c r="A36" s="8"/>
      <c r="B36" s="40" t="s">
        <v>33</v>
      </c>
      <c r="C36" s="40">
        <v>1</v>
      </c>
      <c r="D36" s="40">
        <v>0</v>
      </c>
      <c r="E36" s="40" t="s">
        <v>72</v>
      </c>
      <c r="F36" s="719">
        <f>SUM(C36:E36)</f>
        <v>1</v>
      </c>
      <c r="G36" s="40">
        <v>8</v>
      </c>
      <c r="H36" s="40">
        <v>0</v>
      </c>
      <c r="I36" s="40">
        <f>SUM(G36:H36)</f>
        <v>8</v>
      </c>
      <c r="J36" s="988">
        <v>0</v>
      </c>
      <c r="K36" s="990"/>
      <c r="L36" s="50"/>
      <c r="M36" s="714" t="s">
        <v>307</v>
      </c>
      <c r="N36" s="707">
        <v>61</v>
      </c>
      <c r="O36" s="707">
        <v>0</v>
      </c>
      <c r="P36" s="707">
        <f t="shared" si="2"/>
        <v>61</v>
      </c>
    </row>
    <row r="37" spans="1:22" s="713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40">
        <v>100</v>
      </c>
      <c r="H37" s="40">
        <v>0</v>
      </c>
      <c r="I37" s="40">
        <f>SUM(G37:H37)</f>
        <v>100</v>
      </c>
      <c r="J37" s="988">
        <v>0</v>
      </c>
      <c r="K37" s="990"/>
      <c r="L37" s="50"/>
      <c r="M37" s="714" t="s">
        <v>549</v>
      </c>
      <c r="N37" s="707">
        <v>6</v>
      </c>
      <c r="O37" s="707">
        <v>0</v>
      </c>
      <c r="P37" s="707">
        <f t="shared" si="2"/>
        <v>6</v>
      </c>
    </row>
    <row r="38" spans="1:22" s="713" customFormat="1" ht="17.100000000000001" customHeight="1" x14ac:dyDescent="0.25">
      <c r="A38" s="8"/>
      <c r="B38" s="40" t="s">
        <v>550</v>
      </c>
      <c r="C38" s="103">
        <f>SUM(C28:C37)</f>
        <v>16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58</v>
      </c>
      <c r="G38" s="103">
        <f t="shared" si="4"/>
        <v>446</v>
      </c>
      <c r="H38" s="103">
        <f t="shared" si="4"/>
        <v>0</v>
      </c>
      <c r="I38" s="103">
        <f t="shared" si="4"/>
        <v>446</v>
      </c>
      <c r="J38" s="988">
        <f>SUM(J28:K37)</f>
        <v>30</v>
      </c>
      <c r="K38" s="990"/>
      <c r="L38" s="50"/>
      <c r="M38" s="714" t="s">
        <v>306</v>
      </c>
      <c r="N38" s="707">
        <f>SUM(N28:N37)</f>
        <v>127</v>
      </c>
      <c r="O38" s="707">
        <f>SUM(O28:O37)</f>
        <v>8</v>
      </c>
      <c r="P38" s="707">
        <f>SUM(P28:P37)</f>
        <v>135</v>
      </c>
      <c r="Q38" s="345">
        <f>N38-N36</f>
        <v>66</v>
      </c>
      <c r="S38" s="713">
        <f>(F38*10-G38)/10</f>
        <v>13.4</v>
      </c>
    </row>
    <row r="39" spans="1:22" s="713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713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713" customFormat="1" ht="30.6" customHeight="1" x14ac:dyDescent="0.25">
      <c r="A41" s="8"/>
      <c r="B41" s="701" t="s">
        <v>35</v>
      </c>
      <c r="C41" s="701" t="s">
        <v>36</v>
      </c>
      <c r="D41" s="701" t="s">
        <v>1</v>
      </c>
      <c r="E41" s="703" t="s">
        <v>45</v>
      </c>
      <c r="F41" s="701" t="s">
        <v>71</v>
      </c>
      <c r="G41" s="701" t="s">
        <v>37</v>
      </c>
      <c r="H41" s="901" t="s">
        <v>7</v>
      </c>
      <c r="I41" s="936"/>
      <c r="J41" s="936"/>
      <c r="K41" s="902"/>
      <c r="L41" s="43"/>
      <c r="M41" s="701" t="s">
        <v>50</v>
      </c>
      <c r="N41" s="701" t="s">
        <v>49</v>
      </c>
      <c r="O41" s="701" t="s">
        <v>48</v>
      </c>
      <c r="P41" s="701" t="s">
        <v>47</v>
      </c>
      <c r="Q41" s="713" t="s">
        <v>243</v>
      </c>
      <c r="R41" s="713" t="s">
        <v>424</v>
      </c>
    </row>
    <row r="42" spans="1:22" s="713" customFormat="1" ht="30.95" customHeight="1" x14ac:dyDescent="0.55000000000000004">
      <c r="A42" s="8"/>
      <c r="B42" s="704" t="s">
        <v>61</v>
      </c>
      <c r="C42" s="712">
        <v>0</v>
      </c>
      <c r="D42" s="704" t="s">
        <v>62</v>
      </c>
      <c r="E42" s="712">
        <f>'1403-04-16'!E42+'1403-04-20'!C42</f>
        <v>246800</v>
      </c>
      <c r="F42" s="712">
        <v>3128</v>
      </c>
      <c r="G42" s="712">
        <f>'1403-04-17'!G42-F42+C42+R42</f>
        <v>80101</v>
      </c>
      <c r="H42" s="1012" t="s">
        <v>425</v>
      </c>
      <c r="I42" s="1013"/>
      <c r="J42" s="1013"/>
      <c r="K42" s="1014"/>
      <c r="L42" s="41"/>
      <c r="M42" s="704" t="s">
        <v>66</v>
      </c>
      <c r="N42" s="712">
        <f>'1403-04-19'!O42</f>
        <v>3137.88</v>
      </c>
      <c r="O42" s="712">
        <f>SUMIF(B15:B24,S42,J15:J24)+J21</f>
        <v>3167.36</v>
      </c>
      <c r="P42" s="712">
        <f>'1403-04-19'!P42+O42+Q42</f>
        <v>133963.06</v>
      </c>
      <c r="Q42" s="19">
        <v>0</v>
      </c>
      <c r="R42" s="19">
        <v>0</v>
      </c>
      <c r="S42" s="713" t="s">
        <v>8</v>
      </c>
      <c r="V42" s="18"/>
    </row>
    <row r="43" spans="1:22" s="713" customFormat="1" ht="30.95" customHeight="1" x14ac:dyDescent="0.25">
      <c r="A43" s="8"/>
      <c r="B43" s="704" t="s">
        <v>301</v>
      </c>
      <c r="C43" s="704">
        <v>0</v>
      </c>
      <c r="D43" s="704" t="s">
        <v>302</v>
      </c>
      <c r="E43" s="712">
        <f>'1403-04-16'!E43+'1403-04-20'!C43</f>
        <v>251</v>
      </c>
      <c r="F43" s="704">
        <v>0</v>
      </c>
      <c r="G43" s="712"/>
      <c r="H43" s="937" t="s">
        <v>42</v>
      </c>
      <c r="I43" s="938"/>
      <c r="J43" s="938"/>
      <c r="K43" s="939"/>
      <c r="L43" s="42"/>
      <c r="M43" s="710" t="s">
        <v>67</v>
      </c>
      <c r="N43" s="717">
        <f>'1403-04-19'!O43</f>
        <v>2524.88</v>
      </c>
      <c r="O43" s="712">
        <f>SUMIF(F15:F19,S43,J15:J19)</f>
        <v>2793.36</v>
      </c>
      <c r="P43" s="717">
        <f>'1403-04-19'!P43+O43+Q43</f>
        <v>100827.25</v>
      </c>
      <c r="Q43" s="19">
        <f>Q42*0.6</f>
        <v>0</v>
      </c>
      <c r="R43" s="19"/>
      <c r="S43" s="713" t="s">
        <v>356</v>
      </c>
      <c r="U43" s="19"/>
    </row>
    <row r="44" spans="1:22" s="713" customFormat="1" ht="30.95" customHeight="1" x14ac:dyDescent="0.25">
      <c r="A44" s="8"/>
      <c r="B44" s="704" t="s">
        <v>551</v>
      </c>
      <c r="C44" s="704">
        <v>0</v>
      </c>
      <c r="D44" s="704" t="s">
        <v>485</v>
      </c>
      <c r="E44" s="712">
        <f>'1403-04-16'!E44+'1403-04-20'!C44</f>
        <v>340</v>
      </c>
      <c r="F44" s="704">
        <v>0</v>
      </c>
      <c r="G44" s="712">
        <f>'1403-04-17'!G44-F44+C44+R44</f>
        <v>340</v>
      </c>
      <c r="H44" s="937" t="s">
        <v>42</v>
      </c>
      <c r="I44" s="938"/>
      <c r="J44" s="938"/>
      <c r="K44" s="939"/>
      <c r="L44" s="42"/>
      <c r="M44" s="710" t="s">
        <v>164</v>
      </c>
      <c r="N44" s="717">
        <f>'1403-04-19'!O44</f>
        <v>613</v>
      </c>
      <c r="O44" s="712">
        <f>SUMIF(B15:B24,S44,J15:J24)</f>
        <v>234</v>
      </c>
      <c r="P44" s="717">
        <f>'1403-04-19'!P44+O44+Q44</f>
        <v>45491.66</v>
      </c>
      <c r="Q44" s="713">
        <v>0</v>
      </c>
      <c r="R44" s="19"/>
      <c r="S44" s="713" t="s">
        <v>163</v>
      </c>
      <c r="U44" s="19"/>
    </row>
    <row r="45" spans="1:22" s="713" customFormat="1" ht="30.95" customHeight="1" x14ac:dyDescent="0.25">
      <c r="A45" s="8"/>
      <c r="B45" s="704" t="s">
        <v>527</v>
      </c>
      <c r="C45" s="704">
        <v>0</v>
      </c>
      <c r="D45" s="704" t="s">
        <v>485</v>
      </c>
      <c r="E45" s="712">
        <f>'1403-04-16'!E45+'1403-04-20'!C45</f>
        <v>56</v>
      </c>
      <c r="F45" s="704">
        <v>0</v>
      </c>
      <c r="G45" s="712">
        <f>'1403-04-17'!G45-F45+C45+R45</f>
        <v>56</v>
      </c>
      <c r="H45" s="937" t="s">
        <v>42</v>
      </c>
      <c r="I45" s="938"/>
      <c r="J45" s="938"/>
      <c r="K45" s="939"/>
      <c r="L45" s="42"/>
      <c r="M45" s="710" t="s">
        <v>190</v>
      </c>
      <c r="N45" s="717">
        <f>'1403-04-19'!O45</f>
        <v>0</v>
      </c>
      <c r="O45" s="712">
        <f t="shared" ref="O45:O46" si="5">SUMIF(B18:B27,S45,J18:J27)</f>
        <v>140</v>
      </c>
      <c r="P45" s="717">
        <f>'1403-04-19'!P45+O45+Q45</f>
        <v>1427.3</v>
      </c>
      <c r="Q45" s="19">
        <v>0</v>
      </c>
      <c r="R45" s="19"/>
      <c r="S45" s="713" t="s">
        <v>417</v>
      </c>
    </row>
    <row r="46" spans="1:22" s="713" customFormat="1" ht="30.95" customHeight="1" x14ac:dyDescent="0.25">
      <c r="A46" s="8"/>
      <c r="B46" s="704" t="s">
        <v>578</v>
      </c>
      <c r="C46" s="704">
        <v>306</v>
      </c>
      <c r="D46" s="704" t="s">
        <v>302</v>
      </c>
      <c r="E46" s="712">
        <f>'1403-04-19'!E46+'1403-04-20'!C46</f>
        <v>9404</v>
      </c>
      <c r="F46" s="712">
        <f>C46</f>
        <v>306</v>
      </c>
      <c r="G46" s="712"/>
      <c r="H46" s="937" t="s">
        <v>42</v>
      </c>
      <c r="I46" s="938"/>
      <c r="J46" s="938"/>
      <c r="K46" s="939"/>
      <c r="L46" s="42"/>
      <c r="M46" s="704" t="s">
        <v>191</v>
      </c>
      <c r="N46" s="717">
        <f>'1403-04-19'!O46</f>
        <v>0</v>
      </c>
      <c r="O46" s="712">
        <f t="shared" si="5"/>
        <v>0</v>
      </c>
      <c r="P46" s="717">
        <f>'1403-04-19'!P46+O46+Q46</f>
        <v>90</v>
      </c>
      <c r="Q46" s="713">
        <v>0</v>
      </c>
      <c r="S46" s="713" t="s">
        <v>367</v>
      </c>
    </row>
    <row r="47" spans="1:22" s="713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713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713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5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F9:G9"/>
    <mergeCell ref="I9:L9"/>
    <mergeCell ref="M9:P9"/>
    <mergeCell ref="T9:W9"/>
    <mergeCell ref="B8:D10"/>
    <mergeCell ref="S7:V8"/>
    <mergeCell ref="F8:G8"/>
    <mergeCell ref="I8:L8"/>
    <mergeCell ref="M8:P8"/>
    <mergeCell ref="S14:T14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J13:J14"/>
    <mergeCell ref="K13:L14"/>
    <mergeCell ref="M13:P14"/>
    <mergeCell ref="K20:L20"/>
    <mergeCell ref="M20:P20"/>
    <mergeCell ref="K15:L15"/>
    <mergeCell ref="M15:P15"/>
    <mergeCell ref="S15:T15"/>
    <mergeCell ref="K16:L16"/>
    <mergeCell ref="M16:P16"/>
    <mergeCell ref="K17:L17"/>
    <mergeCell ref="M17:P17"/>
    <mergeCell ref="Q17:T17"/>
    <mergeCell ref="K18:L18"/>
    <mergeCell ref="M18:P18"/>
    <mergeCell ref="S18:T18"/>
    <mergeCell ref="K19:L19"/>
    <mergeCell ref="M19:P19"/>
    <mergeCell ref="J30:K30"/>
    <mergeCell ref="M21:P21"/>
    <mergeCell ref="M22:P2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H41:K41"/>
    <mergeCell ref="J31:K31"/>
    <mergeCell ref="J32:K32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B48:P48"/>
    <mergeCell ref="B49:P49"/>
    <mergeCell ref="H42:K42"/>
    <mergeCell ref="H43:K43"/>
    <mergeCell ref="H44:K44"/>
    <mergeCell ref="H45:K45"/>
    <mergeCell ref="H46:K46"/>
    <mergeCell ref="B47:G47"/>
    <mergeCell ref="H47:P47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BF70-D466-4CE7-87FE-E66AD287C832}">
  <sheetPr>
    <pageSetUpPr fitToPage="1"/>
  </sheetPr>
  <dimension ref="A2:Z59"/>
  <sheetViews>
    <sheetView rightToLeft="1" view="pageBreakPreview" topLeftCell="A4" zoomScaleNormal="100" zoomScaleSheetLayoutView="100" workbookViewId="0">
      <selection activeCell="F45" sqref="F45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734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734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734" customFormat="1" ht="23.1" customHeight="1" x14ac:dyDescent="0.25">
      <c r="A4" s="8"/>
      <c r="B4" s="977" t="s">
        <v>2</v>
      </c>
      <c r="C4" s="977"/>
      <c r="D4" s="977"/>
      <c r="E4" s="977"/>
      <c r="F4" s="725"/>
      <c r="G4" s="978" t="s">
        <v>16</v>
      </c>
      <c r="H4" s="978"/>
      <c r="I4" s="1071">
        <v>45484</v>
      </c>
      <c r="J4" s="1071"/>
      <c r="K4" s="1071"/>
      <c r="L4" s="1071"/>
      <c r="M4" s="1071"/>
      <c r="N4" s="978" t="s">
        <v>3</v>
      </c>
      <c r="O4" s="978"/>
      <c r="P4" s="102">
        <v>83</v>
      </c>
      <c r="R4" s="731"/>
    </row>
    <row r="5" spans="1:26" s="723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734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727" customFormat="1" ht="22.5" customHeight="1" x14ac:dyDescent="0.25">
      <c r="A7" s="8"/>
      <c r="B7" s="892" t="s">
        <v>60</v>
      </c>
      <c r="C7" s="892"/>
      <c r="D7" s="892"/>
      <c r="E7" s="726" t="s">
        <v>18</v>
      </c>
      <c r="F7" s="892" t="s">
        <v>60</v>
      </c>
      <c r="G7" s="892"/>
      <c r="H7" s="726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727" customFormat="1" ht="30" customHeight="1" x14ac:dyDescent="0.25">
      <c r="A8" s="8"/>
      <c r="B8" s="885" t="s">
        <v>623</v>
      </c>
      <c r="C8" s="886"/>
      <c r="D8" s="887"/>
      <c r="E8" s="732" t="s">
        <v>42</v>
      </c>
      <c r="F8" s="888" t="s">
        <v>618</v>
      </c>
      <c r="G8" s="890"/>
      <c r="H8" s="721">
        <v>500</v>
      </c>
      <c r="I8" s="1059" t="s">
        <v>624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35"/>
      <c r="U8" s="1035"/>
      <c r="V8" s="1036"/>
    </row>
    <row r="9" spans="1:26" s="727" customFormat="1" ht="30" customHeight="1" x14ac:dyDescent="0.25">
      <c r="A9" s="8"/>
      <c r="B9" s="1065"/>
      <c r="C9" s="1066"/>
      <c r="D9" s="1067"/>
      <c r="E9" s="732" t="s">
        <v>42</v>
      </c>
      <c r="F9" s="928" t="s">
        <v>102</v>
      </c>
      <c r="G9" s="929"/>
      <c r="H9" s="721">
        <v>0</v>
      </c>
      <c r="I9" s="1062" t="s">
        <v>42</v>
      </c>
      <c r="J9" s="1063"/>
      <c r="K9" s="1063"/>
      <c r="L9" s="1064"/>
      <c r="M9" s="1018" t="s">
        <v>616</v>
      </c>
      <c r="N9" s="1019"/>
      <c r="O9" s="1019"/>
      <c r="P9" s="1020"/>
      <c r="T9" s="1037" t="s">
        <v>523</v>
      </c>
      <c r="U9" s="1038"/>
      <c r="V9" s="1038"/>
      <c r="W9" s="1039"/>
    </row>
    <row r="10" spans="1:26" s="727" customFormat="1" ht="30" customHeight="1" x14ac:dyDescent="0.25">
      <c r="A10" s="8"/>
      <c r="B10" s="1068"/>
      <c r="C10" s="1069"/>
      <c r="D10" s="1070"/>
      <c r="E10" s="732" t="s">
        <v>42</v>
      </c>
      <c r="F10" s="928" t="s">
        <v>588</v>
      </c>
      <c r="G10" s="929"/>
      <c r="H10" s="721">
        <v>1</v>
      </c>
      <c r="I10" s="1062" t="s">
        <v>605</v>
      </c>
      <c r="J10" s="1063"/>
      <c r="K10" s="1063"/>
      <c r="L10" s="1064"/>
      <c r="M10" s="1004" t="s">
        <v>622</v>
      </c>
      <c r="N10" s="1021"/>
      <c r="O10" s="1021"/>
      <c r="P10" s="1022"/>
    </row>
    <row r="11" spans="1:26" s="723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734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734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731" customFormat="1" ht="18.75" customHeight="1" x14ac:dyDescent="0.25">
      <c r="A14" s="8"/>
      <c r="B14" s="894"/>
      <c r="C14" s="894"/>
      <c r="D14" s="894"/>
      <c r="E14" s="894"/>
      <c r="F14" s="927"/>
      <c r="G14" s="893"/>
      <c r="H14" s="726" t="s">
        <v>57</v>
      </c>
      <c r="I14" s="726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734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600</v>
      </c>
      <c r="F15" s="6" t="s">
        <v>356</v>
      </c>
      <c r="G15" s="721" t="s">
        <v>84</v>
      </c>
      <c r="H15" s="7">
        <v>125</v>
      </c>
      <c r="I15" s="7">
        <v>0</v>
      </c>
      <c r="J15" s="29">
        <f>H15*7+I15*4</f>
        <v>875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734" t="str">
        <f>C15</f>
        <v>712 + 280</v>
      </c>
      <c r="Y15" s="734" t="str">
        <f>D15</f>
        <v>713 + 360</v>
      </c>
      <c r="Z15" s="417" t="str">
        <f>G15</f>
        <v>712 + 650</v>
      </c>
    </row>
    <row r="16" spans="1:26" s="734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1700</v>
      </c>
      <c r="F16" s="6" t="s">
        <v>333</v>
      </c>
      <c r="G16" s="721" t="s">
        <v>311</v>
      </c>
      <c r="H16" s="7">
        <v>20</v>
      </c>
      <c r="I16" s="7">
        <v>20</v>
      </c>
      <c r="J16" s="29">
        <f>H16*6+I16*4</f>
        <v>200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724"/>
      <c r="T16" s="724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734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560</v>
      </c>
      <c r="F17" s="6" t="s">
        <v>356</v>
      </c>
      <c r="G17" s="721" t="s">
        <v>543</v>
      </c>
      <c r="H17" s="721">
        <v>0</v>
      </c>
      <c r="I17" s="30">
        <v>147</v>
      </c>
      <c r="J17" s="29">
        <f>H17*6.65+I17*4.16</f>
        <v>611.52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734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2000</v>
      </c>
      <c r="F18" s="6" t="s">
        <v>356</v>
      </c>
      <c r="G18" s="721" t="s">
        <v>546</v>
      </c>
      <c r="H18" s="721">
        <v>84</v>
      </c>
      <c r="I18" s="30">
        <v>41</v>
      </c>
      <c r="J18" s="29">
        <f>H18*7+I18*5</f>
        <v>793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734" customFormat="1" ht="20.100000000000001" customHeight="1" x14ac:dyDescent="0.25">
      <c r="A19" s="8"/>
      <c r="B19" s="7" t="s">
        <v>8</v>
      </c>
      <c r="C19" s="7" t="s">
        <v>585</v>
      </c>
      <c r="D19" s="7" t="s">
        <v>199</v>
      </c>
      <c r="E19" s="6">
        <v>300</v>
      </c>
      <c r="F19" s="6" t="s">
        <v>356</v>
      </c>
      <c r="G19" s="721" t="s">
        <v>621</v>
      </c>
      <c r="H19" s="721">
        <v>0</v>
      </c>
      <c r="I19" s="30">
        <v>0</v>
      </c>
      <c r="J19" s="29">
        <f>H19*7+I19*5</f>
        <v>0</v>
      </c>
      <c r="K19" s="960" t="s">
        <v>69</v>
      </c>
      <c r="L19" s="961"/>
      <c r="M19" s="910" t="s">
        <v>28</v>
      </c>
      <c r="N19" s="910"/>
      <c r="O19" s="910"/>
      <c r="P19" s="910"/>
      <c r="Q19" s="734">
        <v>48</v>
      </c>
      <c r="S19" s="724"/>
      <c r="T19" s="209"/>
    </row>
    <row r="20" spans="1:20" s="734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721" t="s">
        <v>42</v>
      </c>
      <c r="F20" s="6" t="s">
        <v>333</v>
      </c>
      <c r="G20" s="721" t="s">
        <v>311</v>
      </c>
      <c r="H20" s="721" t="s">
        <v>42</v>
      </c>
      <c r="I20" s="721" t="s">
        <v>42</v>
      </c>
      <c r="J20" s="29">
        <f>J16</f>
        <v>200</v>
      </c>
      <c r="K20" s="960" t="s">
        <v>70</v>
      </c>
      <c r="L20" s="961"/>
      <c r="M20" s="910" t="s">
        <v>42</v>
      </c>
      <c r="N20" s="910"/>
      <c r="O20" s="910"/>
      <c r="P20" s="910"/>
      <c r="S20" s="724"/>
      <c r="T20" s="209"/>
    </row>
    <row r="21" spans="1:20" s="734" customFormat="1" ht="20.100000000000001" customHeight="1" x14ac:dyDescent="0.25">
      <c r="A21" s="8"/>
      <c r="B21" s="7" t="s">
        <v>8</v>
      </c>
      <c r="C21" s="7" t="s">
        <v>544</v>
      </c>
      <c r="D21" s="6" t="s">
        <v>545</v>
      </c>
      <c r="E21" s="721">
        <v>680</v>
      </c>
      <c r="F21" s="721" t="s">
        <v>356</v>
      </c>
      <c r="G21" s="721" t="s">
        <v>579</v>
      </c>
      <c r="H21" s="721">
        <v>30</v>
      </c>
      <c r="I21" s="721">
        <v>0</v>
      </c>
      <c r="J21" s="29">
        <f>H21*7+I21*5</f>
        <v>210</v>
      </c>
      <c r="K21" s="729" t="s">
        <v>70</v>
      </c>
      <c r="L21" s="730"/>
      <c r="M21" s="910" t="s">
        <v>42</v>
      </c>
      <c r="N21" s="910"/>
      <c r="O21" s="910"/>
      <c r="P21" s="910"/>
      <c r="S21" s="724"/>
      <c r="T21" s="209"/>
    </row>
    <row r="22" spans="1:20" s="734" customFormat="1" ht="20.100000000000001" customHeight="1" x14ac:dyDescent="0.25">
      <c r="A22" s="8"/>
      <c r="B22" s="721" t="s">
        <v>367</v>
      </c>
      <c r="C22" s="721" t="s">
        <v>42</v>
      </c>
      <c r="D22" s="721" t="s">
        <v>42</v>
      </c>
      <c r="E22" s="721" t="s">
        <v>42</v>
      </c>
      <c r="F22" s="721" t="s">
        <v>42</v>
      </c>
      <c r="G22" s="721" t="s">
        <v>98</v>
      </c>
      <c r="H22" s="721" t="s">
        <v>42</v>
      </c>
      <c r="I22" s="721" t="s">
        <v>42</v>
      </c>
      <c r="J22" s="721">
        <v>45</v>
      </c>
      <c r="K22" s="729" t="s">
        <v>70</v>
      </c>
      <c r="L22" s="730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734" customFormat="1" ht="20.100000000000001" customHeight="1" x14ac:dyDescent="0.25">
      <c r="A23" s="8"/>
      <c r="B23" s="721"/>
      <c r="C23" s="721"/>
      <c r="D23" s="721"/>
      <c r="E23" s="721"/>
      <c r="F23" s="721"/>
      <c r="G23" s="721"/>
      <c r="H23" s="721"/>
      <c r="I23" s="721"/>
      <c r="J23" s="733"/>
      <c r="K23" s="960"/>
      <c r="L23" s="961"/>
      <c r="M23" s="900"/>
      <c r="N23" s="900"/>
      <c r="O23" s="900"/>
      <c r="P23" s="900"/>
      <c r="S23" s="724"/>
      <c r="T23" s="209"/>
    </row>
    <row r="24" spans="1:20" s="734" customFormat="1" ht="20.100000000000001" customHeight="1" x14ac:dyDescent="0.25">
      <c r="A24" s="8"/>
      <c r="B24" s="721"/>
      <c r="C24" s="721"/>
      <c r="D24" s="721"/>
      <c r="E24" s="721"/>
      <c r="F24" s="721"/>
      <c r="G24" s="721"/>
      <c r="H24" s="721"/>
      <c r="I24" s="721"/>
      <c r="J24" s="721"/>
      <c r="K24" s="960"/>
      <c r="L24" s="961"/>
      <c r="M24" s="900"/>
      <c r="N24" s="900"/>
      <c r="O24" s="900"/>
      <c r="P24" s="900"/>
      <c r="S24" s="724"/>
      <c r="T24" s="724"/>
    </row>
    <row r="25" spans="1:20" s="723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734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731" customFormat="1" ht="47.1" customHeight="1" x14ac:dyDescent="0.25">
      <c r="A27" s="8"/>
      <c r="B27" s="726" t="s">
        <v>26</v>
      </c>
      <c r="C27" s="726" t="s">
        <v>28</v>
      </c>
      <c r="D27" s="726" t="s">
        <v>29</v>
      </c>
      <c r="E27" s="726" t="s">
        <v>64</v>
      </c>
      <c r="F27" s="726" t="s">
        <v>30</v>
      </c>
      <c r="G27" s="728" t="s">
        <v>51</v>
      </c>
      <c r="H27" s="728" t="s">
        <v>52</v>
      </c>
      <c r="I27" s="728" t="s">
        <v>53</v>
      </c>
      <c r="J27" s="901" t="s">
        <v>54</v>
      </c>
      <c r="K27" s="902"/>
      <c r="L27" s="51"/>
      <c r="M27" s="726" t="s">
        <v>292</v>
      </c>
      <c r="N27" s="726" t="s">
        <v>293</v>
      </c>
      <c r="O27" s="726" t="s">
        <v>294</v>
      </c>
      <c r="P27" s="726" t="s">
        <v>304</v>
      </c>
    </row>
    <row r="28" spans="1:20" s="734" customFormat="1" ht="17.100000000000001" customHeight="1" x14ac:dyDescent="0.25">
      <c r="A28" s="8"/>
      <c r="B28" s="718" t="s">
        <v>43</v>
      </c>
      <c r="C28" s="719">
        <v>2</v>
      </c>
      <c r="D28" s="719">
        <v>3</v>
      </c>
      <c r="E28" s="40">
        <v>3</v>
      </c>
      <c r="F28" s="719">
        <f>SUM(C28:E28)</f>
        <v>8</v>
      </c>
      <c r="G28" s="40">
        <v>70</v>
      </c>
      <c r="H28" s="40">
        <v>0</v>
      </c>
      <c r="I28" s="40">
        <v>60</v>
      </c>
      <c r="J28" s="988">
        <v>10</v>
      </c>
      <c r="K28" s="990"/>
      <c r="L28" s="50"/>
      <c r="M28" s="720" t="s">
        <v>308</v>
      </c>
      <c r="N28" s="720">
        <v>4</v>
      </c>
      <c r="O28" s="720">
        <v>2</v>
      </c>
      <c r="P28" s="720">
        <f>O28+N28</f>
        <v>6</v>
      </c>
    </row>
    <row r="29" spans="1:20" s="734" customFormat="1" ht="17.100000000000001" customHeight="1" x14ac:dyDescent="0.25">
      <c r="A29" s="8"/>
      <c r="B29" s="40" t="s">
        <v>12</v>
      </c>
      <c r="C29" s="719">
        <v>0</v>
      </c>
      <c r="D29" s="719">
        <v>0</v>
      </c>
      <c r="E29" s="40">
        <v>3</v>
      </c>
      <c r="F29" s="719">
        <f t="shared" ref="F29:F35" si="1">SUM(C29:E29)</f>
        <v>3</v>
      </c>
      <c r="G29" s="40">
        <v>30</v>
      </c>
      <c r="H29" s="40">
        <v>0</v>
      </c>
      <c r="I29" s="40">
        <f>SUM(G29:H29)</f>
        <v>30</v>
      </c>
      <c r="J29" s="988">
        <v>0</v>
      </c>
      <c r="K29" s="990"/>
      <c r="L29" s="50"/>
      <c r="M29" s="720" t="s">
        <v>300</v>
      </c>
      <c r="N29" s="720">
        <v>6</v>
      </c>
      <c r="O29" s="720">
        <v>1</v>
      </c>
      <c r="P29" s="720">
        <f t="shared" ref="P29:P37" si="2">O29+N29</f>
        <v>7</v>
      </c>
    </row>
    <row r="30" spans="1:20" s="734" customFormat="1" ht="17.100000000000001" customHeight="1" x14ac:dyDescent="0.25">
      <c r="A30" s="8"/>
      <c r="B30" s="40" t="s">
        <v>13</v>
      </c>
      <c r="C30" s="40">
        <v>3</v>
      </c>
      <c r="D30" s="40">
        <v>0</v>
      </c>
      <c r="E30" s="40">
        <v>12</v>
      </c>
      <c r="F30" s="719">
        <f t="shared" si="1"/>
        <v>15</v>
      </c>
      <c r="G30" s="40">
        <v>120</v>
      </c>
      <c r="H30" s="40">
        <v>0</v>
      </c>
      <c r="I30" s="40">
        <f>SUM(G30:H30)</f>
        <v>120</v>
      </c>
      <c r="J30" s="988">
        <v>10</v>
      </c>
      <c r="K30" s="990"/>
      <c r="L30" s="50"/>
      <c r="M30" s="720" t="s">
        <v>296</v>
      </c>
      <c r="N30" s="720">
        <v>3</v>
      </c>
      <c r="O30" s="720">
        <v>3</v>
      </c>
      <c r="P30" s="720">
        <f t="shared" si="2"/>
        <v>6</v>
      </c>
    </row>
    <row r="31" spans="1:20" s="734" customFormat="1" ht="17.100000000000001" customHeight="1" x14ac:dyDescent="0.25">
      <c r="A31" s="8"/>
      <c r="B31" s="40" t="s">
        <v>10</v>
      </c>
      <c r="C31" s="40">
        <v>2</v>
      </c>
      <c r="D31" s="40">
        <v>0</v>
      </c>
      <c r="E31" s="40">
        <v>1</v>
      </c>
      <c r="F31" s="719">
        <f t="shared" si="1"/>
        <v>3</v>
      </c>
      <c r="G31" s="40">
        <v>30</v>
      </c>
      <c r="H31" s="40">
        <v>0</v>
      </c>
      <c r="I31" s="40">
        <f t="shared" ref="I31:I35" si="3">SUM(G31:H31)</f>
        <v>30</v>
      </c>
      <c r="J31" s="1072">
        <v>0</v>
      </c>
      <c r="K31" s="1073"/>
      <c r="L31" s="50"/>
      <c r="M31" s="720" t="s">
        <v>297</v>
      </c>
      <c r="N31" s="720">
        <v>6</v>
      </c>
      <c r="O31" s="720">
        <v>0</v>
      </c>
      <c r="P31" s="720">
        <f t="shared" si="2"/>
        <v>6</v>
      </c>
    </row>
    <row r="32" spans="1:20" s="734" customFormat="1" ht="17.100000000000001" customHeight="1" x14ac:dyDescent="0.25">
      <c r="A32" s="8"/>
      <c r="B32" s="40" t="s">
        <v>11</v>
      </c>
      <c r="C32" s="40">
        <v>4</v>
      </c>
      <c r="D32" s="40">
        <v>0</v>
      </c>
      <c r="E32" s="40">
        <v>3</v>
      </c>
      <c r="F32" s="719">
        <f t="shared" si="1"/>
        <v>7</v>
      </c>
      <c r="G32" s="40">
        <v>40</v>
      </c>
      <c r="H32" s="40">
        <v>0</v>
      </c>
      <c r="I32" s="40">
        <f t="shared" si="3"/>
        <v>40</v>
      </c>
      <c r="J32" s="988">
        <v>30</v>
      </c>
      <c r="K32" s="990"/>
      <c r="L32" s="50"/>
      <c r="M32" s="720" t="s">
        <v>295</v>
      </c>
      <c r="N32" s="720">
        <v>9</v>
      </c>
      <c r="O32" s="720">
        <v>1</v>
      </c>
      <c r="P32" s="720">
        <f t="shared" si="2"/>
        <v>10</v>
      </c>
    </row>
    <row r="33" spans="1:22" s="734" customFormat="1" ht="17.100000000000001" customHeight="1" x14ac:dyDescent="0.25">
      <c r="A33" s="8"/>
      <c r="B33" s="40" t="s">
        <v>31</v>
      </c>
      <c r="C33" s="40">
        <v>2</v>
      </c>
      <c r="D33" s="40">
        <v>2</v>
      </c>
      <c r="E33" s="40">
        <v>2</v>
      </c>
      <c r="F33" s="719">
        <f t="shared" si="1"/>
        <v>6</v>
      </c>
      <c r="G33" s="40">
        <v>5</v>
      </c>
      <c r="H33" s="40">
        <v>0</v>
      </c>
      <c r="I33" s="40">
        <f t="shared" si="3"/>
        <v>5</v>
      </c>
      <c r="J33" s="988">
        <v>0</v>
      </c>
      <c r="K33" s="990"/>
      <c r="L33" s="50"/>
      <c r="M33" s="720" t="s">
        <v>309</v>
      </c>
      <c r="N33" s="720">
        <v>20</v>
      </c>
      <c r="O33" s="720">
        <v>0</v>
      </c>
      <c r="P33" s="720">
        <f t="shared" si="2"/>
        <v>20</v>
      </c>
    </row>
    <row r="34" spans="1:22" s="734" customFormat="1" ht="17.100000000000001" customHeight="1" x14ac:dyDescent="0.25">
      <c r="A34" s="8"/>
      <c r="B34" s="40" t="s">
        <v>32</v>
      </c>
      <c r="C34" s="40">
        <v>2</v>
      </c>
      <c r="D34" s="40">
        <v>0</v>
      </c>
      <c r="E34" s="40">
        <v>0</v>
      </c>
      <c r="F34" s="719">
        <f t="shared" si="1"/>
        <v>2</v>
      </c>
      <c r="G34" s="40">
        <v>0</v>
      </c>
      <c r="H34" s="40">
        <v>0</v>
      </c>
      <c r="I34" s="40">
        <f t="shared" si="3"/>
        <v>0</v>
      </c>
      <c r="J34" s="988">
        <v>0</v>
      </c>
      <c r="K34" s="990"/>
      <c r="L34" s="50"/>
      <c r="M34" s="720" t="s">
        <v>604</v>
      </c>
      <c r="N34" s="720">
        <v>7</v>
      </c>
      <c r="O34" s="720">
        <v>0</v>
      </c>
      <c r="P34" s="720">
        <f t="shared" si="2"/>
        <v>7</v>
      </c>
    </row>
    <row r="35" spans="1:22" s="734" customFormat="1" ht="17.100000000000001" customHeight="1" x14ac:dyDescent="0.25">
      <c r="A35" s="8"/>
      <c r="B35" s="40" t="s">
        <v>63</v>
      </c>
      <c r="C35" s="40">
        <v>0</v>
      </c>
      <c r="D35" s="40">
        <v>2</v>
      </c>
      <c r="E35" s="40">
        <v>1</v>
      </c>
      <c r="F35" s="719">
        <f t="shared" si="1"/>
        <v>3</v>
      </c>
      <c r="G35" s="40">
        <v>30</v>
      </c>
      <c r="H35" s="40">
        <v>0</v>
      </c>
      <c r="I35" s="40">
        <f t="shared" si="3"/>
        <v>30</v>
      </c>
      <c r="J35" s="988">
        <v>0</v>
      </c>
      <c r="K35" s="990"/>
      <c r="L35" s="50"/>
      <c r="M35" s="720" t="s">
        <v>299</v>
      </c>
      <c r="N35" s="720">
        <v>6</v>
      </c>
      <c r="O35" s="720">
        <v>0</v>
      </c>
      <c r="P35" s="720">
        <f t="shared" si="2"/>
        <v>6</v>
      </c>
    </row>
    <row r="36" spans="1:22" s="734" customFormat="1" ht="17.100000000000001" customHeight="1" x14ac:dyDescent="0.25">
      <c r="A36" s="8"/>
      <c r="B36" s="40" t="s">
        <v>33</v>
      </c>
      <c r="C36" s="40">
        <v>1</v>
      </c>
      <c r="D36" s="40">
        <v>0</v>
      </c>
      <c r="E36" s="40" t="s">
        <v>72</v>
      </c>
      <c r="F36" s="719">
        <f>SUM(C36:E36)</f>
        <v>1</v>
      </c>
      <c r="G36" s="40">
        <v>8</v>
      </c>
      <c r="H36" s="40">
        <v>0</v>
      </c>
      <c r="I36" s="40">
        <f>SUM(G36:H36)</f>
        <v>8</v>
      </c>
      <c r="J36" s="988">
        <v>0</v>
      </c>
      <c r="K36" s="990"/>
      <c r="L36" s="50"/>
      <c r="M36" s="720" t="s">
        <v>307</v>
      </c>
      <c r="N36" s="720">
        <v>53</v>
      </c>
      <c r="O36" s="720">
        <v>0</v>
      </c>
      <c r="P36" s="720">
        <f t="shared" si="2"/>
        <v>53</v>
      </c>
    </row>
    <row r="37" spans="1:22" s="734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40">
        <v>100</v>
      </c>
      <c r="H37" s="40">
        <v>0</v>
      </c>
      <c r="I37" s="40">
        <f>SUM(G37:H37)</f>
        <v>100</v>
      </c>
      <c r="J37" s="988">
        <v>0</v>
      </c>
      <c r="K37" s="990"/>
      <c r="L37" s="50"/>
      <c r="M37" s="720" t="s">
        <v>549</v>
      </c>
      <c r="N37" s="720">
        <v>6</v>
      </c>
      <c r="O37" s="720">
        <v>0</v>
      </c>
      <c r="P37" s="720">
        <f t="shared" si="2"/>
        <v>6</v>
      </c>
    </row>
    <row r="38" spans="1:22" s="734" customFormat="1" ht="17.100000000000001" customHeight="1" x14ac:dyDescent="0.25">
      <c r="A38" s="8"/>
      <c r="B38" s="40" t="s">
        <v>550</v>
      </c>
      <c r="C38" s="103">
        <f>SUM(C28:C37)</f>
        <v>16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58</v>
      </c>
      <c r="G38" s="103">
        <f t="shared" si="4"/>
        <v>433</v>
      </c>
      <c r="H38" s="103">
        <f t="shared" si="4"/>
        <v>0</v>
      </c>
      <c r="I38" s="103">
        <f t="shared" si="4"/>
        <v>423</v>
      </c>
      <c r="J38" s="988">
        <f>SUM(J28:K37)</f>
        <v>50</v>
      </c>
      <c r="K38" s="990"/>
      <c r="L38" s="50"/>
      <c r="M38" s="720" t="s">
        <v>306</v>
      </c>
      <c r="N38" s="720">
        <f>SUM(N28:N37)</f>
        <v>120</v>
      </c>
      <c r="O38" s="720">
        <f>SUM(O28:O37)</f>
        <v>7</v>
      </c>
      <c r="P38" s="720">
        <f>SUM(P28:P37)</f>
        <v>127</v>
      </c>
      <c r="Q38" s="345">
        <f>N38-N36</f>
        <v>67</v>
      </c>
      <c r="S38" s="734">
        <f>(F38*10-G38)/10</f>
        <v>14.7</v>
      </c>
    </row>
    <row r="39" spans="1:22" s="734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2" s="734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2" s="734" customFormat="1" ht="30.6" customHeight="1" x14ac:dyDescent="0.25">
      <c r="A41" s="8"/>
      <c r="B41" s="728" t="s">
        <v>35</v>
      </c>
      <c r="C41" s="728" t="s">
        <v>36</v>
      </c>
      <c r="D41" s="728" t="s">
        <v>1</v>
      </c>
      <c r="E41" s="722" t="s">
        <v>45</v>
      </c>
      <c r="F41" s="728" t="s">
        <v>71</v>
      </c>
      <c r="G41" s="728" t="s">
        <v>37</v>
      </c>
      <c r="H41" s="901" t="s">
        <v>7</v>
      </c>
      <c r="I41" s="936"/>
      <c r="J41" s="936"/>
      <c r="K41" s="902"/>
      <c r="L41" s="43"/>
      <c r="M41" s="728" t="s">
        <v>50</v>
      </c>
      <c r="N41" s="728" t="s">
        <v>49</v>
      </c>
      <c r="O41" s="728" t="s">
        <v>48</v>
      </c>
      <c r="P41" s="728" t="s">
        <v>47</v>
      </c>
      <c r="Q41" s="734" t="s">
        <v>243</v>
      </c>
      <c r="R41" s="734" t="s">
        <v>424</v>
      </c>
    </row>
    <row r="42" spans="1:22" s="734" customFormat="1" ht="30.95" customHeight="1" x14ac:dyDescent="0.55000000000000004">
      <c r="A42" s="8"/>
      <c r="B42" s="721" t="s">
        <v>61</v>
      </c>
      <c r="C42" s="733">
        <v>0</v>
      </c>
      <c r="D42" s="721" t="s">
        <v>62</v>
      </c>
      <c r="E42" s="733">
        <f>'1403-04-20'!E42+'1403-04-21'!C42</f>
        <v>246800</v>
      </c>
      <c r="F42" s="733">
        <v>1928</v>
      </c>
      <c r="G42" s="733">
        <f>'1403-04-20'!G42-F42+C42+R42</f>
        <v>78173</v>
      </c>
      <c r="H42" s="1012" t="s">
        <v>425</v>
      </c>
      <c r="I42" s="1013"/>
      <c r="J42" s="1013"/>
      <c r="K42" s="1014"/>
      <c r="L42" s="41"/>
      <c r="M42" s="721" t="s">
        <v>66</v>
      </c>
      <c r="N42" s="733">
        <f>'1403-04-20'!O42</f>
        <v>3167.36</v>
      </c>
      <c r="O42" s="733">
        <f>SUMIF(B15:B24,S42,J15:J24)</f>
        <v>2689.52</v>
      </c>
      <c r="P42" s="733">
        <f>'1403-04-20'!P42+O42+Q42</f>
        <v>136652.57999999999</v>
      </c>
      <c r="Q42" s="19">
        <v>0</v>
      </c>
      <c r="R42" s="19">
        <v>0</v>
      </c>
      <c r="S42" s="734" t="s">
        <v>8</v>
      </c>
      <c r="V42" s="18"/>
    </row>
    <row r="43" spans="1:22" s="734" customFormat="1" ht="30.95" customHeight="1" x14ac:dyDescent="0.25">
      <c r="A43" s="8"/>
      <c r="B43" s="721" t="s">
        <v>301</v>
      </c>
      <c r="C43" s="721">
        <v>45</v>
      </c>
      <c r="D43" s="721" t="s">
        <v>302</v>
      </c>
      <c r="E43" s="733">
        <f>'1403-04-20'!E43+'1403-04-21'!C43</f>
        <v>296</v>
      </c>
      <c r="F43" s="721">
        <v>0</v>
      </c>
      <c r="G43" s="733"/>
      <c r="H43" s="937" t="s">
        <v>42</v>
      </c>
      <c r="I43" s="938"/>
      <c r="J43" s="938"/>
      <c r="K43" s="939"/>
      <c r="L43" s="42"/>
      <c r="M43" s="732" t="s">
        <v>67</v>
      </c>
      <c r="N43" s="733">
        <f>'1403-04-20'!O43</f>
        <v>2793.36</v>
      </c>
      <c r="O43" s="733">
        <f>SUMIF(F15:F24,S43,J15:J24)</f>
        <v>2489.52</v>
      </c>
      <c r="P43" s="733">
        <f>'1403-04-20'!P43+O43+Q43</f>
        <v>103316.77</v>
      </c>
      <c r="Q43" s="19">
        <f>Q42*0.6</f>
        <v>0</v>
      </c>
      <c r="R43" s="19"/>
      <c r="S43" s="734" t="s">
        <v>356</v>
      </c>
      <c r="U43" s="19"/>
    </row>
    <row r="44" spans="1:22" s="734" customFormat="1" ht="30.95" customHeight="1" x14ac:dyDescent="0.25">
      <c r="A44" s="8"/>
      <c r="B44" s="721" t="s">
        <v>551</v>
      </c>
      <c r="C44" s="721">
        <v>0</v>
      </c>
      <c r="D44" s="721" t="s">
        <v>485</v>
      </c>
      <c r="E44" s="733">
        <f>'1403-04-20'!E44+'1403-04-21'!C44</f>
        <v>340</v>
      </c>
      <c r="F44" s="721">
        <v>10</v>
      </c>
      <c r="G44" s="733">
        <f>'1403-04-17'!G44-F44+C44+R44</f>
        <v>330</v>
      </c>
      <c r="H44" s="937" t="s">
        <v>42</v>
      </c>
      <c r="I44" s="938"/>
      <c r="J44" s="938"/>
      <c r="K44" s="939"/>
      <c r="L44" s="42"/>
      <c r="M44" s="732" t="s">
        <v>164</v>
      </c>
      <c r="N44" s="733">
        <f>'1403-04-20'!O44</f>
        <v>234</v>
      </c>
      <c r="O44" s="733">
        <f>SUMIF(B15:B24,S44,J15:J24)</f>
        <v>200</v>
      </c>
      <c r="P44" s="733">
        <f>'1403-04-20'!P44+O44+Q44</f>
        <v>45691.66</v>
      </c>
      <c r="Q44" s="734">
        <v>0</v>
      </c>
      <c r="R44" s="19"/>
      <c r="S44" s="734" t="s">
        <v>163</v>
      </c>
      <c r="U44" s="19"/>
    </row>
    <row r="45" spans="1:22" s="734" customFormat="1" ht="30.95" customHeight="1" x14ac:dyDescent="0.25">
      <c r="A45" s="8"/>
      <c r="B45" s="721" t="s">
        <v>527</v>
      </c>
      <c r="C45" s="721">
        <v>28</v>
      </c>
      <c r="D45" s="721" t="s">
        <v>485</v>
      </c>
      <c r="E45" s="733">
        <f>'1403-04-20'!E45+'1403-04-21'!C45</f>
        <v>84</v>
      </c>
      <c r="F45" s="721">
        <v>0</v>
      </c>
      <c r="G45" s="733">
        <f>'1403-04-17'!G45-F45+C45+R45</f>
        <v>84</v>
      </c>
      <c r="H45" s="937" t="s">
        <v>42</v>
      </c>
      <c r="I45" s="938"/>
      <c r="J45" s="938"/>
      <c r="K45" s="939"/>
      <c r="L45" s="42"/>
      <c r="M45" s="732" t="s">
        <v>190</v>
      </c>
      <c r="N45" s="733">
        <f>'1403-04-20'!O45</f>
        <v>140</v>
      </c>
      <c r="O45" s="733">
        <f t="shared" ref="O45:O46" si="5">SUMIF(B18:B27,S45,J18:J27)</f>
        <v>0</v>
      </c>
      <c r="P45" s="733">
        <f>'1403-04-20'!P45+O45+Q45</f>
        <v>1427.3</v>
      </c>
      <c r="Q45" s="19">
        <v>0</v>
      </c>
      <c r="R45" s="19"/>
      <c r="S45" s="734" t="s">
        <v>417</v>
      </c>
    </row>
    <row r="46" spans="1:22" s="734" customFormat="1" ht="30.95" customHeight="1" x14ac:dyDescent="0.25">
      <c r="A46" s="8"/>
      <c r="B46" s="721" t="s">
        <v>578</v>
      </c>
      <c r="C46" s="721">
        <v>180</v>
      </c>
      <c r="D46" s="721" t="s">
        <v>302</v>
      </c>
      <c r="E46" s="733">
        <f>'1403-04-20'!E46+'1403-04-21'!C46</f>
        <v>9584</v>
      </c>
      <c r="F46" s="733">
        <f>C46</f>
        <v>180</v>
      </c>
      <c r="G46" s="733"/>
      <c r="H46" s="937" t="s">
        <v>42</v>
      </c>
      <c r="I46" s="938"/>
      <c r="J46" s="938"/>
      <c r="K46" s="939"/>
      <c r="L46" s="42"/>
      <c r="M46" s="721" t="s">
        <v>191</v>
      </c>
      <c r="N46" s="733">
        <f>'1403-04-20'!O46</f>
        <v>0</v>
      </c>
      <c r="O46" s="733">
        <f t="shared" si="5"/>
        <v>45</v>
      </c>
      <c r="P46" s="733">
        <f>'1403-04-20'!P46+O46+Q46</f>
        <v>135</v>
      </c>
      <c r="Q46" s="734">
        <v>0</v>
      </c>
      <c r="S46" s="734" t="s">
        <v>367</v>
      </c>
    </row>
    <row r="47" spans="1:22" s="734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</row>
    <row r="48" spans="1:22" s="734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734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5">
    <mergeCell ref="B49:P49"/>
    <mergeCell ref="H44:K44"/>
    <mergeCell ref="H45:K45"/>
    <mergeCell ref="H46:K46"/>
    <mergeCell ref="B47:G47"/>
    <mergeCell ref="H47:P47"/>
    <mergeCell ref="B48:P48"/>
    <mergeCell ref="H43:K43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H41:K41"/>
    <mergeCell ref="H42:K42"/>
    <mergeCell ref="J32:K3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J30:K30"/>
    <mergeCell ref="J31:K31"/>
    <mergeCell ref="M22:P22"/>
    <mergeCell ref="K16:L16"/>
    <mergeCell ref="M16:P16"/>
    <mergeCell ref="K17:L17"/>
    <mergeCell ref="M17:P17"/>
    <mergeCell ref="K19:L19"/>
    <mergeCell ref="M19:P19"/>
    <mergeCell ref="K20:L20"/>
    <mergeCell ref="M20:P20"/>
    <mergeCell ref="M21:P21"/>
    <mergeCell ref="Q17:T17"/>
    <mergeCell ref="K18:L18"/>
    <mergeCell ref="M18:P18"/>
    <mergeCell ref="S18:T18"/>
    <mergeCell ref="J13:J14"/>
    <mergeCell ref="K13:L14"/>
    <mergeCell ref="M13:P14"/>
    <mergeCell ref="S14:T14"/>
    <mergeCell ref="K15:L15"/>
    <mergeCell ref="M15:P15"/>
    <mergeCell ref="S15:T15"/>
    <mergeCell ref="B12:P12"/>
    <mergeCell ref="B13:B14"/>
    <mergeCell ref="C13:C14"/>
    <mergeCell ref="D13:D14"/>
    <mergeCell ref="E13:E14"/>
    <mergeCell ref="F13:F14"/>
    <mergeCell ref="G13:G14"/>
    <mergeCell ref="H13:I13"/>
    <mergeCell ref="S7:V8"/>
    <mergeCell ref="B8:D10"/>
    <mergeCell ref="F8:G8"/>
    <mergeCell ref="I8:L8"/>
    <mergeCell ref="M8:P8"/>
    <mergeCell ref="F9:G9"/>
    <mergeCell ref="I9:L9"/>
    <mergeCell ref="M9:P9"/>
    <mergeCell ref="T9:W9"/>
    <mergeCell ref="F10:G10"/>
    <mergeCell ref="I10:L10"/>
    <mergeCell ref="M10:P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7ABF-B046-4F49-96A2-65FCC57E4278}">
  <sheetPr>
    <pageSetUpPr fitToPage="1"/>
  </sheetPr>
  <dimension ref="A2:Z59"/>
  <sheetViews>
    <sheetView rightToLeft="1" view="pageBreakPreview" zoomScaleNormal="100" zoomScaleSheetLayoutView="100" workbookViewId="0">
      <selection sqref="A1:XFD104857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77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77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770" customFormat="1" ht="23.1" customHeight="1" x14ac:dyDescent="0.25">
      <c r="A4" s="8"/>
      <c r="B4" s="977" t="s">
        <v>2</v>
      </c>
      <c r="C4" s="977"/>
      <c r="D4" s="977"/>
      <c r="E4" s="977"/>
      <c r="F4" s="759"/>
      <c r="G4" s="978" t="s">
        <v>16</v>
      </c>
      <c r="H4" s="978"/>
      <c r="I4" s="1071">
        <v>45485</v>
      </c>
      <c r="J4" s="1071"/>
      <c r="K4" s="1071"/>
      <c r="L4" s="1071"/>
      <c r="M4" s="1071"/>
      <c r="N4" s="978" t="s">
        <v>3</v>
      </c>
      <c r="O4" s="978"/>
      <c r="P4" s="102">
        <v>84</v>
      </c>
      <c r="R4" s="767"/>
    </row>
    <row r="5" spans="1:26" s="76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77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751" customFormat="1" ht="22.5" customHeight="1" x14ac:dyDescent="0.25">
      <c r="A7" s="8"/>
      <c r="B7" s="892" t="s">
        <v>60</v>
      </c>
      <c r="C7" s="892"/>
      <c r="D7" s="892"/>
      <c r="E7" s="754" t="s">
        <v>18</v>
      </c>
      <c r="F7" s="892" t="s">
        <v>60</v>
      </c>
      <c r="G7" s="892"/>
      <c r="H7" s="754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751" customFormat="1" ht="30" customHeight="1" x14ac:dyDescent="0.25">
      <c r="A8" s="8"/>
      <c r="B8" s="885" t="s">
        <v>626</v>
      </c>
      <c r="C8" s="886"/>
      <c r="D8" s="887"/>
      <c r="E8" s="766" t="s">
        <v>42</v>
      </c>
      <c r="F8" s="888" t="s">
        <v>627</v>
      </c>
      <c r="G8" s="890"/>
      <c r="H8" s="758">
        <v>600</v>
      </c>
      <c r="I8" s="1059" t="s">
        <v>634</v>
      </c>
      <c r="J8" s="1060"/>
      <c r="K8" s="1060"/>
      <c r="L8" s="1061"/>
      <c r="M8" s="1015" t="s">
        <v>557</v>
      </c>
      <c r="N8" s="1016"/>
      <c r="O8" s="1016"/>
      <c r="P8" s="1017"/>
      <c r="S8" s="1034"/>
      <c r="T8" s="1074"/>
      <c r="U8" s="1074"/>
      <c r="V8" s="1036"/>
    </row>
    <row r="9" spans="1:26" s="751" customFormat="1" ht="30" customHeight="1" x14ac:dyDescent="0.25">
      <c r="A9" s="8"/>
      <c r="B9" s="1065"/>
      <c r="C9" s="1075"/>
      <c r="D9" s="1067"/>
      <c r="E9" s="766" t="s">
        <v>42</v>
      </c>
      <c r="F9" s="928" t="s">
        <v>102</v>
      </c>
      <c r="G9" s="929"/>
      <c r="H9" s="758">
        <v>0</v>
      </c>
      <c r="I9" s="1062" t="s">
        <v>42</v>
      </c>
      <c r="J9" s="1063"/>
      <c r="K9" s="1063"/>
      <c r="L9" s="1064"/>
      <c r="M9" s="1018" t="s">
        <v>616</v>
      </c>
      <c r="N9" s="1043"/>
      <c r="O9" s="1043"/>
      <c r="P9" s="1020"/>
      <c r="T9" s="1037" t="s">
        <v>523</v>
      </c>
      <c r="U9" s="1038"/>
      <c r="V9" s="1038"/>
      <c r="W9" s="1039"/>
    </row>
    <row r="10" spans="1:26" s="751" customFormat="1" ht="30" customHeight="1" x14ac:dyDescent="0.25">
      <c r="A10" s="8"/>
      <c r="B10" s="1068"/>
      <c r="C10" s="1069"/>
      <c r="D10" s="1070"/>
      <c r="E10" s="766" t="s">
        <v>42</v>
      </c>
      <c r="F10" s="928" t="s">
        <v>588</v>
      </c>
      <c r="G10" s="929"/>
      <c r="H10" s="758">
        <v>1</v>
      </c>
      <c r="I10" s="1062" t="s">
        <v>605</v>
      </c>
      <c r="J10" s="1063"/>
      <c r="K10" s="1063"/>
      <c r="L10" s="1064"/>
      <c r="M10" s="1004" t="s">
        <v>635</v>
      </c>
      <c r="N10" s="1021"/>
      <c r="O10" s="1021"/>
      <c r="P10" s="1022"/>
    </row>
    <row r="11" spans="1:26" s="76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77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77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767" customFormat="1" ht="18.75" customHeight="1" x14ac:dyDescent="0.25">
      <c r="A14" s="8"/>
      <c r="B14" s="894"/>
      <c r="C14" s="894"/>
      <c r="D14" s="894"/>
      <c r="E14" s="894"/>
      <c r="F14" s="927"/>
      <c r="G14" s="893"/>
      <c r="H14" s="754" t="s">
        <v>57</v>
      </c>
      <c r="I14" s="754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770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600</v>
      </c>
      <c r="F15" s="6" t="s">
        <v>356</v>
      </c>
      <c r="G15" s="758" t="s">
        <v>84</v>
      </c>
      <c r="H15" s="7">
        <v>120</v>
      </c>
      <c r="I15" s="7">
        <v>0</v>
      </c>
      <c r="J15" s="29">
        <f>H15*7+I15*4</f>
        <v>840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770" t="str">
        <f>C15</f>
        <v>712 + 280</v>
      </c>
      <c r="Y15" s="770" t="str">
        <f>D15</f>
        <v>713 + 360</v>
      </c>
      <c r="Z15" s="417" t="str">
        <f>G15</f>
        <v>712 + 650</v>
      </c>
    </row>
    <row r="16" spans="1:26" s="770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1700</v>
      </c>
      <c r="F16" s="6" t="s">
        <v>333</v>
      </c>
      <c r="G16" s="758" t="s">
        <v>311</v>
      </c>
      <c r="H16" s="7">
        <v>0</v>
      </c>
      <c r="I16" s="7">
        <v>0</v>
      </c>
      <c r="J16" s="29">
        <f>H16*6+I16*4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756"/>
      <c r="T16" s="756"/>
      <c r="U16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770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560</v>
      </c>
      <c r="F17" s="6" t="s">
        <v>356</v>
      </c>
      <c r="G17" s="758" t="s">
        <v>543</v>
      </c>
      <c r="H17" s="758">
        <v>0</v>
      </c>
      <c r="I17" s="30">
        <v>0</v>
      </c>
      <c r="J17" s="29">
        <f>H17*6.65+I17*4.16</f>
        <v>0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770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2000</v>
      </c>
      <c r="F18" s="6" t="s">
        <v>356</v>
      </c>
      <c r="G18" s="758" t="s">
        <v>546</v>
      </c>
      <c r="H18" s="758">
        <v>78</v>
      </c>
      <c r="I18" s="30">
        <v>37</v>
      </c>
      <c r="J18" s="29">
        <f>H18*7+I18*5</f>
        <v>731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770" customFormat="1" ht="20.100000000000001" customHeight="1" x14ac:dyDescent="0.25">
      <c r="A19" s="8"/>
      <c r="B19" s="7" t="s">
        <v>8</v>
      </c>
      <c r="C19" s="7" t="s">
        <v>585</v>
      </c>
      <c r="D19" s="7" t="s">
        <v>199</v>
      </c>
      <c r="E19" s="6">
        <v>300</v>
      </c>
      <c r="F19" s="6" t="s">
        <v>356</v>
      </c>
      <c r="G19" s="758" t="s">
        <v>621</v>
      </c>
      <c r="H19" s="758">
        <v>0</v>
      </c>
      <c r="I19" s="30">
        <v>0</v>
      </c>
      <c r="J19" s="29">
        <f>H19*7+I19*5</f>
        <v>0</v>
      </c>
      <c r="K19" s="960" t="s">
        <v>69</v>
      </c>
      <c r="L19" s="961"/>
      <c r="M19" s="910" t="s">
        <v>28</v>
      </c>
      <c r="N19" s="910"/>
      <c r="O19" s="910"/>
      <c r="P19" s="910"/>
      <c r="Q19" s="770">
        <v>48</v>
      </c>
      <c r="S19" s="756"/>
      <c r="T19" s="109"/>
    </row>
    <row r="20" spans="1:20" s="770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758" t="s">
        <v>42</v>
      </c>
      <c r="F20" s="6" t="s">
        <v>333</v>
      </c>
      <c r="G20" s="758" t="s">
        <v>311</v>
      </c>
      <c r="H20" s="758" t="s">
        <v>42</v>
      </c>
      <c r="I20" s="758" t="s">
        <v>42</v>
      </c>
      <c r="J20" s="29">
        <f>J16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756"/>
      <c r="T20" s="109"/>
    </row>
    <row r="21" spans="1:20" s="770" customFormat="1" ht="20.100000000000001" customHeight="1" x14ac:dyDescent="0.25">
      <c r="A21" s="8"/>
      <c r="B21" s="7" t="s">
        <v>8</v>
      </c>
      <c r="C21" s="7" t="s">
        <v>544</v>
      </c>
      <c r="D21" s="6" t="s">
        <v>545</v>
      </c>
      <c r="E21" s="758">
        <v>680</v>
      </c>
      <c r="F21" s="758" t="s">
        <v>356</v>
      </c>
      <c r="G21" s="758" t="s">
        <v>579</v>
      </c>
      <c r="H21" s="758">
        <v>0</v>
      </c>
      <c r="I21" s="758">
        <v>0</v>
      </c>
      <c r="J21" s="29">
        <f>H21*7+I21*5</f>
        <v>0</v>
      </c>
      <c r="K21" s="764" t="s">
        <v>70</v>
      </c>
      <c r="L21" s="765"/>
      <c r="M21" s="910" t="s">
        <v>42</v>
      </c>
      <c r="N21" s="910"/>
      <c r="O21" s="910"/>
      <c r="P21" s="910"/>
      <c r="S21" s="756"/>
      <c r="T21" s="109"/>
    </row>
    <row r="22" spans="1:20" s="770" customFormat="1" ht="20.100000000000001" customHeight="1" x14ac:dyDescent="0.25">
      <c r="A22" s="8"/>
      <c r="B22" s="758" t="s">
        <v>367</v>
      </c>
      <c r="C22" s="758" t="s">
        <v>42</v>
      </c>
      <c r="D22" s="758" t="s">
        <v>42</v>
      </c>
      <c r="E22" s="758" t="s">
        <v>42</v>
      </c>
      <c r="F22" s="758" t="s">
        <v>42</v>
      </c>
      <c r="G22" s="758" t="s">
        <v>98</v>
      </c>
      <c r="H22" s="758" t="s">
        <v>42</v>
      </c>
      <c r="I22" s="758" t="s">
        <v>42</v>
      </c>
      <c r="J22" s="758">
        <v>0</v>
      </c>
      <c r="K22" s="764" t="s">
        <v>70</v>
      </c>
      <c r="L22" s="765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0" s="770" customFormat="1" ht="20.100000000000001" customHeight="1" x14ac:dyDescent="0.25">
      <c r="A23" s="8"/>
      <c r="B23" s="758"/>
      <c r="C23" s="758"/>
      <c r="D23" s="758"/>
      <c r="E23" s="758"/>
      <c r="F23" s="758"/>
      <c r="G23" s="758"/>
      <c r="H23" s="758"/>
      <c r="I23" s="758"/>
      <c r="J23" s="769"/>
      <c r="K23" s="960"/>
      <c r="L23" s="961"/>
      <c r="M23" s="900"/>
      <c r="N23" s="900"/>
      <c r="O23" s="900"/>
      <c r="P23" s="900"/>
      <c r="S23" s="756"/>
      <c r="T23" s="109"/>
    </row>
    <row r="24" spans="1:20" s="770" customFormat="1" ht="20.100000000000001" customHeight="1" x14ac:dyDescent="0.25">
      <c r="A24" s="8"/>
      <c r="B24" s="758"/>
      <c r="C24" s="758"/>
      <c r="D24" s="758"/>
      <c r="E24" s="758"/>
      <c r="F24" s="758"/>
      <c r="G24" s="758"/>
      <c r="H24" s="758"/>
      <c r="I24" s="758"/>
      <c r="J24" s="758"/>
      <c r="K24" s="960"/>
      <c r="L24" s="961"/>
      <c r="M24" s="900"/>
      <c r="N24" s="900"/>
      <c r="O24" s="900"/>
      <c r="P24" s="900"/>
      <c r="S24" s="756"/>
      <c r="T24" s="756"/>
    </row>
    <row r="25" spans="1:20" s="760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0" s="770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0" s="767" customFormat="1" ht="47.1" customHeight="1" x14ac:dyDescent="0.25">
      <c r="A27" s="8"/>
      <c r="B27" s="754" t="s">
        <v>26</v>
      </c>
      <c r="C27" s="754" t="s">
        <v>28</v>
      </c>
      <c r="D27" s="754" t="s">
        <v>29</v>
      </c>
      <c r="E27" s="754" t="s">
        <v>64</v>
      </c>
      <c r="F27" s="754" t="s">
        <v>30</v>
      </c>
      <c r="G27" s="755" t="s">
        <v>51</v>
      </c>
      <c r="H27" s="755" t="s">
        <v>52</v>
      </c>
      <c r="I27" s="755" t="s">
        <v>53</v>
      </c>
      <c r="J27" s="901" t="s">
        <v>54</v>
      </c>
      <c r="K27" s="902"/>
      <c r="L27" s="51"/>
      <c r="M27" s="754" t="s">
        <v>292</v>
      </c>
      <c r="N27" s="754" t="s">
        <v>293</v>
      </c>
      <c r="O27" s="754" t="s">
        <v>294</v>
      </c>
      <c r="P27" s="754" t="s">
        <v>304</v>
      </c>
    </row>
    <row r="28" spans="1:20" s="770" customFormat="1" ht="17.100000000000001" customHeight="1" x14ac:dyDescent="0.25">
      <c r="A28" s="8"/>
      <c r="B28" s="718" t="s">
        <v>43</v>
      </c>
      <c r="C28" s="719">
        <v>2</v>
      </c>
      <c r="D28" s="719">
        <v>3</v>
      </c>
      <c r="E28" s="40">
        <v>3</v>
      </c>
      <c r="F28" s="719">
        <f>SUM(C28:E28)</f>
        <v>8</v>
      </c>
      <c r="G28" s="40">
        <v>50</v>
      </c>
      <c r="H28" s="40">
        <v>0</v>
      </c>
      <c r="I28" s="40">
        <v>50</v>
      </c>
      <c r="J28" s="988">
        <v>10</v>
      </c>
      <c r="K28" s="990"/>
      <c r="L28" s="50"/>
      <c r="M28" s="762" t="s">
        <v>308</v>
      </c>
      <c r="N28" s="762">
        <v>4</v>
      </c>
      <c r="O28" s="762">
        <v>2</v>
      </c>
      <c r="P28" s="762">
        <f>O28+N28</f>
        <v>6</v>
      </c>
    </row>
    <row r="29" spans="1:20" s="770" customFormat="1" ht="17.100000000000001" customHeight="1" x14ac:dyDescent="0.25">
      <c r="A29" s="8"/>
      <c r="B29" s="40" t="s">
        <v>12</v>
      </c>
      <c r="C29" s="719">
        <v>0</v>
      </c>
      <c r="D29" s="719">
        <v>0</v>
      </c>
      <c r="E29" s="40">
        <v>3</v>
      </c>
      <c r="F29" s="719">
        <f t="shared" ref="F29:F35" si="1">SUM(C29:E29)</f>
        <v>3</v>
      </c>
      <c r="G29" s="40">
        <v>10</v>
      </c>
      <c r="H29" s="40">
        <v>0</v>
      </c>
      <c r="I29" s="40">
        <f>SUM(G29:H29)</f>
        <v>10</v>
      </c>
      <c r="J29" s="988">
        <v>0</v>
      </c>
      <c r="K29" s="990"/>
      <c r="L29" s="50"/>
      <c r="M29" s="762" t="s">
        <v>300</v>
      </c>
      <c r="N29" s="762">
        <v>5</v>
      </c>
      <c r="O29" s="762">
        <v>2</v>
      </c>
      <c r="P29" s="762">
        <f t="shared" ref="P29:P37" si="2">O29+N29</f>
        <v>7</v>
      </c>
    </row>
    <row r="30" spans="1:20" s="770" customFormat="1" ht="17.100000000000001" customHeight="1" x14ac:dyDescent="0.25">
      <c r="A30" s="8"/>
      <c r="B30" s="40" t="s">
        <v>13</v>
      </c>
      <c r="C30" s="40">
        <v>3</v>
      </c>
      <c r="D30" s="40">
        <v>0</v>
      </c>
      <c r="E30" s="40">
        <v>12</v>
      </c>
      <c r="F30" s="719">
        <f t="shared" si="1"/>
        <v>15</v>
      </c>
      <c r="G30" s="40">
        <v>60</v>
      </c>
      <c r="H30" s="40">
        <v>0</v>
      </c>
      <c r="I30" s="40">
        <f>SUM(G30:H30)</f>
        <v>60</v>
      </c>
      <c r="J30" s="988">
        <v>10</v>
      </c>
      <c r="K30" s="990"/>
      <c r="L30" s="50"/>
      <c r="M30" s="762" t="s">
        <v>296</v>
      </c>
      <c r="N30" s="762">
        <v>3</v>
      </c>
      <c r="O30" s="762">
        <v>3</v>
      </c>
      <c r="P30" s="762">
        <f t="shared" si="2"/>
        <v>6</v>
      </c>
    </row>
    <row r="31" spans="1:20" s="770" customFormat="1" ht="17.100000000000001" customHeight="1" x14ac:dyDescent="0.25">
      <c r="A31" s="8"/>
      <c r="B31" s="40" t="s">
        <v>10</v>
      </c>
      <c r="C31" s="40">
        <v>2</v>
      </c>
      <c r="D31" s="40">
        <v>0</v>
      </c>
      <c r="E31" s="40">
        <v>1</v>
      </c>
      <c r="F31" s="719">
        <f t="shared" si="1"/>
        <v>3</v>
      </c>
      <c r="G31" s="40">
        <v>30</v>
      </c>
      <c r="H31" s="40">
        <v>0</v>
      </c>
      <c r="I31" s="40">
        <f t="shared" ref="I31:I35" si="3">SUM(G31:H31)</f>
        <v>30</v>
      </c>
      <c r="J31" s="1072">
        <v>0</v>
      </c>
      <c r="K31" s="1073"/>
      <c r="L31" s="50"/>
      <c r="M31" s="762" t="s">
        <v>297</v>
      </c>
      <c r="N31" s="762">
        <v>6</v>
      </c>
      <c r="O31" s="762">
        <v>0</v>
      </c>
      <c r="P31" s="762">
        <f t="shared" si="2"/>
        <v>6</v>
      </c>
    </row>
    <row r="32" spans="1:20" s="770" customFormat="1" ht="17.100000000000001" customHeight="1" x14ac:dyDescent="0.25">
      <c r="A32" s="8"/>
      <c r="B32" s="40" t="s">
        <v>11</v>
      </c>
      <c r="C32" s="40">
        <v>4</v>
      </c>
      <c r="D32" s="40">
        <v>0</v>
      </c>
      <c r="E32" s="40">
        <v>3</v>
      </c>
      <c r="F32" s="719">
        <f t="shared" si="1"/>
        <v>7</v>
      </c>
      <c r="G32" s="40">
        <v>40</v>
      </c>
      <c r="H32" s="40">
        <v>0</v>
      </c>
      <c r="I32" s="40">
        <f t="shared" si="3"/>
        <v>40</v>
      </c>
      <c r="J32" s="988">
        <v>30</v>
      </c>
      <c r="K32" s="990"/>
      <c r="L32" s="50"/>
      <c r="M32" s="762" t="s">
        <v>295</v>
      </c>
      <c r="N32" s="762">
        <v>9</v>
      </c>
      <c r="O32" s="762">
        <v>1</v>
      </c>
      <c r="P32" s="762">
        <f t="shared" si="2"/>
        <v>10</v>
      </c>
    </row>
    <row r="33" spans="1:23" s="770" customFormat="1" ht="17.100000000000001" customHeight="1" x14ac:dyDescent="0.25">
      <c r="A33" s="8"/>
      <c r="B33" s="40" t="s">
        <v>31</v>
      </c>
      <c r="C33" s="40">
        <v>2</v>
      </c>
      <c r="D33" s="40">
        <v>2</v>
      </c>
      <c r="E33" s="40">
        <v>2</v>
      </c>
      <c r="F33" s="719">
        <f t="shared" si="1"/>
        <v>6</v>
      </c>
      <c r="G33" s="40">
        <v>5</v>
      </c>
      <c r="H33" s="40">
        <v>0</v>
      </c>
      <c r="I33" s="40">
        <f t="shared" si="3"/>
        <v>5</v>
      </c>
      <c r="J33" s="988">
        <v>0</v>
      </c>
      <c r="K33" s="990"/>
      <c r="L33" s="50"/>
      <c r="M33" s="762" t="s">
        <v>309</v>
      </c>
      <c r="N33" s="762">
        <v>18</v>
      </c>
      <c r="O33" s="762">
        <v>2</v>
      </c>
      <c r="P33" s="762">
        <f t="shared" si="2"/>
        <v>20</v>
      </c>
    </row>
    <row r="34" spans="1:23" s="770" customFormat="1" ht="17.100000000000001" customHeight="1" x14ac:dyDescent="0.25">
      <c r="A34" s="8"/>
      <c r="B34" s="40" t="s">
        <v>32</v>
      </c>
      <c r="C34" s="40">
        <v>2</v>
      </c>
      <c r="D34" s="40">
        <v>0</v>
      </c>
      <c r="E34" s="40">
        <v>0</v>
      </c>
      <c r="F34" s="719">
        <f t="shared" si="1"/>
        <v>2</v>
      </c>
      <c r="G34" s="40">
        <v>0</v>
      </c>
      <c r="H34" s="40">
        <v>0</v>
      </c>
      <c r="I34" s="40">
        <f t="shared" si="3"/>
        <v>0</v>
      </c>
      <c r="J34" s="988">
        <v>0</v>
      </c>
      <c r="K34" s="990"/>
      <c r="L34" s="50"/>
      <c r="M34" s="762" t="s">
        <v>604</v>
      </c>
      <c r="N34" s="762">
        <v>7</v>
      </c>
      <c r="O34" s="762">
        <v>0</v>
      </c>
      <c r="P34" s="762">
        <f t="shared" si="2"/>
        <v>7</v>
      </c>
    </row>
    <row r="35" spans="1:23" s="770" customFormat="1" ht="17.100000000000001" customHeight="1" x14ac:dyDescent="0.25">
      <c r="A35" s="8"/>
      <c r="B35" s="40" t="s">
        <v>63</v>
      </c>
      <c r="C35" s="40">
        <v>0</v>
      </c>
      <c r="D35" s="40">
        <v>2</v>
      </c>
      <c r="E35" s="40">
        <v>1</v>
      </c>
      <c r="F35" s="719">
        <f t="shared" si="1"/>
        <v>3</v>
      </c>
      <c r="G35" s="40">
        <v>10</v>
      </c>
      <c r="H35" s="40">
        <v>0</v>
      </c>
      <c r="I35" s="40">
        <f t="shared" si="3"/>
        <v>10</v>
      </c>
      <c r="J35" s="988">
        <v>0</v>
      </c>
      <c r="K35" s="990"/>
      <c r="L35" s="50"/>
      <c r="M35" s="762" t="s">
        <v>299</v>
      </c>
      <c r="N35" s="762">
        <v>6</v>
      </c>
      <c r="O35" s="762">
        <v>0</v>
      </c>
      <c r="P35" s="762">
        <f t="shared" si="2"/>
        <v>6</v>
      </c>
    </row>
    <row r="36" spans="1:23" s="770" customFormat="1" ht="17.100000000000001" customHeight="1" x14ac:dyDescent="0.25">
      <c r="A36" s="8"/>
      <c r="B36" s="40" t="s">
        <v>33</v>
      </c>
      <c r="C36" s="40">
        <v>1</v>
      </c>
      <c r="D36" s="40">
        <v>0</v>
      </c>
      <c r="E36" s="40" t="s">
        <v>72</v>
      </c>
      <c r="F36" s="719">
        <f>SUM(C36:E36)</f>
        <v>1</v>
      </c>
      <c r="G36" s="40">
        <v>8</v>
      </c>
      <c r="H36" s="40">
        <v>0</v>
      </c>
      <c r="I36" s="40">
        <f>SUM(G36:H36)</f>
        <v>8</v>
      </c>
      <c r="J36" s="988">
        <v>0</v>
      </c>
      <c r="K36" s="990"/>
      <c r="L36" s="50"/>
      <c r="M36" s="762" t="s">
        <v>307</v>
      </c>
      <c r="N36" s="762">
        <v>41</v>
      </c>
      <c r="O36" s="762">
        <v>0</v>
      </c>
      <c r="P36" s="762">
        <f t="shared" si="2"/>
        <v>41</v>
      </c>
    </row>
    <row r="37" spans="1:23" s="770" customFormat="1" ht="17.100000000000001" customHeight="1" x14ac:dyDescent="0.25">
      <c r="A37" s="8"/>
      <c r="B37" s="40" t="s">
        <v>138</v>
      </c>
      <c r="C37" s="40">
        <v>0</v>
      </c>
      <c r="D37" s="40">
        <v>12</v>
      </c>
      <c r="E37" s="40">
        <v>0</v>
      </c>
      <c r="F37" s="40">
        <v>10</v>
      </c>
      <c r="G37" s="40">
        <v>100</v>
      </c>
      <c r="H37" s="40">
        <v>0</v>
      </c>
      <c r="I37" s="40">
        <f>SUM(G37:H37)</f>
        <v>100</v>
      </c>
      <c r="J37" s="988">
        <v>0</v>
      </c>
      <c r="K37" s="990"/>
      <c r="L37" s="50"/>
      <c r="M37" s="762" t="s">
        <v>549</v>
      </c>
      <c r="N37" s="762">
        <v>0</v>
      </c>
      <c r="O37" s="762">
        <v>0</v>
      </c>
      <c r="P37" s="762">
        <f t="shared" si="2"/>
        <v>0</v>
      </c>
    </row>
    <row r="38" spans="1:23" s="770" customFormat="1" ht="17.100000000000001" customHeight="1" x14ac:dyDescent="0.25">
      <c r="A38" s="8"/>
      <c r="B38" s="40" t="s">
        <v>550</v>
      </c>
      <c r="C38" s="103">
        <f>SUM(C28:C37)</f>
        <v>16</v>
      </c>
      <c r="D38" s="103">
        <f t="shared" ref="D38:I38" si="4">SUM(D28:D37)</f>
        <v>19</v>
      </c>
      <c r="E38" s="103">
        <f t="shared" si="4"/>
        <v>25</v>
      </c>
      <c r="F38" s="103">
        <f t="shared" si="4"/>
        <v>58</v>
      </c>
      <c r="G38" s="103">
        <f t="shared" si="4"/>
        <v>313</v>
      </c>
      <c r="H38" s="103">
        <f t="shared" si="4"/>
        <v>0</v>
      </c>
      <c r="I38" s="103">
        <f t="shared" si="4"/>
        <v>313</v>
      </c>
      <c r="J38" s="988">
        <f>SUM(J28:K37)</f>
        <v>50</v>
      </c>
      <c r="K38" s="990"/>
      <c r="L38" s="50"/>
      <c r="M38" s="762" t="s">
        <v>306</v>
      </c>
      <c r="N38" s="762">
        <f>SUM(N28:N37)</f>
        <v>99</v>
      </c>
      <c r="O38" s="762">
        <f>SUM(O28:O37)</f>
        <v>10</v>
      </c>
      <c r="P38" s="762">
        <f>SUM(P28:P37)</f>
        <v>109</v>
      </c>
      <c r="Q38" s="345">
        <f>N38-N36</f>
        <v>58</v>
      </c>
      <c r="S38" s="770">
        <f>(F38*10-G38)/10</f>
        <v>26.7</v>
      </c>
    </row>
    <row r="39" spans="1:23" s="770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884"/>
      <c r="M39" s="891"/>
      <c r="N39" s="891"/>
      <c r="O39" s="891"/>
      <c r="P39" s="891"/>
    </row>
    <row r="40" spans="1:23" s="770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3" s="770" customFormat="1" ht="30.6" customHeight="1" x14ac:dyDescent="0.25">
      <c r="A41" s="8"/>
      <c r="B41" s="755" t="s">
        <v>35</v>
      </c>
      <c r="C41" s="755" t="s">
        <v>36</v>
      </c>
      <c r="D41" s="755" t="s">
        <v>1</v>
      </c>
      <c r="E41" s="757" t="s">
        <v>45</v>
      </c>
      <c r="F41" s="755" t="s">
        <v>71</v>
      </c>
      <c r="G41" s="755" t="s">
        <v>37</v>
      </c>
      <c r="H41" s="901" t="s">
        <v>7</v>
      </c>
      <c r="I41" s="936"/>
      <c r="J41" s="936"/>
      <c r="K41" s="902"/>
      <c r="L41" s="43"/>
      <c r="M41" s="755" t="s">
        <v>50</v>
      </c>
      <c r="N41" s="755" t="s">
        <v>49</v>
      </c>
      <c r="O41" s="755" t="s">
        <v>48</v>
      </c>
      <c r="P41" s="755" t="s">
        <v>47</v>
      </c>
      <c r="Q41" s="770" t="s">
        <v>243</v>
      </c>
      <c r="R41" s="770" t="s">
        <v>424</v>
      </c>
    </row>
    <row r="42" spans="1:23" s="770" customFormat="1" ht="30.95" customHeight="1" x14ac:dyDescent="0.55000000000000004">
      <c r="A42" s="8"/>
      <c r="B42" s="758" t="s">
        <v>61</v>
      </c>
      <c r="C42" s="769">
        <v>0</v>
      </c>
      <c r="D42" s="758" t="s">
        <v>62</v>
      </c>
      <c r="E42" s="769">
        <f>'[1]1403-04-21'!E42+'[1]1403-04-22'!C42</f>
        <v>246800</v>
      </c>
      <c r="F42" s="769">
        <v>5305</v>
      </c>
      <c r="G42" s="769">
        <f>'[1]1403-04-21'!G42-F42+C42+R42-R47</f>
        <v>50159</v>
      </c>
      <c r="H42" s="1012" t="s">
        <v>425</v>
      </c>
      <c r="I42" s="1013"/>
      <c r="J42" s="1013"/>
      <c r="K42" s="1014"/>
      <c r="L42" s="41"/>
      <c r="M42" s="758" t="s">
        <v>66</v>
      </c>
      <c r="N42" s="769">
        <f>'[1]1403-04-21'!O42</f>
        <v>2689.52</v>
      </c>
      <c r="O42" s="769">
        <f>SUMIF(B15:B24,S42,J15:J24)</f>
        <v>1571</v>
      </c>
      <c r="P42" s="769">
        <f>'[1]1403-04-21'!P42+O42+Q42</f>
        <v>138223.57999999999</v>
      </c>
      <c r="Q42" s="19">
        <v>0</v>
      </c>
      <c r="R42" s="19">
        <v>0</v>
      </c>
      <c r="S42" s="770" t="s">
        <v>8</v>
      </c>
      <c r="V42" s="735">
        <f>G42-W42</f>
        <v>-5305</v>
      </c>
      <c r="W42" s="770">
        <v>55464</v>
      </c>
    </row>
    <row r="43" spans="1:23" s="770" customFormat="1" ht="30.95" customHeight="1" x14ac:dyDescent="0.25">
      <c r="A43" s="8"/>
      <c r="B43" s="758" t="s">
        <v>301</v>
      </c>
      <c r="C43" s="758">
        <v>0</v>
      </c>
      <c r="D43" s="758" t="s">
        <v>302</v>
      </c>
      <c r="E43" s="769">
        <f>'[1]1403-04-21'!E43+'[1]1403-04-22'!C43</f>
        <v>296</v>
      </c>
      <c r="F43" s="758">
        <v>0</v>
      </c>
      <c r="G43" s="769"/>
      <c r="H43" s="937" t="s">
        <v>42</v>
      </c>
      <c r="I43" s="938"/>
      <c r="J43" s="938"/>
      <c r="K43" s="939"/>
      <c r="L43" s="42"/>
      <c r="M43" s="766" t="s">
        <v>67</v>
      </c>
      <c r="N43" s="769">
        <f>'[1]1403-04-21'!O43</f>
        <v>2489.52</v>
      </c>
      <c r="O43" s="769">
        <f>SUMIF(F15:F24,S43,J15:J24)</f>
        <v>1571</v>
      </c>
      <c r="P43" s="769">
        <f>'[1]1403-04-21'!P43+O43+Q43</f>
        <v>104887.77</v>
      </c>
      <c r="Q43" s="19">
        <f>Q42*0.6</f>
        <v>0</v>
      </c>
      <c r="R43" s="19"/>
      <c r="S43" s="770" t="s">
        <v>356</v>
      </c>
      <c r="U43" s="19"/>
    </row>
    <row r="44" spans="1:23" s="770" customFormat="1" ht="30.95" customHeight="1" x14ac:dyDescent="0.25">
      <c r="A44" s="8"/>
      <c r="B44" s="758" t="s">
        <v>551</v>
      </c>
      <c r="C44" s="758">
        <v>0</v>
      </c>
      <c r="D44" s="758" t="s">
        <v>485</v>
      </c>
      <c r="E44" s="769">
        <f>'[1]1403-04-21'!E44+'[1]1403-04-22'!C44</f>
        <v>340</v>
      </c>
      <c r="F44" s="758">
        <v>0</v>
      </c>
      <c r="G44" s="769">
        <f>'[1]1403-04-17'!G44-F44+C44+R44</f>
        <v>340</v>
      </c>
      <c r="H44" s="937" t="s">
        <v>42</v>
      </c>
      <c r="I44" s="938"/>
      <c r="J44" s="938"/>
      <c r="K44" s="939"/>
      <c r="L44" s="42"/>
      <c r="M44" s="766" t="s">
        <v>164</v>
      </c>
      <c r="N44" s="769">
        <f>'[1]1403-04-21'!O44</f>
        <v>200</v>
      </c>
      <c r="O44" s="769">
        <f>SUMIF(B15:B24,S44,J15:J24)</f>
        <v>0</v>
      </c>
      <c r="P44" s="769">
        <f>'[1]1403-04-21'!P44+O44+Q44</f>
        <v>45691.66</v>
      </c>
      <c r="Q44" s="770">
        <v>0</v>
      </c>
      <c r="R44" s="19"/>
      <c r="S44" s="770" t="s">
        <v>163</v>
      </c>
      <c r="U44" s="19"/>
    </row>
    <row r="45" spans="1:23" s="770" customFormat="1" ht="30.95" customHeight="1" x14ac:dyDescent="0.25">
      <c r="A45" s="8"/>
      <c r="B45" s="758" t="s">
        <v>527</v>
      </c>
      <c r="C45" s="758">
        <v>0</v>
      </c>
      <c r="D45" s="758" t="s">
        <v>485</v>
      </c>
      <c r="E45" s="769">
        <f>'[1]1403-04-21'!E45+'[1]1403-04-22'!C45</f>
        <v>84</v>
      </c>
      <c r="F45" s="758">
        <v>0</v>
      </c>
      <c r="G45" s="769">
        <f>'[1]1403-04-17'!G45-F45+C45+R45</f>
        <v>56</v>
      </c>
      <c r="H45" s="937" t="s">
        <v>42</v>
      </c>
      <c r="I45" s="938"/>
      <c r="J45" s="938"/>
      <c r="K45" s="939"/>
      <c r="L45" s="42"/>
      <c r="M45" s="766" t="s">
        <v>190</v>
      </c>
      <c r="N45" s="769">
        <f>'[1]1403-04-21'!O45</f>
        <v>0</v>
      </c>
      <c r="O45" s="769">
        <f t="shared" ref="O45:O46" si="5">SUMIF(B18:B27,S45,J18:J27)</f>
        <v>0</v>
      </c>
      <c r="P45" s="769">
        <f>'[1]1403-04-21'!P45+O45+Q45</f>
        <v>1427.3</v>
      </c>
      <c r="Q45" s="19">
        <v>0</v>
      </c>
      <c r="R45" s="19"/>
      <c r="S45" s="770" t="s">
        <v>417</v>
      </c>
    </row>
    <row r="46" spans="1:23" s="770" customFormat="1" ht="30.95" customHeight="1" x14ac:dyDescent="0.25">
      <c r="A46" s="8"/>
      <c r="B46" s="758" t="s">
        <v>578</v>
      </c>
      <c r="C46" s="758">
        <v>104</v>
      </c>
      <c r="D46" s="758" t="s">
        <v>302</v>
      </c>
      <c r="E46" s="769">
        <f>'[1]1403-04-21'!E46+'[1]1403-04-22'!C46</f>
        <v>9688</v>
      </c>
      <c r="F46" s="769">
        <f>C46</f>
        <v>104</v>
      </c>
      <c r="G46" s="769"/>
      <c r="H46" s="937" t="s">
        <v>42</v>
      </c>
      <c r="I46" s="938"/>
      <c r="J46" s="938"/>
      <c r="K46" s="939"/>
      <c r="L46" s="42"/>
      <c r="M46" s="758" t="s">
        <v>191</v>
      </c>
      <c r="N46" s="769">
        <f>'[1]1403-04-21'!O46</f>
        <v>45</v>
      </c>
      <c r="O46" s="769">
        <f t="shared" si="5"/>
        <v>0</v>
      </c>
      <c r="P46" s="769">
        <f>'[1]1403-04-21'!P46+O46+Q46</f>
        <v>135</v>
      </c>
      <c r="Q46" s="770">
        <v>0</v>
      </c>
      <c r="S46" s="770" t="s">
        <v>367</v>
      </c>
    </row>
    <row r="47" spans="1:23" s="770" customFormat="1" ht="30.95" customHeight="1" x14ac:dyDescent="0.25">
      <c r="A47" s="8"/>
      <c r="B47" s="924" t="s">
        <v>5</v>
      </c>
      <c r="C47" s="924"/>
      <c r="D47" s="924"/>
      <c r="E47" s="924"/>
      <c r="F47" s="924"/>
      <c r="G47" s="924"/>
      <c r="H47" s="925" t="s">
        <v>193</v>
      </c>
      <c r="I47" s="925"/>
      <c r="J47" s="925"/>
      <c r="K47" s="925"/>
      <c r="L47" s="925"/>
      <c r="M47" s="925"/>
      <c r="N47" s="925"/>
      <c r="O47" s="925"/>
      <c r="P47" s="925"/>
      <c r="R47" s="770">
        <v>22709</v>
      </c>
      <c r="S47" s="770" t="s">
        <v>625</v>
      </c>
    </row>
    <row r="48" spans="1:23" s="770" customFormat="1" ht="26.1" customHeight="1" x14ac:dyDescent="0.25">
      <c r="A48" s="8"/>
      <c r="B48" s="986"/>
      <c r="C48" s="986"/>
      <c r="D48" s="986"/>
      <c r="E48" s="986"/>
      <c r="F48" s="986"/>
      <c r="G48" s="986"/>
      <c r="H48" s="986"/>
      <c r="I48" s="986"/>
      <c r="J48" s="986"/>
      <c r="K48" s="986"/>
      <c r="L48" s="986"/>
      <c r="M48" s="986"/>
      <c r="N48" s="986"/>
      <c r="O48" s="986"/>
      <c r="P48" s="986"/>
    </row>
    <row r="49" spans="1:21" s="770" customFormat="1" ht="26.45" customHeight="1" x14ac:dyDescent="0.25">
      <c r="A49" s="20"/>
      <c r="B49" s="985"/>
      <c r="C49" s="985"/>
      <c r="D49" s="985"/>
      <c r="E49" s="985"/>
      <c r="F49" s="985"/>
      <c r="G49" s="985"/>
      <c r="H49" s="985"/>
      <c r="I49" s="985"/>
      <c r="J49" s="985"/>
      <c r="K49" s="985"/>
      <c r="L49" s="985"/>
      <c r="M49" s="985"/>
      <c r="N49" s="985"/>
      <c r="O49" s="985"/>
      <c r="P49" s="985"/>
    </row>
    <row r="59" spans="1:21" x14ac:dyDescent="0.25">
      <c r="U59" s="474">
        <f>SUM(U43:U58)</f>
        <v>0</v>
      </c>
    </row>
  </sheetData>
  <mergeCells count="85">
    <mergeCell ref="B48:P48"/>
    <mergeCell ref="H43:K43"/>
    <mergeCell ref="H44:K44"/>
    <mergeCell ref="H45:K45"/>
    <mergeCell ref="H46:K46"/>
    <mergeCell ref="B47:G47"/>
    <mergeCell ref="H47:P47"/>
    <mergeCell ref="H42:K42"/>
    <mergeCell ref="J32:K32"/>
    <mergeCell ref="J33:K33"/>
    <mergeCell ref="J34:K34"/>
    <mergeCell ref="J35:K35"/>
    <mergeCell ref="J36:K36"/>
    <mergeCell ref="J37:K37"/>
    <mergeCell ref="H41:K41"/>
    <mergeCell ref="J38:K38"/>
    <mergeCell ref="B39:P39"/>
    <mergeCell ref="B40:K40"/>
    <mergeCell ref="M40:P40"/>
    <mergeCell ref="J31:K31"/>
    <mergeCell ref="M22:P22"/>
    <mergeCell ref="K23:L23"/>
    <mergeCell ref="M23:P23"/>
    <mergeCell ref="J27:K27"/>
    <mergeCell ref="J28:K28"/>
    <mergeCell ref="J29:K29"/>
    <mergeCell ref="J30:K30"/>
    <mergeCell ref="K24:L24"/>
    <mergeCell ref="M24:P24"/>
    <mergeCell ref="B26:K26"/>
    <mergeCell ref="M26:P26"/>
    <mergeCell ref="M21:P21"/>
    <mergeCell ref="K16:L16"/>
    <mergeCell ref="M16:P16"/>
    <mergeCell ref="K17:L17"/>
    <mergeCell ref="M17:P17"/>
    <mergeCell ref="K20:L20"/>
    <mergeCell ref="M20:P20"/>
    <mergeCell ref="M19:P19"/>
    <mergeCell ref="K19:L19"/>
    <mergeCell ref="H13:I13"/>
    <mergeCell ref="Q17:T17"/>
    <mergeCell ref="K18:L18"/>
    <mergeCell ref="M18:P18"/>
    <mergeCell ref="S18:T18"/>
    <mergeCell ref="J13:J14"/>
    <mergeCell ref="K13:L14"/>
    <mergeCell ref="M13:P14"/>
    <mergeCell ref="S14:T14"/>
    <mergeCell ref="K15:L15"/>
    <mergeCell ref="M15:P15"/>
    <mergeCell ref="S15:T15"/>
    <mergeCell ref="C13:C14"/>
    <mergeCell ref="D13:D14"/>
    <mergeCell ref="E13:E14"/>
    <mergeCell ref="F13:F14"/>
    <mergeCell ref="G13:G14"/>
    <mergeCell ref="S7:V8"/>
    <mergeCell ref="B8:D10"/>
    <mergeCell ref="F8:G8"/>
    <mergeCell ref="I8:L8"/>
    <mergeCell ref="M8:P8"/>
    <mergeCell ref="F9:G9"/>
    <mergeCell ref="I9:L9"/>
    <mergeCell ref="M9:P9"/>
    <mergeCell ref="T9:W9"/>
    <mergeCell ref="F10:G10"/>
    <mergeCell ref="I10:L10"/>
    <mergeCell ref="M10:P10"/>
    <mergeCell ref="B49:P49"/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B12:P12"/>
    <mergeCell ref="B13:B1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4ECE-9DF9-4A23-8157-4907B83C4768}">
  <sheetPr>
    <pageSetUpPr fitToPage="1"/>
  </sheetPr>
  <dimension ref="A2:Z58"/>
  <sheetViews>
    <sheetView rightToLeft="1" view="pageBreakPreview" topLeftCell="A4" zoomScaleNormal="100" zoomScaleSheetLayoutView="100" workbookViewId="0">
      <selection activeCell="H18" sqref="H18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75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75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750" customFormat="1" ht="23.1" customHeight="1" x14ac:dyDescent="0.25">
      <c r="A4" s="8"/>
      <c r="B4" s="977" t="s">
        <v>2</v>
      </c>
      <c r="C4" s="977"/>
      <c r="D4" s="977"/>
      <c r="E4" s="977"/>
      <c r="F4" s="741"/>
      <c r="G4" s="978" t="s">
        <v>16</v>
      </c>
      <c r="H4" s="978"/>
      <c r="I4" s="1071">
        <v>45486</v>
      </c>
      <c r="J4" s="1071"/>
      <c r="K4" s="1071"/>
      <c r="L4" s="1071"/>
      <c r="M4" s="1071"/>
      <c r="N4" s="978" t="s">
        <v>3</v>
      </c>
      <c r="O4" s="978"/>
      <c r="P4" s="102">
        <v>85</v>
      </c>
      <c r="R4" s="747"/>
    </row>
    <row r="5" spans="1:26" s="739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75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743" customFormat="1" ht="22.5" customHeight="1" x14ac:dyDescent="0.25">
      <c r="A7" s="8"/>
      <c r="B7" s="892" t="s">
        <v>60</v>
      </c>
      <c r="C7" s="892"/>
      <c r="D7" s="892"/>
      <c r="E7" s="742" t="s">
        <v>18</v>
      </c>
      <c r="F7" s="892" t="s">
        <v>60</v>
      </c>
      <c r="G7" s="892"/>
      <c r="H7" s="742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743" customFormat="1" ht="30" customHeight="1" x14ac:dyDescent="0.25">
      <c r="A8" s="8"/>
      <c r="B8" s="975" t="s">
        <v>632</v>
      </c>
      <c r="C8" s="975"/>
      <c r="D8" s="975"/>
      <c r="E8" s="748" t="s">
        <v>42</v>
      </c>
      <c r="F8" s="888" t="s">
        <v>627</v>
      </c>
      <c r="G8" s="890"/>
      <c r="H8" s="737">
        <v>600</v>
      </c>
      <c r="I8" s="1059" t="s">
        <v>628</v>
      </c>
      <c r="J8" s="1060"/>
      <c r="K8" s="1060"/>
      <c r="L8" s="1061"/>
      <c r="M8" s="1005" t="s">
        <v>557</v>
      </c>
      <c r="N8" s="1005"/>
      <c r="O8" s="1005"/>
      <c r="P8" s="1005"/>
      <c r="S8" s="1034"/>
      <c r="T8" s="1035"/>
      <c r="U8" s="1035"/>
      <c r="V8" s="1036"/>
    </row>
    <row r="9" spans="1:26" s="743" customFormat="1" ht="30" customHeight="1" x14ac:dyDescent="0.25">
      <c r="A9" s="8"/>
      <c r="B9" s="975" t="s">
        <v>633</v>
      </c>
      <c r="C9" s="975"/>
      <c r="D9" s="975"/>
      <c r="E9" s="748">
        <v>36</v>
      </c>
      <c r="F9" s="928" t="s">
        <v>102</v>
      </c>
      <c r="G9" s="929"/>
      <c r="H9" s="737">
        <v>0</v>
      </c>
      <c r="I9" s="1062" t="s">
        <v>42</v>
      </c>
      <c r="J9" s="1063"/>
      <c r="K9" s="1063"/>
      <c r="L9" s="1064"/>
      <c r="M9" s="1005" t="s">
        <v>631</v>
      </c>
      <c r="N9" s="1005"/>
      <c r="O9" s="1005"/>
      <c r="P9" s="1005"/>
      <c r="T9" s="1037" t="s">
        <v>523</v>
      </c>
      <c r="U9" s="1038"/>
      <c r="V9" s="1038"/>
      <c r="W9" s="1039"/>
    </row>
    <row r="10" spans="1:26" s="743" customFormat="1" ht="30" customHeight="1" x14ac:dyDescent="0.25">
      <c r="A10" s="8"/>
      <c r="B10" s="888"/>
      <c r="C10" s="889"/>
      <c r="D10" s="890"/>
      <c r="E10" s="748" t="s">
        <v>42</v>
      </c>
      <c r="F10" s="928" t="s">
        <v>629</v>
      </c>
      <c r="G10" s="929"/>
      <c r="H10" s="737">
        <v>1</v>
      </c>
      <c r="I10" s="1062" t="s">
        <v>630</v>
      </c>
      <c r="J10" s="1063"/>
      <c r="K10" s="1063"/>
      <c r="L10" s="1064"/>
      <c r="M10" s="1005"/>
      <c r="N10" s="1005"/>
      <c r="O10" s="1005"/>
      <c r="P10" s="1005"/>
    </row>
    <row r="11" spans="1:26" s="739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75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75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747" customFormat="1" ht="18.75" customHeight="1" x14ac:dyDescent="0.25">
      <c r="A14" s="8"/>
      <c r="B14" s="894"/>
      <c r="C14" s="894"/>
      <c r="D14" s="894"/>
      <c r="E14" s="894"/>
      <c r="F14" s="927"/>
      <c r="G14" s="893"/>
      <c r="H14" s="742" t="s">
        <v>57</v>
      </c>
      <c r="I14" s="742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750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250</v>
      </c>
      <c r="F15" s="6" t="s">
        <v>356</v>
      </c>
      <c r="G15" s="737" t="s">
        <v>84</v>
      </c>
      <c r="H15" s="7">
        <v>120</v>
      </c>
      <c r="I15" s="7">
        <v>0</v>
      </c>
      <c r="J15" s="29">
        <f>H15*7+I15*4</f>
        <v>840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750" t="str">
        <f>C15</f>
        <v>712 + 280</v>
      </c>
      <c r="Y15" s="750" t="str">
        <f>D15</f>
        <v>713 + 360</v>
      </c>
      <c r="Z15" s="417" t="str">
        <f>G15</f>
        <v>712 + 650</v>
      </c>
    </row>
    <row r="16" spans="1:26" s="750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1100</v>
      </c>
      <c r="F16" s="6" t="s">
        <v>333</v>
      </c>
      <c r="G16" s="737" t="s">
        <v>311</v>
      </c>
      <c r="H16" s="7">
        <v>22</v>
      </c>
      <c r="I16" s="7">
        <v>42</v>
      </c>
      <c r="J16" s="29">
        <f>H16*6.65+I16*4.15</f>
        <v>320.60000000000002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740"/>
      <c r="T16" s="740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0" s="750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760</v>
      </c>
      <c r="F17" s="6" t="s">
        <v>356</v>
      </c>
      <c r="G17" s="737" t="s">
        <v>543</v>
      </c>
      <c r="H17" s="737">
        <v>0</v>
      </c>
      <c r="I17" s="30">
        <v>122</v>
      </c>
      <c r="J17" s="29">
        <f>H17*6.65+I17*4.15</f>
        <v>506.30000000000007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0" s="750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2400</v>
      </c>
      <c r="F18" s="6" t="s">
        <v>356</v>
      </c>
      <c r="G18" s="737" t="s">
        <v>546</v>
      </c>
      <c r="H18" s="737">
        <v>60</v>
      </c>
      <c r="I18" s="30">
        <v>24</v>
      </c>
      <c r="J18" s="29">
        <f>H18*7+I18*5</f>
        <v>540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0" s="750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737">
        <v>650</v>
      </c>
      <c r="F19" s="737" t="s">
        <v>356</v>
      </c>
      <c r="G19" s="737" t="s">
        <v>579</v>
      </c>
      <c r="H19" s="737">
        <v>44</v>
      </c>
      <c r="I19" s="737">
        <v>0</v>
      </c>
      <c r="J19" s="29">
        <f>H19*7+I19*5</f>
        <v>308</v>
      </c>
      <c r="K19" s="745" t="s">
        <v>70</v>
      </c>
      <c r="L19" s="746"/>
      <c r="M19" s="910" t="s">
        <v>28</v>
      </c>
      <c r="N19" s="910"/>
      <c r="O19" s="910"/>
      <c r="P19" s="910"/>
      <c r="S19" s="740"/>
      <c r="T19" s="209"/>
    </row>
    <row r="20" spans="1:20" s="750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737" t="s">
        <v>42</v>
      </c>
      <c r="F20" s="6" t="s">
        <v>333</v>
      </c>
      <c r="G20" s="737" t="s">
        <v>311</v>
      </c>
      <c r="H20" s="737" t="s">
        <v>42</v>
      </c>
      <c r="I20" s="737" t="s">
        <v>42</v>
      </c>
      <c r="J20" s="29">
        <f>J16</f>
        <v>320.60000000000002</v>
      </c>
      <c r="K20" s="960" t="s">
        <v>70</v>
      </c>
      <c r="L20" s="961"/>
      <c r="M20" s="910" t="s">
        <v>42</v>
      </c>
      <c r="N20" s="910"/>
      <c r="O20" s="910"/>
      <c r="P20" s="910"/>
      <c r="S20" s="740"/>
      <c r="T20" s="209"/>
    </row>
    <row r="21" spans="1:20" s="750" customFormat="1" ht="20.100000000000001" customHeight="1" x14ac:dyDescent="0.25">
      <c r="A21" s="8"/>
      <c r="B21" s="737" t="s">
        <v>367</v>
      </c>
      <c r="C21" s="737" t="s">
        <v>42</v>
      </c>
      <c r="D21" s="737" t="s">
        <v>42</v>
      </c>
      <c r="E21" s="737" t="s">
        <v>42</v>
      </c>
      <c r="F21" s="737" t="s">
        <v>42</v>
      </c>
      <c r="G21" s="737" t="s">
        <v>98</v>
      </c>
      <c r="H21" s="737" t="s">
        <v>42</v>
      </c>
      <c r="I21" s="737" t="s">
        <v>42</v>
      </c>
      <c r="J21" s="737">
        <v>0</v>
      </c>
      <c r="K21" s="745" t="s">
        <v>70</v>
      </c>
      <c r="L21" s="746"/>
      <c r="M21" s="910" t="s">
        <v>42</v>
      </c>
      <c r="N21" s="910"/>
      <c r="O21" s="910"/>
      <c r="P21" s="910"/>
      <c r="S21" s="7" t="s">
        <v>39</v>
      </c>
      <c r="T21" s="6" t="s">
        <v>93</v>
      </c>
    </row>
    <row r="22" spans="1:20" s="750" customFormat="1" ht="20.100000000000001" customHeight="1" x14ac:dyDescent="0.25">
      <c r="A22" s="8"/>
      <c r="B22" s="737"/>
      <c r="C22" s="737"/>
      <c r="D22" s="737"/>
      <c r="E22" s="737"/>
      <c r="F22" s="737"/>
      <c r="G22" s="737"/>
      <c r="H22" s="737"/>
      <c r="I22" s="737"/>
      <c r="J22" s="749"/>
      <c r="K22" s="960"/>
      <c r="L22" s="961"/>
      <c r="M22" s="900"/>
      <c r="N22" s="900"/>
      <c r="O22" s="900"/>
      <c r="P22" s="900"/>
      <c r="S22" s="740"/>
      <c r="T22" s="209"/>
    </row>
    <row r="23" spans="1:20" s="750" customFormat="1" ht="20.100000000000001" customHeight="1" x14ac:dyDescent="0.25">
      <c r="A23" s="8"/>
      <c r="B23" s="737"/>
      <c r="C23" s="737"/>
      <c r="D23" s="737"/>
      <c r="E23" s="737"/>
      <c r="F23" s="737"/>
      <c r="G23" s="737"/>
      <c r="H23" s="737"/>
      <c r="I23" s="737"/>
      <c r="J23" s="737"/>
      <c r="K23" s="960"/>
      <c r="L23" s="961"/>
      <c r="M23" s="900"/>
      <c r="N23" s="900"/>
      <c r="O23" s="900"/>
      <c r="P23" s="900"/>
      <c r="S23" s="740"/>
      <c r="T23" s="740"/>
    </row>
    <row r="24" spans="1:20" s="739" customFormat="1" ht="6" customHeight="1" x14ac:dyDescent="0.25">
      <c r="B24" s="16"/>
      <c r="C24" s="16"/>
      <c r="D24" s="17"/>
      <c r="E24" s="16"/>
      <c r="F24" s="17"/>
      <c r="H24" s="16"/>
      <c r="I24" s="16"/>
      <c r="J24" s="16"/>
    </row>
    <row r="25" spans="1:20" s="750" customFormat="1" ht="19.5" customHeight="1" x14ac:dyDescent="0.25">
      <c r="A25" s="8"/>
      <c r="B25" s="933" t="s">
        <v>27</v>
      </c>
      <c r="C25" s="934"/>
      <c r="D25" s="934"/>
      <c r="E25" s="934"/>
      <c r="F25" s="934"/>
      <c r="G25" s="934"/>
      <c r="H25" s="934"/>
      <c r="I25" s="934"/>
      <c r="J25" s="934"/>
      <c r="K25" s="935"/>
      <c r="L25" s="52"/>
      <c r="M25" s="933" t="s">
        <v>291</v>
      </c>
      <c r="N25" s="934"/>
      <c r="O25" s="934"/>
      <c r="P25" s="935"/>
    </row>
    <row r="26" spans="1:20" s="747" customFormat="1" ht="47.1" customHeight="1" x14ac:dyDescent="0.25">
      <c r="A26" s="8"/>
      <c r="B26" s="742" t="s">
        <v>26</v>
      </c>
      <c r="C26" s="742" t="s">
        <v>28</v>
      </c>
      <c r="D26" s="742" t="s">
        <v>29</v>
      </c>
      <c r="E26" s="742" t="s">
        <v>64</v>
      </c>
      <c r="F26" s="742" t="s">
        <v>30</v>
      </c>
      <c r="G26" s="744" t="s">
        <v>51</v>
      </c>
      <c r="H26" s="744" t="s">
        <v>52</v>
      </c>
      <c r="I26" s="744" t="s">
        <v>53</v>
      </c>
      <c r="J26" s="901" t="s">
        <v>54</v>
      </c>
      <c r="K26" s="902"/>
      <c r="L26" s="51"/>
      <c r="M26" s="742" t="s">
        <v>292</v>
      </c>
      <c r="N26" s="742" t="s">
        <v>293</v>
      </c>
      <c r="O26" s="742" t="s">
        <v>294</v>
      </c>
      <c r="P26" s="742" t="s">
        <v>304</v>
      </c>
    </row>
    <row r="27" spans="1:20" s="750" customFormat="1" ht="17.100000000000001" customHeight="1" x14ac:dyDescent="0.25">
      <c r="A27" s="8"/>
      <c r="B27" s="718" t="s">
        <v>43</v>
      </c>
      <c r="C27" s="719">
        <v>2</v>
      </c>
      <c r="D27" s="719">
        <v>3</v>
      </c>
      <c r="E27" s="40">
        <v>2</v>
      </c>
      <c r="F27" s="719">
        <f>SUM(C27:E27)</f>
        <v>7</v>
      </c>
      <c r="G27" s="40">
        <v>4</v>
      </c>
      <c r="H27" s="40">
        <v>0</v>
      </c>
      <c r="I27" s="40">
        <v>50</v>
      </c>
      <c r="J27" s="988">
        <v>10</v>
      </c>
      <c r="K27" s="990"/>
      <c r="L27" s="50"/>
      <c r="M27" s="736" t="s">
        <v>308</v>
      </c>
      <c r="N27" s="736">
        <v>5</v>
      </c>
      <c r="O27" s="736">
        <v>1</v>
      </c>
      <c r="P27" s="736">
        <f>O27+N27</f>
        <v>6</v>
      </c>
    </row>
    <row r="28" spans="1:20" s="750" customFormat="1" ht="17.100000000000001" customHeight="1" x14ac:dyDescent="0.25">
      <c r="A28" s="8"/>
      <c r="B28" s="40" t="s">
        <v>12</v>
      </c>
      <c r="C28" s="719">
        <v>0</v>
      </c>
      <c r="D28" s="719">
        <v>0</v>
      </c>
      <c r="E28" s="40">
        <v>3</v>
      </c>
      <c r="F28" s="719">
        <f t="shared" ref="F28:F34" si="1">SUM(C28:E28)</f>
        <v>3</v>
      </c>
      <c r="G28" s="40">
        <v>30</v>
      </c>
      <c r="H28" s="40">
        <v>0</v>
      </c>
      <c r="I28" s="40">
        <f>SUM(G28:H28)</f>
        <v>30</v>
      </c>
      <c r="J28" s="988">
        <v>0</v>
      </c>
      <c r="K28" s="990"/>
      <c r="L28" s="50"/>
      <c r="M28" s="736" t="s">
        <v>300</v>
      </c>
      <c r="N28" s="736">
        <v>6</v>
      </c>
      <c r="O28" s="736">
        <v>1</v>
      </c>
      <c r="P28" s="736">
        <f t="shared" ref="P28:P36" si="2">O28+N28</f>
        <v>7</v>
      </c>
    </row>
    <row r="29" spans="1:20" s="750" customFormat="1" ht="17.100000000000001" customHeight="1" x14ac:dyDescent="0.25">
      <c r="A29" s="8"/>
      <c r="B29" s="40" t="s">
        <v>13</v>
      </c>
      <c r="C29" s="40">
        <v>3</v>
      </c>
      <c r="D29" s="40">
        <v>0</v>
      </c>
      <c r="E29" s="40">
        <v>13</v>
      </c>
      <c r="F29" s="719">
        <f t="shared" si="1"/>
        <v>16</v>
      </c>
      <c r="G29" s="40">
        <v>140</v>
      </c>
      <c r="H29" s="40">
        <v>0</v>
      </c>
      <c r="I29" s="40">
        <f>SUM(G29:H29)</f>
        <v>140</v>
      </c>
      <c r="J29" s="988">
        <v>10</v>
      </c>
      <c r="K29" s="990"/>
      <c r="L29" s="50"/>
      <c r="M29" s="736" t="s">
        <v>296</v>
      </c>
      <c r="N29" s="736">
        <v>6</v>
      </c>
      <c r="O29" s="736">
        <v>1</v>
      </c>
      <c r="P29" s="736">
        <f t="shared" si="2"/>
        <v>7</v>
      </c>
    </row>
    <row r="30" spans="1:20" s="750" customFormat="1" ht="17.100000000000001" customHeight="1" x14ac:dyDescent="0.25">
      <c r="A30" s="8"/>
      <c r="B30" s="40" t="s">
        <v>10</v>
      </c>
      <c r="C30" s="40">
        <v>2</v>
      </c>
      <c r="D30" s="40">
        <v>0</v>
      </c>
      <c r="E30" s="40">
        <v>1</v>
      </c>
      <c r="F30" s="719">
        <f t="shared" si="1"/>
        <v>3</v>
      </c>
      <c r="G30" s="40">
        <v>20</v>
      </c>
      <c r="H30" s="40">
        <v>0</v>
      </c>
      <c r="I30" s="40">
        <v>20</v>
      </c>
      <c r="J30" s="1072">
        <v>10</v>
      </c>
      <c r="K30" s="1073"/>
      <c r="L30" s="50"/>
      <c r="M30" s="736" t="s">
        <v>297</v>
      </c>
      <c r="N30" s="736">
        <v>6</v>
      </c>
      <c r="O30" s="736">
        <v>0</v>
      </c>
      <c r="P30" s="736">
        <f t="shared" si="2"/>
        <v>6</v>
      </c>
    </row>
    <row r="31" spans="1:20" s="750" customFormat="1" ht="17.100000000000001" customHeight="1" x14ac:dyDescent="0.25">
      <c r="A31" s="8"/>
      <c r="B31" s="40" t="s">
        <v>11</v>
      </c>
      <c r="C31" s="40">
        <v>4</v>
      </c>
      <c r="D31" s="40">
        <v>0</v>
      </c>
      <c r="E31" s="40">
        <v>3</v>
      </c>
      <c r="F31" s="719">
        <f t="shared" si="1"/>
        <v>7</v>
      </c>
      <c r="G31" s="40">
        <v>50</v>
      </c>
      <c r="H31" s="40">
        <v>0</v>
      </c>
      <c r="I31" s="40">
        <f t="shared" ref="I31:I33" si="3">SUM(G31:H31)</f>
        <v>50</v>
      </c>
      <c r="J31" s="988">
        <v>20</v>
      </c>
      <c r="K31" s="990"/>
      <c r="L31" s="50"/>
      <c r="M31" s="736" t="s">
        <v>295</v>
      </c>
      <c r="N31" s="736">
        <v>9</v>
      </c>
      <c r="O31" s="736">
        <v>1</v>
      </c>
      <c r="P31" s="736">
        <f t="shared" si="2"/>
        <v>10</v>
      </c>
    </row>
    <row r="32" spans="1:20" s="750" customFormat="1" ht="17.100000000000001" customHeight="1" x14ac:dyDescent="0.25">
      <c r="A32" s="8"/>
      <c r="B32" s="40" t="s">
        <v>31</v>
      </c>
      <c r="C32" s="40">
        <v>2</v>
      </c>
      <c r="D32" s="40">
        <v>2</v>
      </c>
      <c r="E32" s="40">
        <v>2</v>
      </c>
      <c r="F32" s="719">
        <f t="shared" si="1"/>
        <v>6</v>
      </c>
      <c r="G32" s="40">
        <v>50</v>
      </c>
      <c r="H32" s="40">
        <v>0</v>
      </c>
      <c r="I32" s="40">
        <f>SUM(G32:H32)</f>
        <v>50</v>
      </c>
      <c r="J32" s="988">
        <v>0</v>
      </c>
      <c r="K32" s="990"/>
      <c r="L32" s="50"/>
      <c r="M32" s="736" t="s">
        <v>309</v>
      </c>
      <c r="N32" s="736">
        <v>18</v>
      </c>
      <c r="O32" s="736">
        <v>2</v>
      </c>
      <c r="P32" s="736">
        <f t="shared" si="2"/>
        <v>20</v>
      </c>
    </row>
    <row r="33" spans="1:23" s="750" customFormat="1" ht="17.100000000000001" customHeight="1" x14ac:dyDescent="0.25">
      <c r="A33" s="8"/>
      <c r="B33" s="40" t="s">
        <v>32</v>
      </c>
      <c r="C33" s="40">
        <v>2</v>
      </c>
      <c r="D33" s="40">
        <v>0</v>
      </c>
      <c r="E33" s="40">
        <v>0</v>
      </c>
      <c r="F33" s="719">
        <f t="shared" si="1"/>
        <v>2</v>
      </c>
      <c r="G33" s="40">
        <v>0</v>
      </c>
      <c r="H33" s="40">
        <v>0</v>
      </c>
      <c r="I33" s="40">
        <f t="shared" si="3"/>
        <v>0</v>
      </c>
      <c r="J33" s="988">
        <v>0</v>
      </c>
      <c r="K33" s="990"/>
      <c r="L33" s="50"/>
      <c r="M33" s="736" t="s">
        <v>604</v>
      </c>
      <c r="N33" s="736">
        <v>7</v>
      </c>
      <c r="O33" s="736">
        <v>0</v>
      </c>
      <c r="P33" s="736">
        <f t="shared" si="2"/>
        <v>7</v>
      </c>
    </row>
    <row r="34" spans="1:23" s="750" customFormat="1" ht="17.100000000000001" customHeight="1" x14ac:dyDescent="0.25">
      <c r="A34" s="8"/>
      <c r="B34" s="40" t="s">
        <v>63</v>
      </c>
      <c r="C34" s="40">
        <v>0</v>
      </c>
      <c r="D34" s="40">
        <v>2</v>
      </c>
      <c r="E34" s="40">
        <v>1</v>
      </c>
      <c r="F34" s="719">
        <f t="shared" si="1"/>
        <v>3</v>
      </c>
      <c r="G34" s="40">
        <v>30</v>
      </c>
      <c r="H34" s="40">
        <v>0</v>
      </c>
      <c r="I34" s="40">
        <f>SUM(G34:H34)</f>
        <v>30</v>
      </c>
      <c r="J34" s="988">
        <v>0</v>
      </c>
      <c r="K34" s="990"/>
      <c r="L34" s="50"/>
      <c r="M34" s="736" t="s">
        <v>299</v>
      </c>
      <c r="N34" s="736">
        <v>6</v>
      </c>
      <c r="O34" s="736">
        <v>0</v>
      </c>
      <c r="P34" s="736">
        <f t="shared" si="2"/>
        <v>6</v>
      </c>
    </row>
    <row r="35" spans="1:23" s="750" customFormat="1" ht="17.100000000000001" customHeight="1" x14ac:dyDescent="0.25">
      <c r="A35" s="8"/>
      <c r="B35" s="40" t="s">
        <v>33</v>
      </c>
      <c r="C35" s="40">
        <v>1</v>
      </c>
      <c r="D35" s="40">
        <v>0</v>
      </c>
      <c r="E35" s="40" t="s">
        <v>72</v>
      </c>
      <c r="F35" s="719">
        <f>SUM(C35:E35)</f>
        <v>1</v>
      </c>
      <c r="G35" s="40">
        <v>10</v>
      </c>
      <c r="H35" s="40">
        <v>0</v>
      </c>
      <c r="I35" s="40">
        <v>10</v>
      </c>
      <c r="J35" s="988">
        <v>0</v>
      </c>
      <c r="K35" s="990"/>
      <c r="L35" s="50"/>
      <c r="M35" s="736" t="s">
        <v>307</v>
      </c>
      <c r="N35" s="736">
        <v>51</v>
      </c>
      <c r="O35" s="736">
        <v>0</v>
      </c>
      <c r="P35" s="736">
        <f t="shared" si="2"/>
        <v>51</v>
      </c>
    </row>
    <row r="36" spans="1:23" s="750" customFormat="1" ht="17.100000000000001" customHeight="1" x14ac:dyDescent="0.25">
      <c r="A36" s="8"/>
      <c r="B36" s="40" t="s">
        <v>138</v>
      </c>
      <c r="C36" s="40">
        <v>0</v>
      </c>
      <c r="D36" s="40">
        <v>10</v>
      </c>
      <c r="E36" s="40">
        <v>0</v>
      </c>
      <c r="F36" s="40">
        <v>10</v>
      </c>
      <c r="G36" s="40">
        <v>100</v>
      </c>
      <c r="H36" s="40">
        <v>0</v>
      </c>
      <c r="I36" s="40">
        <f>SUM(G36:H36)</f>
        <v>100</v>
      </c>
      <c r="J36" s="988">
        <v>0</v>
      </c>
      <c r="K36" s="990"/>
      <c r="L36" s="50"/>
      <c r="M36" s="736" t="s">
        <v>549</v>
      </c>
      <c r="N36" s="736">
        <v>4</v>
      </c>
      <c r="O36" s="736">
        <v>0</v>
      </c>
      <c r="P36" s="736">
        <f t="shared" si="2"/>
        <v>4</v>
      </c>
    </row>
    <row r="37" spans="1:23" s="750" customFormat="1" ht="17.100000000000001" customHeight="1" x14ac:dyDescent="0.25">
      <c r="A37" s="8"/>
      <c r="B37" s="40" t="s">
        <v>550</v>
      </c>
      <c r="C37" s="103">
        <f t="shared" ref="C37:I37" si="4">SUM(C27:C36)</f>
        <v>16</v>
      </c>
      <c r="D37" s="103">
        <f t="shared" si="4"/>
        <v>17</v>
      </c>
      <c r="E37" s="103">
        <f t="shared" si="4"/>
        <v>25</v>
      </c>
      <c r="F37" s="103">
        <f t="shared" si="4"/>
        <v>58</v>
      </c>
      <c r="G37" s="103">
        <f t="shared" si="4"/>
        <v>434</v>
      </c>
      <c r="H37" s="103">
        <f t="shared" si="4"/>
        <v>0</v>
      </c>
      <c r="I37" s="103">
        <f t="shared" si="4"/>
        <v>480</v>
      </c>
      <c r="J37" s="988">
        <f>SUM(J27:K36)</f>
        <v>50</v>
      </c>
      <c r="K37" s="990"/>
      <c r="L37" s="50"/>
      <c r="M37" s="736" t="s">
        <v>306</v>
      </c>
      <c r="N37" s="736">
        <f>SUM(N27:N36)</f>
        <v>118</v>
      </c>
      <c r="O37" s="736">
        <f>SUM(O27:O36)</f>
        <v>6</v>
      </c>
      <c r="P37" s="736">
        <f>SUM(P27:P36)</f>
        <v>124</v>
      </c>
      <c r="Q37" s="345">
        <f>N37-N35</f>
        <v>67</v>
      </c>
      <c r="S37" s="750">
        <f>(F37*10-G37)/10</f>
        <v>14.6</v>
      </c>
    </row>
    <row r="38" spans="1:23" s="750" customFormat="1" ht="6" customHeight="1" x14ac:dyDescent="0.25">
      <c r="A38" s="8"/>
      <c r="B38" s="891"/>
      <c r="C38" s="891"/>
      <c r="D38" s="891"/>
      <c r="E38" s="891"/>
      <c r="F38" s="891"/>
      <c r="G38" s="891"/>
      <c r="H38" s="891"/>
      <c r="I38" s="891"/>
      <c r="J38" s="891"/>
      <c r="K38" s="891"/>
      <c r="L38" s="987"/>
      <c r="M38" s="891"/>
      <c r="N38" s="891"/>
      <c r="O38" s="891"/>
      <c r="P38" s="891"/>
    </row>
    <row r="39" spans="1:23" s="750" customFormat="1" ht="21" customHeight="1" x14ac:dyDescent="0.25">
      <c r="A39" s="8"/>
      <c r="B39" s="933" t="s">
        <v>34</v>
      </c>
      <c r="C39" s="934"/>
      <c r="D39" s="934"/>
      <c r="E39" s="934"/>
      <c r="F39" s="934"/>
      <c r="G39" s="934"/>
      <c r="H39" s="934"/>
      <c r="I39" s="934"/>
      <c r="J39" s="934"/>
      <c r="K39" s="935"/>
      <c r="L39" s="44"/>
      <c r="M39" s="948" t="s">
        <v>46</v>
      </c>
      <c r="N39" s="949"/>
      <c r="O39" s="949"/>
      <c r="P39" s="950"/>
    </row>
    <row r="40" spans="1:23" s="750" customFormat="1" ht="30.6" customHeight="1" x14ac:dyDescent="0.25">
      <c r="A40" s="8"/>
      <c r="B40" s="744" t="s">
        <v>35</v>
      </c>
      <c r="C40" s="744" t="s">
        <v>36</v>
      </c>
      <c r="D40" s="744" t="s">
        <v>1</v>
      </c>
      <c r="E40" s="738" t="s">
        <v>45</v>
      </c>
      <c r="F40" s="744" t="s">
        <v>71</v>
      </c>
      <c r="G40" s="744" t="s">
        <v>37</v>
      </c>
      <c r="H40" s="901" t="s">
        <v>7</v>
      </c>
      <c r="I40" s="936"/>
      <c r="J40" s="936"/>
      <c r="K40" s="902"/>
      <c r="L40" s="43"/>
      <c r="M40" s="744" t="s">
        <v>50</v>
      </c>
      <c r="N40" s="744" t="s">
        <v>49</v>
      </c>
      <c r="O40" s="744" t="s">
        <v>48</v>
      </c>
      <c r="P40" s="744" t="s">
        <v>47</v>
      </c>
      <c r="Q40" s="750" t="s">
        <v>243</v>
      </c>
      <c r="R40" s="750" t="s">
        <v>424</v>
      </c>
    </row>
    <row r="41" spans="1:23" s="750" customFormat="1" ht="30.95" customHeight="1" x14ac:dyDescent="0.55000000000000004">
      <c r="A41" s="8"/>
      <c r="B41" s="737" t="s">
        <v>61</v>
      </c>
      <c r="C41" s="749">
        <v>0</v>
      </c>
      <c r="D41" s="737" t="s">
        <v>62</v>
      </c>
      <c r="E41" s="749">
        <f>'1403-04-22'!E42+'1403-04-23'!C41</f>
        <v>246800</v>
      </c>
      <c r="F41" s="749">
        <v>3806</v>
      </c>
      <c r="G41" s="749">
        <f>'1403-04-22'!G42-F41+C41+R41</f>
        <v>46353</v>
      </c>
      <c r="H41" s="1012" t="s">
        <v>425</v>
      </c>
      <c r="I41" s="1013"/>
      <c r="J41" s="1013"/>
      <c r="K41" s="1014"/>
      <c r="L41" s="41"/>
      <c r="M41" s="737" t="s">
        <v>66</v>
      </c>
      <c r="N41" s="749">
        <f>'1403-04-22'!O42</f>
        <v>1571</v>
      </c>
      <c r="O41" s="749">
        <f>SUMIF(B15:B23,S41,J15:J23)</f>
        <v>2514.9</v>
      </c>
      <c r="P41" s="749">
        <f>'1403-04-22'!P42+O41+Q41</f>
        <v>140738.47999999998</v>
      </c>
      <c r="Q41" s="19">
        <v>0</v>
      </c>
      <c r="R41" s="19">
        <v>0</v>
      </c>
      <c r="S41" s="750" t="s">
        <v>8</v>
      </c>
      <c r="V41" s="735">
        <f>G41-W41</f>
        <v>-9111</v>
      </c>
      <c r="W41" s="750">
        <v>55464</v>
      </c>
    </row>
    <row r="42" spans="1:23" s="750" customFormat="1" ht="30.95" customHeight="1" x14ac:dyDescent="0.25">
      <c r="A42" s="8"/>
      <c r="B42" s="737" t="s">
        <v>301</v>
      </c>
      <c r="C42" s="737">
        <v>0</v>
      </c>
      <c r="D42" s="737" t="s">
        <v>302</v>
      </c>
      <c r="E42" s="769">
        <f>'1403-04-22'!E43+'1403-04-23'!C42</f>
        <v>296</v>
      </c>
      <c r="F42" s="737">
        <v>0</v>
      </c>
      <c r="G42" s="769">
        <f>'1403-04-22'!G43-F42+C42+R42</f>
        <v>0</v>
      </c>
      <c r="H42" s="937" t="s">
        <v>42</v>
      </c>
      <c r="I42" s="938"/>
      <c r="J42" s="938"/>
      <c r="K42" s="939"/>
      <c r="L42" s="42"/>
      <c r="M42" s="748" t="s">
        <v>67</v>
      </c>
      <c r="N42" s="769">
        <f>'1403-04-22'!O43</f>
        <v>1571</v>
      </c>
      <c r="O42" s="749">
        <f>SUMIF(F15:F23,S42,J15:J23)</f>
        <v>2194.3000000000002</v>
      </c>
      <c r="P42" s="769">
        <f>'1403-04-22'!P43+O42+Q42</f>
        <v>107082.07</v>
      </c>
      <c r="Q42" s="19">
        <f>Q41*0.6</f>
        <v>0</v>
      </c>
      <c r="R42" s="19"/>
      <c r="S42" s="750" t="s">
        <v>356</v>
      </c>
      <c r="U42" s="19"/>
    </row>
    <row r="43" spans="1:23" s="750" customFormat="1" ht="30.95" customHeight="1" x14ac:dyDescent="0.25">
      <c r="A43" s="8"/>
      <c r="B43" s="737" t="s">
        <v>551</v>
      </c>
      <c r="C43" s="737">
        <v>0</v>
      </c>
      <c r="D43" s="737" t="s">
        <v>485</v>
      </c>
      <c r="E43" s="769">
        <f>'1403-04-22'!E44+'1403-04-23'!C43</f>
        <v>340</v>
      </c>
      <c r="F43" s="737">
        <v>0</v>
      </c>
      <c r="G43" s="749">
        <v>330</v>
      </c>
      <c r="H43" s="937" t="s">
        <v>42</v>
      </c>
      <c r="I43" s="938"/>
      <c r="J43" s="938"/>
      <c r="K43" s="939"/>
      <c r="L43" s="42"/>
      <c r="M43" s="748" t="s">
        <v>164</v>
      </c>
      <c r="N43" s="769">
        <f>'1403-04-22'!O44</f>
        <v>0</v>
      </c>
      <c r="O43" s="749">
        <f>SUMIF(B15:B23,S43,J15:J23)</f>
        <v>320.60000000000002</v>
      </c>
      <c r="P43" s="769">
        <f>'1403-04-22'!P44+O43+Q43</f>
        <v>46012.26</v>
      </c>
      <c r="Q43" s="750">
        <v>0</v>
      </c>
      <c r="R43" s="19"/>
      <c r="S43" s="750" t="s">
        <v>163</v>
      </c>
      <c r="U43" s="19"/>
    </row>
    <row r="44" spans="1:23" s="750" customFormat="1" ht="30.95" customHeight="1" x14ac:dyDescent="0.25">
      <c r="A44" s="8"/>
      <c r="B44" s="737" t="s">
        <v>527</v>
      </c>
      <c r="C44" s="737">
        <v>0</v>
      </c>
      <c r="D44" s="737" t="s">
        <v>485</v>
      </c>
      <c r="E44" s="769">
        <f>'1403-04-22'!E45+'1403-04-23'!C44</f>
        <v>84</v>
      </c>
      <c r="F44" s="737">
        <v>0</v>
      </c>
      <c r="G44" s="749">
        <f>'1403-04-22'!G44-F44+C44+R44</f>
        <v>340</v>
      </c>
      <c r="H44" s="937" t="s">
        <v>42</v>
      </c>
      <c r="I44" s="938"/>
      <c r="J44" s="938"/>
      <c r="K44" s="939"/>
      <c r="L44" s="42"/>
      <c r="M44" s="748" t="s">
        <v>190</v>
      </c>
      <c r="N44" s="769">
        <f>'1403-04-22'!O45</f>
        <v>0</v>
      </c>
      <c r="O44" s="749">
        <f>SUMIF(B18:B26,S44,J18:J26)</f>
        <v>0</v>
      </c>
      <c r="P44" s="769">
        <f>'1403-04-22'!P45+O44+Q44</f>
        <v>1427.3</v>
      </c>
      <c r="Q44" s="19">
        <v>0</v>
      </c>
      <c r="R44" s="19"/>
      <c r="S44" s="750" t="s">
        <v>417</v>
      </c>
    </row>
    <row r="45" spans="1:23" s="750" customFormat="1" ht="30.95" customHeight="1" x14ac:dyDescent="0.25">
      <c r="A45" s="8"/>
      <c r="B45" s="737" t="s">
        <v>578</v>
      </c>
      <c r="C45" s="737">
        <v>247</v>
      </c>
      <c r="D45" s="737" t="s">
        <v>302</v>
      </c>
      <c r="E45" s="769">
        <f>'1403-04-22'!E46+'1403-04-23'!C45</f>
        <v>9935</v>
      </c>
      <c r="F45" s="749">
        <f>C45</f>
        <v>247</v>
      </c>
      <c r="G45" s="749"/>
      <c r="H45" s="937" t="s">
        <v>42</v>
      </c>
      <c r="I45" s="938"/>
      <c r="J45" s="938"/>
      <c r="K45" s="939"/>
      <c r="L45" s="42"/>
      <c r="M45" s="737" t="s">
        <v>191</v>
      </c>
      <c r="N45" s="769">
        <f>'1403-04-22'!O46</f>
        <v>0</v>
      </c>
      <c r="O45" s="749">
        <f>SUMIF(B19:B27,S45,J19:J27)</f>
        <v>0</v>
      </c>
      <c r="P45" s="769">
        <f>'1403-04-22'!P46+O45+Q45</f>
        <v>135</v>
      </c>
      <c r="Q45" s="750">
        <v>0</v>
      </c>
      <c r="S45" s="750" t="s">
        <v>367</v>
      </c>
    </row>
    <row r="46" spans="1:23" s="750" customFormat="1" ht="30.95" customHeight="1" x14ac:dyDescent="0.25">
      <c r="A46" s="8"/>
      <c r="B46" s="924" t="s">
        <v>5</v>
      </c>
      <c r="C46" s="924"/>
      <c r="D46" s="924"/>
      <c r="E46" s="924"/>
      <c r="F46" s="924"/>
      <c r="G46" s="924"/>
      <c r="H46" s="925" t="s">
        <v>193</v>
      </c>
      <c r="I46" s="925"/>
      <c r="J46" s="925"/>
      <c r="K46" s="925"/>
      <c r="L46" s="925"/>
      <c r="M46" s="925"/>
      <c r="N46" s="925"/>
      <c r="O46" s="925"/>
      <c r="P46" s="925"/>
      <c r="R46" s="750">
        <v>0</v>
      </c>
      <c r="S46" s="750" t="s">
        <v>625</v>
      </c>
    </row>
    <row r="47" spans="1:23" s="750" customFormat="1" ht="26.1" customHeight="1" x14ac:dyDescent="0.25">
      <c r="A47" s="8"/>
      <c r="B47" s="986"/>
      <c r="C47" s="986"/>
      <c r="D47" s="986"/>
      <c r="E47" s="986"/>
      <c r="F47" s="986"/>
      <c r="G47" s="986"/>
      <c r="H47" s="986"/>
      <c r="I47" s="986"/>
      <c r="J47" s="986"/>
      <c r="K47" s="986"/>
      <c r="L47" s="986"/>
      <c r="M47" s="986"/>
      <c r="N47" s="986"/>
      <c r="O47" s="986"/>
      <c r="P47" s="986"/>
    </row>
    <row r="48" spans="1:23" s="750" customFormat="1" ht="26.45" customHeight="1" x14ac:dyDescent="0.25">
      <c r="A48" s="20"/>
      <c r="B48" s="985"/>
      <c r="C48" s="985"/>
      <c r="D48" s="985"/>
      <c r="E48" s="985"/>
      <c r="F48" s="985"/>
      <c r="G48" s="985"/>
      <c r="H48" s="985"/>
      <c r="I48" s="985"/>
      <c r="J48" s="985"/>
      <c r="K48" s="985"/>
      <c r="L48" s="985"/>
      <c r="M48" s="985"/>
      <c r="N48" s="985"/>
      <c r="O48" s="985"/>
      <c r="P48" s="985"/>
    </row>
    <row r="58" spans="21:21" x14ac:dyDescent="0.25">
      <c r="U58" s="474">
        <f>SUM(U42:U57)</f>
        <v>0</v>
      </c>
    </row>
  </sheetData>
  <mergeCells count="85">
    <mergeCell ref="B46:G46"/>
    <mergeCell ref="H46:P46"/>
    <mergeCell ref="B47:P47"/>
    <mergeCell ref="B48:P48"/>
    <mergeCell ref="B8:D8"/>
    <mergeCell ref="B9:D9"/>
    <mergeCell ref="B10:D10"/>
    <mergeCell ref="H40:K40"/>
    <mergeCell ref="H41:K41"/>
    <mergeCell ref="H42:K42"/>
    <mergeCell ref="H43:K43"/>
    <mergeCell ref="H44:K44"/>
    <mergeCell ref="H45:K45"/>
    <mergeCell ref="J34:K34"/>
    <mergeCell ref="J35:K35"/>
    <mergeCell ref="J36:K36"/>
    <mergeCell ref="J37:K37"/>
    <mergeCell ref="B38:P38"/>
    <mergeCell ref="B39:K39"/>
    <mergeCell ref="M39:P39"/>
    <mergeCell ref="J28:K28"/>
    <mergeCell ref="J29:K29"/>
    <mergeCell ref="J30:K30"/>
    <mergeCell ref="J31:K31"/>
    <mergeCell ref="J32:K32"/>
    <mergeCell ref="J33:K33"/>
    <mergeCell ref="J27:K27"/>
    <mergeCell ref="M19:P19"/>
    <mergeCell ref="K20:L20"/>
    <mergeCell ref="M20:P20"/>
    <mergeCell ref="M21:P21"/>
    <mergeCell ref="K22:L22"/>
    <mergeCell ref="M22:P22"/>
    <mergeCell ref="K23:L23"/>
    <mergeCell ref="M23:P23"/>
    <mergeCell ref="B25:K25"/>
    <mergeCell ref="M25:P25"/>
    <mergeCell ref="J26:K26"/>
    <mergeCell ref="K18:L18"/>
    <mergeCell ref="M18:P18"/>
    <mergeCell ref="S18:T18"/>
    <mergeCell ref="J13:J14"/>
    <mergeCell ref="K13:L14"/>
    <mergeCell ref="M13:P14"/>
    <mergeCell ref="S14:T14"/>
    <mergeCell ref="K15:L15"/>
    <mergeCell ref="M15:P15"/>
    <mergeCell ref="S15:T15"/>
    <mergeCell ref="K16:L16"/>
    <mergeCell ref="M16:P16"/>
    <mergeCell ref="K17:L17"/>
    <mergeCell ref="M17:P17"/>
    <mergeCell ref="Q17:T17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F10:G10"/>
    <mergeCell ref="S7:V8"/>
    <mergeCell ref="F8:G8"/>
    <mergeCell ref="I8:L8"/>
    <mergeCell ref="M8:P8"/>
    <mergeCell ref="F9:G9"/>
    <mergeCell ref="I9:L9"/>
    <mergeCell ref="M9:P9"/>
    <mergeCell ref="T9:W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55A5-436D-4F27-813E-16BEE3C06FE8}">
  <sheetPr>
    <pageSetUpPr fitToPage="1"/>
  </sheetPr>
  <dimension ref="A2:Z62"/>
  <sheetViews>
    <sheetView rightToLeft="1" view="pageBreakPreview" topLeftCell="A22" zoomScaleNormal="100" zoomScaleSheetLayoutView="100" workbookViewId="0">
      <selection activeCell="B26" sqref="B26:K37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77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77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770" customFormat="1" ht="23.1" customHeight="1" x14ac:dyDescent="0.25">
      <c r="A4" s="8"/>
      <c r="B4" s="977" t="s">
        <v>2</v>
      </c>
      <c r="C4" s="977"/>
      <c r="D4" s="977"/>
      <c r="E4" s="977"/>
      <c r="F4" s="759"/>
      <c r="G4" s="978" t="s">
        <v>16</v>
      </c>
      <c r="H4" s="978"/>
      <c r="I4" s="1071">
        <v>45487</v>
      </c>
      <c r="J4" s="1071"/>
      <c r="K4" s="1071"/>
      <c r="L4" s="1071"/>
      <c r="M4" s="1071"/>
      <c r="N4" s="978" t="s">
        <v>3</v>
      </c>
      <c r="O4" s="978"/>
      <c r="P4" s="102">
        <v>86</v>
      </c>
      <c r="R4" s="767"/>
    </row>
    <row r="5" spans="1:26" s="76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77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751" customFormat="1" ht="22.5" customHeight="1" x14ac:dyDescent="0.25">
      <c r="A7" s="8"/>
      <c r="B7" s="892" t="s">
        <v>60</v>
      </c>
      <c r="C7" s="892"/>
      <c r="D7" s="892"/>
      <c r="E7" s="754" t="s">
        <v>18</v>
      </c>
      <c r="F7" s="892" t="s">
        <v>60</v>
      </c>
      <c r="G7" s="892"/>
      <c r="H7" s="754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751" customFormat="1" ht="30" customHeight="1" x14ac:dyDescent="0.25">
      <c r="A8" s="8"/>
      <c r="B8" s="975" t="s">
        <v>632</v>
      </c>
      <c r="C8" s="975"/>
      <c r="D8" s="975"/>
      <c r="E8" s="766" t="s">
        <v>42</v>
      </c>
      <c r="F8" s="888" t="s">
        <v>627</v>
      </c>
      <c r="G8" s="890"/>
      <c r="H8" s="758">
        <v>550</v>
      </c>
      <c r="I8" s="1059" t="s">
        <v>637</v>
      </c>
      <c r="J8" s="1060"/>
      <c r="K8" s="1060"/>
      <c r="L8" s="1061"/>
      <c r="M8" s="1005" t="s">
        <v>557</v>
      </c>
      <c r="N8" s="1005"/>
      <c r="O8" s="1005"/>
      <c r="P8" s="1005"/>
      <c r="S8" s="1034"/>
      <c r="T8" s="1035"/>
      <c r="U8" s="1035"/>
      <c r="V8" s="1036"/>
    </row>
    <row r="9" spans="1:26" s="751" customFormat="1" ht="30" customHeight="1" x14ac:dyDescent="0.25">
      <c r="A9" s="8"/>
      <c r="B9" s="975" t="s">
        <v>636</v>
      </c>
      <c r="C9" s="975"/>
      <c r="D9" s="975"/>
      <c r="E9" s="766">
        <v>36</v>
      </c>
      <c r="F9" s="928" t="s">
        <v>102</v>
      </c>
      <c r="G9" s="929"/>
      <c r="H9" s="758">
        <v>0</v>
      </c>
      <c r="I9" s="1062" t="s">
        <v>42</v>
      </c>
      <c r="J9" s="1063"/>
      <c r="K9" s="1063"/>
      <c r="L9" s="1064"/>
      <c r="M9" s="1005" t="s">
        <v>643</v>
      </c>
      <c r="N9" s="1005"/>
      <c r="O9" s="1005"/>
      <c r="P9" s="1005"/>
      <c r="T9" s="1037" t="s">
        <v>523</v>
      </c>
      <c r="U9" s="1038"/>
      <c r="V9" s="1038"/>
      <c r="W9" s="1039"/>
    </row>
    <row r="10" spans="1:26" s="751" customFormat="1" ht="30" customHeight="1" x14ac:dyDescent="0.25">
      <c r="A10" s="8"/>
      <c r="B10" s="888"/>
      <c r="C10" s="889"/>
      <c r="D10" s="890"/>
      <c r="E10" s="766" t="s">
        <v>42</v>
      </c>
      <c r="F10" s="928" t="s">
        <v>629</v>
      </c>
      <c r="G10" s="929"/>
      <c r="H10" s="758">
        <v>0</v>
      </c>
      <c r="I10" s="1062" t="s">
        <v>42</v>
      </c>
      <c r="J10" s="1063"/>
      <c r="K10" s="1063"/>
      <c r="L10" s="1064"/>
      <c r="M10" s="1005"/>
      <c r="N10" s="1005"/>
      <c r="O10" s="1005"/>
      <c r="P10" s="1005"/>
    </row>
    <row r="11" spans="1:26" s="76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77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77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897" t="s">
        <v>55</v>
      </c>
      <c r="I13" s="898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767" customFormat="1" ht="18.75" customHeight="1" x14ac:dyDescent="0.25">
      <c r="A14" s="8"/>
      <c r="B14" s="894"/>
      <c r="C14" s="894"/>
      <c r="D14" s="894"/>
      <c r="E14" s="894"/>
      <c r="F14" s="927"/>
      <c r="G14" s="893"/>
      <c r="H14" s="754" t="s">
        <v>57</v>
      </c>
      <c r="I14" s="754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770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250</v>
      </c>
      <c r="F15" s="6" t="s">
        <v>356</v>
      </c>
      <c r="G15" s="758" t="s">
        <v>84</v>
      </c>
      <c r="H15" s="7">
        <v>0</v>
      </c>
      <c r="I15" s="7">
        <v>0</v>
      </c>
      <c r="J15" s="29">
        <f>H15*7+I15*4</f>
        <v>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770" t="str">
        <f>C15</f>
        <v>712 + 280</v>
      </c>
      <c r="Y15" s="770" t="str">
        <f>D15</f>
        <v>713 + 360</v>
      </c>
      <c r="Z15" s="417" t="str">
        <f>G15</f>
        <v>712 + 650</v>
      </c>
    </row>
    <row r="16" spans="1:26" s="770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2000</v>
      </c>
      <c r="F16" s="6" t="s">
        <v>333</v>
      </c>
      <c r="G16" s="758" t="s">
        <v>311</v>
      </c>
      <c r="H16" s="7">
        <v>8</v>
      </c>
      <c r="I16" s="7">
        <v>32</v>
      </c>
      <c r="J16" s="29">
        <f>H16*6.65+I16*4.15</f>
        <v>186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756"/>
      <c r="T16" s="756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2" s="770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1000</v>
      </c>
      <c r="F17" s="6" t="s">
        <v>356</v>
      </c>
      <c r="G17" s="758" t="s">
        <v>543</v>
      </c>
      <c r="H17" s="758">
        <v>0</v>
      </c>
      <c r="I17" s="30">
        <v>123</v>
      </c>
      <c r="J17" s="29">
        <f>H17*6.65+I17*4.15</f>
        <v>510.45000000000005</v>
      </c>
      <c r="K17" s="960" t="s">
        <v>69</v>
      </c>
      <c r="L17" s="961"/>
      <c r="M17" s="928" t="s">
        <v>404</v>
      </c>
      <c r="N17" s="891"/>
      <c r="O17" s="891"/>
      <c r="P17" s="929"/>
      <c r="Q17" s="884"/>
      <c r="R17" s="884"/>
      <c r="S17" s="884"/>
      <c r="T17" s="884"/>
    </row>
    <row r="18" spans="1:22" s="770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2400</v>
      </c>
      <c r="F18" s="6" t="s">
        <v>356</v>
      </c>
      <c r="G18" s="758" t="s">
        <v>546</v>
      </c>
      <c r="H18" s="758">
        <v>61</v>
      </c>
      <c r="I18" s="30">
        <v>35</v>
      </c>
      <c r="J18" s="29">
        <f>H18*7+I18*5</f>
        <v>602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2" s="770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758">
        <v>700</v>
      </c>
      <c r="F19" s="758" t="s">
        <v>356</v>
      </c>
      <c r="G19" s="758" t="s">
        <v>579</v>
      </c>
      <c r="H19" s="758">
        <v>19</v>
      </c>
      <c r="I19" s="758">
        <v>0</v>
      </c>
      <c r="J19" s="29">
        <f>H19*7+I19*5</f>
        <v>133</v>
      </c>
      <c r="K19" s="764" t="s">
        <v>70</v>
      </c>
      <c r="L19" s="765"/>
      <c r="M19" s="910" t="s">
        <v>28</v>
      </c>
      <c r="N19" s="910"/>
      <c r="O19" s="910"/>
      <c r="P19" s="910"/>
      <c r="S19" s="756"/>
      <c r="T19" s="209"/>
    </row>
    <row r="20" spans="1:22" s="770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758" t="s">
        <v>42</v>
      </c>
      <c r="F20" s="6" t="s">
        <v>333</v>
      </c>
      <c r="G20" s="758" t="s">
        <v>311</v>
      </c>
      <c r="H20" s="758" t="s">
        <v>42</v>
      </c>
      <c r="I20" s="758" t="s">
        <v>42</v>
      </c>
      <c r="J20" s="29">
        <f>J16</f>
        <v>186</v>
      </c>
      <c r="K20" s="960" t="s">
        <v>70</v>
      </c>
      <c r="L20" s="961"/>
      <c r="M20" s="910" t="s">
        <v>42</v>
      </c>
      <c r="N20" s="910"/>
      <c r="O20" s="910"/>
      <c r="P20" s="910"/>
      <c r="S20" s="756"/>
      <c r="T20" s="209"/>
    </row>
    <row r="21" spans="1:22" s="770" customFormat="1" ht="20.100000000000001" customHeight="1" x14ac:dyDescent="0.25">
      <c r="A21" s="8"/>
      <c r="B21" s="758" t="s">
        <v>367</v>
      </c>
      <c r="C21" s="758" t="s">
        <v>42</v>
      </c>
      <c r="D21" s="758" t="s">
        <v>42</v>
      </c>
      <c r="E21" s="758" t="s">
        <v>42</v>
      </c>
      <c r="F21" s="758" t="s">
        <v>42</v>
      </c>
      <c r="G21" s="758" t="s">
        <v>98</v>
      </c>
      <c r="H21" s="758" t="s">
        <v>42</v>
      </c>
      <c r="I21" s="758" t="s">
        <v>42</v>
      </c>
      <c r="J21" s="758">
        <v>0</v>
      </c>
      <c r="K21" s="764" t="s">
        <v>70</v>
      </c>
      <c r="L21" s="765"/>
      <c r="M21" s="910" t="s">
        <v>42</v>
      </c>
      <c r="N21" s="910"/>
      <c r="O21" s="910"/>
      <c r="P21" s="910"/>
      <c r="S21" s="7" t="s">
        <v>39</v>
      </c>
      <c r="T21" s="6" t="s">
        <v>93</v>
      </c>
    </row>
    <row r="22" spans="1:22" s="770" customFormat="1" ht="20.100000000000001" customHeight="1" x14ac:dyDescent="0.25">
      <c r="A22" s="8"/>
      <c r="B22" s="758" t="s">
        <v>417</v>
      </c>
      <c r="C22" s="758" t="s">
        <v>42</v>
      </c>
      <c r="D22" s="758" t="s">
        <v>42</v>
      </c>
      <c r="E22" s="758" t="s">
        <v>42</v>
      </c>
      <c r="F22" s="758" t="s">
        <v>42</v>
      </c>
      <c r="G22" s="758" t="s">
        <v>621</v>
      </c>
      <c r="H22" s="758" t="s">
        <v>42</v>
      </c>
      <c r="I22" s="758" t="s">
        <v>42</v>
      </c>
      <c r="J22" s="769">
        <v>75</v>
      </c>
      <c r="K22" s="960" t="s">
        <v>69</v>
      </c>
      <c r="L22" s="961"/>
      <c r="M22" s="900"/>
      <c r="N22" s="900"/>
      <c r="O22" s="900"/>
      <c r="P22" s="900"/>
      <c r="S22" s="756"/>
      <c r="T22" s="209"/>
    </row>
    <row r="23" spans="1:22" s="770" customFormat="1" ht="20.100000000000001" customHeight="1" x14ac:dyDescent="0.25">
      <c r="A23" s="8"/>
      <c r="B23" s="758"/>
      <c r="C23" s="758"/>
      <c r="D23" s="758"/>
      <c r="E23" s="758"/>
      <c r="F23" s="758"/>
      <c r="G23" s="758"/>
      <c r="H23" s="758"/>
      <c r="I23" s="758"/>
      <c r="J23" s="758"/>
      <c r="K23" s="960"/>
      <c r="L23" s="961"/>
      <c r="M23" s="900"/>
      <c r="N23" s="900"/>
      <c r="O23" s="900"/>
      <c r="P23" s="900"/>
      <c r="S23" s="756"/>
      <c r="T23" s="756"/>
    </row>
    <row r="24" spans="1:22" s="760" customFormat="1" ht="6" customHeight="1" x14ac:dyDescent="0.25">
      <c r="B24" s="16"/>
      <c r="C24" s="16"/>
      <c r="D24" s="17"/>
      <c r="E24" s="16"/>
      <c r="F24" s="17"/>
      <c r="H24" s="16"/>
      <c r="I24" s="16"/>
      <c r="J24" s="16"/>
    </row>
    <row r="25" spans="1:22" s="770" customFormat="1" ht="19.5" customHeight="1" x14ac:dyDescent="0.25">
      <c r="A25" s="8"/>
      <c r="B25" s="933" t="s">
        <v>27</v>
      </c>
      <c r="C25" s="934"/>
      <c r="D25" s="934"/>
      <c r="E25" s="934"/>
      <c r="F25" s="934"/>
      <c r="G25" s="934"/>
      <c r="H25" s="934"/>
      <c r="I25" s="934"/>
      <c r="J25" s="934"/>
      <c r="K25" s="935"/>
      <c r="L25" s="52"/>
      <c r="M25" s="933" t="s">
        <v>291</v>
      </c>
      <c r="N25" s="934"/>
      <c r="O25" s="934"/>
      <c r="P25" s="935"/>
    </row>
    <row r="26" spans="1:22" s="767" customFormat="1" ht="47.1" customHeight="1" x14ac:dyDescent="0.25">
      <c r="A26" s="8"/>
      <c r="B26" s="754" t="s">
        <v>26</v>
      </c>
      <c r="C26" s="754" t="s">
        <v>28</v>
      </c>
      <c r="D26" s="754" t="s">
        <v>29</v>
      </c>
      <c r="E26" s="754" t="s">
        <v>64</v>
      </c>
      <c r="F26" s="754" t="s">
        <v>30</v>
      </c>
      <c r="G26" s="755" t="s">
        <v>51</v>
      </c>
      <c r="H26" s="755" t="s">
        <v>52</v>
      </c>
      <c r="I26" s="755" t="s">
        <v>53</v>
      </c>
      <c r="J26" s="901" t="s">
        <v>54</v>
      </c>
      <c r="K26" s="902"/>
      <c r="L26" s="51"/>
      <c r="M26" s="754" t="s">
        <v>292</v>
      </c>
      <c r="N26" s="754" t="s">
        <v>293</v>
      </c>
      <c r="O26" s="754" t="s">
        <v>294</v>
      </c>
      <c r="P26" s="754" t="s">
        <v>304</v>
      </c>
      <c r="Q26" s="767" t="s">
        <v>638</v>
      </c>
      <c r="R26" s="767" t="s">
        <v>28</v>
      </c>
      <c r="S26" s="767" t="s">
        <v>639</v>
      </c>
      <c r="T26" s="767" t="s">
        <v>640</v>
      </c>
      <c r="U26" s="767" t="s">
        <v>641</v>
      </c>
      <c r="V26" s="767" t="s">
        <v>29</v>
      </c>
    </row>
    <row r="27" spans="1:22" s="770" customFormat="1" ht="17.100000000000001" customHeight="1" x14ac:dyDescent="0.25">
      <c r="A27" s="8"/>
      <c r="B27" s="718" t="s">
        <v>43</v>
      </c>
      <c r="C27" s="719">
        <v>2</v>
      </c>
      <c r="D27" s="719">
        <v>3</v>
      </c>
      <c r="E27" s="40">
        <v>2</v>
      </c>
      <c r="F27" s="719">
        <f>SUM(C27:E27)</f>
        <v>7</v>
      </c>
      <c r="G27" s="40">
        <f>Q27+R27+S27+T27+U27</f>
        <v>15</v>
      </c>
      <c r="H27" s="40">
        <v>0</v>
      </c>
      <c r="I27" s="40">
        <v>50</v>
      </c>
      <c r="J27" s="988">
        <v>10</v>
      </c>
      <c r="K27" s="990"/>
      <c r="L27" s="50"/>
      <c r="M27" s="762" t="s">
        <v>308</v>
      </c>
      <c r="N27" s="762">
        <v>5</v>
      </c>
      <c r="O27" s="762">
        <v>1</v>
      </c>
      <c r="P27" s="762">
        <f>O27+N27</f>
        <v>6</v>
      </c>
      <c r="Q27" s="770">
        <v>5</v>
      </c>
      <c r="R27" s="770">
        <v>10</v>
      </c>
      <c r="S27" s="770">
        <v>0</v>
      </c>
      <c r="T27" s="770">
        <v>0</v>
      </c>
      <c r="U27" s="770">
        <v>0</v>
      </c>
    </row>
    <row r="28" spans="1:22" s="770" customFormat="1" ht="17.100000000000001" customHeight="1" x14ac:dyDescent="0.25">
      <c r="A28" s="8"/>
      <c r="B28" s="40" t="s">
        <v>12</v>
      </c>
      <c r="C28" s="719">
        <v>0</v>
      </c>
      <c r="D28" s="719">
        <v>0</v>
      </c>
      <c r="E28" s="40">
        <v>3</v>
      </c>
      <c r="F28" s="719">
        <f t="shared" ref="F28:F34" si="1">SUM(C28:E28)</f>
        <v>3</v>
      </c>
      <c r="G28" s="40">
        <f t="shared" ref="G28:G31" si="2">Q28+R28+S28+T28+U28</f>
        <v>30</v>
      </c>
      <c r="H28" s="40">
        <v>0</v>
      </c>
      <c r="I28" s="40">
        <f>SUM(G28:H28)</f>
        <v>30</v>
      </c>
      <c r="J28" s="988">
        <v>0</v>
      </c>
      <c r="K28" s="990"/>
      <c r="L28" s="50"/>
      <c r="M28" s="762" t="s">
        <v>300</v>
      </c>
      <c r="N28" s="762">
        <v>6</v>
      </c>
      <c r="O28" s="762">
        <v>1</v>
      </c>
      <c r="P28" s="762">
        <f t="shared" ref="P28:P36" si="3">O28+N28</f>
        <v>7</v>
      </c>
      <c r="Q28" s="770">
        <v>0</v>
      </c>
      <c r="R28" s="770">
        <v>0</v>
      </c>
      <c r="S28" s="770">
        <v>10</v>
      </c>
      <c r="T28" s="770">
        <v>10</v>
      </c>
      <c r="U28" s="770">
        <v>10</v>
      </c>
    </row>
    <row r="29" spans="1:22" s="770" customFormat="1" ht="17.100000000000001" customHeight="1" x14ac:dyDescent="0.25">
      <c r="A29" s="8"/>
      <c r="B29" s="40" t="s">
        <v>13</v>
      </c>
      <c r="C29" s="40">
        <v>3</v>
      </c>
      <c r="D29" s="40">
        <v>0</v>
      </c>
      <c r="E29" s="40">
        <v>13</v>
      </c>
      <c r="F29" s="719">
        <f t="shared" si="1"/>
        <v>16</v>
      </c>
      <c r="G29" s="40">
        <f t="shared" si="2"/>
        <v>100</v>
      </c>
      <c r="H29" s="40">
        <v>0</v>
      </c>
      <c r="I29" s="40">
        <f>SUM(G29:H29)</f>
        <v>100</v>
      </c>
      <c r="J29" s="988">
        <v>10</v>
      </c>
      <c r="K29" s="990"/>
      <c r="L29" s="50"/>
      <c r="M29" s="762" t="s">
        <v>296</v>
      </c>
      <c r="N29" s="762">
        <v>6</v>
      </c>
      <c r="O29" s="762">
        <v>1</v>
      </c>
      <c r="P29" s="762">
        <f t="shared" si="3"/>
        <v>7</v>
      </c>
      <c r="Q29" s="770">
        <v>0</v>
      </c>
      <c r="R29" s="770">
        <v>20</v>
      </c>
      <c r="S29" s="770">
        <v>20</v>
      </c>
      <c r="T29" s="770">
        <v>30</v>
      </c>
      <c r="U29" s="770">
        <v>30</v>
      </c>
    </row>
    <row r="30" spans="1:22" s="770" customFormat="1" ht="17.100000000000001" customHeight="1" x14ac:dyDescent="0.25">
      <c r="A30" s="8"/>
      <c r="B30" s="40" t="s">
        <v>10</v>
      </c>
      <c r="C30" s="40">
        <v>2</v>
      </c>
      <c r="D30" s="40">
        <v>0</v>
      </c>
      <c r="E30" s="40">
        <v>1</v>
      </c>
      <c r="F30" s="719">
        <f t="shared" si="1"/>
        <v>3</v>
      </c>
      <c r="G30" s="40">
        <f t="shared" si="2"/>
        <v>20</v>
      </c>
      <c r="H30" s="40">
        <v>0</v>
      </c>
      <c r="I30" s="40">
        <v>20</v>
      </c>
      <c r="J30" s="1072">
        <v>10</v>
      </c>
      <c r="K30" s="1073"/>
      <c r="L30" s="50"/>
      <c r="M30" s="762" t="s">
        <v>297</v>
      </c>
      <c r="N30" s="762">
        <v>6</v>
      </c>
      <c r="O30" s="762">
        <v>0</v>
      </c>
      <c r="P30" s="762">
        <f t="shared" si="3"/>
        <v>6</v>
      </c>
      <c r="Q30" s="770">
        <v>0</v>
      </c>
      <c r="R30" s="770">
        <v>10</v>
      </c>
      <c r="S30" s="770">
        <v>0</v>
      </c>
      <c r="T30" s="770">
        <v>0</v>
      </c>
      <c r="U30" s="770">
        <v>10</v>
      </c>
    </row>
    <row r="31" spans="1:22" s="770" customFormat="1" ht="17.100000000000001" customHeight="1" x14ac:dyDescent="0.25">
      <c r="A31" s="8"/>
      <c r="B31" s="40" t="s">
        <v>11</v>
      </c>
      <c r="C31" s="40">
        <v>4</v>
      </c>
      <c r="D31" s="40">
        <v>0</v>
      </c>
      <c r="E31" s="40">
        <v>3</v>
      </c>
      <c r="F31" s="719">
        <f t="shared" si="1"/>
        <v>7</v>
      </c>
      <c r="G31" s="40">
        <f t="shared" si="2"/>
        <v>50</v>
      </c>
      <c r="H31" s="40">
        <v>0</v>
      </c>
      <c r="I31" s="40">
        <f t="shared" ref="I31:I33" si="4">SUM(G31:H31)</f>
        <v>50</v>
      </c>
      <c r="J31" s="988">
        <v>20</v>
      </c>
      <c r="K31" s="990"/>
      <c r="L31" s="50"/>
      <c r="M31" s="762" t="s">
        <v>295</v>
      </c>
      <c r="N31" s="762">
        <v>9</v>
      </c>
      <c r="O31" s="762">
        <v>1</v>
      </c>
      <c r="P31" s="762">
        <f t="shared" si="3"/>
        <v>10</v>
      </c>
      <c r="Q31" s="770">
        <v>0</v>
      </c>
      <c r="R31" s="770">
        <v>20</v>
      </c>
      <c r="S31" s="770">
        <v>0</v>
      </c>
      <c r="T31" s="770">
        <v>0</v>
      </c>
      <c r="U31" s="770">
        <v>30</v>
      </c>
    </row>
    <row r="32" spans="1:22" s="770" customFormat="1" ht="17.100000000000001" customHeight="1" x14ac:dyDescent="0.25">
      <c r="A32" s="8"/>
      <c r="B32" s="40" t="s">
        <v>31</v>
      </c>
      <c r="C32" s="40">
        <v>2</v>
      </c>
      <c r="D32" s="40">
        <v>2</v>
      </c>
      <c r="E32" s="40">
        <v>2</v>
      </c>
      <c r="F32" s="719">
        <f t="shared" si="1"/>
        <v>6</v>
      </c>
      <c r="G32" s="40">
        <f>Q32+R32+S32+T32+U32+V32</f>
        <v>30</v>
      </c>
      <c r="H32" s="40">
        <v>0</v>
      </c>
      <c r="I32" s="40">
        <f>SUM(G32:H32)</f>
        <v>30</v>
      </c>
      <c r="J32" s="988">
        <v>0</v>
      </c>
      <c r="K32" s="990"/>
      <c r="L32" s="50"/>
      <c r="M32" s="762" t="s">
        <v>309</v>
      </c>
      <c r="N32" s="762">
        <v>15</v>
      </c>
      <c r="O32" s="762">
        <v>5</v>
      </c>
      <c r="P32" s="762">
        <f t="shared" si="3"/>
        <v>20</v>
      </c>
      <c r="Q32" s="770">
        <v>0</v>
      </c>
      <c r="R32" s="770">
        <v>10</v>
      </c>
      <c r="S32" s="770">
        <v>0</v>
      </c>
      <c r="T32" s="770">
        <v>0</v>
      </c>
      <c r="U32" s="770">
        <v>10</v>
      </c>
      <c r="V32" s="770">
        <v>10</v>
      </c>
    </row>
    <row r="33" spans="1:24" s="770" customFormat="1" ht="17.100000000000001" customHeight="1" x14ac:dyDescent="0.25">
      <c r="A33" s="8"/>
      <c r="B33" s="40" t="s">
        <v>32</v>
      </c>
      <c r="C33" s="40">
        <v>2</v>
      </c>
      <c r="D33" s="40">
        <v>0</v>
      </c>
      <c r="E33" s="40">
        <v>0</v>
      </c>
      <c r="F33" s="719">
        <f t="shared" si="1"/>
        <v>2</v>
      </c>
      <c r="G33" s="40">
        <f t="shared" ref="G33:G36" si="5">Q33+R33+S33+T33+U33+V33</f>
        <v>0</v>
      </c>
      <c r="H33" s="40">
        <v>0</v>
      </c>
      <c r="I33" s="40">
        <f t="shared" si="4"/>
        <v>0</v>
      </c>
      <c r="J33" s="988">
        <v>0</v>
      </c>
      <c r="K33" s="990"/>
      <c r="L33" s="50"/>
      <c r="M33" s="762" t="s">
        <v>604</v>
      </c>
      <c r="N33" s="762">
        <v>4</v>
      </c>
      <c r="O33" s="762">
        <v>3</v>
      </c>
      <c r="P33" s="762">
        <f t="shared" si="3"/>
        <v>7</v>
      </c>
      <c r="Q33" s="770">
        <v>0</v>
      </c>
      <c r="R33" s="770">
        <v>0</v>
      </c>
      <c r="S33" s="770">
        <v>0</v>
      </c>
      <c r="T33" s="770">
        <v>0</v>
      </c>
      <c r="U33" s="770">
        <v>0</v>
      </c>
      <c r="V33" s="770">
        <v>0</v>
      </c>
    </row>
    <row r="34" spans="1:24" s="770" customFormat="1" ht="17.100000000000001" customHeight="1" x14ac:dyDescent="0.25">
      <c r="A34" s="8"/>
      <c r="B34" s="40" t="s">
        <v>63</v>
      </c>
      <c r="C34" s="40">
        <v>0</v>
      </c>
      <c r="D34" s="40">
        <v>2</v>
      </c>
      <c r="E34" s="40">
        <v>1</v>
      </c>
      <c r="F34" s="719">
        <f t="shared" si="1"/>
        <v>3</v>
      </c>
      <c r="G34" s="40">
        <f t="shared" si="5"/>
        <v>20</v>
      </c>
      <c r="H34" s="40">
        <v>0</v>
      </c>
      <c r="I34" s="40">
        <f>SUM(G34:H34)</f>
        <v>20</v>
      </c>
      <c r="J34" s="988">
        <v>0</v>
      </c>
      <c r="K34" s="990"/>
      <c r="L34" s="50"/>
      <c r="M34" s="762" t="s">
        <v>299</v>
      </c>
      <c r="N34" s="762">
        <v>6</v>
      </c>
      <c r="O34" s="762">
        <v>0</v>
      </c>
      <c r="P34" s="762">
        <f t="shared" si="3"/>
        <v>6</v>
      </c>
      <c r="Q34" s="770">
        <v>0</v>
      </c>
      <c r="R34" s="770">
        <v>0</v>
      </c>
      <c r="S34" s="770">
        <v>0</v>
      </c>
      <c r="T34" s="770">
        <v>0</v>
      </c>
      <c r="U34" s="770">
        <v>0</v>
      </c>
      <c r="V34" s="770">
        <v>20</v>
      </c>
    </row>
    <row r="35" spans="1:24" s="770" customFormat="1" ht="17.100000000000001" customHeight="1" x14ac:dyDescent="0.25">
      <c r="A35" s="8"/>
      <c r="B35" s="40" t="s">
        <v>33</v>
      </c>
      <c r="C35" s="40">
        <v>1</v>
      </c>
      <c r="D35" s="40">
        <v>0</v>
      </c>
      <c r="E35" s="40" t="s">
        <v>72</v>
      </c>
      <c r="F35" s="719">
        <f>SUM(C35:E35)</f>
        <v>1</v>
      </c>
      <c r="G35" s="40">
        <f t="shared" si="5"/>
        <v>10</v>
      </c>
      <c r="H35" s="40">
        <v>0</v>
      </c>
      <c r="I35" s="40">
        <v>10</v>
      </c>
      <c r="J35" s="988">
        <v>0</v>
      </c>
      <c r="K35" s="990"/>
      <c r="L35" s="50"/>
      <c r="M35" s="762" t="s">
        <v>307</v>
      </c>
      <c r="N35" s="762">
        <v>33</v>
      </c>
      <c r="O35" s="762">
        <v>0</v>
      </c>
      <c r="P35" s="762">
        <f t="shared" si="3"/>
        <v>33</v>
      </c>
      <c r="Q35" s="770">
        <v>0</v>
      </c>
      <c r="R35" s="770">
        <v>10</v>
      </c>
    </row>
    <row r="36" spans="1:24" s="770" customFormat="1" ht="17.100000000000001" customHeight="1" x14ac:dyDescent="0.25">
      <c r="A36" s="8"/>
      <c r="B36" s="40" t="s">
        <v>138</v>
      </c>
      <c r="C36" s="40">
        <v>0</v>
      </c>
      <c r="D36" s="40">
        <v>10</v>
      </c>
      <c r="E36" s="40">
        <v>0</v>
      </c>
      <c r="F36" s="40">
        <v>10</v>
      </c>
      <c r="G36" s="40">
        <f t="shared" si="5"/>
        <v>100</v>
      </c>
      <c r="H36" s="40">
        <v>0</v>
      </c>
      <c r="I36" s="40">
        <f>SUM(G36:H36)</f>
        <v>100</v>
      </c>
      <c r="J36" s="988">
        <v>0</v>
      </c>
      <c r="K36" s="990"/>
      <c r="L36" s="50"/>
      <c r="M36" s="762" t="s">
        <v>549</v>
      </c>
      <c r="N36" s="762">
        <v>4</v>
      </c>
      <c r="O36" s="762">
        <v>0</v>
      </c>
      <c r="P36" s="762">
        <f t="shared" si="3"/>
        <v>4</v>
      </c>
      <c r="Q36" s="770">
        <v>0</v>
      </c>
      <c r="R36" s="770">
        <v>100</v>
      </c>
    </row>
    <row r="37" spans="1:24" s="770" customFormat="1" ht="17.100000000000001" customHeight="1" x14ac:dyDescent="0.25">
      <c r="A37" s="8"/>
      <c r="B37" s="40" t="s">
        <v>550</v>
      </c>
      <c r="C37" s="103">
        <f t="shared" ref="C37:I37" si="6">SUM(C27:C36)</f>
        <v>16</v>
      </c>
      <c r="D37" s="103">
        <f t="shared" si="6"/>
        <v>17</v>
      </c>
      <c r="E37" s="103">
        <f t="shared" si="6"/>
        <v>25</v>
      </c>
      <c r="F37" s="103">
        <f t="shared" si="6"/>
        <v>58</v>
      </c>
      <c r="G37" s="103">
        <f t="shared" si="6"/>
        <v>375</v>
      </c>
      <c r="H37" s="103">
        <f t="shared" si="6"/>
        <v>0</v>
      </c>
      <c r="I37" s="103">
        <f t="shared" si="6"/>
        <v>410</v>
      </c>
      <c r="J37" s="988">
        <f>SUM(J27:K36)</f>
        <v>50</v>
      </c>
      <c r="K37" s="990"/>
      <c r="L37" s="50"/>
      <c r="M37" s="762" t="s">
        <v>306</v>
      </c>
      <c r="N37" s="762">
        <f>SUM(N27:N36)</f>
        <v>94</v>
      </c>
      <c r="O37" s="762">
        <f>SUM(O27:O36)</f>
        <v>12</v>
      </c>
      <c r="P37" s="762">
        <f>SUM(P27:P36)</f>
        <v>106</v>
      </c>
      <c r="Q37" s="345">
        <f>N37-N35</f>
        <v>61</v>
      </c>
      <c r="S37" s="770">
        <f>(F37*10-G37)/10</f>
        <v>20.5</v>
      </c>
    </row>
    <row r="38" spans="1:24" s="770" customFormat="1" ht="6" customHeight="1" x14ac:dyDescent="0.25">
      <c r="A38" s="8"/>
      <c r="B38" s="891"/>
      <c r="C38" s="891"/>
      <c r="D38" s="891"/>
      <c r="E38" s="891"/>
      <c r="F38" s="891"/>
      <c r="G38" s="891"/>
      <c r="H38" s="891"/>
      <c r="I38" s="891"/>
      <c r="J38" s="891"/>
      <c r="K38" s="891"/>
      <c r="L38" s="987"/>
      <c r="M38" s="891"/>
      <c r="N38" s="891"/>
      <c r="O38" s="891"/>
      <c r="P38" s="891"/>
    </row>
    <row r="39" spans="1:24" s="770" customFormat="1" ht="21" customHeight="1" x14ac:dyDescent="0.25">
      <c r="A39" s="8"/>
      <c r="B39" s="933" t="s">
        <v>34</v>
      </c>
      <c r="C39" s="934"/>
      <c r="D39" s="934"/>
      <c r="E39" s="934"/>
      <c r="F39" s="934"/>
      <c r="G39" s="934"/>
      <c r="H39" s="934"/>
      <c r="I39" s="934"/>
      <c r="J39" s="934"/>
      <c r="K39" s="935"/>
      <c r="L39" s="44"/>
      <c r="M39" s="948" t="s">
        <v>46</v>
      </c>
      <c r="N39" s="949"/>
      <c r="O39" s="949"/>
      <c r="P39" s="950"/>
    </row>
    <row r="40" spans="1:24" s="770" customFormat="1" ht="30.6" customHeight="1" x14ac:dyDescent="0.25">
      <c r="A40" s="8"/>
      <c r="B40" s="755" t="s">
        <v>35</v>
      </c>
      <c r="C40" s="755" t="s">
        <v>36</v>
      </c>
      <c r="D40" s="755" t="s">
        <v>1</v>
      </c>
      <c r="E40" s="757" t="s">
        <v>45</v>
      </c>
      <c r="F40" s="755" t="s">
        <v>71</v>
      </c>
      <c r="G40" s="755" t="s">
        <v>37</v>
      </c>
      <c r="H40" s="901" t="s">
        <v>7</v>
      </c>
      <c r="I40" s="936"/>
      <c r="J40" s="936"/>
      <c r="K40" s="902"/>
      <c r="L40" s="43"/>
      <c r="M40" s="755" t="s">
        <v>50</v>
      </c>
      <c r="N40" s="755" t="s">
        <v>49</v>
      </c>
      <c r="O40" s="755" t="s">
        <v>48</v>
      </c>
      <c r="P40" s="755" t="s">
        <v>47</v>
      </c>
      <c r="Q40" s="770" t="s">
        <v>243</v>
      </c>
      <c r="R40" s="770" t="s">
        <v>424</v>
      </c>
    </row>
    <row r="41" spans="1:24" s="770" customFormat="1" ht="30.95" customHeight="1" x14ac:dyDescent="0.55000000000000004">
      <c r="A41" s="8"/>
      <c r="B41" s="758" t="s">
        <v>61</v>
      </c>
      <c r="C41" s="769">
        <v>0</v>
      </c>
      <c r="D41" s="758" t="s">
        <v>62</v>
      </c>
      <c r="E41" s="769">
        <f>'1403-04-23'!E41+'1403-04-24'!C41</f>
        <v>246800</v>
      </c>
      <c r="F41" s="769">
        <v>2113</v>
      </c>
      <c r="G41" s="769">
        <f>'1403-04-23'!G41-F41+C41+R41</f>
        <v>44240</v>
      </c>
      <c r="H41" s="1012" t="s">
        <v>425</v>
      </c>
      <c r="I41" s="1013"/>
      <c r="J41" s="1013"/>
      <c r="K41" s="1014"/>
      <c r="L41" s="41"/>
      <c r="M41" s="758" t="s">
        <v>66</v>
      </c>
      <c r="N41" s="769">
        <f>'1403-04-23'!O41</f>
        <v>2514.9</v>
      </c>
      <c r="O41" s="769">
        <f>SUMIF(B15:B23,S41,J15:J23)</f>
        <v>1431.45</v>
      </c>
      <c r="P41" s="769">
        <f>'1403-04-23'!P41+O41+Q41</f>
        <v>142169.93</v>
      </c>
      <c r="Q41" s="19">
        <v>0</v>
      </c>
      <c r="R41" s="19">
        <v>0</v>
      </c>
      <c r="S41" s="770" t="s">
        <v>8</v>
      </c>
      <c r="V41" s="735">
        <f>G41-W41</f>
        <v>-11224</v>
      </c>
      <c r="W41" s="770">
        <v>55464</v>
      </c>
      <c r="X41" s="19">
        <f>E41-G41</f>
        <v>202560</v>
      </c>
    </row>
    <row r="42" spans="1:24" s="770" customFormat="1" ht="30.95" customHeight="1" x14ac:dyDescent="0.25">
      <c r="A42" s="8"/>
      <c r="B42" s="758" t="s">
        <v>301</v>
      </c>
      <c r="C42" s="758">
        <v>0</v>
      </c>
      <c r="D42" s="758" t="s">
        <v>302</v>
      </c>
      <c r="E42" s="769">
        <f>'1403-04-23'!E42+'1403-04-24'!C42</f>
        <v>296</v>
      </c>
      <c r="F42" s="758">
        <v>0</v>
      </c>
      <c r="G42" s="769">
        <f>'1403-04-22'!G43-F42+C42+R42</f>
        <v>0</v>
      </c>
      <c r="H42" s="937" t="s">
        <v>42</v>
      </c>
      <c r="I42" s="938"/>
      <c r="J42" s="938"/>
      <c r="K42" s="939"/>
      <c r="L42" s="42"/>
      <c r="M42" s="766" t="s">
        <v>67</v>
      </c>
      <c r="N42" s="769">
        <f>'1403-04-23'!O42</f>
        <v>2194.3000000000002</v>
      </c>
      <c r="O42" s="769">
        <f>SUMIF(F15:F23,S42,J15:J23)</f>
        <v>1245.45</v>
      </c>
      <c r="P42" s="769">
        <f>'1403-04-23'!P42+O42+Q42</f>
        <v>108327.52</v>
      </c>
      <c r="Q42" s="19">
        <f>Q41*0.6</f>
        <v>0</v>
      </c>
      <c r="R42" s="19"/>
      <c r="S42" s="770" t="s">
        <v>356</v>
      </c>
      <c r="U42" s="19"/>
    </row>
    <row r="43" spans="1:24" s="770" customFormat="1" ht="30.95" customHeight="1" x14ac:dyDescent="0.25">
      <c r="A43" s="8"/>
      <c r="B43" s="758" t="s">
        <v>551</v>
      </c>
      <c r="C43" s="758">
        <v>0</v>
      </c>
      <c r="D43" s="758" t="s">
        <v>485</v>
      </c>
      <c r="E43" s="769">
        <f>'1403-04-23'!E43+'1403-04-24'!C43</f>
        <v>340</v>
      </c>
      <c r="F43" s="758">
        <v>0</v>
      </c>
      <c r="G43" s="769">
        <v>330</v>
      </c>
      <c r="H43" s="937" t="s">
        <v>42</v>
      </c>
      <c r="I43" s="938"/>
      <c r="J43" s="938"/>
      <c r="K43" s="939"/>
      <c r="L43" s="42"/>
      <c r="M43" s="766" t="s">
        <v>164</v>
      </c>
      <c r="N43" s="769">
        <f>'1403-04-23'!O43</f>
        <v>320.60000000000002</v>
      </c>
      <c r="O43" s="769">
        <f>SUMIF(B15:B23,S43,J15:J23)</f>
        <v>186</v>
      </c>
      <c r="P43" s="769">
        <f>'1403-04-23'!P43+O43+Q43</f>
        <v>46198.26</v>
      </c>
      <c r="Q43" s="770">
        <v>0</v>
      </c>
      <c r="R43" s="19"/>
      <c r="S43" s="770" t="s">
        <v>163</v>
      </c>
      <c r="U43" s="19"/>
    </row>
    <row r="44" spans="1:24" s="770" customFormat="1" ht="30.95" customHeight="1" x14ac:dyDescent="0.25">
      <c r="A44" s="8"/>
      <c r="B44" s="758" t="s">
        <v>527</v>
      </c>
      <c r="C44" s="758">
        <v>0</v>
      </c>
      <c r="D44" s="758" t="s">
        <v>485</v>
      </c>
      <c r="E44" s="769">
        <f>'1403-04-23'!E44+'1403-04-24'!C44</f>
        <v>84</v>
      </c>
      <c r="F44" s="758">
        <v>0</v>
      </c>
      <c r="G44" s="769">
        <f>'1403-04-22'!G44-F44+C44+R44</f>
        <v>340</v>
      </c>
      <c r="H44" s="937" t="s">
        <v>42</v>
      </c>
      <c r="I44" s="938"/>
      <c r="J44" s="938"/>
      <c r="K44" s="939"/>
      <c r="L44" s="42"/>
      <c r="M44" s="766" t="s">
        <v>190</v>
      </c>
      <c r="N44" s="769">
        <f>'1403-04-23'!O44</f>
        <v>0</v>
      </c>
      <c r="O44" s="769">
        <f>SUMIF(B18:B26,S44,J18:J26)</f>
        <v>75</v>
      </c>
      <c r="P44" s="769">
        <f>'1403-04-23'!P44+O44+Q44</f>
        <v>1502.3</v>
      </c>
      <c r="Q44" s="19">
        <v>0</v>
      </c>
      <c r="R44" s="19"/>
      <c r="S44" s="770" t="s">
        <v>417</v>
      </c>
    </row>
    <row r="45" spans="1:24" s="770" customFormat="1" ht="30.95" customHeight="1" x14ac:dyDescent="0.25">
      <c r="A45" s="8"/>
      <c r="B45" s="758" t="s">
        <v>578</v>
      </c>
      <c r="C45" s="758">
        <v>139</v>
      </c>
      <c r="D45" s="758" t="s">
        <v>302</v>
      </c>
      <c r="E45" s="769">
        <f>'1403-04-23'!E45+'1403-04-24'!C45</f>
        <v>10074</v>
      </c>
      <c r="F45" s="769">
        <f>C45</f>
        <v>139</v>
      </c>
      <c r="G45" s="769"/>
      <c r="H45" s="937" t="s">
        <v>42</v>
      </c>
      <c r="I45" s="938"/>
      <c r="J45" s="938"/>
      <c r="K45" s="939"/>
      <c r="L45" s="42"/>
      <c r="M45" s="758" t="s">
        <v>191</v>
      </c>
      <c r="N45" s="769">
        <f>'1403-04-23'!O45</f>
        <v>0</v>
      </c>
      <c r="O45" s="769">
        <f>SUMIF(B19:B27,S45,J19:J27)</f>
        <v>0</v>
      </c>
      <c r="P45" s="769">
        <f>'1403-04-23'!P45+O45+Q45</f>
        <v>135</v>
      </c>
      <c r="Q45" s="770">
        <v>0</v>
      </c>
      <c r="S45" s="770" t="s">
        <v>367</v>
      </c>
    </row>
    <row r="46" spans="1:24" s="770" customFormat="1" ht="30.95" hidden="1" customHeight="1" x14ac:dyDescent="0.25">
      <c r="A46" s="8"/>
      <c r="B46" s="758"/>
      <c r="C46" s="758"/>
      <c r="D46" s="758"/>
      <c r="E46" s="769"/>
      <c r="F46" s="758"/>
      <c r="G46" s="769"/>
      <c r="H46" s="937"/>
      <c r="I46" s="938"/>
      <c r="J46" s="938"/>
      <c r="K46" s="939"/>
      <c r="L46" s="42"/>
      <c r="M46" s="766"/>
      <c r="N46" s="769"/>
      <c r="O46" s="769"/>
      <c r="P46" s="769"/>
    </row>
    <row r="47" spans="1:24" s="770" customFormat="1" ht="6" hidden="1" customHeight="1" x14ac:dyDescent="0.25">
      <c r="A47" s="8"/>
      <c r="B47" s="761"/>
      <c r="C47" s="753"/>
      <c r="D47" s="753"/>
      <c r="E47" s="775"/>
      <c r="F47" s="753"/>
      <c r="G47" s="775"/>
      <c r="H47" s="763"/>
      <c r="I47" s="763"/>
      <c r="J47" s="763"/>
      <c r="K47" s="763"/>
      <c r="L47" s="209"/>
      <c r="M47" s="752"/>
      <c r="N47" s="775"/>
      <c r="O47" s="775"/>
      <c r="P47" s="29"/>
    </row>
    <row r="48" spans="1:24" s="770" customFormat="1" ht="30.95" hidden="1" customHeight="1" x14ac:dyDescent="0.25">
      <c r="A48" s="8"/>
      <c r="B48" s="928" t="s">
        <v>642</v>
      </c>
      <c r="C48" s="929"/>
      <c r="D48" s="1079">
        <f>P41/X41</f>
        <v>0.70186576816745649</v>
      </c>
      <c r="E48" s="1080"/>
      <c r="F48" s="774"/>
      <c r="G48" s="774"/>
      <c r="H48" s="1076"/>
      <c r="I48" s="1077"/>
      <c r="J48" s="1077"/>
      <c r="K48" s="1078"/>
      <c r="L48" s="42"/>
      <c r="M48" s="773"/>
      <c r="N48" s="774"/>
      <c r="O48" s="774"/>
      <c r="P48" s="774"/>
    </row>
    <row r="49" spans="1:21" s="770" customFormat="1" ht="30.95" customHeight="1" x14ac:dyDescent="0.25">
      <c r="A49" s="8"/>
      <c r="B49" s="768"/>
      <c r="C49" s="768"/>
      <c r="D49" s="768"/>
      <c r="E49" s="771"/>
      <c r="F49" s="771"/>
      <c r="G49" s="771"/>
      <c r="H49" s="772"/>
      <c r="I49" s="772"/>
      <c r="J49" s="772"/>
      <c r="K49" s="772"/>
      <c r="L49" s="209"/>
      <c r="M49" s="768"/>
      <c r="N49" s="771"/>
      <c r="O49" s="771"/>
      <c r="P49" s="771"/>
    </row>
    <row r="50" spans="1:21" s="770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  <c r="R50" s="770">
        <v>0</v>
      </c>
      <c r="S50" s="770" t="s">
        <v>625</v>
      </c>
    </row>
    <row r="51" spans="1:21" s="770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770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SUM(U42:U61)</f>
        <v>0</v>
      </c>
    </row>
  </sheetData>
  <mergeCells count="89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B9:D9"/>
    <mergeCell ref="F9:G9"/>
    <mergeCell ref="I9:L9"/>
    <mergeCell ref="M9:P9"/>
    <mergeCell ref="T9:W9"/>
    <mergeCell ref="S7:V8"/>
    <mergeCell ref="B8:D8"/>
    <mergeCell ref="F8:G8"/>
    <mergeCell ref="I8:L8"/>
    <mergeCell ref="M8:P8"/>
    <mergeCell ref="B13:B14"/>
    <mergeCell ref="C13:C14"/>
    <mergeCell ref="D13:D14"/>
    <mergeCell ref="E13:E14"/>
    <mergeCell ref="F13:F14"/>
    <mergeCell ref="B10:D10"/>
    <mergeCell ref="F10:G10"/>
    <mergeCell ref="I10:L10"/>
    <mergeCell ref="M10:P10"/>
    <mergeCell ref="B12:P12"/>
    <mergeCell ref="K17:L17"/>
    <mergeCell ref="M17:P17"/>
    <mergeCell ref="Q17:T17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6:L16"/>
    <mergeCell ref="M16:P16"/>
    <mergeCell ref="K18:L18"/>
    <mergeCell ref="M18:P18"/>
    <mergeCell ref="S18:T18"/>
    <mergeCell ref="M19:P19"/>
    <mergeCell ref="K20:L20"/>
    <mergeCell ref="M20:P20"/>
    <mergeCell ref="J31:K31"/>
    <mergeCell ref="M21:P21"/>
    <mergeCell ref="K22:L22"/>
    <mergeCell ref="M22:P22"/>
    <mergeCell ref="K23:L23"/>
    <mergeCell ref="M23:P23"/>
    <mergeCell ref="B25:K25"/>
    <mergeCell ref="M25:P25"/>
    <mergeCell ref="J26:K26"/>
    <mergeCell ref="J27:K27"/>
    <mergeCell ref="J28:K28"/>
    <mergeCell ref="J29:K29"/>
    <mergeCell ref="J30:K30"/>
    <mergeCell ref="H42:K42"/>
    <mergeCell ref="J32:K32"/>
    <mergeCell ref="J33:K33"/>
    <mergeCell ref="J34:K34"/>
    <mergeCell ref="J35:K35"/>
    <mergeCell ref="J36:K36"/>
    <mergeCell ref="J37:K37"/>
    <mergeCell ref="B38:P38"/>
    <mergeCell ref="B39:K39"/>
    <mergeCell ref="M39:P39"/>
    <mergeCell ref="H40:K40"/>
    <mergeCell ref="H41:K41"/>
    <mergeCell ref="H43:K43"/>
    <mergeCell ref="H44:K44"/>
    <mergeCell ref="H45:K45"/>
    <mergeCell ref="B50:G50"/>
    <mergeCell ref="H50:P50"/>
    <mergeCell ref="B52:P52"/>
    <mergeCell ref="H46:K46"/>
    <mergeCell ref="H48:K48"/>
    <mergeCell ref="B48:C48"/>
    <mergeCell ref="D48:E48"/>
    <mergeCell ref="B51:P51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59C1-BAD1-4A82-9725-BBC58D4944EE}">
  <sheetPr>
    <pageSetUpPr fitToPage="1"/>
  </sheetPr>
  <dimension ref="A2:Z62"/>
  <sheetViews>
    <sheetView rightToLeft="1" view="pageBreakPreview" topLeftCell="C8" zoomScale="70" zoomScaleNormal="100" zoomScaleSheetLayoutView="70" workbookViewId="0">
      <selection activeCell="F19" sqref="F19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795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795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795" customFormat="1" ht="23.1" customHeight="1" x14ac:dyDescent="0.25">
      <c r="A4" s="8"/>
      <c r="B4" s="977" t="s">
        <v>2</v>
      </c>
      <c r="C4" s="977"/>
      <c r="D4" s="977"/>
      <c r="E4" s="977"/>
      <c r="F4" s="784"/>
      <c r="G4" s="978" t="s">
        <v>16</v>
      </c>
      <c r="H4" s="978"/>
      <c r="I4" s="1071">
        <v>45490</v>
      </c>
      <c r="J4" s="1071"/>
      <c r="K4" s="1071"/>
      <c r="L4" s="1071"/>
      <c r="M4" s="1071"/>
      <c r="N4" s="978" t="s">
        <v>3</v>
      </c>
      <c r="O4" s="978"/>
      <c r="P4" s="102">
        <v>87</v>
      </c>
      <c r="R4" s="792"/>
    </row>
    <row r="5" spans="1:26" s="78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795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776" customFormat="1" ht="22.5" customHeight="1" x14ac:dyDescent="0.25">
      <c r="A7" s="8"/>
      <c r="B7" s="892" t="s">
        <v>60</v>
      </c>
      <c r="C7" s="892"/>
      <c r="D7" s="892"/>
      <c r="E7" s="779" t="s">
        <v>18</v>
      </c>
      <c r="F7" s="892" t="s">
        <v>60</v>
      </c>
      <c r="G7" s="892"/>
      <c r="H7" s="77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776" customFormat="1" ht="30" customHeight="1" x14ac:dyDescent="0.25">
      <c r="A8" s="8"/>
      <c r="B8" s="975"/>
      <c r="C8" s="975"/>
      <c r="D8" s="975"/>
      <c r="E8" s="791" t="s">
        <v>42</v>
      </c>
      <c r="F8" s="888" t="s">
        <v>627</v>
      </c>
      <c r="G8" s="890"/>
      <c r="H8" s="783">
        <v>900</v>
      </c>
      <c r="I8" s="1059" t="s">
        <v>644</v>
      </c>
      <c r="J8" s="1060"/>
      <c r="K8" s="1060"/>
      <c r="L8" s="1061"/>
      <c r="M8" s="1005" t="s">
        <v>557</v>
      </c>
      <c r="N8" s="1005"/>
      <c r="O8" s="1005"/>
      <c r="P8" s="1005"/>
      <c r="S8" s="1034"/>
      <c r="T8" s="1035"/>
      <c r="U8" s="1035"/>
      <c r="V8" s="1036"/>
    </row>
    <row r="9" spans="1:26" s="776" customFormat="1" ht="30" customHeight="1" x14ac:dyDescent="0.25">
      <c r="A9" s="8"/>
      <c r="B9" s="975"/>
      <c r="C9" s="975"/>
      <c r="D9" s="975"/>
      <c r="E9" s="797" t="s">
        <v>42</v>
      </c>
      <c r="F9" s="928" t="s">
        <v>102</v>
      </c>
      <c r="G9" s="929"/>
      <c r="H9" s="783">
        <v>0</v>
      </c>
      <c r="I9" s="1062" t="s">
        <v>42</v>
      </c>
      <c r="J9" s="1063"/>
      <c r="K9" s="1063"/>
      <c r="L9" s="1064"/>
      <c r="M9" s="1005" t="s">
        <v>645</v>
      </c>
      <c r="N9" s="1005"/>
      <c r="O9" s="1005"/>
      <c r="P9" s="1005"/>
      <c r="T9" s="1037" t="s">
        <v>523</v>
      </c>
      <c r="U9" s="1038"/>
      <c r="V9" s="1038"/>
      <c r="W9" s="1039"/>
    </row>
    <row r="10" spans="1:26" s="776" customFormat="1" ht="30" customHeight="1" x14ac:dyDescent="0.25">
      <c r="A10" s="8"/>
      <c r="B10" s="888"/>
      <c r="C10" s="889"/>
      <c r="D10" s="890"/>
      <c r="E10" s="791" t="s">
        <v>42</v>
      </c>
      <c r="F10" s="928" t="s">
        <v>629</v>
      </c>
      <c r="G10" s="929"/>
      <c r="H10" s="783">
        <v>0</v>
      </c>
      <c r="I10" s="1062" t="s">
        <v>42</v>
      </c>
      <c r="J10" s="1063"/>
      <c r="K10" s="1063"/>
      <c r="L10" s="1064"/>
      <c r="M10" s="1005" t="s">
        <v>646</v>
      </c>
      <c r="N10" s="1005"/>
      <c r="O10" s="1005"/>
      <c r="P10" s="1005"/>
    </row>
    <row r="11" spans="1:26" s="78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795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795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933" t="s">
        <v>55</v>
      </c>
      <c r="I13" s="935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792" customFormat="1" ht="18.75" customHeight="1" x14ac:dyDescent="0.25">
      <c r="A14" s="8"/>
      <c r="B14" s="894"/>
      <c r="C14" s="894"/>
      <c r="D14" s="894"/>
      <c r="E14" s="894"/>
      <c r="F14" s="927"/>
      <c r="G14" s="893"/>
      <c r="H14" s="796" t="s">
        <v>57</v>
      </c>
      <c r="I14" s="796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795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350</v>
      </c>
      <c r="F15" s="6" t="s">
        <v>356</v>
      </c>
      <c r="G15" s="783" t="s">
        <v>84</v>
      </c>
      <c r="H15" s="7">
        <v>101</v>
      </c>
      <c r="I15" s="7">
        <v>0</v>
      </c>
      <c r="J15" s="29">
        <f>H15*7+I15*4</f>
        <v>707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795" t="str">
        <f>C15</f>
        <v>712 + 280</v>
      </c>
      <c r="Y15" s="795" t="str">
        <f>D15</f>
        <v>713 + 360</v>
      </c>
      <c r="Z15" s="417" t="str">
        <f>G15</f>
        <v>712 + 650</v>
      </c>
    </row>
    <row r="16" spans="1:26" s="795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2000</v>
      </c>
      <c r="F16" s="6" t="s">
        <v>333</v>
      </c>
      <c r="G16" s="783" t="s">
        <v>311</v>
      </c>
      <c r="H16" s="7">
        <v>0</v>
      </c>
      <c r="I16" s="7">
        <v>0</v>
      </c>
      <c r="J16" s="29">
        <f>H16*6.65+I16*4.15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781"/>
      <c r="T16" s="781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712 650</v>
      </c>
    </row>
    <row r="17" spans="1:22" s="795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1400</v>
      </c>
      <c r="F17" s="6" t="s">
        <v>356</v>
      </c>
      <c r="G17" s="783" t="s">
        <v>543</v>
      </c>
      <c r="H17" s="783">
        <v>0</v>
      </c>
      <c r="I17" s="30">
        <v>80</v>
      </c>
      <c r="J17" s="29">
        <f>H17*6.65+I17*4.15</f>
        <v>332</v>
      </c>
      <c r="K17" s="960" t="s">
        <v>69</v>
      </c>
      <c r="L17" s="961"/>
      <c r="M17" s="928" t="s">
        <v>647</v>
      </c>
      <c r="N17" s="891"/>
      <c r="O17" s="891"/>
      <c r="P17" s="929"/>
      <c r="Q17" s="884"/>
      <c r="R17" s="884"/>
      <c r="S17" s="884"/>
      <c r="T17" s="884"/>
    </row>
    <row r="18" spans="1:22" s="795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2400</v>
      </c>
      <c r="F18" s="6" t="s">
        <v>356</v>
      </c>
      <c r="G18" s="783" t="s">
        <v>546</v>
      </c>
      <c r="H18" s="783">
        <v>23</v>
      </c>
      <c r="I18" s="30">
        <v>18</v>
      </c>
      <c r="J18" s="29">
        <f>H18*7+I18*5</f>
        <v>251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2" s="795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783">
        <v>700</v>
      </c>
      <c r="F19" s="783" t="s">
        <v>356</v>
      </c>
      <c r="G19" s="783" t="s">
        <v>579</v>
      </c>
      <c r="H19" s="783">
        <v>7</v>
      </c>
      <c r="I19" s="783">
        <v>0</v>
      </c>
      <c r="J19" s="29">
        <f>H19*7+I19*5</f>
        <v>49</v>
      </c>
      <c r="K19" s="789" t="s">
        <v>70</v>
      </c>
      <c r="L19" s="790"/>
      <c r="M19" s="910" t="s">
        <v>28</v>
      </c>
      <c r="N19" s="910"/>
      <c r="O19" s="910"/>
      <c r="P19" s="910"/>
      <c r="S19" s="781"/>
      <c r="T19" s="209"/>
    </row>
    <row r="20" spans="1:22" s="795" customFormat="1" ht="20.100000000000001" customHeight="1" x14ac:dyDescent="0.25">
      <c r="A20" s="8"/>
      <c r="B20" s="6" t="s">
        <v>163</v>
      </c>
      <c r="C20" s="7" t="s">
        <v>354</v>
      </c>
      <c r="D20" s="7" t="s">
        <v>461</v>
      </c>
      <c r="E20" s="783" t="s">
        <v>42</v>
      </c>
      <c r="F20" s="6" t="s">
        <v>333</v>
      </c>
      <c r="G20" s="783" t="s">
        <v>311</v>
      </c>
      <c r="H20" s="783" t="s">
        <v>42</v>
      </c>
      <c r="I20" s="783" t="s">
        <v>42</v>
      </c>
      <c r="J20" s="29">
        <f>J16</f>
        <v>0</v>
      </c>
      <c r="K20" s="960" t="s">
        <v>70</v>
      </c>
      <c r="L20" s="961"/>
      <c r="M20" s="910" t="s">
        <v>42</v>
      </c>
      <c r="N20" s="910"/>
      <c r="O20" s="910"/>
      <c r="P20" s="910"/>
      <c r="S20" s="781"/>
      <c r="T20" s="209"/>
    </row>
    <row r="21" spans="1:22" s="795" customFormat="1" ht="20.100000000000001" customHeight="1" x14ac:dyDescent="0.25">
      <c r="A21" s="8"/>
      <c r="B21" s="783" t="s">
        <v>367</v>
      </c>
      <c r="C21" s="783" t="s">
        <v>42</v>
      </c>
      <c r="D21" s="783" t="s">
        <v>42</v>
      </c>
      <c r="E21" s="783" t="s">
        <v>42</v>
      </c>
      <c r="F21" s="783" t="s">
        <v>42</v>
      </c>
      <c r="G21" s="783" t="s">
        <v>98</v>
      </c>
      <c r="H21" s="783" t="s">
        <v>42</v>
      </c>
      <c r="I21" s="783" t="s">
        <v>42</v>
      </c>
      <c r="J21" s="783">
        <v>0</v>
      </c>
      <c r="K21" s="789" t="s">
        <v>70</v>
      </c>
      <c r="L21" s="790"/>
      <c r="M21" s="910" t="s">
        <v>42</v>
      </c>
      <c r="N21" s="910"/>
      <c r="O21" s="910"/>
      <c r="P21" s="910"/>
      <c r="S21" s="7" t="s">
        <v>39</v>
      </c>
      <c r="T21" s="6" t="s">
        <v>93</v>
      </c>
    </row>
    <row r="22" spans="1:22" s="795" customFormat="1" ht="20.100000000000001" customHeight="1" x14ac:dyDescent="0.25">
      <c r="A22" s="8"/>
      <c r="B22" s="783" t="s">
        <v>417</v>
      </c>
      <c r="C22" s="783" t="s">
        <v>42</v>
      </c>
      <c r="D22" s="783" t="s">
        <v>42</v>
      </c>
      <c r="E22" s="783" t="s">
        <v>42</v>
      </c>
      <c r="F22" s="783" t="s">
        <v>42</v>
      </c>
      <c r="G22" s="783" t="s">
        <v>621</v>
      </c>
      <c r="H22" s="783" t="s">
        <v>42</v>
      </c>
      <c r="I22" s="783" t="s">
        <v>42</v>
      </c>
      <c r="J22" s="794">
        <v>0</v>
      </c>
      <c r="K22" s="960" t="s">
        <v>69</v>
      </c>
      <c r="L22" s="961"/>
      <c r="M22" s="900"/>
      <c r="N22" s="900"/>
      <c r="O22" s="900"/>
      <c r="P22" s="900"/>
      <c r="S22" s="781"/>
      <c r="T22" s="209"/>
    </row>
    <row r="23" spans="1:22" s="795" customFormat="1" ht="20.100000000000001" customHeight="1" x14ac:dyDescent="0.25">
      <c r="A23" s="8"/>
      <c r="B23" s="783"/>
      <c r="C23" s="783"/>
      <c r="D23" s="783"/>
      <c r="E23" s="783"/>
      <c r="F23" s="783"/>
      <c r="G23" s="783"/>
      <c r="H23" s="783"/>
      <c r="I23" s="783"/>
      <c r="J23" s="783"/>
      <c r="K23" s="960"/>
      <c r="L23" s="961"/>
      <c r="M23" s="900"/>
      <c r="N23" s="900"/>
      <c r="O23" s="900"/>
      <c r="P23" s="900"/>
      <c r="S23" s="781"/>
      <c r="T23" s="781"/>
    </row>
    <row r="24" spans="1:22" s="785" customFormat="1" ht="6" customHeight="1" x14ac:dyDescent="0.25">
      <c r="B24" s="16"/>
      <c r="C24" s="16"/>
      <c r="D24" s="17"/>
      <c r="E24" s="16"/>
      <c r="F24" s="17"/>
      <c r="H24" s="16"/>
      <c r="I24" s="16"/>
      <c r="J24" s="16"/>
    </row>
    <row r="25" spans="1:22" s="795" customFormat="1" ht="19.5" customHeight="1" x14ac:dyDescent="0.25">
      <c r="A25" s="8"/>
      <c r="B25" s="933" t="s">
        <v>27</v>
      </c>
      <c r="C25" s="934"/>
      <c r="D25" s="934"/>
      <c r="E25" s="934"/>
      <c r="F25" s="934"/>
      <c r="G25" s="934"/>
      <c r="H25" s="934"/>
      <c r="I25" s="934"/>
      <c r="J25" s="934"/>
      <c r="K25" s="935"/>
      <c r="L25" s="52"/>
      <c r="M25" s="933" t="s">
        <v>291</v>
      </c>
      <c r="N25" s="934"/>
      <c r="O25" s="934"/>
      <c r="P25" s="935"/>
    </row>
    <row r="26" spans="1:22" s="792" customFormat="1" ht="47.1" customHeight="1" x14ac:dyDescent="0.25">
      <c r="A26" s="8"/>
      <c r="B26" s="779" t="s">
        <v>26</v>
      </c>
      <c r="C26" s="779" t="s">
        <v>28</v>
      </c>
      <c r="D26" s="779" t="s">
        <v>29</v>
      </c>
      <c r="E26" s="779" t="s">
        <v>64</v>
      </c>
      <c r="F26" s="779" t="s">
        <v>30</v>
      </c>
      <c r="G26" s="780" t="s">
        <v>51</v>
      </c>
      <c r="H26" s="780" t="s">
        <v>52</v>
      </c>
      <c r="I26" s="780" t="s">
        <v>53</v>
      </c>
      <c r="J26" s="901" t="s">
        <v>54</v>
      </c>
      <c r="K26" s="902"/>
      <c r="L26" s="51"/>
      <c r="M26" s="779" t="s">
        <v>292</v>
      </c>
      <c r="N26" s="779" t="s">
        <v>293</v>
      </c>
      <c r="O26" s="779" t="s">
        <v>294</v>
      </c>
      <c r="P26" s="779" t="s">
        <v>304</v>
      </c>
      <c r="Q26" s="792" t="s">
        <v>638</v>
      </c>
      <c r="R26" s="792" t="s">
        <v>28</v>
      </c>
      <c r="S26" s="792" t="s">
        <v>639</v>
      </c>
      <c r="T26" s="792" t="s">
        <v>640</v>
      </c>
      <c r="U26" s="792" t="s">
        <v>641</v>
      </c>
      <c r="V26" s="792" t="s">
        <v>29</v>
      </c>
    </row>
    <row r="27" spans="1:22" s="795" customFormat="1" ht="17.100000000000001" customHeight="1" x14ac:dyDescent="0.25">
      <c r="A27" s="8"/>
      <c r="B27" s="718" t="s">
        <v>43</v>
      </c>
      <c r="C27" s="719">
        <v>2</v>
      </c>
      <c r="D27" s="719">
        <v>3</v>
      </c>
      <c r="E27" s="40">
        <v>2</v>
      </c>
      <c r="F27" s="719">
        <f>SUM(C27:E27)</f>
        <v>7</v>
      </c>
      <c r="G27" s="40">
        <f t="shared" ref="G27:G35" si="1">Q27+R27+S27+T27+U27+V27</f>
        <v>50</v>
      </c>
      <c r="H27" s="40">
        <v>0</v>
      </c>
      <c r="I27" s="40">
        <v>50</v>
      </c>
      <c r="J27" s="988">
        <v>10</v>
      </c>
      <c r="K27" s="990"/>
      <c r="L27" s="50"/>
      <c r="M27" s="787" t="s">
        <v>308</v>
      </c>
      <c r="N27" s="787">
        <v>5</v>
      </c>
      <c r="O27" s="787">
        <v>1</v>
      </c>
      <c r="P27" s="787">
        <f>O27+N27</f>
        <v>6</v>
      </c>
      <c r="Q27" s="795">
        <v>10</v>
      </c>
      <c r="R27" s="795">
        <v>10</v>
      </c>
      <c r="S27" s="795">
        <v>0</v>
      </c>
      <c r="T27" s="795">
        <v>0</v>
      </c>
      <c r="U27" s="795">
        <v>0</v>
      </c>
      <c r="V27" s="795">
        <v>30</v>
      </c>
    </row>
    <row r="28" spans="1:22" s="795" customFormat="1" ht="17.100000000000001" customHeight="1" x14ac:dyDescent="0.25">
      <c r="A28" s="8"/>
      <c r="B28" s="40" t="s">
        <v>12</v>
      </c>
      <c r="C28" s="719">
        <v>0</v>
      </c>
      <c r="D28" s="719">
        <v>1</v>
      </c>
      <c r="E28" s="40">
        <v>3</v>
      </c>
      <c r="F28" s="719">
        <f t="shared" ref="F28:F34" si="2">SUM(C28:E28)</f>
        <v>4</v>
      </c>
      <c r="G28" s="40">
        <f t="shared" si="1"/>
        <v>20</v>
      </c>
      <c r="H28" s="40">
        <v>0</v>
      </c>
      <c r="I28" s="40">
        <f>SUM(G28:H28)</f>
        <v>20</v>
      </c>
      <c r="J28" s="988">
        <v>0</v>
      </c>
      <c r="K28" s="990"/>
      <c r="L28" s="50"/>
      <c r="M28" s="787" t="s">
        <v>300</v>
      </c>
      <c r="N28" s="787">
        <v>7</v>
      </c>
      <c r="O28" s="787">
        <v>1</v>
      </c>
      <c r="P28" s="787">
        <f t="shared" ref="P28:P36" si="3">O28+N28</f>
        <v>8</v>
      </c>
      <c r="Q28" s="795">
        <v>0</v>
      </c>
      <c r="R28" s="795">
        <v>0</v>
      </c>
      <c r="S28" s="795">
        <v>0</v>
      </c>
      <c r="T28" s="795">
        <v>10</v>
      </c>
      <c r="U28" s="795">
        <v>10</v>
      </c>
      <c r="V28" s="795">
        <v>0</v>
      </c>
    </row>
    <row r="29" spans="1:22" s="795" customFormat="1" ht="17.100000000000001" customHeight="1" x14ac:dyDescent="0.25">
      <c r="A29" s="8"/>
      <c r="B29" s="40" t="s">
        <v>13</v>
      </c>
      <c r="C29" s="40">
        <v>3</v>
      </c>
      <c r="D29" s="40">
        <v>0</v>
      </c>
      <c r="E29" s="40">
        <v>13</v>
      </c>
      <c r="F29" s="719">
        <f t="shared" si="2"/>
        <v>16</v>
      </c>
      <c r="G29" s="40">
        <f t="shared" si="1"/>
        <v>110</v>
      </c>
      <c r="H29" s="40">
        <v>0</v>
      </c>
      <c r="I29" s="40">
        <f>SUM(G29:H29)</f>
        <v>110</v>
      </c>
      <c r="J29" s="988">
        <v>10</v>
      </c>
      <c r="K29" s="990"/>
      <c r="L29" s="50"/>
      <c r="M29" s="787" t="s">
        <v>296</v>
      </c>
      <c r="N29" s="787">
        <v>7</v>
      </c>
      <c r="O29" s="787">
        <v>0</v>
      </c>
      <c r="P29" s="787">
        <f t="shared" si="3"/>
        <v>7</v>
      </c>
      <c r="Q29" s="795">
        <v>30</v>
      </c>
      <c r="R29" s="795">
        <v>20</v>
      </c>
      <c r="S29" s="795">
        <v>0</v>
      </c>
      <c r="T29" s="795">
        <v>30</v>
      </c>
      <c r="U29" s="795">
        <v>30</v>
      </c>
      <c r="V29" s="795">
        <v>0</v>
      </c>
    </row>
    <row r="30" spans="1:22" s="795" customFormat="1" ht="17.100000000000001" customHeight="1" x14ac:dyDescent="0.25">
      <c r="A30" s="8"/>
      <c r="B30" s="40" t="s">
        <v>10</v>
      </c>
      <c r="C30" s="40">
        <v>2</v>
      </c>
      <c r="D30" s="40">
        <v>0</v>
      </c>
      <c r="E30" s="40">
        <v>1</v>
      </c>
      <c r="F30" s="719">
        <f t="shared" si="2"/>
        <v>3</v>
      </c>
      <c r="G30" s="40">
        <f t="shared" si="1"/>
        <v>20</v>
      </c>
      <c r="H30" s="40">
        <v>0</v>
      </c>
      <c r="I30" s="40">
        <v>20</v>
      </c>
      <c r="J30" s="1072">
        <v>10</v>
      </c>
      <c r="K30" s="1073"/>
      <c r="L30" s="50"/>
      <c r="M30" s="787" t="s">
        <v>297</v>
      </c>
      <c r="N30" s="787">
        <v>5</v>
      </c>
      <c r="O30" s="787">
        <v>0</v>
      </c>
      <c r="P30" s="787">
        <f t="shared" si="3"/>
        <v>5</v>
      </c>
      <c r="Q30" s="795">
        <v>0</v>
      </c>
      <c r="R30" s="795">
        <v>10</v>
      </c>
      <c r="S30" s="795">
        <v>0</v>
      </c>
      <c r="T30" s="795">
        <v>0</v>
      </c>
      <c r="U30" s="795">
        <v>10</v>
      </c>
    </row>
    <row r="31" spans="1:22" s="795" customFormat="1" ht="17.100000000000001" customHeight="1" x14ac:dyDescent="0.25">
      <c r="A31" s="8"/>
      <c r="B31" s="40" t="s">
        <v>11</v>
      </c>
      <c r="C31" s="40">
        <v>7</v>
      </c>
      <c r="D31" s="40">
        <v>0</v>
      </c>
      <c r="E31" s="40">
        <v>3</v>
      </c>
      <c r="F31" s="719">
        <f t="shared" si="2"/>
        <v>10</v>
      </c>
      <c r="G31" s="40">
        <f t="shared" si="1"/>
        <v>60</v>
      </c>
      <c r="H31" s="40">
        <v>0</v>
      </c>
      <c r="I31" s="40">
        <f t="shared" ref="I31:I33" si="4">SUM(G31:H31)</f>
        <v>60</v>
      </c>
      <c r="J31" s="988">
        <v>10</v>
      </c>
      <c r="K31" s="990"/>
      <c r="L31" s="50"/>
      <c r="M31" s="787" t="s">
        <v>295</v>
      </c>
      <c r="N31" s="787">
        <v>9</v>
      </c>
      <c r="O31" s="787">
        <v>1</v>
      </c>
      <c r="P31" s="787">
        <f t="shared" si="3"/>
        <v>10</v>
      </c>
      <c r="Q31" s="795">
        <v>0</v>
      </c>
      <c r="R31" s="795">
        <v>30</v>
      </c>
      <c r="S31" s="795">
        <v>0</v>
      </c>
      <c r="T31" s="795">
        <v>0</v>
      </c>
      <c r="U31" s="795">
        <v>30</v>
      </c>
    </row>
    <row r="32" spans="1:22" s="795" customFormat="1" ht="17.100000000000001" customHeight="1" x14ac:dyDescent="0.25">
      <c r="A32" s="8"/>
      <c r="B32" s="40" t="s">
        <v>31</v>
      </c>
      <c r="C32" s="40">
        <v>2</v>
      </c>
      <c r="D32" s="40">
        <v>2</v>
      </c>
      <c r="E32" s="40">
        <v>2</v>
      </c>
      <c r="F32" s="719">
        <f t="shared" si="2"/>
        <v>6</v>
      </c>
      <c r="G32" s="40">
        <f t="shared" si="1"/>
        <v>40</v>
      </c>
      <c r="H32" s="40">
        <v>0</v>
      </c>
      <c r="I32" s="40">
        <f>SUM(G32:H32)</f>
        <v>40</v>
      </c>
      <c r="J32" s="988">
        <v>0</v>
      </c>
      <c r="K32" s="990"/>
      <c r="L32" s="50"/>
      <c r="M32" s="787" t="s">
        <v>309</v>
      </c>
      <c r="N32" s="787">
        <v>19</v>
      </c>
      <c r="O32" s="787">
        <v>1</v>
      </c>
      <c r="P32" s="787">
        <f t="shared" si="3"/>
        <v>20</v>
      </c>
      <c r="Q32" s="795">
        <v>0</v>
      </c>
      <c r="R32" s="795">
        <v>20</v>
      </c>
      <c r="S32" s="795">
        <v>0</v>
      </c>
      <c r="T32" s="795">
        <v>0</v>
      </c>
      <c r="U32" s="795">
        <v>10</v>
      </c>
      <c r="V32" s="795">
        <v>10</v>
      </c>
    </row>
    <row r="33" spans="1:24" s="795" customFormat="1" ht="17.100000000000001" customHeight="1" x14ac:dyDescent="0.25">
      <c r="A33" s="8"/>
      <c r="B33" s="40" t="s">
        <v>32</v>
      </c>
      <c r="C33" s="40">
        <v>2</v>
      </c>
      <c r="D33" s="40">
        <v>0</v>
      </c>
      <c r="E33" s="40">
        <v>0</v>
      </c>
      <c r="F33" s="719">
        <f t="shared" si="2"/>
        <v>2</v>
      </c>
      <c r="G33" s="40">
        <f t="shared" si="1"/>
        <v>0</v>
      </c>
      <c r="H33" s="40">
        <v>0</v>
      </c>
      <c r="I33" s="40">
        <f t="shared" si="4"/>
        <v>0</v>
      </c>
      <c r="J33" s="988">
        <v>0</v>
      </c>
      <c r="K33" s="990"/>
      <c r="L33" s="50"/>
      <c r="M33" s="787" t="s">
        <v>604</v>
      </c>
      <c r="N33" s="787">
        <v>6</v>
      </c>
      <c r="O33" s="787">
        <v>1</v>
      </c>
      <c r="P33" s="787">
        <f t="shared" si="3"/>
        <v>7</v>
      </c>
      <c r="Q33" s="795">
        <v>0</v>
      </c>
      <c r="R33" s="795">
        <v>0</v>
      </c>
      <c r="S33" s="795">
        <v>0</v>
      </c>
      <c r="T33" s="795">
        <v>0</v>
      </c>
      <c r="U33" s="795">
        <v>0</v>
      </c>
      <c r="V33" s="795">
        <v>0</v>
      </c>
    </row>
    <row r="34" spans="1:24" s="795" customFormat="1" ht="17.100000000000001" customHeight="1" x14ac:dyDescent="0.25">
      <c r="A34" s="8"/>
      <c r="B34" s="40" t="s">
        <v>63</v>
      </c>
      <c r="C34" s="40">
        <v>0</v>
      </c>
      <c r="D34" s="40">
        <v>2</v>
      </c>
      <c r="E34" s="40">
        <v>1</v>
      </c>
      <c r="F34" s="719">
        <f t="shared" si="2"/>
        <v>3</v>
      </c>
      <c r="G34" s="40">
        <f t="shared" si="1"/>
        <v>20</v>
      </c>
      <c r="H34" s="40">
        <v>0</v>
      </c>
      <c r="I34" s="40">
        <f>SUM(G34:H34)</f>
        <v>20</v>
      </c>
      <c r="J34" s="988">
        <v>0</v>
      </c>
      <c r="K34" s="990"/>
      <c r="L34" s="50"/>
      <c r="M34" s="787" t="s">
        <v>299</v>
      </c>
      <c r="N34" s="787">
        <v>6</v>
      </c>
      <c r="O34" s="787">
        <v>0</v>
      </c>
      <c r="P34" s="787">
        <f t="shared" si="3"/>
        <v>6</v>
      </c>
      <c r="Q34" s="795">
        <v>10</v>
      </c>
      <c r="R34" s="795">
        <v>0</v>
      </c>
      <c r="S34" s="795">
        <v>0</v>
      </c>
      <c r="T34" s="795">
        <v>0</v>
      </c>
      <c r="U34" s="795">
        <v>0</v>
      </c>
      <c r="V34" s="795">
        <v>10</v>
      </c>
    </row>
    <row r="35" spans="1:24" s="795" customFormat="1" ht="17.100000000000001" customHeight="1" x14ac:dyDescent="0.25">
      <c r="A35" s="8"/>
      <c r="B35" s="40" t="s">
        <v>33</v>
      </c>
      <c r="C35" s="40">
        <v>1</v>
      </c>
      <c r="D35" s="40">
        <v>0</v>
      </c>
      <c r="E35" s="40" t="s">
        <v>72</v>
      </c>
      <c r="F35" s="719">
        <f>SUM(C35:E35)</f>
        <v>1</v>
      </c>
      <c r="G35" s="40">
        <f t="shared" si="1"/>
        <v>10</v>
      </c>
      <c r="H35" s="40">
        <v>0</v>
      </c>
      <c r="I35" s="40">
        <v>10</v>
      </c>
      <c r="J35" s="988">
        <v>0</v>
      </c>
      <c r="K35" s="990"/>
      <c r="L35" s="50"/>
      <c r="M35" s="787" t="s">
        <v>307</v>
      </c>
      <c r="N35" s="787">
        <v>40</v>
      </c>
      <c r="O35" s="787">
        <v>0</v>
      </c>
      <c r="P35" s="787">
        <f t="shared" si="3"/>
        <v>40</v>
      </c>
      <c r="Q35" s="795">
        <v>0</v>
      </c>
      <c r="R35" s="795">
        <v>10</v>
      </c>
    </row>
    <row r="36" spans="1:24" s="795" customFormat="1" ht="17.100000000000001" customHeight="1" x14ac:dyDescent="0.25">
      <c r="A36" s="8"/>
      <c r="B36" s="40" t="s">
        <v>138</v>
      </c>
      <c r="C36" s="40">
        <v>0</v>
      </c>
      <c r="D36" s="40">
        <v>10</v>
      </c>
      <c r="E36" s="40">
        <v>0</v>
      </c>
      <c r="F36" s="40">
        <v>10</v>
      </c>
      <c r="G36" s="40">
        <f t="shared" ref="G36" si="5">Q36+R36+S36+T36+U36+V36</f>
        <v>100</v>
      </c>
      <c r="H36" s="40">
        <v>0</v>
      </c>
      <c r="I36" s="40">
        <f>SUM(G36:H36)</f>
        <v>100</v>
      </c>
      <c r="J36" s="988">
        <v>0</v>
      </c>
      <c r="K36" s="990"/>
      <c r="L36" s="50"/>
      <c r="M36" s="787" t="s">
        <v>549</v>
      </c>
      <c r="N36" s="787">
        <v>0</v>
      </c>
      <c r="O36" s="787">
        <v>0</v>
      </c>
      <c r="P36" s="787">
        <f t="shared" si="3"/>
        <v>0</v>
      </c>
      <c r="Q36" s="795">
        <v>0</v>
      </c>
      <c r="R36" s="795">
        <v>100</v>
      </c>
    </row>
    <row r="37" spans="1:24" s="795" customFormat="1" ht="17.100000000000001" customHeight="1" x14ac:dyDescent="0.25">
      <c r="A37" s="8"/>
      <c r="B37" s="40" t="s">
        <v>550</v>
      </c>
      <c r="C37" s="103">
        <f t="shared" ref="C37:I37" si="6">SUM(C27:C36)</f>
        <v>19</v>
      </c>
      <c r="D37" s="103">
        <f t="shared" si="6"/>
        <v>18</v>
      </c>
      <c r="E37" s="103">
        <f t="shared" si="6"/>
        <v>25</v>
      </c>
      <c r="F37" s="103">
        <f t="shared" si="6"/>
        <v>62</v>
      </c>
      <c r="G37" s="103">
        <f t="shared" si="6"/>
        <v>430</v>
      </c>
      <c r="H37" s="103">
        <f t="shared" si="6"/>
        <v>0</v>
      </c>
      <c r="I37" s="103">
        <f t="shared" si="6"/>
        <v>430</v>
      </c>
      <c r="J37" s="988">
        <f>SUM(J27:K36)</f>
        <v>40</v>
      </c>
      <c r="K37" s="990"/>
      <c r="L37" s="50"/>
      <c r="M37" s="787" t="s">
        <v>306</v>
      </c>
      <c r="N37" s="787">
        <f>SUM(N27:N36)</f>
        <v>104</v>
      </c>
      <c r="O37" s="787">
        <f>SUM(O27:O36)</f>
        <v>5</v>
      </c>
      <c r="P37" s="787">
        <f>SUM(P27:P36)</f>
        <v>109</v>
      </c>
      <c r="Q37" s="345">
        <f>N37-N35</f>
        <v>64</v>
      </c>
      <c r="S37" s="795">
        <f>(F37*10-G37)/10</f>
        <v>19</v>
      </c>
    </row>
    <row r="38" spans="1:24" s="795" customFormat="1" ht="6" customHeight="1" x14ac:dyDescent="0.25">
      <c r="A38" s="8"/>
      <c r="B38" s="891"/>
      <c r="C38" s="891"/>
      <c r="D38" s="891"/>
      <c r="E38" s="891"/>
      <c r="F38" s="891"/>
      <c r="G38" s="891"/>
      <c r="H38" s="891"/>
      <c r="I38" s="891"/>
      <c r="J38" s="891"/>
      <c r="K38" s="891"/>
      <c r="L38" s="987"/>
      <c r="M38" s="891"/>
      <c r="N38" s="891"/>
      <c r="O38" s="891"/>
      <c r="P38" s="891"/>
    </row>
    <row r="39" spans="1:24" s="795" customFormat="1" ht="21" customHeight="1" x14ac:dyDescent="0.25">
      <c r="A39" s="8"/>
      <c r="B39" s="933" t="s">
        <v>34</v>
      </c>
      <c r="C39" s="934"/>
      <c r="D39" s="934"/>
      <c r="E39" s="934"/>
      <c r="F39" s="934"/>
      <c r="G39" s="934"/>
      <c r="H39" s="934"/>
      <c r="I39" s="934"/>
      <c r="J39" s="934"/>
      <c r="K39" s="935"/>
      <c r="L39" s="44"/>
      <c r="M39" s="948" t="s">
        <v>46</v>
      </c>
      <c r="N39" s="949"/>
      <c r="O39" s="949"/>
      <c r="P39" s="950"/>
    </row>
    <row r="40" spans="1:24" s="795" customFormat="1" ht="30.6" customHeight="1" x14ac:dyDescent="0.25">
      <c r="A40" s="8"/>
      <c r="B40" s="780" t="s">
        <v>35</v>
      </c>
      <c r="C40" s="780" t="s">
        <v>36</v>
      </c>
      <c r="D40" s="780" t="s">
        <v>1</v>
      </c>
      <c r="E40" s="782" t="s">
        <v>45</v>
      </c>
      <c r="F40" s="780" t="s">
        <v>71</v>
      </c>
      <c r="G40" s="780" t="s">
        <v>37</v>
      </c>
      <c r="H40" s="901" t="s">
        <v>7</v>
      </c>
      <c r="I40" s="936"/>
      <c r="J40" s="936"/>
      <c r="K40" s="902"/>
      <c r="L40" s="43"/>
      <c r="M40" s="780" t="s">
        <v>50</v>
      </c>
      <c r="N40" s="780" t="s">
        <v>49</v>
      </c>
      <c r="O40" s="780" t="s">
        <v>48</v>
      </c>
      <c r="P40" s="780" t="s">
        <v>47</v>
      </c>
      <c r="Q40" s="795" t="s">
        <v>243</v>
      </c>
      <c r="R40" s="795" t="s">
        <v>424</v>
      </c>
    </row>
    <row r="41" spans="1:24" s="795" customFormat="1" ht="30.95" customHeight="1" x14ac:dyDescent="0.55000000000000004">
      <c r="A41" s="8"/>
      <c r="B41" s="783" t="s">
        <v>61</v>
      </c>
      <c r="C41" s="794">
        <v>0</v>
      </c>
      <c r="D41" s="783" t="s">
        <v>62</v>
      </c>
      <c r="E41" s="794">
        <f>'1403-04-24'!E41+'1403-04-27'!C41</f>
        <v>246800</v>
      </c>
      <c r="F41" s="794">
        <v>2802</v>
      </c>
      <c r="G41" s="794">
        <f>'1403-04-24'!G41-F41+C41</f>
        <v>41438</v>
      </c>
      <c r="H41" s="1012" t="s">
        <v>425</v>
      </c>
      <c r="I41" s="1013"/>
      <c r="J41" s="1013"/>
      <c r="K41" s="1014"/>
      <c r="L41" s="41"/>
      <c r="M41" s="783" t="s">
        <v>66</v>
      </c>
      <c r="N41" s="794">
        <f>'1403-04-24'!O41</f>
        <v>1431.45</v>
      </c>
      <c r="O41" s="794">
        <f>SUMIF(B15:B23,S41,J15:J23)</f>
        <v>1339</v>
      </c>
      <c r="P41" s="794">
        <f>'1403-04-24'!P41+O41+Q41</f>
        <v>143508.93</v>
      </c>
      <c r="Q41" s="19">
        <v>0</v>
      </c>
      <c r="R41" s="19">
        <v>0</v>
      </c>
      <c r="S41" s="795" t="s">
        <v>8</v>
      </c>
      <c r="V41" s="735">
        <f>G41-W41</f>
        <v>-14026</v>
      </c>
      <c r="W41" s="795">
        <v>55464</v>
      </c>
      <c r="X41" s="19">
        <f>E41-G41</f>
        <v>205362</v>
      </c>
    </row>
    <row r="42" spans="1:24" s="795" customFormat="1" ht="30.95" customHeight="1" x14ac:dyDescent="0.25">
      <c r="A42" s="8"/>
      <c r="B42" s="783" t="s">
        <v>301</v>
      </c>
      <c r="C42" s="783">
        <v>0</v>
      </c>
      <c r="D42" s="783" t="s">
        <v>302</v>
      </c>
      <c r="E42" s="798">
        <f>'1403-04-24'!E42+'1403-04-27'!C42</f>
        <v>296</v>
      </c>
      <c r="F42" s="783">
        <v>0</v>
      </c>
      <c r="G42" s="798">
        <f>'1403-04-24'!G42-F42+C42+R42</f>
        <v>0</v>
      </c>
      <c r="H42" s="937" t="s">
        <v>42</v>
      </c>
      <c r="I42" s="938"/>
      <c r="J42" s="938"/>
      <c r="K42" s="939"/>
      <c r="L42" s="42"/>
      <c r="M42" s="791" t="s">
        <v>67</v>
      </c>
      <c r="N42" s="798">
        <f>'1403-04-24'!O42</f>
        <v>1245.45</v>
      </c>
      <c r="O42" s="794">
        <f>SUMIF(F15:F23,S42,J15:J23)</f>
        <v>1339</v>
      </c>
      <c r="P42" s="798">
        <f>'1403-04-24'!P42+O42+Q42</f>
        <v>109666.52</v>
      </c>
      <c r="Q42" s="19">
        <f>Q41*0.6</f>
        <v>0</v>
      </c>
      <c r="R42" s="19"/>
      <c r="S42" s="795" t="s">
        <v>356</v>
      </c>
      <c r="U42" s="19"/>
    </row>
    <row r="43" spans="1:24" s="795" customFormat="1" ht="30.95" customHeight="1" x14ac:dyDescent="0.25">
      <c r="A43" s="8"/>
      <c r="B43" s="783" t="s">
        <v>551</v>
      </c>
      <c r="C43" s="783">
        <v>0</v>
      </c>
      <c r="D43" s="783" t="s">
        <v>485</v>
      </c>
      <c r="E43" s="798">
        <f>'1403-04-24'!E43+'1403-04-27'!C43</f>
        <v>340</v>
      </c>
      <c r="F43" s="783">
        <v>0</v>
      </c>
      <c r="G43" s="798">
        <f>'1403-04-24'!G43-F43+C43+R43</f>
        <v>330</v>
      </c>
      <c r="H43" s="937" t="s">
        <v>42</v>
      </c>
      <c r="I43" s="938"/>
      <c r="J43" s="938"/>
      <c r="K43" s="939"/>
      <c r="L43" s="42"/>
      <c r="M43" s="791" t="s">
        <v>164</v>
      </c>
      <c r="N43" s="798">
        <f>'1403-04-24'!O43</f>
        <v>186</v>
      </c>
      <c r="O43" s="794">
        <f>SUMIF(B15:B23,S43,J15:J23)</f>
        <v>0</v>
      </c>
      <c r="P43" s="798">
        <f>'1403-04-24'!P43+O43+Q43</f>
        <v>46198.26</v>
      </c>
      <c r="Q43" s="795">
        <v>0</v>
      </c>
      <c r="R43" s="19"/>
      <c r="S43" s="795" t="s">
        <v>163</v>
      </c>
      <c r="U43" s="19"/>
    </row>
    <row r="44" spans="1:24" s="795" customFormat="1" ht="30.95" customHeight="1" x14ac:dyDescent="0.25">
      <c r="A44" s="8"/>
      <c r="B44" s="783" t="s">
        <v>527</v>
      </c>
      <c r="C44" s="783">
        <v>0</v>
      </c>
      <c r="D44" s="783" t="s">
        <v>485</v>
      </c>
      <c r="E44" s="798">
        <f>'1403-04-24'!E44+'1403-04-27'!C44</f>
        <v>84</v>
      </c>
      <c r="F44" s="783">
        <v>0</v>
      </c>
      <c r="G44" s="798">
        <f>'1403-04-24'!G44-F44+C44+R44</f>
        <v>340</v>
      </c>
      <c r="H44" s="937" t="s">
        <v>42</v>
      </c>
      <c r="I44" s="938"/>
      <c r="J44" s="938"/>
      <c r="K44" s="939"/>
      <c r="L44" s="42"/>
      <c r="M44" s="791" t="s">
        <v>190</v>
      </c>
      <c r="N44" s="798">
        <f>'1403-04-24'!O44</f>
        <v>75</v>
      </c>
      <c r="O44" s="794">
        <f>SUMIF(B18:B26,S44,J18:J26)</f>
        <v>0</v>
      </c>
      <c r="P44" s="798">
        <f>'1403-04-24'!P44+O44+Q44</f>
        <v>1502.3</v>
      </c>
      <c r="Q44" s="19">
        <v>0</v>
      </c>
      <c r="R44" s="19"/>
      <c r="S44" s="795" t="s">
        <v>417</v>
      </c>
    </row>
    <row r="45" spans="1:24" s="795" customFormat="1" ht="30.95" customHeight="1" x14ac:dyDescent="0.25">
      <c r="A45" s="8"/>
      <c r="B45" s="783" t="s">
        <v>578</v>
      </c>
      <c r="C45" s="783">
        <v>100</v>
      </c>
      <c r="D45" s="783" t="s">
        <v>302</v>
      </c>
      <c r="E45" s="798">
        <f>'1403-04-24'!E45+'1403-04-27'!C45</f>
        <v>10174</v>
      </c>
      <c r="F45" s="794">
        <f>C45</f>
        <v>100</v>
      </c>
      <c r="G45" s="794"/>
      <c r="H45" s="937" t="s">
        <v>42</v>
      </c>
      <c r="I45" s="938"/>
      <c r="J45" s="938"/>
      <c r="K45" s="939"/>
      <c r="L45" s="42"/>
      <c r="M45" s="783" t="s">
        <v>191</v>
      </c>
      <c r="N45" s="794">
        <f>'1403-04-23'!O45</f>
        <v>0</v>
      </c>
      <c r="O45" s="794">
        <f>SUMIF(B19:B27,S45,J19:J27)</f>
        <v>0</v>
      </c>
      <c r="P45" s="798">
        <f>'1403-04-24'!P45+O45+Q45</f>
        <v>135</v>
      </c>
      <c r="Q45" s="795">
        <v>0</v>
      </c>
      <c r="S45" s="795" t="s">
        <v>367</v>
      </c>
    </row>
    <row r="46" spans="1:24" s="795" customFormat="1" ht="30.95" hidden="1" customHeight="1" x14ac:dyDescent="0.25">
      <c r="A46" s="8"/>
      <c r="B46" s="783"/>
      <c r="C46" s="783"/>
      <c r="D46" s="783"/>
      <c r="E46" s="794"/>
      <c r="F46" s="783"/>
      <c r="G46" s="794"/>
      <c r="H46" s="937"/>
      <c r="I46" s="938"/>
      <c r="J46" s="938"/>
      <c r="K46" s="939"/>
      <c r="L46" s="42"/>
      <c r="M46" s="791"/>
      <c r="N46" s="794"/>
      <c r="O46" s="794"/>
      <c r="P46" s="794"/>
    </row>
    <row r="47" spans="1:24" s="795" customFormat="1" ht="6" hidden="1" customHeight="1" x14ac:dyDescent="0.25">
      <c r="A47" s="8"/>
      <c r="B47" s="786"/>
      <c r="C47" s="778"/>
      <c r="D47" s="778"/>
      <c r="E47" s="775"/>
      <c r="F47" s="778"/>
      <c r="G47" s="775"/>
      <c r="H47" s="788"/>
      <c r="I47" s="788"/>
      <c r="J47" s="788"/>
      <c r="K47" s="788"/>
      <c r="L47" s="209"/>
      <c r="M47" s="777"/>
      <c r="N47" s="775"/>
      <c r="O47" s="775"/>
      <c r="P47" s="29"/>
    </row>
    <row r="48" spans="1:24" s="795" customFormat="1" ht="30.95" hidden="1" customHeight="1" x14ac:dyDescent="0.25">
      <c r="A48" s="8"/>
      <c r="B48" s="928" t="s">
        <v>642</v>
      </c>
      <c r="C48" s="929"/>
      <c r="D48" s="1079">
        <f>P41/X41</f>
        <v>0.69880956554766704</v>
      </c>
      <c r="E48" s="1080"/>
      <c r="F48" s="774"/>
      <c r="G48" s="774"/>
      <c r="H48" s="1076"/>
      <c r="I48" s="1077"/>
      <c r="J48" s="1077"/>
      <c r="K48" s="1078"/>
      <c r="L48" s="42"/>
      <c r="M48" s="773"/>
      <c r="N48" s="774"/>
      <c r="O48" s="774"/>
      <c r="P48" s="774"/>
    </row>
    <row r="49" spans="1:21" s="795" customFormat="1" ht="30.95" customHeight="1" x14ac:dyDescent="0.25">
      <c r="A49" s="8"/>
      <c r="B49" s="793"/>
      <c r="C49" s="793"/>
      <c r="D49" s="793"/>
      <c r="E49" s="771"/>
      <c r="F49" s="771"/>
      <c r="G49" s="771"/>
      <c r="H49" s="772"/>
      <c r="I49" s="772"/>
      <c r="J49" s="772"/>
      <c r="K49" s="772"/>
      <c r="L49" s="209"/>
      <c r="M49" s="793"/>
      <c r="N49" s="771"/>
      <c r="O49" s="771"/>
      <c r="P49" s="771"/>
    </row>
    <row r="50" spans="1:21" s="795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  <c r="R50" s="795">
        <v>0</v>
      </c>
      <c r="S50" s="795" t="s">
        <v>625</v>
      </c>
    </row>
    <row r="51" spans="1:21" s="795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795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SUM(U42:U61)</f>
        <v>0</v>
      </c>
    </row>
  </sheetData>
  <mergeCells count="89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B9:D9"/>
    <mergeCell ref="F9:G9"/>
    <mergeCell ref="I9:L9"/>
    <mergeCell ref="M9:P9"/>
    <mergeCell ref="T9:W9"/>
    <mergeCell ref="S7:V8"/>
    <mergeCell ref="B8:D8"/>
    <mergeCell ref="F8:G8"/>
    <mergeCell ref="I8:L8"/>
    <mergeCell ref="M8:P8"/>
    <mergeCell ref="B13:B14"/>
    <mergeCell ref="C13:C14"/>
    <mergeCell ref="D13:D14"/>
    <mergeCell ref="E13:E14"/>
    <mergeCell ref="F13:F14"/>
    <mergeCell ref="B10:D10"/>
    <mergeCell ref="F10:G10"/>
    <mergeCell ref="I10:L10"/>
    <mergeCell ref="M10:P10"/>
    <mergeCell ref="B12:P12"/>
    <mergeCell ref="K17:L17"/>
    <mergeCell ref="M17:P17"/>
    <mergeCell ref="Q17:T17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6:L16"/>
    <mergeCell ref="M16:P16"/>
    <mergeCell ref="K18:L18"/>
    <mergeCell ref="M18:P18"/>
    <mergeCell ref="S18:T18"/>
    <mergeCell ref="M19:P19"/>
    <mergeCell ref="K20:L20"/>
    <mergeCell ref="M20:P20"/>
    <mergeCell ref="J31:K31"/>
    <mergeCell ref="M21:P21"/>
    <mergeCell ref="K22:L22"/>
    <mergeCell ref="M22:P22"/>
    <mergeCell ref="K23:L23"/>
    <mergeCell ref="M23:P23"/>
    <mergeCell ref="B25:K25"/>
    <mergeCell ref="M25:P25"/>
    <mergeCell ref="J26:K26"/>
    <mergeCell ref="J27:K27"/>
    <mergeCell ref="J28:K28"/>
    <mergeCell ref="J29:K29"/>
    <mergeCell ref="J30:K30"/>
    <mergeCell ref="H42:K42"/>
    <mergeCell ref="J32:K32"/>
    <mergeCell ref="J33:K33"/>
    <mergeCell ref="J34:K34"/>
    <mergeCell ref="J35:K35"/>
    <mergeCell ref="J36:K36"/>
    <mergeCell ref="J37:K37"/>
    <mergeCell ref="B38:P38"/>
    <mergeCell ref="B39:K39"/>
    <mergeCell ref="M39:P39"/>
    <mergeCell ref="H40:K40"/>
    <mergeCell ref="H41:K41"/>
    <mergeCell ref="B50:G50"/>
    <mergeCell ref="H50:P50"/>
    <mergeCell ref="B51:P51"/>
    <mergeCell ref="B52:P52"/>
    <mergeCell ref="H43:K43"/>
    <mergeCell ref="H44:K44"/>
    <mergeCell ref="H45:K45"/>
    <mergeCell ref="H46:K46"/>
    <mergeCell ref="B48:C48"/>
    <mergeCell ref="D48:E48"/>
    <mergeCell ref="H48:K48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8EA5-904C-4FAA-9723-0FD7FC0D3802}">
  <sheetPr>
    <pageSetUpPr fitToPage="1"/>
  </sheetPr>
  <dimension ref="A2:Z62"/>
  <sheetViews>
    <sheetView rightToLeft="1" view="pageBreakPreview" topLeftCell="A34" zoomScaleNormal="100" zoomScaleSheetLayoutView="100" workbookViewId="0">
      <selection activeCell="H44" sqref="H44:K44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819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819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819" customFormat="1" ht="23.1" customHeight="1" x14ac:dyDescent="0.25">
      <c r="A4" s="8"/>
      <c r="B4" s="977" t="s">
        <v>2</v>
      </c>
      <c r="C4" s="977"/>
      <c r="D4" s="977"/>
      <c r="E4" s="977"/>
      <c r="F4" s="808"/>
      <c r="G4" s="978" t="s">
        <v>16</v>
      </c>
      <c r="H4" s="978"/>
      <c r="I4" s="1071">
        <v>45491</v>
      </c>
      <c r="J4" s="1071"/>
      <c r="K4" s="1071"/>
      <c r="L4" s="1071"/>
      <c r="M4" s="1071"/>
      <c r="N4" s="978" t="s">
        <v>3</v>
      </c>
      <c r="O4" s="978"/>
      <c r="P4" s="102">
        <v>88</v>
      </c>
      <c r="R4" s="815"/>
    </row>
    <row r="5" spans="1:26" s="805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819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810" customFormat="1" ht="22.5" customHeight="1" x14ac:dyDescent="0.25">
      <c r="A7" s="8"/>
      <c r="B7" s="892" t="s">
        <v>60</v>
      </c>
      <c r="C7" s="892"/>
      <c r="D7" s="892"/>
      <c r="E7" s="809" t="s">
        <v>18</v>
      </c>
      <c r="F7" s="892" t="s">
        <v>60</v>
      </c>
      <c r="G7" s="892"/>
      <c r="H7" s="809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810" customFormat="1" ht="30" customHeight="1" x14ac:dyDescent="0.25">
      <c r="A8" s="8"/>
      <c r="B8" s="885" t="s">
        <v>648</v>
      </c>
      <c r="C8" s="886"/>
      <c r="D8" s="887"/>
      <c r="E8" s="816" t="s">
        <v>42</v>
      </c>
      <c r="F8" s="888" t="s">
        <v>627</v>
      </c>
      <c r="G8" s="890"/>
      <c r="H8" s="802">
        <v>900</v>
      </c>
      <c r="I8" s="1059" t="s">
        <v>650</v>
      </c>
      <c r="J8" s="1060"/>
      <c r="K8" s="1060"/>
      <c r="L8" s="1061"/>
      <c r="M8" s="1005" t="s">
        <v>557</v>
      </c>
      <c r="N8" s="1005"/>
      <c r="O8" s="1005"/>
      <c r="P8" s="1005"/>
      <c r="S8" s="1034"/>
      <c r="T8" s="1035"/>
      <c r="U8" s="1035"/>
      <c r="V8" s="1036"/>
    </row>
    <row r="9" spans="1:26" s="810" customFormat="1" ht="30" customHeight="1" x14ac:dyDescent="0.25">
      <c r="A9" s="8"/>
      <c r="B9" s="1068"/>
      <c r="C9" s="1069"/>
      <c r="D9" s="1070"/>
      <c r="E9" s="816" t="s">
        <v>42</v>
      </c>
      <c r="F9" s="928" t="s">
        <v>102</v>
      </c>
      <c r="G9" s="929"/>
      <c r="H9" s="802">
        <v>0</v>
      </c>
      <c r="I9" s="1062" t="s">
        <v>42</v>
      </c>
      <c r="J9" s="1063"/>
      <c r="K9" s="1063"/>
      <c r="L9" s="1064"/>
      <c r="M9" s="1005" t="s">
        <v>651</v>
      </c>
      <c r="N9" s="1005"/>
      <c r="O9" s="1005"/>
      <c r="P9" s="1005"/>
      <c r="T9" s="1037" t="s">
        <v>523</v>
      </c>
      <c r="U9" s="1038"/>
      <c r="V9" s="1038"/>
      <c r="W9" s="1039"/>
    </row>
    <row r="10" spans="1:26" s="810" customFormat="1" ht="30" customHeight="1" x14ac:dyDescent="0.25">
      <c r="A10" s="8"/>
      <c r="B10" s="888"/>
      <c r="C10" s="889"/>
      <c r="D10" s="890"/>
      <c r="E10" s="816" t="s">
        <v>42</v>
      </c>
      <c r="F10" s="928" t="s">
        <v>629</v>
      </c>
      <c r="G10" s="929"/>
      <c r="H10" s="802">
        <v>2</v>
      </c>
      <c r="I10" s="1062" t="s">
        <v>649</v>
      </c>
      <c r="J10" s="1063"/>
      <c r="K10" s="1063"/>
      <c r="L10" s="1064"/>
      <c r="M10" s="1005" t="s">
        <v>646</v>
      </c>
      <c r="N10" s="1005"/>
      <c r="O10" s="1005"/>
      <c r="P10" s="1005"/>
    </row>
    <row r="11" spans="1:26" s="805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819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819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933" t="s">
        <v>55</v>
      </c>
      <c r="I13" s="935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815" customFormat="1" ht="18.75" customHeight="1" x14ac:dyDescent="0.25">
      <c r="A14" s="8"/>
      <c r="B14" s="894"/>
      <c r="C14" s="894"/>
      <c r="D14" s="894"/>
      <c r="E14" s="894"/>
      <c r="F14" s="927"/>
      <c r="G14" s="893"/>
      <c r="H14" s="807" t="s">
        <v>57</v>
      </c>
      <c r="I14" s="807" t="s">
        <v>58</v>
      </c>
      <c r="J14" s="894"/>
      <c r="K14" s="945"/>
      <c r="L14" s="947"/>
      <c r="M14" s="945"/>
      <c r="N14" s="946"/>
      <c r="O14" s="946"/>
      <c r="P14" s="947"/>
      <c r="S14" s="899"/>
      <c r="T14" s="899"/>
    </row>
    <row r="15" spans="1:26" s="819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850</v>
      </c>
      <c r="F15" s="6" t="s">
        <v>356</v>
      </c>
      <c r="G15" s="802" t="s">
        <v>115</v>
      </c>
      <c r="H15" s="7">
        <v>110</v>
      </c>
      <c r="I15" s="7">
        <v>0</v>
      </c>
      <c r="J15" s="29">
        <f>H15*7+I15*4</f>
        <v>770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819" t="str">
        <f>C15</f>
        <v>712 + 280</v>
      </c>
      <c r="Y15" s="819" t="str">
        <f>D15</f>
        <v>713 + 360</v>
      </c>
      <c r="Z15" s="417" t="str">
        <f>G15</f>
        <v>712 + 350</v>
      </c>
    </row>
    <row r="16" spans="1:26" s="819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2000</v>
      </c>
      <c r="F16" s="6" t="s">
        <v>333</v>
      </c>
      <c r="G16" s="802" t="s">
        <v>311</v>
      </c>
      <c r="H16" s="7">
        <v>0</v>
      </c>
      <c r="I16" s="7">
        <v>14</v>
      </c>
      <c r="J16" s="29">
        <f>H16*6.65+I16*4.15</f>
        <v>58.100000000000009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806"/>
      <c r="T16" s="806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712 350</v>
      </c>
    </row>
    <row r="17" spans="1:22" s="819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1500</v>
      </c>
      <c r="F17" s="6" t="s">
        <v>356</v>
      </c>
      <c r="G17" s="802" t="s">
        <v>543</v>
      </c>
      <c r="H17" s="802">
        <v>5</v>
      </c>
      <c r="I17" s="30">
        <v>90</v>
      </c>
      <c r="J17" s="29">
        <f>H17*6.65+I17*4.15</f>
        <v>406.75000000000006</v>
      </c>
      <c r="K17" s="960" t="s">
        <v>69</v>
      </c>
      <c r="L17" s="961"/>
      <c r="M17" s="928" t="s">
        <v>647</v>
      </c>
      <c r="N17" s="891"/>
      <c r="O17" s="891"/>
      <c r="P17" s="929"/>
      <c r="Q17" s="884"/>
      <c r="R17" s="884"/>
      <c r="S17" s="884"/>
      <c r="T17" s="884"/>
    </row>
    <row r="18" spans="1:22" s="819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2400</v>
      </c>
      <c r="F18" s="6" t="s">
        <v>356</v>
      </c>
      <c r="G18" s="802" t="s">
        <v>546</v>
      </c>
      <c r="H18" s="802">
        <v>53</v>
      </c>
      <c r="I18" s="30">
        <v>28</v>
      </c>
      <c r="J18" s="29">
        <f>H18*7+I18*5</f>
        <v>511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2" s="819" customFormat="1" ht="20.100000000000001" customHeight="1" x14ac:dyDescent="0.25">
      <c r="A19" s="8"/>
      <c r="B19" s="7" t="s">
        <v>8</v>
      </c>
      <c r="C19" s="7" t="s">
        <v>396</v>
      </c>
      <c r="D19" s="6" t="s">
        <v>427</v>
      </c>
      <c r="E19" s="802">
        <v>900</v>
      </c>
      <c r="F19" s="802" t="s">
        <v>333</v>
      </c>
      <c r="G19" s="802" t="s">
        <v>652</v>
      </c>
      <c r="H19" s="802">
        <v>18</v>
      </c>
      <c r="I19" s="802">
        <v>0</v>
      </c>
      <c r="J19" s="29">
        <f>H19*7+I19*5</f>
        <v>126</v>
      </c>
      <c r="K19" s="813" t="s">
        <v>70</v>
      </c>
      <c r="L19" s="814"/>
      <c r="M19" s="910" t="s">
        <v>28</v>
      </c>
      <c r="N19" s="910"/>
      <c r="O19" s="910"/>
      <c r="P19" s="910"/>
      <c r="S19" s="806"/>
      <c r="T19" s="209"/>
    </row>
    <row r="20" spans="1:22" s="819" customFormat="1" ht="20.100000000000001" customHeight="1" x14ac:dyDescent="0.25">
      <c r="A20" s="8"/>
      <c r="B20" s="6" t="s">
        <v>163</v>
      </c>
      <c r="C20" s="7" t="s">
        <v>396</v>
      </c>
      <c r="D20" s="6" t="s">
        <v>427</v>
      </c>
      <c r="E20" s="802" t="s">
        <v>42</v>
      </c>
      <c r="F20" s="802" t="s">
        <v>333</v>
      </c>
      <c r="G20" s="802" t="s">
        <v>652</v>
      </c>
      <c r="H20" s="802" t="s">
        <v>42</v>
      </c>
      <c r="I20" s="802" t="s">
        <v>42</v>
      </c>
      <c r="J20" s="29">
        <f>J19+J16</f>
        <v>184.10000000000002</v>
      </c>
      <c r="K20" s="960" t="s">
        <v>70</v>
      </c>
      <c r="L20" s="961"/>
      <c r="M20" s="910" t="s">
        <v>28</v>
      </c>
      <c r="N20" s="910"/>
      <c r="O20" s="910"/>
      <c r="P20" s="910"/>
      <c r="S20" s="806"/>
      <c r="T20" s="209"/>
    </row>
    <row r="21" spans="1:22" s="819" customFormat="1" ht="20.100000000000001" customHeight="1" x14ac:dyDescent="0.25">
      <c r="A21" s="8"/>
      <c r="B21" s="802" t="s">
        <v>367</v>
      </c>
      <c r="C21" s="802" t="s">
        <v>42</v>
      </c>
      <c r="D21" s="802" t="s">
        <v>42</v>
      </c>
      <c r="E21" s="802" t="s">
        <v>42</v>
      </c>
      <c r="F21" s="802" t="s">
        <v>42</v>
      </c>
      <c r="G21" s="802" t="s">
        <v>98</v>
      </c>
      <c r="H21" s="802" t="s">
        <v>42</v>
      </c>
      <c r="I21" s="802" t="s">
        <v>42</v>
      </c>
      <c r="J21" s="802">
        <v>0</v>
      </c>
      <c r="K21" s="813" t="s">
        <v>70</v>
      </c>
      <c r="L21" s="814"/>
      <c r="M21" s="910" t="s">
        <v>42</v>
      </c>
      <c r="N21" s="910"/>
      <c r="O21" s="910"/>
      <c r="P21" s="910"/>
      <c r="S21" s="7" t="s">
        <v>39</v>
      </c>
      <c r="T21" s="6" t="s">
        <v>93</v>
      </c>
    </row>
    <row r="22" spans="1:22" s="819" customFormat="1" ht="20.100000000000001" customHeight="1" x14ac:dyDescent="0.25">
      <c r="A22" s="8"/>
      <c r="B22" s="802" t="s">
        <v>417</v>
      </c>
      <c r="C22" s="802" t="s">
        <v>42</v>
      </c>
      <c r="D22" s="802" t="s">
        <v>42</v>
      </c>
      <c r="E22" s="802" t="s">
        <v>42</v>
      </c>
      <c r="F22" s="802" t="s">
        <v>42</v>
      </c>
      <c r="G22" s="802" t="s">
        <v>621</v>
      </c>
      <c r="H22" s="802" t="s">
        <v>42</v>
      </c>
      <c r="I22" s="802" t="s">
        <v>42</v>
      </c>
      <c r="J22" s="818">
        <v>0</v>
      </c>
      <c r="K22" s="960" t="s">
        <v>69</v>
      </c>
      <c r="L22" s="961"/>
      <c r="M22" s="900"/>
      <c r="N22" s="900"/>
      <c r="O22" s="900"/>
      <c r="P22" s="900"/>
      <c r="S22" s="806"/>
      <c r="T22" s="209"/>
    </row>
    <row r="23" spans="1:22" s="819" customFormat="1" ht="20.100000000000001" customHeight="1" x14ac:dyDescent="0.25">
      <c r="A23" s="8"/>
      <c r="B23" s="7"/>
      <c r="C23" s="7"/>
      <c r="D23" s="7"/>
      <c r="E23" s="7"/>
      <c r="F23" s="6"/>
      <c r="G23" s="802"/>
      <c r="H23" s="7"/>
      <c r="I23" s="7"/>
      <c r="J23" s="29"/>
      <c r="K23" s="960"/>
      <c r="L23" s="961"/>
      <c r="M23" s="900"/>
      <c r="N23" s="900"/>
      <c r="O23" s="900"/>
      <c r="P23" s="900"/>
      <c r="S23" s="806"/>
      <c r="T23" s="806"/>
    </row>
    <row r="24" spans="1:22" s="805" customFormat="1" ht="6" customHeight="1" x14ac:dyDescent="0.25">
      <c r="B24" s="16"/>
      <c r="C24" s="16"/>
      <c r="D24" s="17"/>
      <c r="E24" s="16"/>
      <c r="F24" s="17"/>
      <c r="H24" s="16"/>
      <c r="I24" s="16"/>
      <c r="J24" s="16"/>
    </row>
    <row r="25" spans="1:22" s="819" customFormat="1" ht="19.5" customHeight="1" x14ac:dyDescent="0.25">
      <c r="A25" s="8"/>
      <c r="B25" s="933" t="s">
        <v>27</v>
      </c>
      <c r="C25" s="934"/>
      <c r="D25" s="934"/>
      <c r="E25" s="934"/>
      <c r="F25" s="934"/>
      <c r="G25" s="934"/>
      <c r="H25" s="934"/>
      <c r="I25" s="934"/>
      <c r="J25" s="934"/>
      <c r="K25" s="935"/>
      <c r="L25" s="52"/>
      <c r="M25" s="933" t="s">
        <v>291</v>
      </c>
      <c r="N25" s="934"/>
      <c r="O25" s="934"/>
      <c r="P25" s="935"/>
    </row>
    <row r="26" spans="1:22" s="815" customFormat="1" ht="47.1" customHeight="1" x14ac:dyDescent="0.25">
      <c r="A26" s="8"/>
      <c r="B26" s="809" t="s">
        <v>26</v>
      </c>
      <c r="C26" s="809" t="s">
        <v>28</v>
      </c>
      <c r="D26" s="809" t="s">
        <v>29</v>
      </c>
      <c r="E26" s="809" t="s">
        <v>64</v>
      </c>
      <c r="F26" s="809" t="s">
        <v>30</v>
      </c>
      <c r="G26" s="812" t="s">
        <v>51</v>
      </c>
      <c r="H26" s="812" t="s">
        <v>52</v>
      </c>
      <c r="I26" s="812" t="s">
        <v>53</v>
      </c>
      <c r="J26" s="901" t="s">
        <v>54</v>
      </c>
      <c r="K26" s="902"/>
      <c r="L26" s="51"/>
      <c r="M26" s="809" t="s">
        <v>292</v>
      </c>
      <c r="N26" s="809" t="s">
        <v>293</v>
      </c>
      <c r="O26" s="809" t="s">
        <v>294</v>
      </c>
      <c r="P26" s="809" t="s">
        <v>304</v>
      </c>
      <c r="Q26" s="815" t="s">
        <v>638</v>
      </c>
      <c r="R26" s="815" t="s">
        <v>28</v>
      </c>
      <c r="S26" s="815" t="s">
        <v>639</v>
      </c>
      <c r="T26" s="815" t="s">
        <v>640</v>
      </c>
      <c r="U26" s="815" t="s">
        <v>641</v>
      </c>
      <c r="V26" s="815" t="s">
        <v>29</v>
      </c>
    </row>
    <row r="27" spans="1:22" s="819" customFormat="1" ht="17.100000000000001" customHeight="1" x14ac:dyDescent="0.25">
      <c r="A27" s="8"/>
      <c r="B27" s="718" t="s">
        <v>43</v>
      </c>
      <c r="C27" s="719">
        <v>2</v>
      </c>
      <c r="D27" s="719">
        <v>3</v>
      </c>
      <c r="E27" s="40">
        <v>2</v>
      </c>
      <c r="F27" s="719">
        <f>SUM(C27:E27)</f>
        <v>7</v>
      </c>
      <c r="G27" s="40">
        <v>45</v>
      </c>
      <c r="H27" s="40">
        <v>0</v>
      </c>
      <c r="I27" s="40">
        <v>50</v>
      </c>
      <c r="J27" s="988">
        <v>10</v>
      </c>
      <c r="K27" s="990"/>
      <c r="L27" s="50"/>
      <c r="M27" s="801" t="s">
        <v>308</v>
      </c>
      <c r="N27" s="801">
        <v>5</v>
      </c>
      <c r="O27" s="801">
        <v>1</v>
      </c>
      <c r="P27" s="801">
        <f>O27+N27</f>
        <v>6</v>
      </c>
      <c r="Q27" s="819">
        <v>10</v>
      </c>
      <c r="R27" s="819">
        <v>10</v>
      </c>
      <c r="S27" s="819">
        <v>0</v>
      </c>
      <c r="T27" s="819">
        <v>0</v>
      </c>
      <c r="U27" s="819">
        <v>0</v>
      </c>
      <c r="V27" s="819">
        <v>30</v>
      </c>
    </row>
    <row r="28" spans="1:22" s="819" customFormat="1" ht="17.100000000000001" customHeight="1" x14ac:dyDescent="0.25">
      <c r="A28" s="8"/>
      <c r="B28" s="40" t="s">
        <v>12</v>
      </c>
      <c r="C28" s="719">
        <v>0</v>
      </c>
      <c r="D28" s="719">
        <v>1</v>
      </c>
      <c r="E28" s="40">
        <v>3</v>
      </c>
      <c r="F28" s="719">
        <f t="shared" ref="F28:F34" si="1">SUM(C28:E28)</f>
        <v>4</v>
      </c>
      <c r="G28" s="40">
        <f t="shared" ref="G28:G36" si="2">Q28+R28+S28+T28+U28+V28</f>
        <v>20</v>
      </c>
      <c r="H28" s="40">
        <v>0</v>
      </c>
      <c r="I28" s="40">
        <f>SUM(G28:H28)</f>
        <v>20</v>
      </c>
      <c r="J28" s="988">
        <v>0</v>
      </c>
      <c r="K28" s="990"/>
      <c r="L28" s="50"/>
      <c r="M28" s="801" t="s">
        <v>300</v>
      </c>
      <c r="N28" s="801">
        <v>7</v>
      </c>
      <c r="O28" s="801">
        <v>1</v>
      </c>
      <c r="P28" s="801">
        <f t="shared" ref="P28:P36" si="3">O28+N28</f>
        <v>8</v>
      </c>
      <c r="Q28" s="819">
        <v>0</v>
      </c>
      <c r="R28" s="819">
        <v>0</v>
      </c>
      <c r="S28" s="819">
        <v>0</v>
      </c>
      <c r="T28" s="819">
        <v>10</v>
      </c>
      <c r="U28" s="819">
        <v>10</v>
      </c>
      <c r="V28" s="819">
        <v>0</v>
      </c>
    </row>
    <row r="29" spans="1:22" s="819" customFormat="1" ht="17.100000000000001" customHeight="1" x14ac:dyDescent="0.25">
      <c r="A29" s="8"/>
      <c r="B29" s="40" t="s">
        <v>13</v>
      </c>
      <c r="C29" s="40">
        <v>3</v>
      </c>
      <c r="D29" s="40">
        <v>0</v>
      </c>
      <c r="E29" s="40">
        <v>13</v>
      </c>
      <c r="F29" s="719">
        <f t="shared" si="1"/>
        <v>16</v>
      </c>
      <c r="G29" s="40">
        <v>100</v>
      </c>
      <c r="H29" s="40">
        <v>0</v>
      </c>
      <c r="I29" s="40">
        <f>SUM(G29:H29)</f>
        <v>100</v>
      </c>
      <c r="J29" s="988">
        <v>10</v>
      </c>
      <c r="K29" s="990"/>
      <c r="L29" s="50"/>
      <c r="M29" s="801" t="s">
        <v>296</v>
      </c>
      <c r="N29" s="801">
        <v>7</v>
      </c>
      <c r="O29" s="801">
        <v>0</v>
      </c>
      <c r="P29" s="801">
        <f t="shared" si="3"/>
        <v>7</v>
      </c>
      <c r="Q29" s="819">
        <v>30</v>
      </c>
      <c r="R29" s="819">
        <v>20</v>
      </c>
      <c r="S29" s="819">
        <v>0</v>
      </c>
      <c r="T29" s="819">
        <v>30</v>
      </c>
      <c r="U29" s="819">
        <v>30</v>
      </c>
      <c r="V29" s="819">
        <v>0</v>
      </c>
    </row>
    <row r="30" spans="1:22" s="819" customFormat="1" ht="17.100000000000001" customHeight="1" x14ac:dyDescent="0.25">
      <c r="A30" s="8"/>
      <c r="B30" s="40" t="s">
        <v>10</v>
      </c>
      <c r="C30" s="40">
        <v>2</v>
      </c>
      <c r="D30" s="40">
        <v>0</v>
      </c>
      <c r="E30" s="40">
        <v>1</v>
      </c>
      <c r="F30" s="719">
        <f t="shared" si="1"/>
        <v>3</v>
      </c>
      <c r="G30" s="40">
        <v>30</v>
      </c>
      <c r="H30" s="40">
        <v>0</v>
      </c>
      <c r="I30" s="40">
        <f t="shared" ref="I30:I36" si="4">SUM(G30:H30)</f>
        <v>30</v>
      </c>
      <c r="J30" s="1072">
        <v>0</v>
      </c>
      <c r="K30" s="1073"/>
      <c r="L30" s="50"/>
      <c r="M30" s="801" t="s">
        <v>297</v>
      </c>
      <c r="N30" s="801">
        <v>5</v>
      </c>
      <c r="O30" s="801">
        <v>0</v>
      </c>
      <c r="P30" s="801">
        <f t="shared" si="3"/>
        <v>5</v>
      </c>
      <c r="Q30" s="819">
        <v>0</v>
      </c>
      <c r="R30" s="819">
        <v>10</v>
      </c>
      <c r="S30" s="819">
        <v>0</v>
      </c>
      <c r="T30" s="819">
        <v>0</v>
      </c>
      <c r="U30" s="819">
        <v>10</v>
      </c>
    </row>
    <row r="31" spans="1:22" s="819" customFormat="1" ht="17.100000000000001" customHeight="1" x14ac:dyDescent="0.25">
      <c r="A31" s="8"/>
      <c r="B31" s="40" t="s">
        <v>11</v>
      </c>
      <c r="C31" s="40">
        <v>7</v>
      </c>
      <c r="D31" s="40">
        <v>0</v>
      </c>
      <c r="E31" s="40">
        <v>3</v>
      </c>
      <c r="F31" s="719">
        <f t="shared" si="1"/>
        <v>10</v>
      </c>
      <c r="G31" s="40">
        <v>50</v>
      </c>
      <c r="H31" s="40">
        <v>0</v>
      </c>
      <c r="I31" s="40">
        <f t="shared" si="4"/>
        <v>50</v>
      </c>
      <c r="J31" s="988">
        <v>10</v>
      </c>
      <c r="K31" s="990"/>
      <c r="L31" s="50"/>
      <c r="M31" s="801" t="s">
        <v>295</v>
      </c>
      <c r="N31" s="801">
        <v>9</v>
      </c>
      <c r="O31" s="801">
        <v>1</v>
      </c>
      <c r="P31" s="801">
        <f t="shared" si="3"/>
        <v>10</v>
      </c>
      <c r="Q31" s="819">
        <v>0</v>
      </c>
      <c r="R31" s="819">
        <v>30</v>
      </c>
      <c r="S31" s="819">
        <v>0</v>
      </c>
      <c r="T31" s="819">
        <v>0</v>
      </c>
      <c r="U31" s="819">
        <v>30</v>
      </c>
    </row>
    <row r="32" spans="1:22" s="819" customFormat="1" ht="17.100000000000001" customHeight="1" x14ac:dyDescent="0.25">
      <c r="A32" s="8"/>
      <c r="B32" s="40" t="s">
        <v>31</v>
      </c>
      <c r="C32" s="40">
        <v>2</v>
      </c>
      <c r="D32" s="40">
        <v>2</v>
      </c>
      <c r="E32" s="40">
        <v>2</v>
      </c>
      <c r="F32" s="719">
        <f t="shared" si="1"/>
        <v>6</v>
      </c>
      <c r="G32" s="40">
        <f t="shared" si="2"/>
        <v>40</v>
      </c>
      <c r="H32" s="40">
        <v>0</v>
      </c>
      <c r="I32" s="40">
        <f t="shared" si="4"/>
        <v>40</v>
      </c>
      <c r="J32" s="988">
        <v>0</v>
      </c>
      <c r="K32" s="990"/>
      <c r="L32" s="50"/>
      <c r="M32" s="801" t="s">
        <v>309</v>
      </c>
      <c r="N32" s="801">
        <v>19</v>
      </c>
      <c r="O32" s="801">
        <v>1</v>
      </c>
      <c r="P32" s="801">
        <f t="shared" si="3"/>
        <v>20</v>
      </c>
      <c r="Q32" s="819">
        <v>0</v>
      </c>
      <c r="R32" s="819">
        <v>20</v>
      </c>
      <c r="S32" s="819">
        <v>0</v>
      </c>
      <c r="T32" s="819">
        <v>0</v>
      </c>
      <c r="U32" s="819">
        <v>10</v>
      </c>
      <c r="V32" s="819">
        <v>10</v>
      </c>
    </row>
    <row r="33" spans="1:24" s="819" customFormat="1" ht="17.100000000000001" customHeight="1" x14ac:dyDescent="0.25">
      <c r="A33" s="8"/>
      <c r="B33" s="40" t="s">
        <v>32</v>
      </c>
      <c r="C33" s="40">
        <v>2</v>
      </c>
      <c r="D33" s="40">
        <v>0</v>
      </c>
      <c r="E33" s="40">
        <v>0</v>
      </c>
      <c r="F33" s="719">
        <f t="shared" si="1"/>
        <v>2</v>
      </c>
      <c r="G33" s="40">
        <f t="shared" si="2"/>
        <v>0</v>
      </c>
      <c r="H33" s="40">
        <v>0</v>
      </c>
      <c r="I33" s="40">
        <f t="shared" si="4"/>
        <v>0</v>
      </c>
      <c r="J33" s="988">
        <v>0</v>
      </c>
      <c r="K33" s="990"/>
      <c r="L33" s="50"/>
      <c r="M33" s="801" t="s">
        <v>604</v>
      </c>
      <c r="N33" s="801">
        <v>6</v>
      </c>
      <c r="O33" s="801">
        <v>1</v>
      </c>
      <c r="P33" s="801">
        <f t="shared" si="3"/>
        <v>7</v>
      </c>
      <c r="Q33" s="819">
        <v>0</v>
      </c>
      <c r="R33" s="819">
        <v>0</v>
      </c>
      <c r="S33" s="819">
        <v>0</v>
      </c>
      <c r="T33" s="819">
        <v>0</v>
      </c>
      <c r="U33" s="819">
        <v>0</v>
      </c>
      <c r="V33" s="819">
        <v>0</v>
      </c>
    </row>
    <row r="34" spans="1:24" s="819" customFormat="1" ht="17.100000000000001" customHeight="1" x14ac:dyDescent="0.25">
      <c r="A34" s="8"/>
      <c r="B34" s="40" t="s">
        <v>63</v>
      </c>
      <c r="C34" s="40">
        <v>0</v>
      </c>
      <c r="D34" s="40">
        <v>2</v>
      </c>
      <c r="E34" s="40">
        <v>1</v>
      </c>
      <c r="F34" s="719">
        <f t="shared" si="1"/>
        <v>3</v>
      </c>
      <c r="G34" s="40">
        <f t="shared" si="2"/>
        <v>20</v>
      </c>
      <c r="H34" s="40">
        <v>0</v>
      </c>
      <c r="I34" s="40">
        <f t="shared" si="4"/>
        <v>20</v>
      </c>
      <c r="J34" s="988">
        <v>0</v>
      </c>
      <c r="K34" s="990"/>
      <c r="L34" s="50"/>
      <c r="M34" s="801" t="s">
        <v>299</v>
      </c>
      <c r="N34" s="801">
        <v>6</v>
      </c>
      <c r="O34" s="801">
        <v>0</v>
      </c>
      <c r="P34" s="801">
        <f t="shared" si="3"/>
        <v>6</v>
      </c>
      <c r="Q34" s="819">
        <v>10</v>
      </c>
      <c r="R34" s="819">
        <v>0</v>
      </c>
      <c r="S34" s="819">
        <v>0</v>
      </c>
      <c r="T34" s="819">
        <v>0</v>
      </c>
      <c r="U34" s="819">
        <v>0</v>
      </c>
      <c r="V34" s="819">
        <v>10</v>
      </c>
    </row>
    <row r="35" spans="1:24" s="819" customFormat="1" ht="17.100000000000001" customHeight="1" x14ac:dyDescent="0.25">
      <c r="A35" s="8"/>
      <c r="B35" s="40" t="s">
        <v>33</v>
      </c>
      <c r="C35" s="40">
        <v>1</v>
      </c>
      <c r="D35" s="40">
        <v>0</v>
      </c>
      <c r="E35" s="40" t="s">
        <v>72</v>
      </c>
      <c r="F35" s="719">
        <f>SUM(C35:E35)</f>
        <v>1</v>
      </c>
      <c r="G35" s="40">
        <f t="shared" si="2"/>
        <v>10</v>
      </c>
      <c r="H35" s="40">
        <v>0</v>
      </c>
      <c r="I35" s="40">
        <f t="shared" si="4"/>
        <v>10</v>
      </c>
      <c r="J35" s="988">
        <v>0</v>
      </c>
      <c r="K35" s="990"/>
      <c r="L35" s="50"/>
      <c r="M35" s="801" t="s">
        <v>307</v>
      </c>
      <c r="N35" s="801">
        <v>44</v>
      </c>
      <c r="O35" s="801">
        <v>0</v>
      </c>
      <c r="P35" s="801">
        <f t="shared" si="3"/>
        <v>44</v>
      </c>
      <c r="Q35" s="819">
        <v>0</v>
      </c>
      <c r="R35" s="819">
        <v>10</v>
      </c>
    </row>
    <row r="36" spans="1:24" s="819" customFormat="1" ht="17.100000000000001" customHeight="1" x14ac:dyDescent="0.25">
      <c r="A36" s="8"/>
      <c r="B36" s="40" t="s">
        <v>138</v>
      </c>
      <c r="C36" s="40">
        <v>0</v>
      </c>
      <c r="D36" s="40">
        <v>10</v>
      </c>
      <c r="E36" s="40">
        <v>0</v>
      </c>
      <c r="F36" s="40">
        <v>10</v>
      </c>
      <c r="G36" s="40">
        <f t="shared" si="2"/>
        <v>100</v>
      </c>
      <c r="H36" s="40">
        <v>0</v>
      </c>
      <c r="I36" s="40">
        <f t="shared" si="4"/>
        <v>100</v>
      </c>
      <c r="J36" s="988">
        <v>0</v>
      </c>
      <c r="K36" s="990"/>
      <c r="L36" s="50"/>
      <c r="M36" s="801" t="s">
        <v>549</v>
      </c>
      <c r="N36" s="801">
        <v>3</v>
      </c>
      <c r="O36" s="801">
        <v>0</v>
      </c>
      <c r="P36" s="801">
        <f t="shared" si="3"/>
        <v>3</v>
      </c>
      <c r="Q36" s="819">
        <v>0</v>
      </c>
      <c r="R36" s="819">
        <v>100</v>
      </c>
    </row>
    <row r="37" spans="1:24" s="819" customFormat="1" ht="17.100000000000001" customHeight="1" x14ac:dyDescent="0.25">
      <c r="A37" s="8"/>
      <c r="B37" s="40" t="s">
        <v>550</v>
      </c>
      <c r="C37" s="103">
        <f t="shared" ref="C37:I37" si="5">SUM(C27:C36)</f>
        <v>19</v>
      </c>
      <c r="D37" s="103">
        <f t="shared" si="5"/>
        <v>18</v>
      </c>
      <c r="E37" s="103">
        <f t="shared" si="5"/>
        <v>25</v>
      </c>
      <c r="F37" s="103">
        <f t="shared" si="5"/>
        <v>62</v>
      </c>
      <c r="G37" s="103">
        <f t="shared" si="5"/>
        <v>415</v>
      </c>
      <c r="H37" s="103">
        <f t="shared" si="5"/>
        <v>0</v>
      </c>
      <c r="I37" s="103">
        <f t="shared" si="5"/>
        <v>420</v>
      </c>
      <c r="J37" s="988">
        <f>SUM(J27:K36)</f>
        <v>30</v>
      </c>
      <c r="K37" s="990"/>
      <c r="L37" s="50"/>
      <c r="M37" s="801" t="s">
        <v>306</v>
      </c>
      <c r="N37" s="801">
        <f>SUM(N27:N36)</f>
        <v>111</v>
      </c>
      <c r="O37" s="801">
        <f>SUM(O27:O36)</f>
        <v>5</v>
      </c>
      <c r="P37" s="801">
        <f>SUM(P27:P36)</f>
        <v>116</v>
      </c>
      <c r="Q37" s="345">
        <f>N37-N35</f>
        <v>67</v>
      </c>
      <c r="S37" s="819">
        <f>(F37*10-G37)/10</f>
        <v>20.5</v>
      </c>
    </row>
    <row r="38" spans="1:24" s="819" customFormat="1" ht="6" customHeight="1" x14ac:dyDescent="0.25">
      <c r="A38" s="8"/>
      <c r="B38" s="891"/>
      <c r="C38" s="891"/>
      <c r="D38" s="891"/>
      <c r="E38" s="891"/>
      <c r="F38" s="891"/>
      <c r="G38" s="891"/>
      <c r="H38" s="891"/>
      <c r="I38" s="891"/>
      <c r="J38" s="891"/>
      <c r="K38" s="891"/>
      <c r="L38" s="987"/>
      <c r="M38" s="891"/>
      <c r="N38" s="891"/>
      <c r="O38" s="891"/>
      <c r="P38" s="891"/>
    </row>
    <row r="39" spans="1:24" s="819" customFormat="1" ht="21" customHeight="1" x14ac:dyDescent="0.25">
      <c r="A39" s="8"/>
      <c r="B39" s="933" t="s">
        <v>34</v>
      </c>
      <c r="C39" s="934"/>
      <c r="D39" s="934"/>
      <c r="E39" s="934"/>
      <c r="F39" s="934"/>
      <c r="G39" s="934"/>
      <c r="H39" s="934"/>
      <c r="I39" s="934"/>
      <c r="J39" s="934"/>
      <c r="K39" s="935"/>
      <c r="L39" s="44"/>
      <c r="M39" s="948" t="s">
        <v>46</v>
      </c>
      <c r="N39" s="949"/>
      <c r="O39" s="949"/>
      <c r="P39" s="950"/>
    </row>
    <row r="40" spans="1:24" s="819" customFormat="1" ht="30.6" customHeight="1" x14ac:dyDescent="0.25">
      <c r="A40" s="8"/>
      <c r="B40" s="812" t="s">
        <v>35</v>
      </c>
      <c r="C40" s="812" t="s">
        <v>36</v>
      </c>
      <c r="D40" s="812" t="s">
        <v>1</v>
      </c>
      <c r="E40" s="803" t="s">
        <v>45</v>
      </c>
      <c r="F40" s="812" t="s">
        <v>71</v>
      </c>
      <c r="G40" s="812" t="s">
        <v>37</v>
      </c>
      <c r="H40" s="901" t="s">
        <v>7</v>
      </c>
      <c r="I40" s="936"/>
      <c r="J40" s="936"/>
      <c r="K40" s="902"/>
      <c r="L40" s="43"/>
      <c r="M40" s="812" t="s">
        <v>50</v>
      </c>
      <c r="N40" s="812" t="s">
        <v>49</v>
      </c>
      <c r="O40" s="812" t="s">
        <v>48</v>
      </c>
      <c r="P40" s="812" t="s">
        <v>47</v>
      </c>
      <c r="Q40" s="819" t="s">
        <v>243</v>
      </c>
      <c r="R40" s="819" t="s">
        <v>424</v>
      </c>
    </row>
    <row r="41" spans="1:24" s="819" customFormat="1" ht="30.95" customHeight="1" x14ac:dyDescent="0.55000000000000004">
      <c r="A41" s="8"/>
      <c r="B41" s="802" t="s">
        <v>61</v>
      </c>
      <c r="C41" s="818">
        <v>38000</v>
      </c>
      <c r="D41" s="802" t="s">
        <v>62</v>
      </c>
      <c r="E41" s="818">
        <f>'1403-04-27'!E41+'1403-04-28'!C41</f>
        <v>284800</v>
      </c>
      <c r="F41" s="818">
        <v>2802</v>
      </c>
      <c r="G41" s="818">
        <f>'1403-04-27'!G41-F41+C41</f>
        <v>76636</v>
      </c>
      <c r="H41" s="1012" t="s">
        <v>425</v>
      </c>
      <c r="I41" s="1013"/>
      <c r="J41" s="1013"/>
      <c r="K41" s="1014"/>
      <c r="L41" s="41"/>
      <c r="M41" s="802" t="s">
        <v>66</v>
      </c>
      <c r="N41" s="818">
        <f>'1403-04-27'!O41</f>
        <v>1339</v>
      </c>
      <c r="O41" s="818">
        <f>SUMIF(B15:B23,S41,J15:J23)</f>
        <v>1871.8500000000001</v>
      </c>
      <c r="P41" s="818">
        <f>'1403-04-27'!P41+O41+Q41</f>
        <v>145380.78</v>
      </c>
      <c r="Q41" s="19">
        <v>0</v>
      </c>
      <c r="R41" s="19">
        <v>0</v>
      </c>
      <c r="S41" s="819" t="s">
        <v>8</v>
      </c>
      <c r="V41" s="735">
        <f>G41-W41</f>
        <v>21172</v>
      </c>
      <c r="W41" s="819">
        <v>55464</v>
      </c>
      <c r="X41" s="19">
        <f>E41-G41</f>
        <v>208164</v>
      </c>
    </row>
    <row r="42" spans="1:24" s="819" customFormat="1" ht="30.95" customHeight="1" x14ac:dyDescent="0.25">
      <c r="A42" s="8"/>
      <c r="B42" s="802" t="s">
        <v>301</v>
      </c>
      <c r="C42" s="802">
        <v>0</v>
      </c>
      <c r="D42" s="802" t="s">
        <v>302</v>
      </c>
      <c r="E42" s="818">
        <f>'1403-04-24'!E42+'1403-04-28'!C42</f>
        <v>296</v>
      </c>
      <c r="F42" s="802">
        <v>0</v>
      </c>
      <c r="G42" s="818">
        <f>'1403-04-27'!G42-F42+C42</f>
        <v>0</v>
      </c>
      <c r="H42" s="937" t="s">
        <v>42</v>
      </c>
      <c r="I42" s="938"/>
      <c r="J42" s="938"/>
      <c r="K42" s="939"/>
      <c r="L42" s="42"/>
      <c r="M42" s="816" t="s">
        <v>67</v>
      </c>
      <c r="N42" s="818">
        <f>'1403-04-27'!O42</f>
        <v>1339</v>
      </c>
      <c r="O42" s="818">
        <f>SUMIF(F15:F23,S42,J15:J23)</f>
        <v>1687.75</v>
      </c>
      <c r="P42" s="818">
        <f>'1403-04-27'!P42+O42+Q42</f>
        <v>111354.27</v>
      </c>
      <c r="Q42" s="19">
        <f>Q41*0.6</f>
        <v>0</v>
      </c>
      <c r="R42" s="19"/>
      <c r="S42" s="819" t="s">
        <v>356</v>
      </c>
      <c r="U42" s="19"/>
    </row>
    <row r="43" spans="1:24" s="819" customFormat="1" ht="30.95" customHeight="1" x14ac:dyDescent="0.25">
      <c r="A43" s="8"/>
      <c r="B43" s="802" t="s">
        <v>551</v>
      </c>
      <c r="C43" s="802">
        <v>0</v>
      </c>
      <c r="D43" s="802" t="s">
        <v>485</v>
      </c>
      <c r="E43" s="818">
        <f>'1403-04-24'!E43+'1403-04-28'!C43</f>
        <v>340</v>
      </c>
      <c r="F43" s="802">
        <v>0</v>
      </c>
      <c r="G43" s="818">
        <f>'1403-04-27'!G43-F43+C43</f>
        <v>330</v>
      </c>
      <c r="H43" s="937" t="s">
        <v>42</v>
      </c>
      <c r="I43" s="938"/>
      <c r="J43" s="938"/>
      <c r="K43" s="939"/>
      <c r="L43" s="42"/>
      <c r="M43" s="816" t="s">
        <v>164</v>
      </c>
      <c r="N43" s="818">
        <f>'1403-04-27'!O43</f>
        <v>0</v>
      </c>
      <c r="O43" s="818">
        <f>SUMIF(B15:B23,S43,J15:J23)</f>
        <v>184.10000000000002</v>
      </c>
      <c r="P43" s="818">
        <f>'1403-04-27'!P43+O43+Q43</f>
        <v>46382.36</v>
      </c>
      <c r="Q43" s="819">
        <v>0</v>
      </c>
      <c r="R43" s="19"/>
      <c r="S43" s="819" t="s">
        <v>163</v>
      </c>
      <c r="U43" s="19"/>
    </row>
    <row r="44" spans="1:24" s="819" customFormat="1" ht="30.95" customHeight="1" x14ac:dyDescent="0.25">
      <c r="A44" s="8"/>
      <c r="B44" s="802" t="s">
        <v>527</v>
      </c>
      <c r="C44" s="802">
        <v>0</v>
      </c>
      <c r="D44" s="802" t="s">
        <v>485</v>
      </c>
      <c r="E44" s="818">
        <f>'1403-04-24'!E44+'1403-04-28'!C44</f>
        <v>84</v>
      </c>
      <c r="F44" s="802">
        <v>0</v>
      </c>
      <c r="G44" s="818">
        <v>78</v>
      </c>
      <c r="H44" s="937" t="s">
        <v>42</v>
      </c>
      <c r="I44" s="938"/>
      <c r="J44" s="938"/>
      <c r="K44" s="939"/>
      <c r="L44" s="42"/>
      <c r="M44" s="816" t="s">
        <v>190</v>
      </c>
      <c r="N44" s="818">
        <f>'1403-04-27'!O44</f>
        <v>0</v>
      </c>
      <c r="O44" s="818">
        <f>SUMIF(B18:B26,S44,J18:J26)</f>
        <v>0</v>
      </c>
      <c r="P44" s="818">
        <f>'1403-04-27'!P44+O44+Q44</f>
        <v>1502.3</v>
      </c>
      <c r="Q44" s="19">
        <v>0</v>
      </c>
      <c r="R44" s="19"/>
      <c r="S44" s="819" t="s">
        <v>417</v>
      </c>
    </row>
    <row r="45" spans="1:24" s="819" customFormat="1" ht="30.95" customHeight="1" x14ac:dyDescent="0.25">
      <c r="A45" s="8"/>
      <c r="B45" s="802" t="s">
        <v>578</v>
      </c>
      <c r="C45" s="802">
        <v>100</v>
      </c>
      <c r="D45" s="802" t="s">
        <v>302</v>
      </c>
      <c r="E45" s="818">
        <f>'1403-04-24'!E45+'1403-04-28'!C45</f>
        <v>10174</v>
      </c>
      <c r="F45" s="818">
        <f>C45</f>
        <v>100</v>
      </c>
      <c r="G45" s="818"/>
      <c r="H45" s="937" t="s">
        <v>42</v>
      </c>
      <c r="I45" s="938"/>
      <c r="J45" s="938"/>
      <c r="K45" s="939"/>
      <c r="L45" s="42"/>
      <c r="M45" s="802" t="s">
        <v>191</v>
      </c>
      <c r="N45" s="818">
        <f>'1403-04-27'!O45</f>
        <v>0</v>
      </c>
      <c r="O45" s="818">
        <f>SUMIF(B19:B27,S45,J19:J27)</f>
        <v>0</v>
      </c>
      <c r="P45" s="818">
        <f>'1403-04-27'!P45+O45+Q45</f>
        <v>135</v>
      </c>
      <c r="Q45" s="819">
        <v>0</v>
      </c>
      <c r="S45" s="819" t="s">
        <v>367</v>
      </c>
    </row>
    <row r="46" spans="1:24" s="819" customFormat="1" ht="30.95" hidden="1" customHeight="1" x14ac:dyDescent="0.25">
      <c r="A46" s="8"/>
      <c r="B46" s="802"/>
      <c r="C46" s="802"/>
      <c r="D46" s="802"/>
      <c r="E46" s="818"/>
      <c r="F46" s="802"/>
      <c r="G46" s="818"/>
      <c r="H46" s="937"/>
      <c r="I46" s="938"/>
      <c r="J46" s="938"/>
      <c r="K46" s="939"/>
      <c r="L46" s="42"/>
      <c r="M46" s="816"/>
      <c r="N46" s="818"/>
      <c r="O46" s="818"/>
      <c r="P46" s="818"/>
    </row>
    <row r="47" spans="1:24" s="819" customFormat="1" ht="6" hidden="1" customHeight="1" x14ac:dyDescent="0.25">
      <c r="A47" s="8"/>
      <c r="B47" s="799"/>
      <c r="C47" s="800"/>
      <c r="D47" s="800"/>
      <c r="E47" s="775"/>
      <c r="F47" s="800"/>
      <c r="G47" s="775"/>
      <c r="H47" s="804"/>
      <c r="I47" s="804"/>
      <c r="J47" s="804"/>
      <c r="K47" s="804"/>
      <c r="L47" s="209"/>
      <c r="M47" s="811"/>
      <c r="N47" s="775"/>
      <c r="O47" s="775"/>
      <c r="P47" s="29"/>
    </row>
    <row r="48" spans="1:24" s="819" customFormat="1" ht="30.95" hidden="1" customHeight="1" x14ac:dyDescent="0.25">
      <c r="A48" s="8"/>
      <c r="B48" s="928" t="s">
        <v>642</v>
      </c>
      <c r="C48" s="929"/>
      <c r="D48" s="1079">
        <f>P41/X41</f>
        <v>0.69839539978094189</v>
      </c>
      <c r="E48" s="1080"/>
      <c r="F48" s="774"/>
      <c r="G48" s="774"/>
      <c r="H48" s="1076"/>
      <c r="I48" s="1077"/>
      <c r="J48" s="1077"/>
      <c r="K48" s="1078"/>
      <c r="L48" s="42"/>
      <c r="M48" s="773"/>
      <c r="N48" s="774"/>
      <c r="O48" s="774"/>
      <c r="P48" s="774"/>
    </row>
    <row r="49" spans="1:21" s="819" customFormat="1" ht="30.95" customHeight="1" x14ac:dyDescent="0.25">
      <c r="A49" s="8"/>
      <c r="B49" s="817"/>
      <c r="C49" s="817"/>
      <c r="D49" s="817"/>
      <c r="E49" s="771"/>
      <c r="F49" s="771"/>
      <c r="G49" s="771"/>
      <c r="H49" s="772"/>
      <c r="I49" s="772"/>
      <c r="J49" s="772"/>
      <c r="K49" s="772"/>
      <c r="L49" s="209"/>
      <c r="M49" s="817"/>
      <c r="N49" s="771"/>
      <c r="O49" s="771"/>
      <c r="P49" s="771"/>
    </row>
    <row r="50" spans="1:21" s="819" customFormat="1" ht="30.95" customHeight="1" x14ac:dyDescent="0.25">
      <c r="A50" s="8"/>
      <c r="B50" s="924" t="s">
        <v>5</v>
      </c>
      <c r="C50" s="924"/>
      <c r="D50" s="924"/>
      <c r="E50" s="924"/>
      <c r="F50" s="924"/>
      <c r="G50" s="924"/>
      <c r="H50" s="925" t="s">
        <v>193</v>
      </c>
      <c r="I50" s="925"/>
      <c r="J50" s="925"/>
      <c r="K50" s="925"/>
      <c r="L50" s="925"/>
      <c r="M50" s="925"/>
      <c r="N50" s="925"/>
      <c r="O50" s="925"/>
      <c r="P50" s="925"/>
      <c r="R50" s="819">
        <v>0</v>
      </c>
      <c r="S50" s="819" t="s">
        <v>625</v>
      </c>
    </row>
    <row r="51" spans="1:21" s="819" customFormat="1" ht="26.1" customHeight="1" x14ac:dyDescent="0.25">
      <c r="A51" s="8"/>
      <c r="B51" s="986"/>
      <c r="C51" s="986"/>
      <c r="D51" s="986"/>
      <c r="E51" s="986"/>
      <c r="F51" s="986"/>
      <c r="G51" s="986"/>
      <c r="H51" s="986"/>
      <c r="I51" s="986"/>
      <c r="J51" s="986"/>
      <c r="K51" s="986"/>
      <c r="L51" s="986"/>
      <c r="M51" s="986"/>
      <c r="N51" s="986"/>
      <c r="O51" s="986"/>
      <c r="P51" s="986"/>
    </row>
    <row r="52" spans="1:21" s="819" customFormat="1" ht="26.45" customHeight="1" x14ac:dyDescent="0.25">
      <c r="A52" s="20"/>
      <c r="B52" s="985"/>
      <c r="C52" s="985"/>
      <c r="D52" s="985"/>
      <c r="E52" s="985"/>
      <c r="F52" s="985"/>
      <c r="G52" s="985"/>
      <c r="H52" s="985"/>
      <c r="I52" s="985"/>
      <c r="J52" s="985"/>
      <c r="K52" s="985"/>
      <c r="L52" s="985"/>
      <c r="M52" s="985"/>
      <c r="N52" s="985"/>
      <c r="O52" s="985"/>
      <c r="P52" s="985"/>
    </row>
    <row r="62" spans="1:21" x14ac:dyDescent="0.25">
      <c r="U62" s="474">
        <f>SUM(U42:U61)</f>
        <v>0</v>
      </c>
    </row>
  </sheetData>
  <mergeCells count="88">
    <mergeCell ref="B50:G50"/>
    <mergeCell ref="H50:P50"/>
    <mergeCell ref="B51:P51"/>
    <mergeCell ref="B52:P52"/>
    <mergeCell ref="B8:D9"/>
    <mergeCell ref="H43:K43"/>
    <mergeCell ref="H44:K44"/>
    <mergeCell ref="H45:K45"/>
    <mergeCell ref="H46:K46"/>
    <mergeCell ref="B48:C48"/>
    <mergeCell ref="D48:E48"/>
    <mergeCell ref="H48:K48"/>
    <mergeCell ref="B38:P38"/>
    <mergeCell ref="B39:K39"/>
    <mergeCell ref="M39:P39"/>
    <mergeCell ref="H40:K40"/>
    <mergeCell ref="H41:K41"/>
    <mergeCell ref="H42:K42"/>
    <mergeCell ref="J32:K32"/>
    <mergeCell ref="J33:K33"/>
    <mergeCell ref="J34:K34"/>
    <mergeCell ref="J35:K35"/>
    <mergeCell ref="J36:K36"/>
    <mergeCell ref="J37:K37"/>
    <mergeCell ref="J31:K31"/>
    <mergeCell ref="M21:P21"/>
    <mergeCell ref="K22:L22"/>
    <mergeCell ref="M22:P22"/>
    <mergeCell ref="K23:L23"/>
    <mergeCell ref="M23:P23"/>
    <mergeCell ref="B25:K25"/>
    <mergeCell ref="M25:P25"/>
    <mergeCell ref="J26:K26"/>
    <mergeCell ref="J27:K27"/>
    <mergeCell ref="J28:K28"/>
    <mergeCell ref="J29:K29"/>
    <mergeCell ref="J30:K30"/>
    <mergeCell ref="K18:L18"/>
    <mergeCell ref="M18:P18"/>
    <mergeCell ref="S18:T18"/>
    <mergeCell ref="M19:P19"/>
    <mergeCell ref="K20:L20"/>
    <mergeCell ref="M20:P20"/>
    <mergeCell ref="K17:L17"/>
    <mergeCell ref="M17:P17"/>
    <mergeCell ref="Q17:T17"/>
    <mergeCell ref="G13:G14"/>
    <mergeCell ref="H13:I13"/>
    <mergeCell ref="J13:J14"/>
    <mergeCell ref="K13:L14"/>
    <mergeCell ref="M13:P14"/>
    <mergeCell ref="S14:T14"/>
    <mergeCell ref="K15:L15"/>
    <mergeCell ref="M15:P15"/>
    <mergeCell ref="S15:T15"/>
    <mergeCell ref="K16:L16"/>
    <mergeCell ref="M16:P16"/>
    <mergeCell ref="B10:D10"/>
    <mergeCell ref="F10:G10"/>
    <mergeCell ref="I10:L10"/>
    <mergeCell ref="M10:P10"/>
    <mergeCell ref="B12:P12"/>
    <mergeCell ref="B13:B14"/>
    <mergeCell ref="C13:C14"/>
    <mergeCell ref="D13:D14"/>
    <mergeCell ref="E13:E14"/>
    <mergeCell ref="F13:F14"/>
    <mergeCell ref="S7:V8"/>
    <mergeCell ref="F8:G8"/>
    <mergeCell ref="I8:L8"/>
    <mergeCell ref="M8:P8"/>
    <mergeCell ref="F9:G9"/>
    <mergeCell ref="I9:L9"/>
    <mergeCell ref="M9:P9"/>
    <mergeCell ref="T9:W9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0F82-B1FB-4338-9ED8-BA26387B7D93}">
  <sheetPr>
    <pageSetUpPr fitToPage="1"/>
  </sheetPr>
  <dimension ref="A2:Z63"/>
  <sheetViews>
    <sheetView rightToLeft="1" view="pageBreakPreview" topLeftCell="A7" zoomScaleNormal="100" zoomScaleSheetLayoutView="100" workbookViewId="0">
      <selection activeCell="J22" sqref="J22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840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840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840" customFormat="1" ht="23.1" customHeight="1" x14ac:dyDescent="0.25">
      <c r="A4" s="8"/>
      <c r="B4" s="977" t="s">
        <v>2</v>
      </c>
      <c r="C4" s="977"/>
      <c r="D4" s="977"/>
      <c r="E4" s="977"/>
      <c r="F4" s="829"/>
      <c r="G4" s="978" t="s">
        <v>16</v>
      </c>
      <c r="H4" s="978"/>
      <c r="I4" s="1071">
        <v>45492</v>
      </c>
      <c r="J4" s="1071"/>
      <c r="K4" s="1071"/>
      <c r="L4" s="1071"/>
      <c r="M4" s="1071"/>
      <c r="N4" s="978" t="s">
        <v>3</v>
      </c>
      <c r="O4" s="978"/>
      <c r="P4" s="102">
        <v>89</v>
      </c>
      <c r="R4" s="837"/>
    </row>
    <row r="5" spans="1:26" s="830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840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820" customFormat="1" ht="22.5" customHeight="1" x14ac:dyDescent="0.25">
      <c r="A7" s="8"/>
      <c r="B7" s="892" t="s">
        <v>60</v>
      </c>
      <c r="C7" s="892"/>
      <c r="D7" s="892"/>
      <c r="E7" s="823" t="s">
        <v>18</v>
      </c>
      <c r="F7" s="892" t="s">
        <v>60</v>
      </c>
      <c r="G7" s="892"/>
      <c r="H7" s="823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820" customFormat="1" ht="30" customHeight="1" x14ac:dyDescent="0.25">
      <c r="A8" s="8"/>
      <c r="B8" s="885"/>
      <c r="C8" s="886"/>
      <c r="D8" s="887"/>
      <c r="E8" s="836" t="s">
        <v>42</v>
      </c>
      <c r="F8" s="888" t="s">
        <v>627</v>
      </c>
      <c r="G8" s="890"/>
      <c r="H8" s="828">
        <v>900</v>
      </c>
      <c r="I8" s="1059" t="s">
        <v>653</v>
      </c>
      <c r="J8" s="1060"/>
      <c r="K8" s="1060"/>
      <c r="L8" s="1061"/>
      <c r="M8" s="1005" t="s">
        <v>654</v>
      </c>
      <c r="N8" s="1005"/>
      <c r="O8" s="1005"/>
      <c r="P8" s="1005"/>
      <c r="S8" s="1034"/>
      <c r="T8" s="1035"/>
      <c r="U8" s="1035"/>
      <c r="V8" s="1036"/>
    </row>
    <row r="9" spans="1:26" s="820" customFormat="1" ht="30" customHeight="1" x14ac:dyDescent="0.25">
      <c r="A9" s="8"/>
      <c r="B9" s="1065"/>
      <c r="C9" s="1066"/>
      <c r="D9" s="1067"/>
      <c r="E9" s="836" t="s">
        <v>42</v>
      </c>
      <c r="F9" s="928" t="s">
        <v>102</v>
      </c>
      <c r="G9" s="929"/>
      <c r="H9" s="828">
        <v>0</v>
      </c>
      <c r="I9" s="1062" t="s">
        <v>42</v>
      </c>
      <c r="J9" s="1063"/>
      <c r="K9" s="1063"/>
      <c r="L9" s="1064"/>
      <c r="M9" s="1005" t="s">
        <v>646</v>
      </c>
      <c r="N9" s="1005"/>
      <c r="O9" s="1005"/>
      <c r="P9" s="1005"/>
      <c r="T9" s="1037" t="s">
        <v>523</v>
      </c>
      <c r="U9" s="1038"/>
      <c r="V9" s="1038"/>
      <c r="W9" s="1039"/>
    </row>
    <row r="10" spans="1:26" s="820" customFormat="1" ht="30" customHeight="1" x14ac:dyDescent="0.25">
      <c r="A10" s="8"/>
      <c r="B10" s="1068"/>
      <c r="C10" s="1069"/>
      <c r="D10" s="1070"/>
      <c r="E10" s="836" t="s">
        <v>42</v>
      </c>
      <c r="F10" s="928" t="s">
        <v>629</v>
      </c>
      <c r="G10" s="929"/>
      <c r="H10" s="828">
        <v>2</v>
      </c>
      <c r="I10" s="1062" t="s">
        <v>649</v>
      </c>
      <c r="J10" s="1063"/>
      <c r="K10" s="1063"/>
      <c r="L10" s="1064"/>
      <c r="M10" s="910"/>
      <c r="N10" s="910"/>
      <c r="O10" s="910"/>
      <c r="P10" s="910"/>
    </row>
    <row r="11" spans="1:26" s="830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840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840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933" t="s">
        <v>55</v>
      </c>
      <c r="I13" s="935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837" customFormat="1" ht="18.75" customHeight="1" x14ac:dyDescent="0.25">
      <c r="A14" s="8"/>
      <c r="B14" s="894"/>
      <c r="C14" s="894"/>
      <c r="D14" s="894"/>
      <c r="E14" s="894"/>
      <c r="F14" s="927"/>
      <c r="G14" s="893"/>
      <c r="H14" s="827" t="s">
        <v>57</v>
      </c>
      <c r="I14" s="827" t="s">
        <v>58</v>
      </c>
      <c r="J14" s="894"/>
      <c r="K14" s="945"/>
      <c r="L14" s="947"/>
      <c r="M14" s="945"/>
      <c r="N14" s="946"/>
      <c r="O14" s="946"/>
      <c r="P14" s="947"/>
    </row>
    <row r="15" spans="1:26" s="840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650</v>
      </c>
      <c r="F15" s="6" t="s">
        <v>356</v>
      </c>
      <c r="G15" s="828" t="s">
        <v>115</v>
      </c>
      <c r="H15" s="7">
        <v>90</v>
      </c>
      <c r="I15" s="7">
        <v>0</v>
      </c>
      <c r="J15" s="29">
        <f>H15*7+I15*4</f>
        <v>630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840" t="str">
        <f>C15</f>
        <v>712 + 280</v>
      </c>
      <c r="Y15" s="840" t="str">
        <f>D15</f>
        <v>713 + 360</v>
      </c>
      <c r="Z15" s="417" t="str">
        <f>G15</f>
        <v>712 + 350</v>
      </c>
    </row>
    <row r="16" spans="1:26" s="840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2000</v>
      </c>
      <c r="F16" s="6" t="s">
        <v>333</v>
      </c>
      <c r="G16" s="828" t="s">
        <v>311</v>
      </c>
      <c r="H16" s="7">
        <v>0</v>
      </c>
      <c r="I16" s="7">
        <v>0</v>
      </c>
      <c r="J16" s="29">
        <f>H16*6.65+I16*4.15</f>
        <v>0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825"/>
      <c r="T16" s="825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712 350</v>
      </c>
    </row>
    <row r="17" spans="1:22" s="840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1500</v>
      </c>
      <c r="F17" s="6" t="s">
        <v>356</v>
      </c>
      <c r="G17" s="828" t="s">
        <v>543</v>
      </c>
      <c r="H17" s="828">
        <v>0</v>
      </c>
      <c r="I17" s="30">
        <v>0</v>
      </c>
      <c r="J17" s="29">
        <f>H17*6.65+I17*4.15</f>
        <v>0</v>
      </c>
      <c r="K17" s="960" t="s">
        <v>69</v>
      </c>
      <c r="L17" s="961"/>
      <c r="M17" s="928" t="s">
        <v>647</v>
      </c>
      <c r="N17" s="891"/>
      <c r="O17" s="891"/>
      <c r="P17" s="929"/>
      <c r="Q17" s="884"/>
      <c r="R17" s="884"/>
      <c r="S17" s="884"/>
      <c r="T17" s="884"/>
    </row>
    <row r="18" spans="1:22" s="840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3000</v>
      </c>
      <c r="F18" s="6" t="s">
        <v>356</v>
      </c>
      <c r="G18" s="828" t="s">
        <v>546</v>
      </c>
      <c r="H18" s="828">
        <v>55</v>
      </c>
      <c r="I18" s="30">
        <v>26</v>
      </c>
      <c r="J18" s="29">
        <f>H18*7+I18*5</f>
        <v>515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2" s="840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680</v>
      </c>
      <c r="F19" s="6" t="s">
        <v>356</v>
      </c>
      <c r="G19" s="828" t="s">
        <v>546</v>
      </c>
      <c r="H19" s="828">
        <v>9</v>
      </c>
      <c r="I19" s="30">
        <v>0</v>
      </c>
      <c r="J19" s="29">
        <f>H19*6.65+I19*4.15</f>
        <v>59.85</v>
      </c>
      <c r="K19" s="960" t="s">
        <v>69</v>
      </c>
      <c r="L19" s="961"/>
      <c r="M19" s="910" t="s">
        <v>28</v>
      </c>
      <c r="N19" s="910"/>
      <c r="O19" s="910"/>
      <c r="P19" s="910"/>
      <c r="S19" s="825"/>
      <c r="T19" s="825"/>
    </row>
    <row r="20" spans="1:22" s="840" customFormat="1" ht="20.100000000000001" customHeight="1" x14ac:dyDescent="0.25">
      <c r="A20" s="8"/>
      <c r="B20" s="7" t="s">
        <v>8</v>
      </c>
      <c r="C20" s="7" t="s">
        <v>396</v>
      </c>
      <c r="D20" s="6" t="s">
        <v>427</v>
      </c>
      <c r="E20" s="828">
        <v>1500</v>
      </c>
      <c r="F20" s="828" t="s">
        <v>333</v>
      </c>
      <c r="G20" s="828" t="s">
        <v>652</v>
      </c>
      <c r="H20" s="828">
        <v>29</v>
      </c>
      <c r="I20" s="828">
        <v>0</v>
      </c>
      <c r="J20" s="29">
        <f>H20*7+I20*5</f>
        <v>203</v>
      </c>
      <c r="K20" s="834" t="s">
        <v>70</v>
      </c>
      <c r="L20" s="835"/>
      <c r="M20" s="910" t="s">
        <v>28</v>
      </c>
      <c r="N20" s="910"/>
      <c r="O20" s="910"/>
      <c r="P20" s="910"/>
      <c r="S20" s="825"/>
      <c r="T20" s="209"/>
    </row>
    <row r="21" spans="1:22" s="840" customFormat="1" ht="20.100000000000001" customHeight="1" x14ac:dyDescent="0.25">
      <c r="A21" s="8"/>
      <c r="B21" s="6" t="s">
        <v>163</v>
      </c>
      <c r="C21" s="7" t="s">
        <v>396</v>
      </c>
      <c r="D21" s="6" t="s">
        <v>427</v>
      </c>
      <c r="E21" s="828" t="s">
        <v>42</v>
      </c>
      <c r="F21" s="828" t="s">
        <v>333</v>
      </c>
      <c r="G21" s="828" t="s">
        <v>652</v>
      </c>
      <c r="H21" s="828" t="s">
        <v>42</v>
      </c>
      <c r="I21" s="828" t="s">
        <v>42</v>
      </c>
      <c r="J21" s="29">
        <f>J20+J16</f>
        <v>203</v>
      </c>
      <c r="K21" s="960" t="s">
        <v>70</v>
      </c>
      <c r="L21" s="961"/>
      <c r="M21" s="910" t="s">
        <v>42</v>
      </c>
      <c r="N21" s="910"/>
      <c r="O21" s="910"/>
      <c r="P21" s="910"/>
      <c r="S21" s="825"/>
      <c r="T21" s="209"/>
    </row>
    <row r="22" spans="1:22" s="840" customFormat="1" ht="20.100000000000001" customHeight="1" x14ac:dyDescent="0.25">
      <c r="A22" s="8"/>
      <c r="B22" s="828" t="s">
        <v>367</v>
      </c>
      <c r="C22" s="828" t="s">
        <v>42</v>
      </c>
      <c r="D22" s="828" t="s">
        <v>42</v>
      </c>
      <c r="E22" s="828" t="s">
        <v>42</v>
      </c>
      <c r="F22" s="828" t="s">
        <v>42</v>
      </c>
      <c r="G22" s="828" t="s">
        <v>98</v>
      </c>
      <c r="H22" s="828" t="s">
        <v>42</v>
      </c>
      <c r="I22" s="828" t="s">
        <v>42</v>
      </c>
      <c r="J22" s="828">
        <v>42</v>
      </c>
      <c r="K22" s="834" t="s">
        <v>70</v>
      </c>
      <c r="L22" s="835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2" s="840" customFormat="1" ht="20.100000000000001" customHeight="1" x14ac:dyDescent="0.25">
      <c r="A23" s="8"/>
      <c r="B23" s="828" t="s">
        <v>417</v>
      </c>
      <c r="C23" s="828" t="s">
        <v>42</v>
      </c>
      <c r="D23" s="828" t="s">
        <v>42</v>
      </c>
      <c r="E23" s="828" t="s">
        <v>42</v>
      </c>
      <c r="F23" s="828" t="s">
        <v>42</v>
      </c>
      <c r="G23" s="828" t="s">
        <v>621</v>
      </c>
      <c r="H23" s="828" t="s">
        <v>42</v>
      </c>
      <c r="I23" s="828" t="s">
        <v>42</v>
      </c>
      <c r="J23" s="839">
        <v>0</v>
      </c>
      <c r="K23" s="960" t="s">
        <v>69</v>
      </c>
      <c r="L23" s="961"/>
      <c r="M23" s="910" t="s">
        <v>42</v>
      </c>
      <c r="N23" s="910"/>
      <c r="O23" s="910"/>
      <c r="P23" s="910"/>
      <c r="S23" s="825"/>
      <c r="T23" s="209"/>
    </row>
    <row r="24" spans="1:22" s="840" customFormat="1" ht="20.100000000000001" customHeight="1" x14ac:dyDescent="0.25">
      <c r="A24" s="8"/>
      <c r="B24" s="7"/>
      <c r="C24" s="7"/>
      <c r="D24" s="7"/>
      <c r="E24" s="7"/>
      <c r="F24" s="6"/>
      <c r="G24" s="828"/>
      <c r="H24" s="7"/>
      <c r="I24" s="7"/>
      <c r="J24" s="29"/>
      <c r="K24" s="960"/>
      <c r="L24" s="961"/>
      <c r="M24" s="910" t="s">
        <v>42</v>
      </c>
      <c r="N24" s="910"/>
      <c r="O24" s="910"/>
      <c r="P24" s="910"/>
      <c r="S24" s="825"/>
      <c r="T24" s="825"/>
    </row>
    <row r="25" spans="1:22" s="830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2" s="840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2" s="837" customFormat="1" ht="47.1" customHeight="1" x14ac:dyDescent="0.25">
      <c r="A27" s="8"/>
      <c r="B27" s="823" t="s">
        <v>26</v>
      </c>
      <c r="C27" s="823" t="s">
        <v>28</v>
      </c>
      <c r="D27" s="823" t="s">
        <v>29</v>
      </c>
      <c r="E27" s="823" t="s">
        <v>64</v>
      </c>
      <c r="F27" s="823" t="s">
        <v>30</v>
      </c>
      <c r="G27" s="824" t="s">
        <v>51</v>
      </c>
      <c r="H27" s="824" t="s">
        <v>52</v>
      </c>
      <c r="I27" s="824" t="s">
        <v>53</v>
      </c>
      <c r="J27" s="901" t="s">
        <v>54</v>
      </c>
      <c r="K27" s="902"/>
      <c r="L27" s="51"/>
      <c r="M27" s="823" t="s">
        <v>292</v>
      </c>
      <c r="N27" s="823" t="s">
        <v>293</v>
      </c>
      <c r="O27" s="823" t="s">
        <v>294</v>
      </c>
      <c r="P27" s="823" t="s">
        <v>304</v>
      </c>
      <c r="Q27" s="837" t="s">
        <v>638</v>
      </c>
      <c r="R27" s="837" t="s">
        <v>28</v>
      </c>
      <c r="S27" s="837" t="s">
        <v>639</v>
      </c>
      <c r="T27" s="837" t="s">
        <v>640</v>
      </c>
      <c r="U27" s="837" t="s">
        <v>641</v>
      </c>
      <c r="V27" s="837" t="s">
        <v>29</v>
      </c>
    </row>
    <row r="28" spans="1:22" s="840" customFormat="1" ht="17.100000000000001" customHeight="1" x14ac:dyDescent="0.25">
      <c r="A28" s="8"/>
      <c r="B28" s="718" t="s">
        <v>43</v>
      </c>
      <c r="C28" s="719">
        <v>2</v>
      </c>
      <c r="D28" s="719">
        <v>3</v>
      </c>
      <c r="E28" s="40">
        <v>2</v>
      </c>
      <c r="F28" s="719">
        <f>SUM(C28:E28)</f>
        <v>7</v>
      </c>
      <c r="G28" s="40">
        <v>45</v>
      </c>
      <c r="H28" s="40">
        <v>0</v>
      </c>
      <c r="I28" s="40">
        <f t="shared" ref="I28:I31" si="1">SUM(G28:H28)</f>
        <v>45</v>
      </c>
      <c r="J28" s="988">
        <v>10</v>
      </c>
      <c r="K28" s="990"/>
      <c r="L28" s="50"/>
      <c r="M28" s="832" t="s">
        <v>308</v>
      </c>
      <c r="N28" s="832">
        <v>5</v>
      </c>
      <c r="O28" s="832">
        <v>0</v>
      </c>
      <c r="P28" s="832">
        <f>O28+N28</f>
        <v>5</v>
      </c>
      <c r="Q28" s="840">
        <v>10</v>
      </c>
      <c r="R28" s="840">
        <v>10</v>
      </c>
      <c r="S28" s="840">
        <v>0</v>
      </c>
      <c r="T28" s="840">
        <v>0</v>
      </c>
      <c r="U28" s="840">
        <v>0</v>
      </c>
      <c r="V28" s="840">
        <v>30</v>
      </c>
    </row>
    <row r="29" spans="1:22" s="840" customFormat="1" ht="17.100000000000001" customHeight="1" x14ac:dyDescent="0.25">
      <c r="A29" s="8"/>
      <c r="B29" s="40" t="s">
        <v>12</v>
      </c>
      <c r="C29" s="719">
        <v>1</v>
      </c>
      <c r="D29" s="719">
        <v>1</v>
      </c>
      <c r="E29" s="40">
        <v>3</v>
      </c>
      <c r="F29" s="719">
        <f t="shared" ref="F29:F35" si="2">SUM(C29:E29)</f>
        <v>5</v>
      </c>
      <c r="G29" s="40">
        <v>10</v>
      </c>
      <c r="H29" s="40">
        <v>0</v>
      </c>
      <c r="I29" s="40">
        <f t="shared" si="1"/>
        <v>10</v>
      </c>
      <c r="J29" s="988">
        <v>0</v>
      </c>
      <c r="K29" s="990"/>
      <c r="L29" s="50"/>
      <c r="M29" s="832" t="s">
        <v>300</v>
      </c>
      <c r="N29" s="832">
        <v>8</v>
      </c>
      <c r="O29" s="832">
        <v>0</v>
      </c>
      <c r="P29" s="832">
        <f t="shared" ref="P29:P37" si="3">O29+N29</f>
        <v>8</v>
      </c>
      <c r="Q29" s="840">
        <v>0</v>
      </c>
      <c r="R29" s="840">
        <v>0</v>
      </c>
      <c r="S29" s="840">
        <v>0</v>
      </c>
      <c r="T29" s="840">
        <v>10</v>
      </c>
      <c r="U29" s="840">
        <v>10</v>
      </c>
      <c r="V29" s="840">
        <v>0</v>
      </c>
    </row>
    <row r="30" spans="1:22" s="840" customFormat="1" ht="17.100000000000001" customHeight="1" x14ac:dyDescent="0.25">
      <c r="A30" s="8"/>
      <c r="B30" s="40" t="s">
        <v>13</v>
      </c>
      <c r="C30" s="40">
        <v>3</v>
      </c>
      <c r="D30" s="40">
        <v>0</v>
      </c>
      <c r="E30" s="40">
        <v>13</v>
      </c>
      <c r="F30" s="719">
        <f t="shared" si="2"/>
        <v>16</v>
      </c>
      <c r="G30" s="40">
        <v>80</v>
      </c>
      <c r="H30" s="40">
        <v>0</v>
      </c>
      <c r="I30" s="40">
        <f t="shared" si="1"/>
        <v>80</v>
      </c>
      <c r="J30" s="988">
        <v>0</v>
      </c>
      <c r="K30" s="990"/>
      <c r="L30" s="50"/>
      <c r="M30" s="832" t="s">
        <v>296</v>
      </c>
      <c r="N30" s="832">
        <v>6</v>
      </c>
      <c r="O30" s="832">
        <v>1</v>
      </c>
      <c r="P30" s="832">
        <f t="shared" si="3"/>
        <v>7</v>
      </c>
      <c r="Q30" s="840">
        <v>30</v>
      </c>
      <c r="R30" s="840">
        <v>20</v>
      </c>
      <c r="S30" s="840">
        <v>0</v>
      </c>
      <c r="T30" s="840">
        <v>30</v>
      </c>
      <c r="U30" s="840">
        <v>30</v>
      </c>
      <c r="V30" s="840">
        <v>0</v>
      </c>
    </row>
    <row r="31" spans="1:22" s="840" customFormat="1" ht="17.100000000000001" customHeight="1" x14ac:dyDescent="0.25">
      <c r="A31" s="8"/>
      <c r="B31" s="40" t="s">
        <v>10</v>
      </c>
      <c r="C31" s="40">
        <v>2</v>
      </c>
      <c r="D31" s="40">
        <v>0</v>
      </c>
      <c r="E31" s="40">
        <v>1</v>
      </c>
      <c r="F31" s="719">
        <f t="shared" si="2"/>
        <v>3</v>
      </c>
      <c r="G31" s="40">
        <v>20</v>
      </c>
      <c r="H31" s="40">
        <v>0</v>
      </c>
      <c r="I31" s="40">
        <f t="shared" si="1"/>
        <v>20</v>
      </c>
      <c r="J31" s="1072">
        <v>10</v>
      </c>
      <c r="K31" s="1073"/>
      <c r="L31" s="50"/>
      <c r="M31" s="832" t="s">
        <v>297</v>
      </c>
      <c r="N31" s="832">
        <v>4</v>
      </c>
      <c r="O31" s="832">
        <v>1</v>
      </c>
      <c r="P31" s="832">
        <f t="shared" si="3"/>
        <v>5</v>
      </c>
      <c r="Q31" s="840">
        <v>0</v>
      </c>
      <c r="R31" s="840">
        <v>10</v>
      </c>
      <c r="S31" s="840">
        <v>0</v>
      </c>
      <c r="T31" s="840">
        <v>0</v>
      </c>
      <c r="U31" s="840">
        <v>10</v>
      </c>
    </row>
    <row r="32" spans="1:22" s="840" customFormat="1" ht="17.100000000000001" customHeight="1" x14ac:dyDescent="0.25">
      <c r="A32" s="8"/>
      <c r="B32" s="40" t="s">
        <v>11</v>
      </c>
      <c r="C32" s="40">
        <v>7</v>
      </c>
      <c r="D32" s="40">
        <v>0</v>
      </c>
      <c r="E32" s="40">
        <v>3</v>
      </c>
      <c r="F32" s="719">
        <f t="shared" si="2"/>
        <v>10</v>
      </c>
      <c r="G32" s="40">
        <v>40</v>
      </c>
      <c r="H32" s="40">
        <v>0</v>
      </c>
      <c r="I32" s="40">
        <f t="shared" ref="I32:I37" si="4">SUM(G32:H32)</f>
        <v>40</v>
      </c>
      <c r="J32" s="988">
        <v>10</v>
      </c>
      <c r="K32" s="990"/>
      <c r="L32" s="50"/>
      <c r="M32" s="832" t="s">
        <v>295</v>
      </c>
      <c r="N32" s="832">
        <v>10</v>
      </c>
      <c r="O32" s="832">
        <v>0</v>
      </c>
      <c r="P32" s="832">
        <f t="shared" si="3"/>
        <v>10</v>
      </c>
      <c r="Q32" s="840">
        <v>0</v>
      </c>
      <c r="R32" s="840">
        <v>30</v>
      </c>
      <c r="S32" s="840">
        <v>0</v>
      </c>
      <c r="T32" s="840">
        <v>0</v>
      </c>
      <c r="U32" s="840">
        <v>30</v>
      </c>
    </row>
    <row r="33" spans="1:24" s="840" customFormat="1" ht="17.100000000000001" customHeight="1" x14ac:dyDescent="0.25">
      <c r="A33" s="8"/>
      <c r="B33" s="40" t="s">
        <v>31</v>
      </c>
      <c r="C33" s="40">
        <v>2</v>
      </c>
      <c r="D33" s="40">
        <v>2</v>
      </c>
      <c r="E33" s="40">
        <v>2</v>
      </c>
      <c r="F33" s="719">
        <f t="shared" si="2"/>
        <v>6</v>
      </c>
      <c r="G33" s="40">
        <v>50</v>
      </c>
      <c r="H33" s="40">
        <v>0</v>
      </c>
      <c r="I33" s="40">
        <f t="shared" si="4"/>
        <v>50</v>
      </c>
      <c r="J33" s="988">
        <v>0</v>
      </c>
      <c r="K33" s="990"/>
      <c r="L33" s="50"/>
      <c r="M33" s="832" t="s">
        <v>309</v>
      </c>
      <c r="N33" s="832">
        <v>20</v>
      </c>
      <c r="O33" s="832">
        <v>0</v>
      </c>
      <c r="P33" s="832">
        <f t="shared" si="3"/>
        <v>20</v>
      </c>
      <c r="Q33" s="840">
        <v>0</v>
      </c>
      <c r="R33" s="840">
        <v>20</v>
      </c>
      <c r="S33" s="840">
        <v>0</v>
      </c>
      <c r="T33" s="840">
        <v>0</v>
      </c>
      <c r="U33" s="840">
        <v>10</v>
      </c>
      <c r="V33" s="840">
        <v>10</v>
      </c>
    </row>
    <row r="34" spans="1:24" s="840" customFormat="1" ht="17.100000000000001" customHeight="1" x14ac:dyDescent="0.25">
      <c r="A34" s="8"/>
      <c r="B34" s="40" t="s">
        <v>32</v>
      </c>
      <c r="C34" s="40">
        <v>3</v>
      </c>
      <c r="D34" s="40">
        <v>0</v>
      </c>
      <c r="E34" s="40">
        <v>0</v>
      </c>
      <c r="F34" s="719">
        <f t="shared" si="2"/>
        <v>3</v>
      </c>
      <c r="G34" s="40">
        <v>20</v>
      </c>
      <c r="H34" s="40">
        <v>0</v>
      </c>
      <c r="I34" s="40">
        <f t="shared" si="4"/>
        <v>20</v>
      </c>
      <c r="J34" s="988">
        <v>10</v>
      </c>
      <c r="K34" s="990"/>
      <c r="L34" s="50"/>
      <c r="M34" s="832" t="s">
        <v>604</v>
      </c>
      <c r="N34" s="832">
        <v>6</v>
      </c>
      <c r="O34" s="832">
        <v>1</v>
      </c>
      <c r="P34" s="832">
        <f t="shared" si="3"/>
        <v>7</v>
      </c>
      <c r="Q34" s="840">
        <v>0</v>
      </c>
      <c r="R34" s="840">
        <v>0</v>
      </c>
      <c r="S34" s="840">
        <v>0</v>
      </c>
      <c r="T34" s="840">
        <v>0</v>
      </c>
      <c r="U34" s="840">
        <v>0</v>
      </c>
      <c r="V34" s="840">
        <v>0</v>
      </c>
    </row>
    <row r="35" spans="1:24" s="840" customFormat="1" ht="17.100000000000001" customHeight="1" x14ac:dyDescent="0.25">
      <c r="A35" s="8"/>
      <c r="B35" s="40" t="s">
        <v>63</v>
      </c>
      <c r="C35" s="40">
        <v>0</v>
      </c>
      <c r="D35" s="40">
        <v>2</v>
      </c>
      <c r="E35" s="40">
        <v>1</v>
      </c>
      <c r="F35" s="719">
        <f t="shared" si="2"/>
        <v>3</v>
      </c>
      <c r="G35" s="40">
        <v>30</v>
      </c>
      <c r="H35" s="40">
        <v>0</v>
      </c>
      <c r="I35" s="40">
        <f t="shared" si="4"/>
        <v>30</v>
      </c>
      <c r="J35" s="988">
        <v>0</v>
      </c>
      <c r="K35" s="990"/>
      <c r="L35" s="50"/>
      <c r="M35" s="832" t="s">
        <v>299</v>
      </c>
      <c r="N35" s="832">
        <v>6</v>
      </c>
      <c r="O35" s="832">
        <v>1</v>
      </c>
      <c r="P35" s="832">
        <f t="shared" si="3"/>
        <v>7</v>
      </c>
      <c r="Q35" s="840">
        <v>10</v>
      </c>
      <c r="R35" s="840">
        <v>0</v>
      </c>
      <c r="S35" s="840">
        <v>0</v>
      </c>
      <c r="T35" s="840">
        <v>0</v>
      </c>
      <c r="U35" s="840">
        <v>0</v>
      </c>
      <c r="V35" s="840">
        <v>10</v>
      </c>
    </row>
    <row r="36" spans="1:24" s="840" customFormat="1" ht="17.100000000000001" customHeight="1" x14ac:dyDescent="0.25">
      <c r="A36" s="8"/>
      <c r="B36" s="40" t="s">
        <v>33</v>
      </c>
      <c r="C36" s="40">
        <v>1</v>
      </c>
      <c r="D36" s="40">
        <v>0</v>
      </c>
      <c r="E36" s="40" t="s">
        <v>72</v>
      </c>
      <c r="F36" s="719">
        <f>SUM(C36:E36)</f>
        <v>1</v>
      </c>
      <c r="G36" s="40">
        <f t="shared" ref="G36:G37" si="5">Q36+R36+S36+T36+U36+V36</f>
        <v>10</v>
      </c>
      <c r="H36" s="40">
        <v>0</v>
      </c>
      <c r="I36" s="40">
        <f t="shared" si="4"/>
        <v>10</v>
      </c>
      <c r="J36" s="988">
        <v>0</v>
      </c>
      <c r="K36" s="990"/>
      <c r="L36" s="50"/>
      <c r="M36" s="832" t="s">
        <v>307</v>
      </c>
      <c r="N36" s="832">
        <v>39</v>
      </c>
      <c r="O36" s="832">
        <v>0</v>
      </c>
      <c r="P36" s="832">
        <f t="shared" si="3"/>
        <v>39</v>
      </c>
      <c r="Q36" s="840">
        <v>0</v>
      </c>
      <c r="R36" s="840">
        <v>10</v>
      </c>
    </row>
    <row r="37" spans="1:24" s="840" customFormat="1" ht="17.100000000000001" customHeight="1" x14ac:dyDescent="0.25">
      <c r="A37" s="8"/>
      <c r="B37" s="40" t="s">
        <v>138</v>
      </c>
      <c r="C37" s="40">
        <v>0</v>
      </c>
      <c r="D37" s="40">
        <v>10</v>
      </c>
      <c r="E37" s="40">
        <v>0</v>
      </c>
      <c r="F37" s="40">
        <v>10</v>
      </c>
      <c r="G37" s="40">
        <f t="shared" si="5"/>
        <v>100</v>
      </c>
      <c r="H37" s="40">
        <v>0</v>
      </c>
      <c r="I37" s="40">
        <f t="shared" si="4"/>
        <v>100</v>
      </c>
      <c r="J37" s="988">
        <v>0</v>
      </c>
      <c r="K37" s="990"/>
      <c r="L37" s="50"/>
      <c r="M37" s="832" t="s">
        <v>549</v>
      </c>
      <c r="N37" s="832">
        <v>0</v>
      </c>
      <c r="O37" s="832">
        <v>0</v>
      </c>
      <c r="P37" s="832">
        <f t="shared" si="3"/>
        <v>0</v>
      </c>
      <c r="Q37" s="840">
        <v>0</v>
      </c>
      <c r="R37" s="840">
        <v>100</v>
      </c>
    </row>
    <row r="38" spans="1:24" s="840" customFormat="1" ht="17.100000000000001" customHeight="1" x14ac:dyDescent="0.25">
      <c r="A38" s="8"/>
      <c r="B38" s="40" t="s">
        <v>550</v>
      </c>
      <c r="C38" s="103">
        <f t="shared" ref="C38:I38" si="6">SUM(C28:C37)</f>
        <v>21</v>
      </c>
      <c r="D38" s="103">
        <f t="shared" si="6"/>
        <v>18</v>
      </c>
      <c r="E38" s="103">
        <f t="shared" si="6"/>
        <v>25</v>
      </c>
      <c r="F38" s="103">
        <f t="shared" si="6"/>
        <v>64</v>
      </c>
      <c r="G38" s="103">
        <f t="shared" si="6"/>
        <v>405</v>
      </c>
      <c r="H38" s="103">
        <f t="shared" si="6"/>
        <v>0</v>
      </c>
      <c r="I38" s="103">
        <f t="shared" si="6"/>
        <v>405</v>
      </c>
      <c r="J38" s="988">
        <f>SUM(J28:K37)</f>
        <v>40</v>
      </c>
      <c r="K38" s="990"/>
      <c r="L38" s="50"/>
      <c r="M38" s="832" t="s">
        <v>306</v>
      </c>
      <c r="N38" s="832">
        <f>SUM(N28:N37)</f>
        <v>104</v>
      </c>
      <c r="O38" s="832">
        <f>SUM(O28:O37)</f>
        <v>4</v>
      </c>
      <c r="P38" s="832">
        <f>SUM(P28:P37)</f>
        <v>108</v>
      </c>
      <c r="Q38" s="345">
        <f>N38-N36</f>
        <v>65</v>
      </c>
      <c r="S38" s="840">
        <f>(F38*10-G38)/10</f>
        <v>23.5</v>
      </c>
    </row>
    <row r="39" spans="1:24" s="840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4" s="840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4" s="840" customFormat="1" ht="30.6" customHeight="1" x14ac:dyDescent="0.25">
      <c r="A41" s="8"/>
      <c r="B41" s="824" t="s">
        <v>35</v>
      </c>
      <c r="C41" s="824" t="s">
        <v>36</v>
      </c>
      <c r="D41" s="824" t="s">
        <v>1</v>
      </c>
      <c r="E41" s="826" t="s">
        <v>45</v>
      </c>
      <c r="F41" s="824" t="s">
        <v>71</v>
      </c>
      <c r="G41" s="824" t="s">
        <v>37</v>
      </c>
      <c r="H41" s="901" t="s">
        <v>7</v>
      </c>
      <c r="I41" s="936"/>
      <c r="J41" s="936"/>
      <c r="K41" s="902"/>
      <c r="L41" s="43"/>
      <c r="M41" s="824" t="s">
        <v>50</v>
      </c>
      <c r="N41" s="824" t="s">
        <v>49</v>
      </c>
      <c r="O41" s="824" t="s">
        <v>48</v>
      </c>
      <c r="P41" s="824" t="s">
        <v>47</v>
      </c>
      <c r="Q41" s="840" t="s">
        <v>243</v>
      </c>
      <c r="R41" s="840" t="s">
        <v>424</v>
      </c>
    </row>
    <row r="42" spans="1:24" s="840" customFormat="1" ht="30.95" customHeight="1" x14ac:dyDescent="0.55000000000000004">
      <c r="A42" s="8"/>
      <c r="B42" s="828" t="s">
        <v>61</v>
      </c>
      <c r="C42" s="839">
        <v>0</v>
      </c>
      <c r="D42" s="828" t="s">
        <v>62</v>
      </c>
      <c r="E42" s="839">
        <f>'1403-04-28'!E41+'1403-04-29'!C42</f>
        <v>284800</v>
      </c>
      <c r="F42" s="839">
        <v>4028</v>
      </c>
      <c r="G42" s="839">
        <f>'1403-04-28'!G41-F42+C42</f>
        <v>72608</v>
      </c>
      <c r="H42" s="1012" t="s">
        <v>425</v>
      </c>
      <c r="I42" s="1013"/>
      <c r="J42" s="1013"/>
      <c r="K42" s="1014"/>
      <c r="L42" s="41"/>
      <c r="M42" s="828" t="s">
        <v>66</v>
      </c>
      <c r="N42" s="839">
        <f>'1403-04-28'!O41</f>
        <v>1871.8500000000001</v>
      </c>
      <c r="O42" s="839">
        <f>SUMIF(B15:B24,S42,J15:J24)</f>
        <v>1407.85</v>
      </c>
      <c r="P42" s="839">
        <f>'1403-04-28'!P41+O42+Q42</f>
        <v>146788.63</v>
      </c>
      <c r="Q42" s="19">
        <v>0</v>
      </c>
      <c r="R42" s="19">
        <v>0</v>
      </c>
      <c r="S42" s="840" t="s">
        <v>8</v>
      </c>
      <c r="V42" s="735">
        <f>G42-W42</f>
        <v>17144</v>
      </c>
      <c r="W42" s="840">
        <v>55464</v>
      </c>
      <c r="X42" s="19">
        <f>E42-G42</f>
        <v>212192</v>
      </c>
    </row>
    <row r="43" spans="1:24" s="840" customFormat="1" ht="30.95" customHeight="1" x14ac:dyDescent="0.25">
      <c r="A43" s="8"/>
      <c r="B43" s="828" t="s">
        <v>301</v>
      </c>
      <c r="C43" s="828">
        <v>0</v>
      </c>
      <c r="D43" s="828" t="s">
        <v>302</v>
      </c>
      <c r="E43" s="839">
        <f>'1403-04-28'!E42+'1403-04-29'!C43</f>
        <v>296</v>
      </c>
      <c r="F43" s="828">
        <v>0</v>
      </c>
      <c r="G43" s="839">
        <f>'1403-04-28'!G42-F43+C43</f>
        <v>0</v>
      </c>
      <c r="H43" s="937" t="s">
        <v>42</v>
      </c>
      <c r="I43" s="938"/>
      <c r="J43" s="938"/>
      <c r="K43" s="939"/>
      <c r="L43" s="42"/>
      <c r="M43" s="836" t="s">
        <v>67</v>
      </c>
      <c r="N43" s="839">
        <f>'1403-04-28'!O42</f>
        <v>1687.75</v>
      </c>
      <c r="O43" s="839">
        <f>SUMIF(F15:F24,S43,J15:J24)</f>
        <v>1204.8499999999999</v>
      </c>
      <c r="P43" s="839">
        <f>'1403-04-28'!P42+O43+Q43</f>
        <v>112559.12000000001</v>
      </c>
      <c r="Q43" s="19">
        <f>Q42*0.6</f>
        <v>0</v>
      </c>
      <c r="R43" s="19"/>
      <c r="S43" s="840" t="s">
        <v>356</v>
      </c>
      <c r="U43" s="19"/>
    </row>
    <row r="44" spans="1:24" s="840" customFormat="1" ht="30.95" customHeight="1" x14ac:dyDescent="0.25">
      <c r="A44" s="8"/>
      <c r="B44" s="828" t="s">
        <v>551</v>
      </c>
      <c r="C44" s="828">
        <v>80</v>
      </c>
      <c r="D44" s="828" t="s">
        <v>485</v>
      </c>
      <c r="E44" s="839">
        <f>'1403-04-28'!E43+'1403-04-29'!C44</f>
        <v>420</v>
      </c>
      <c r="F44" s="828">
        <v>200</v>
      </c>
      <c r="G44" s="839">
        <f>'1403-04-28'!G43-F44+C44</f>
        <v>210</v>
      </c>
      <c r="H44" s="937" t="s">
        <v>42</v>
      </c>
      <c r="I44" s="938"/>
      <c r="J44" s="938"/>
      <c r="K44" s="939"/>
      <c r="L44" s="42"/>
      <c r="M44" s="836" t="s">
        <v>164</v>
      </c>
      <c r="N44" s="839">
        <f>'1403-04-28'!O43</f>
        <v>184.10000000000002</v>
      </c>
      <c r="O44" s="839">
        <f>SUMIF(B15:B24,S44,J15:J24)</f>
        <v>203</v>
      </c>
      <c r="P44" s="839">
        <f>'1403-04-28'!P43+O44+Q44</f>
        <v>46585.36</v>
      </c>
      <c r="Q44" s="840">
        <v>0</v>
      </c>
      <c r="R44" s="19"/>
      <c r="S44" s="840" t="s">
        <v>163</v>
      </c>
      <c r="U44" s="19"/>
    </row>
    <row r="45" spans="1:24" s="840" customFormat="1" ht="30.95" customHeight="1" x14ac:dyDescent="0.25">
      <c r="A45" s="8"/>
      <c r="B45" s="828" t="s">
        <v>527</v>
      </c>
      <c r="C45" s="828">
        <v>0</v>
      </c>
      <c r="D45" s="828" t="s">
        <v>485</v>
      </c>
      <c r="E45" s="839">
        <f>'1403-04-28'!E44+'1403-04-29'!C45</f>
        <v>84</v>
      </c>
      <c r="F45" s="828">
        <v>30</v>
      </c>
      <c r="G45" s="839">
        <f>'1403-04-28'!G44-F45+C45</f>
        <v>48</v>
      </c>
      <c r="H45" s="937" t="s">
        <v>42</v>
      </c>
      <c r="I45" s="938"/>
      <c r="J45" s="938"/>
      <c r="K45" s="939"/>
      <c r="L45" s="42"/>
      <c r="M45" s="836" t="s">
        <v>190</v>
      </c>
      <c r="N45" s="839">
        <f>'1403-04-28'!O44</f>
        <v>0</v>
      </c>
      <c r="O45" s="839">
        <f>SUMIF(B18:B27,S45,J18:J27)</f>
        <v>0</v>
      </c>
      <c r="P45" s="839">
        <f>'1403-04-28'!P44+O45+Q45</f>
        <v>1502.3</v>
      </c>
      <c r="Q45" s="19">
        <v>0</v>
      </c>
      <c r="R45" s="19"/>
      <c r="S45" s="840" t="s">
        <v>417</v>
      </c>
    </row>
    <row r="46" spans="1:24" s="840" customFormat="1" ht="30.95" customHeight="1" x14ac:dyDescent="0.25">
      <c r="A46" s="8"/>
      <c r="B46" s="828" t="s">
        <v>578</v>
      </c>
      <c r="C46" s="828">
        <v>100</v>
      </c>
      <c r="D46" s="828" t="s">
        <v>302</v>
      </c>
      <c r="E46" s="839">
        <f>'1403-04-28'!E45+'1403-04-29'!C46</f>
        <v>10274</v>
      </c>
      <c r="F46" s="839">
        <f>C46</f>
        <v>100</v>
      </c>
      <c r="G46" s="839">
        <f>'1403-04-28'!G45-F46+C46</f>
        <v>0</v>
      </c>
      <c r="H46" s="937" t="s">
        <v>42</v>
      </c>
      <c r="I46" s="938"/>
      <c r="J46" s="938"/>
      <c r="K46" s="939"/>
      <c r="L46" s="42"/>
      <c r="M46" s="828" t="s">
        <v>191</v>
      </c>
      <c r="N46" s="839">
        <f>'1403-04-28'!O45</f>
        <v>0</v>
      </c>
      <c r="O46" s="839">
        <f>SUMIF(B20:B28,S46,J20:J28)</f>
        <v>42</v>
      </c>
      <c r="P46" s="839">
        <f>'1403-04-28'!P45+O46+Q46</f>
        <v>177</v>
      </c>
      <c r="Q46" s="840">
        <v>0</v>
      </c>
      <c r="S46" s="840" t="s">
        <v>367</v>
      </c>
    </row>
    <row r="47" spans="1:24" s="840" customFormat="1" ht="30.95" hidden="1" customHeight="1" x14ac:dyDescent="0.25">
      <c r="A47" s="8"/>
      <c r="B47" s="828"/>
      <c r="C47" s="828"/>
      <c r="D47" s="828"/>
      <c r="E47" s="839"/>
      <c r="F47" s="828"/>
      <c r="G47" s="839"/>
      <c r="H47" s="937"/>
      <c r="I47" s="938"/>
      <c r="J47" s="938"/>
      <c r="K47" s="939"/>
      <c r="L47" s="42"/>
      <c r="M47" s="836"/>
      <c r="N47" s="839"/>
      <c r="O47" s="839"/>
      <c r="P47" s="839"/>
    </row>
    <row r="48" spans="1:24" s="840" customFormat="1" ht="6" hidden="1" customHeight="1" x14ac:dyDescent="0.25">
      <c r="A48" s="8"/>
      <c r="B48" s="831"/>
      <c r="C48" s="822"/>
      <c r="D48" s="822"/>
      <c r="E48" s="775"/>
      <c r="F48" s="822"/>
      <c r="G48" s="775"/>
      <c r="H48" s="833"/>
      <c r="I48" s="833"/>
      <c r="J48" s="833"/>
      <c r="K48" s="833"/>
      <c r="L48" s="209"/>
      <c r="M48" s="821"/>
      <c r="N48" s="775"/>
      <c r="O48" s="775"/>
      <c r="P48" s="29"/>
    </row>
    <row r="49" spans="1:21" s="840" customFormat="1" ht="30.95" hidden="1" customHeight="1" x14ac:dyDescent="0.25">
      <c r="A49" s="8"/>
      <c r="B49" s="928" t="s">
        <v>642</v>
      </c>
      <c r="C49" s="929"/>
      <c r="D49" s="1079">
        <f>P42/X42</f>
        <v>0.69177268700045247</v>
      </c>
      <c r="E49" s="1080"/>
      <c r="F49" s="774"/>
      <c r="G49" s="774"/>
      <c r="H49" s="1076"/>
      <c r="I49" s="1077"/>
      <c r="J49" s="1077"/>
      <c r="K49" s="1078"/>
      <c r="L49" s="42"/>
      <c r="M49" s="773"/>
      <c r="N49" s="774"/>
      <c r="O49" s="774"/>
      <c r="P49" s="774"/>
    </row>
    <row r="50" spans="1:21" s="840" customFormat="1" ht="30.95" customHeight="1" x14ac:dyDescent="0.25">
      <c r="A50" s="8"/>
      <c r="B50" s="838"/>
      <c r="C50" s="838"/>
      <c r="D50" s="838"/>
      <c r="E50" s="771"/>
      <c r="F50" s="771"/>
      <c r="G50" s="771"/>
      <c r="H50" s="772"/>
      <c r="I50" s="772"/>
      <c r="J50" s="772"/>
      <c r="K50" s="772"/>
      <c r="L50" s="209"/>
      <c r="M50" s="838"/>
      <c r="N50" s="771"/>
      <c r="O50" s="771"/>
      <c r="P50" s="771"/>
    </row>
    <row r="51" spans="1:21" s="840" customFormat="1" ht="30.95" customHeight="1" x14ac:dyDescent="0.25">
      <c r="A51" s="8"/>
      <c r="B51" s="924" t="s">
        <v>5</v>
      </c>
      <c r="C51" s="924"/>
      <c r="D51" s="924"/>
      <c r="E51" s="924"/>
      <c r="F51" s="924"/>
      <c r="G51" s="924"/>
      <c r="H51" s="925" t="s">
        <v>193</v>
      </c>
      <c r="I51" s="925"/>
      <c r="J51" s="925"/>
      <c r="K51" s="925"/>
      <c r="L51" s="925"/>
      <c r="M51" s="925"/>
      <c r="N51" s="925"/>
      <c r="O51" s="925"/>
      <c r="P51" s="925"/>
      <c r="R51" s="840">
        <v>0</v>
      </c>
      <c r="S51" s="840" t="s">
        <v>625</v>
      </c>
    </row>
    <row r="52" spans="1:21" s="840" customFormat="1" ht="26.1" customHeight="1" x14ac:dyDescent="0.25">
      <c r="A52" s="8"/>
      <c r="B52" s="986"/>
      <c r="C52" s="986"/>
      <c r="D52" s="986"/>
      <c r="E52" s="986"/>
      <c r="F52" s="986"/>
      <c r="G52" s="986"/>
      <c r="H52" s="986"/>
      <c r="I52" s="986"/>
      <c r="J52" s="986"/>
      <c r="K52" s="986"/>
      <c r="L52" s="986"/>
      <c r="M52" s="986"/>
      <c r="N52" s="986"/>
      <c r="O52" s="986"/>
      <c r="P52" s="986"/>
    </row>
    <row r="53" spans="1:21" s="840" customFormat="1" ht="26.45" customHeight="1" x14ac:dyDescent="0.25">
      <c r="A53" s="20"/>
      <c r="B53" s="985"/>
      <c r="C53" s="985"/>
      <c r="D53" s="985"/>
      <c r="E53" s="985"/>
      <c r="F53" s="985"/>
      <c r="G53" s="985"/>
      <c r="H53" s="985"/>
      <c r="I53" s="985"/>
      <c r="J53" s="985"/>
      <c r="K53" s="985"/>
      <c r="L53" s="985"/>
      <c r="M53" s="985"/>
      <c r="N53" s="985"/>
      <c r="O53" s="985"/>
      <c r="P53" s="985"/>
    </row>
    <row r="63" spans="1:21" x14ac:dyDescent="0.25">
      <c r="U63" s="474">
        <f>SUM(U43:U62)</f>
        <v>0</v>
      </c>
    </row>
  </sheetData>
  <mergeCells count="88">
    <mergeCell ref="B2:P2"/>
    <mergeCell ref="B3:P3"/>
    <mergeCell ref="B4:E4"/>
    <mergeCell ref="G4:H4"/>
    <mergeCell ref="I4:M4"/>
    <mergeCell ref="N4:O4"/>
    <mergeCell ref="B5:P5"/>
    <mergeCell ref="B6:E6"/>
    <mergeCell ref="F6:L6"/>
    <mergeCell ref="M6:P7"/>
    <mergeCell ref="B7:D7"/>
    <mergeCell ref="F7:G7"/>
    <mergeCell ref="I7:L7"/>
    <mergeCell ref="S7:V8"/>
    <mergeCell ref="F8:G8"/>
    <mergeCell ref="I8:L8"/>
    <mergeCell ref="F9:G9"/>
    <mergeCell ref="I9:L9"/>
    <mergeCell ref="M8:P8"/>
    <mergeCell ref="T9:W9"/>
    <mergeCell ref="F10:G10"/>
    <mergeCell ref="I10:L10"/>
    <mergeCell ref="M9:P9"/>
    <mergeCell ref="B12:P12"/>
    <mergeCell ref="B13:B14"/>
    <mergeCell ref="C13:C14"/>
    <mergeCell ref="D13:D14"/>
    <mergeCell ref="E13:E14"/>
    <mergeCell ref="F13:F14"/>
    <mergeCell ref="K17:L17"/>
    <mergeCell ref="M17:P17"/>
    <mergeCell ref="Q17:T17"/>
    <mergeCell ref="G13:G14"/>
    <mergeCell ref="H13:I13"/>
    <mergeCell ref="J13:J14"/>
    <mergeCell ref="K13:L14"/>
    <mergeCell ref="M13:P14"/>
    <mergeCell ref="K15:L15"/>
    <mergeCell ref="M15:P15"/>
    <mergeCell ref="S15:T15"/>
    <mergeCell ref="K16:L16"/>
    <mergeCell ref="M16:P16"/>
    <mergeCell ref="B26:K26"/>
    <mergeCell ref="M26:P26"/>
    <mergeCell ref="K18:L18"/>
    <mergeCell ref="M18:P18"/>
    <mergeCell ref="S18:T18"/>
    <mergeCell ref="M20:P20"/>
    <mergeCell ref="K21:L21"/>
    <mergeCell ref="M21:P21"/>
    <mergeCell ref="M22:P22"/>
    <mergeCell ref="K23:L23"/>
    <mergeCell ref="M23:P23"/>
    <mergeCell ref="K24:L24"/>
    <mergeCell ref="M24:P24"/>
    <mergeCell ref="J38:K38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B40:K40"/>
    <mergeCell ref="M40:P40"/>
    <mergeCell ref="H41:K41"/>
    <mergeCell ref="H42:K42"/>
    <mergeCell ref="H43:K43"/>
    <mergeCell ref="B51:G51"/>
    <mergeCell ref="H51:P51"/>
    <mergeCell ref="B52:P52"/>
    <mergeCell ref="B53:P53"/>
    <mergeCell ref="B8:D10"/>
    <mergeCell ref="K19:L19"/>
    <mergeCell ref="M19:P19"/>
    <mergeCell ref="M10:P10"/>
    <mergeCell ref="H44:K44"/>
    <mergeCell ref="H45:K45"/>
    <mergeCell ref="H46:K46"/>
    <mergeCell ref="H47:K47"/>
    <mergeCell ref="B49:C49"/>
    <mergeCell ref="D49:E49"/>
    <mergeCell ref="H49:K49"/>
    <mergeCell ref="B39:P39"/>
  </mergeCells>
  <phoneticPr fontId="2" type="noConversion"/>
  <printOptions horizontalCentered="1"/>
  <pageMargins left="0.25" right="0.25" top="0.25" bottom="0.25" header="0" footer="0"/>
  <pageSetup paperSize="9" scale="77" fitToHeight="0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B83C-C6A8-4CDA-B232-E7586D61B685}">
  <sheetPr>
    <pageSetUpPr fitToPage="1"/>
  </sheetPr>
  <dimension ref="A2:Z63"/>
  <sheetViews>
    <sheetView rightToLeft="1" view="pageBreakPreview" topLeftCell="A7" zoomScaleNormal="100" zoomScaleSheetLayoutView="100" workbookViewId="0">
      <selection activeCell="P42" sqref="P42:P46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861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861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861" customFormat="1" ht="23.1" customHeight="1" x14ac:dyDescent="0.25">
      <c r="A4" s="8"/>
      <c r="B4" s="977" t="s">
        <v>2</v>
      </c>
      <c r="C4" s="977"/>
      <c r="D4" s="977"/>
      <c r="E4" s="977"/>
      <c r="F4" s="850"/>
      <c r="G4" s="978" t="s">
        <v>16</v>
      </c>
      <c r="H4" s="978"/>
      <c r="I4" s="1071">
        <v>45493</v>
      </c>
      <c r="J4" s="1071"/>
      <c r="K4" s="1071"/>
      <c r="L4" s="1071"/>
      <c r="M4" s="1071"/>
      <c r="N4" s="978" t="s">
        <v>3</v>
      </c>
      <c r="O4" s="978"/>
      <c r="P4" s="102">
        <v>90</v>
      </c>
      <c r="R4" s="857"/>
    </row>
    <row r="5" spans="1:26" s="847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861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852" customFormat="1" ht="22.5" customHeight="1" x14ac:dyDescent="0.25">
      <c r="A7" s="8"/>
      <c r="B7" s="892" t="s">
        <v>60</v>
      </c>
      <c r="C7" s="892"/>
      <c r="D7" s="892"/>
      <c r="E7" s="851" t="s">
        <v>18</v>
      </c>
      <c r="F7" s="892" t="s">
        <v>60</v>
      </c>
      <c r="G7" s="892"/>
      <c r="H7" s="851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852" customFormat="1" ht="30" customHeight="1" x14ac:dyDescent="0.25">
      <c r="A8" s="8"/>
      <c r="B8" s="885"/>
      <c r="C8" s="886"/>
      <c r="D8" s="887"/>
      <c r="E8" s="858" t="s">
        <v>42</v>
      </c>
      <c r="F8" s="888" t="s">
        <v>627</v>
      </c>
      <c r="G8" s="890"/>
      <c r="H8" s="844">
        <v>700</v>
      </c>
      <c r="I8" s="1059" t="s">
        <v>655</v>
      </c>
      <c r="J8" s="1060"/>
      <c r="K8" s="1060"/>
      <c r="L8" s="1061"/>
      <c r="M8" s="1005" t="s">
        <v>654</v>
      </c>
      <c r="N8" s="1005"/>
      <c r="O8" s="1005"/>
      <c r="P8" s="1005"/>
      <c r="S8" s="1034"/>
      <c r="T8" s="1035"/>
      <c r="U8" s="1035"/>
      <c r="V8" s="1036"/>
    </row>
    <row r="9" spans="1:26" s="852" customFormat="1" ht="30" customHeight="1" x14ac:dyDescent="0.25">
      <c r="A9" s="8"/>
      <c r="B9" s="1065"/>
      <c r="C9" s="1066"/>
      <c r="D9" s="1067"/>
      <c r="E9" s="858" t="s">
        <v>42</v>
      </c>
      <c r="F9" s="928" t="s">
        <v>102</v>
      </c>
      <c r="G9" s="929"/>
      <c r="H9" s="844">
        <v>0</v>
      </c>
      <c r="I9" s="1062" t="s">
        <v>42</v>
      </c>
      <c r="J9" s="1063"/>
      <c r="K9" s="1063"/>
      <c r="L9" s="1064"/>
      <c r="M9" s="1005" t="s">
        <v>646</v>
      </c>
      <c r="N9" s="1005"/>
      <c r="O9" s="1005"/>
      <c r="P9" s="1005"/>
      <c r="T9" s="1037" t="s">
        <v>523</v>
      </c>
      <c r="U9" s="1038"/>
      <c r="V9" s="1038"/>
      <c r="W9" s="1039"/>
    </row>
    <row r="10" spans="1:26" s="852" customFormat="1" ht="30" customHeight="1" x14ac:dyDescent="0.25">
      <c r="A10" s="8"/>
      <c r="B10" s="1068"/>
      <c r="C10" s="1069"/>
      <c r="D10" s="1070"/>
      <c r="E10" s="858" t="s">
        <v>42</v>
      </c>
      <c r="F10" s="928" t="s">
        <v>629</v>
      </c>
      <c r="G10" s="929"/>
      <c r="H10" s="844">
        <v>2</v>
      </c>
      <c r="I10" s="1062" t="s">
        <v>656</v>
      </c>
      <c r="J10" s="1063"/>
      <c r="K10" s="1063"/>
      <c r="L10" s="1064"/>
      <c r="M10" s="910"/>
      <c r="N10" s="910"/>
      <c r="O10" s="910"/>
      <c r="P10" s="910"/>
    </row>
    <row r="11" spans="1:26" s="847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861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861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933" t="s">
        <v>55</v>
      </c>
      <c r="I13" s="935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857" customFormat="1" ht="18.75" customHeight="1" x14ac:dyDescent="0.25">
      <c r="A14" s="8"/>
      <c r="B14" s="894"/>
      <c r="C14" s="894"/>
      <c r="D14" s="894"/>
      <c r="E14" s="894"/>
      <c r="F14" s="927"/>
      <c r="G14" s="893"/>
      <c r="H14" s="849" t="s">
        <v>57</v>
      </c>
      <c r="I14" s="849" t="s">
        <v>58</v>
      </c>
      <c r="J14" s="894"/>
      <c r="K14" s="945"/>
      <c r="L14" s="947"/>
      <c r="M14" s="945"/>
      <c r="N14" s="946"/>
      <c r="O14" s="946"/>
      <c r="P14" s="947"/>
    </row>
    <row r="15" spans="1:26" s="861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750</v>
      </c>
      <c r="F15" s="6" t="s">
        <v>356</v>
      </c>
      <c r="G15" s="844" t="s">
        <v>115</v>
      </c>
      <c r="H15" s="7">
        <v>114</v>
      </c>
      <c r="I15" s="7">
        <v>0</v>
      </c>
      <c r="J15" s="29">
        <f>H15*7+I15*4</f>
        <v>798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861" t="str">
        <f>C15</f>
        <v>712 + 280</v>
      </c>
      <c r="Y15" s="861" t="str">
        <f>D15</f>
        <v>713 + 360</v>
      </c>
      <c r="Z15" s="417" t="str">
        <f>G15</f>
        <v>712 + 350</v>
      </c>
    </row>
    <row r="16" spans="1:26" s="861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2000</v>
      </c>
      <c r="F16" s="6" t="s">
        <v>333</v>
      </c>
      <c r="G16" s="844" t="s">
        <v>311</v>
      </c>
      <c r="H16" s="7">
        <v>0</v>
      </c>
      <c r="I16" s="7">
        <v>63</v>
      </c>
      <c r="J16" s="29">
        <f>H16*6.65+I16*4.15</f>
        <v>261.45000000000005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848"/>
      <c r="T16" s="848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712 350</v>
      </c>
    </row>
    <row r="17" spans="1:22" s="861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1500</v>
      </c>
      <c r="F17" s="6" t="s">
        <v>356</v>
      </c>
      <c r="G17" s="844" t="s">
        <v>543</v>
      </c>
      <c r="H17" s="844">
        <v>0</v>
      </c>
      <c r="I17" s="30">
        <v>127</v>
      </c>
      <c r="J17" s="29">
        <f>H17*6.65+I17*4.15</f>
        <v>527.05000000000007</v>
      </c>
      <c r="K17" s="960" t="s">
        <v>69</v>
      </c>
      <c r="L17" s="961"/>
      <c r="M17" s="928" t="s">
        <v>647</v>
      </c>
      <c r="N17" s="891"/>
      <c r="O17" s="891"/>
      <c r="P17" s="929"/>
      <c r="Q17" s="884"/>
      <c r="R17" s="884"/>
      <c r="S17" s="884"/>
      <c r="T17" s="884"/>
    </row>
    <row r="18" spans="1:22" s="861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3000</v>
      </c>
      <c r="F18" s="6" t="s">
        <v>356</v>
      </c>
      <c r="G18" s="844" t="s">
        <v>546</v>
      </c>
      <c r="H18" s="844">
        <v>58</v>
      </c>
      <c r="I18" s="30">
        <v>28</v>
      </c>
      <c r="J18" s="29">
        <f>H18*7+I18*5</f>
        <v>546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2" s="861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680</v>
      </c>
      <c r="F19" s="6" t="s">
        <v>356</v>
      </c>
      <c r="G19" s="844" t="s">
        <v>546</v>
      </c>
      <c r="H19" s="844">
        <v>0</v>
      </c>
      <c r="I19" s="30">
        <v>0</v>
      </c>
      <c r="J19" s="29">
        <f>H19*6.65+I19*4.15</f>
        <v>0</v>
      </c>
      <c r="K19" s="960" t="s">
        <v>69</v>
      </c>
      <c r="L19" s="961"/>
      <c r="M19" s="910" t="s">
        <v>28</v>
      </c>
      <c r="N19" s="910"/>
      <c r="O19" s="910"/>
      <c r="P19" s="910"/>
      <c r="S19" s="848"/>
      <c r="T19" s="848"/>
    </row>
    <row r="20" spans="1:22" s="861" customFormat="1" ht="20.100000000000001" customHeight="1" x14ac:dyDescent="0.25">
      <c r="A20" s="8"/>
      <c r="B20" s="7" t="s">
        <v>8</v>
      </c>
      <c r="C20" s="7" t="s">
        <v>396</v>
      </c>
      <c r="D20" s="6" t="s">
        <v>427</v>
      </c>
      <c r="E20" s="844">
        <v>1500</v>
      </c>
      <c r="F20" s="844" t="s">
        <v>333</v>
      </c>
      <c r="G20" s="844" t="s">
        <v>652</v>
      </c>
      <c r="H20" s="844">
        <v>63</v>
      </c>
      <c r="I20" s="844">
        <v>0</v>
      </c>
      <c r="J20" s="29">
        <f>H20*7+I20*5</f>
        <v>441</v>
      </c>
      <c r="K20" s="855" t="s">
        <v>70</v>
      </c>
      <c r="L20" s="856"/>
      <c r="M20" s="910" t="s">
        <v>28</v>
      </c>
      <c r="N20" s="910"/>
      <c r="O20" s="910"/>
      <c r="P20" s="910"/>
      <c r="S20" s="848"/>
      <c r="T20" s="209"/>
    </row>
    <row r="21" spans="1:22" s="861" customFormat="1" ht="20.100000000000001" customHeight="1" x14ac:dyDescent="0.25">
      <c r="A21" s="8"/>
      <c r="B21" s="6" t="s">
        <v>163</v>
      </c>
      <c r="C21" s="7" t="s">
        <v>396</v>
      </c>
      <c r="D21" s="6" t="s">
        <v>427</v>
      </c>
      <c r="E21" s="844" t="s">
        <v>42</v>
      </c>
      <c r="F21" s="844" t="s">
        <v>333</v>
      </c>
      <c r="G21" s="844" t="s">
        <v>652</v>
      </c>
      <c r="H21" s="844" t="s">
        <v>42</v>
      </c>
      <c r="I21" s="844" t="s">
        <v>42</v>
      </c>
      <c r="J21" s="29">
        <f>J20+J16</f>
        <v>702.45</v>
      </c>
      <c r="K21" s="960" t="s">
        <v>70</v>
      </c>
      <c r="L21" s="961"/>
      <c r="M21" s="910" t="s">
        <v>42</v>
      </c>
      <c r="N21" s="910"/>
      <c r="O21" s="910"/>
      <c r="P21" s="910"/>
      <c r="S21" s="848"/>
      <c r="T21" s="209"/>
    </row>
    <row r="22" spans="1:22" s="861" customFormat="1" ht="20.100000000000001" customHeight="1" x14ac:dyDescent="0.25">
      <c r="A22" s="8"/>
      <c r="B22" s="844" t="s">
        <v>367</v>
      </c>
      <c r="C22" s="844" t="s">
        <v>42</v>
      </c>
      <c r="D22" s="844" t="s">
        <v>42</v>
      </c>
      <c r="E22" s="844" t="s">
        <v>42</v>
      </c>
      <c r="F22" s="844" t="s">
        <v>42</v>
      </c>
      <c r="G22" s="844" t="s">
        <v>98</v>
      </c>
      <c r="H22" s="844" t="s">
        <v>42</v>
      </c>
      <c r="I22" s="844" t="s">
        <v>42</v>
      </c>
      <c r="J22" s="844">
        <v>0</v>
      </c>
      <c r="K22" s="855" t="s">
        <v>70</v>
      </c>
      <c r="L22" s="856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2" s="861" customFormat="1" ht="20.100000000000001" customHeight="1" x14ac:dyDescent="0.25">
      <c r="A23" s="8"/>
      <c r="B23" s="844" t="s">
        <v>417</v>
      </c>
      <c r="C23" s="844" t="s">
        <v>42</v>
      </c>
      <c r="D23" s="844" t="s">
        <v>42</v>
      </c>
      <c r="E23" s="844" t="s">
        <v>42</v>
      </c>
      <c r="F23" s="844" t="s">
        <v>42</v>
      </c>
      <c r="G23" s="844" t="s">
        <v>621</v>
      </c>
      <c r="H23" s="844" t="s">
        <v>42</v>
      </c>
      <c r="I23" s="844" t="s">
        <v>42</v>
      </c>
      <c r="J23" s="860">
        <v>0</v>
      </c>
      <c r="K23" s="960" t="s">
        <v>69</v>
      </c>
      <c r="L23" s="961"/>
      <c r="M23" s="910" t="s">
        <v>42</v>
      </c>
      <c r="N23" s="910"/>
      <c r="O23" s="910"/>
      <c r="P23" s="910"/>
      <c r="S23" s="848"/>
      <c r="T23" s="209"/>
    </row>
    <row r="24" spans="1:22" s="861" customFormat="1" ht="20.100000000000001" customHeight="1" x14ac:dyDescent="0.25">
      <c r="A24" s="8"/>
      <c r="B24" s="7"/>
      <c r="C24" s="7"/>
      <c r="D24" s="7"/>
      <c r="E24" s="7"/>
      <c r="F24" s="6"/>
      <c r="G24" s="844"/>
      <c r="H24" s="7"/>
      <c r="I24" s="7"/>
      <c r="J24" s="29"/>
      <c r="K24" s="960"/>
      <c r="L24" s="961"/>
      <c r="M24" s="910" t="s">
        <v>42</v>
      </c>
      <c r="N24" s="910"/>
      <c r="O24" s="910"/>
      <c r="P24" s="910"/>
      <c r="S24" s="848"/>
      <c r="T24" s="848"/>
    </row>
    <row r="25" spans="1:22" s="847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2" s="861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2" s="857" customFormat="1" ht="47.1" customHeight="1" x14ac:dyDescent="0.25">
      <c r="A27" s="8"/>
      <c r="B27" s="851" t="s">
        <v>26</v>
      </c>
      <c r="C27" s="851" t="s">
        <v>28</v>
      </c>
      <c r="D27" s="851" t="s">
        <v>29</v>
      </c>
      <c r="E27" s="851" t="s">
        <v>64</v>
      </c>
      <c r="F27" s="851" t="s">
        <v>30</v>
      </c>
      <c r="G27" s="854" t="s">
        <v>51</v>
      </c>
      <c r="H27" s="854" t="s">
        <v>52</v>
      </c>
      <c r="I27" s="854" t="s">
        <v>53</v>
      </c>
      <c r="J27" s="901" t="s">
        <v>54</v>
      </c>
      <c r="K27" s="902"/>
      <c r="L27" s="51"/>
      <c r="M27" s="851" t="s">
        <v>292</v>
      </c>
      <c r="N27" s="851" t="s">
        <v>293</v>
      </c>
      <c r="O27" s="851" t="s">
        <v>294</v>
      </c>
      <c r="P27" s="851" t="s">
        <v>304</v>
      </c>
      <c r="Q27" s="857" t="s">
        <v>638</v>
      </c>
      <c r="R27" s="857" t="s">
        <v>28</v>
      </c>
      <c r="S27" s="857" t="s">
        <v>639</v>
      </c>
      <c r="T27" s="857" t="s">
        <v>640</v>
      </c>
      <c r="U27" s="857" t="s">
        <v>641</v>
      </c>
      <c r="V27" s="857" t="s">
        <v>29</v>
      </c>
    </row>
    <row r="28" spans="1:22" s="861" customFormat="1" ht="17.100000000000001" customHeight="1" x14ac:dyDescent="0.25">
      <c r="A28" s="8"/>
      <c r="B28" s="718" t="s">
        <v>43</v>
      </c>
      <c r="C28" s="719">
        <v>2</v>
      </c>
      <c r="D28" s="719">
        <v>3</v>
      </c>
      <c r="E28" s="40">
        <v>2</v>
      </c>
      <c r="F28" s="719">
        <f>SUM(C28:E28)</f>
        <v>7</v>
      </c>
      <c r="G28" s="40">
        <v>50</v>
      </c>
      <c r="H28" s="40">
        <v>0</v>
      </c>
      <c r="I28" s="40">
        <f t="shared" ref="I28:I37" si="1">SUM(G28:H28)</f>
        <v>50</v>
      </c>
      <c r="J28" s="988">
        <v>10</v>
      </c>
      <c r="K28" s="990"/>
      <c r="L28" s="50"/>
      <c r="M28" s="843" t="s">
        <v>308</v>
      </c>
      <c r="N28" s="843">
        <v>4</v>
      </c>
      <c r="O28" s="843">
        <v>1</v>
      </c>
      <c r="P28" s="843">
        <f>O28+N28</f>
        <v>5</v>
      </c>
      <c r="Q28" s="861">
        <v>10</v>
      </c>
      <c r="R28" s="861">
        <v>10</v>
      </c>
      <c r="S28" s="861">
        <v>0</v>
      </c>
      <c r="T28" s="861">
        <v>0</v>
      </c>
      <c r="U28" s="861">
        <v>0</v>
      </c>
      <c r="V28" s="861">
        <v>30</v>
      </c>
    </row>
    <row r="29" spans="1:22" s="861" customFormat="1" ht="17.100000000000001" customHeight="1" x14ac:dyDescent="0.25">
      <c r="A29" s="8"/>
      <c r="B29" s="40" t="s">
        <v>12</v>
      </c>
      <c r="C29" s="719">
        <v>1</v>
      </c>
      <c r="D29" s="719">
        <v>1</v>
      </c>
      <c r="E29" s="40">
        <v>3</v>
      </c>
      <c r="F29" s="719">
        <f t="shared" ref="F29:F35" si="2">SUM(C29:E29)</f>
        <v>5</v>
      </c>
      <c r="G29" s="40">
        <v>30</v>
      </c>
      <c r="H29" s="40">
        <v>0</v>
      </c>
      <c r="I29" s="40">
        <f t="shared" si="1"/>
        <v>30</v>
      </c>
      <c r="J29" s="988">
        <v>0</v>
      </c>
      <c r="K29" s="990"/>
      <c r="L29" s="50"/>
      <c r="M29" s="843" t="s">
        <v>300</v>
      </c>
      <c r="N29" s="843">
        <v>8</v>
      </c>
      <c r="O29" s="843">
        <v>0</v>
      </c>
      <c r="P29" s="843">
        <f t="shared" ref="P29:P37" si="3">O29+N29</f>
        <v>8</v>
      </c>
      <c r="Q29" s="861">
        <v>0</v>
      </c>
      <c r="R29" s="861">
        <v>0</v>
      </c>
      <c r="S29" s="861">
        <v>0</v>
      </c>
      <c r="T29" s="861">
        <v>10</v>
      </c>
      <c r="U29" s="861">
        <v>10</v>
      </c>
      <c r="V29" s="861">
        <v>0</v>
      </c>
    </row>
    <row r="30" spans="1:22" s="861" customFormat="1" ht="17.100000000000001" customHeight="1" x14ac:dyDescent="0.25">
      <c r="A30" s="8"/>
      <c r="B30" s="40" t="s">
        <v>13</v>
      </c>
      <c r="C30" s="40">
        <v>3</v>
      </c>
      <c r="D30" s="40">
        <v>0</v>
      </c>
      <c r="E30" s="40">
        <v>13</v>
      </c>
      <c r="F30" s="719">
        <f t="shared" si="2"/>
        <v>16</v>
      </c>
      <c r="G30" s="40">
        <v>140</v>
      </c>
      <c r="H30" s="40">
        <v>0</v>
      </c>
      <c r="I30" s="40">
        <f t="shared" si="1"/>
        <v>140</v>
      </c>
      <c r="J30" s="988">
        <v>0</v>
      </c>
      <c r="K30" s="990"/>
      <c r="L30" s="50"/>
      <c r="M30" s="843" t="s">
        <v>296</v>
      </c>
      <c r="N30" s="843">
        <v>6</v>
      </c>
      <c r="O30" s="843">
        <v>1</v>
      </c>
      <c r="P30" s="843">
        <f t="shared" si="3"/>
        <v>7</v>
      </c>
      <c r="Q30" s="861">
        <v>30</v>
      </c>
      <c r="R30" s="861">
        <v>20</v>
      </c>
      <c r="S30" s="861">
        <v>0</v>
      </c>
      <c r="T30" s="861">
        <v>30</v>
      </c>
      <c r="U30" s="861">
        <v>30</v>
      </c>
      <c r="V30" s="861">
        <v>0</v>
      </c>
    </row>
    <row r="31" spans="1:22" s="861" customFormat="1" ht="17.100000000000001" customHeight="1" x14ac:dyDescent="0.25">
      <c r="A31" s="8"/>
      <c r="B31" s="40" t="s">
        <v>10</v>
      </c>
      <c r="C31" s="40">
        <v>2</v>
      </c>
      <c r="D31" s="40">
        <v>0</v>
      </c>
      <c r="E31" s="40">
        <v>1</v>
      </c>
      <c r="F31" s="719">
        <f t="shared" si="2"/>
        <v>3</v>
      </c>
      <c r="G31" s="40">
        <v>20</v>
      </c>
      <c r="H31" s="40">
        <v>0</v>
      </c>
      <c r="I31" s="40">
        <f t="shared" si="1"/>
        <v>20</v>
      </c>
      <c r="J31" s="1072">
        <v>10</v>
      </c>
      <c r="K31" s="1073"/>
      <c r="L31" s="50"/>
      <c r="M31" s="843" t="s">
        <v>297</v>
      </c>
      <c r="N31" s="843">
        <v>5</v>
      </c>
      <c r="O31" s="843">
        <v>0</v>
      </c>
      <c r="P31" s="843">
        <f t="shared" si="3"/>
        <v>5</v>
      </c>
      <c r="Q31" s="861">
        <v>0</v>
      </c>
      <c r="R31" s="861">
        <v>10</v>
      </c>
      <c r="S31" s="861">
        <v>0</v>
      </c>
      <c r="T31" s="861">
        <v>0</v>
      </c>
      <c r="U31" s="861">
        <v>10</v>
      </c>
    </row>
    <row r="32" spans="1:22" s="861" customFormat="1" ht="17.100000000000001" customHeight="1" x14ac:dyDescent="0.25">
      <c r="A32" s="8"/>
      <c r="B32" s="40" t="s">
        <v>11</v>
      </c>
      <c r="C32" s="40">
        <v>7</v>
      </c>
      <c r="D32" s="40">
        <v>0</v>
      </c>
      <c r="E32" s="40">
        <v>3</v>
      </c>
      <c r="F32" s="719">
        <f t="shared" si="2"/>
        <v>10</v>
      </c>
      <c r="G32" s="40">
        <v>40</v>
      </c>
      <c r="H32" s="40">
        <v>0</v>
      </c>
      <c r="I32" s="40">
        <f t="shared" si="1"/>
        <v>40</v>
      </c>
      <c r="J32" s="988">
        <v>10</v>
      </c>
      <c r="K32" s="990"/>
      <c r="L32" s="50"/>
      <c r="M32" s="843" t="s">
        <v>295</v>
      </c>
      <c r="N32" s="843">
        <v>10</v>
      </c>
      <c r="O32" s="843">
        <v>0</v>
      </c>
      <c r="P32" s="843">
        <f t="shared" si="3"/>
        <v>10</v>
      </c>
      <c r="Q32" s="861">
        <v>0</v>
      </c>
      <c r="R32" s="861">
        <v>30</v>
      </c>
      <c r="S32" s="861">
        <v>0</v>
      </c>
      <c r="T32" s="861">
        <v>0</v>
      </c>
      <c r="U32" s="861">
        <v>30</v>
      </c>
    </row>
    <row r="33" spans="1:24" s="861" customFormat="1" ht="17.100000000000001" customHeight="1" x14ac:dyDescent="0.25">
      <c r="A33" s="8"/>
      <c r="B33" s="40" t="s">
        <v>31</v>
      </c>
      <c r="C33" s="40">
        <v>2</v>
      </c>
      <c r="D33" s="40">
        <v>2</v>
      </c>
      <c r="E33" s="40">
        <v>2</v>
      </c>
      <c r="F33" s="719">
        <f t="shared" si="2"/>
        <v>6</v>
      </c>
      <c r="G33" s="40">
        <v>50</v>
      </c>
      <c r="H33" s="40">
        <v>0</v>
      </c>
      <c r="I33" s="40">
        <f t="shared" si="1"/>
        <v>50</v>
      </c>
      <c r="J33" s="988">
        <v>0</v>
      </c>
      <c r="K33" s="990"/>
      <c r="L33" s="50"/>
      <c r="M33" s="843" t="s">
        <v>309</v>
      </c>
      <c r="N33" s="843">
        <v>20</v>
      </c>
      <c r="O33" s="843">
        <v>1</v>
      </c>
      <c r="P33" s="843">
        <f t="shared" si="3"/>
        <v>21</v>
      </c>
      <c r="Q33" s="861">
        <v>0</v>
      </c>
      <c r="R33" s="861">
        <v>20</v>
      </c>
      <c r="S33" s="861">
        <v>0</v>
      </c>
      <c r="T33" s="861">
        <v>0</v>
      </c>
      <c r="U33" s="861">
        <v>10</v>
      </c>
      <c r="V33" s="861">
        <v>10</v>
      </c>
    </row>
    <row r="34" spans="1:24" s="861" customFormat="1" ht="17.100000000000001" customHeight="1" x14ac:dyDescent="0.25">
      <c r="A34" s="8"/>
      <c r="B34" s="40" t="s">
        <v>32</v>
      </c>
      <c r="C34" s="40">
        <v>3</v>
      </c>
      <c r="D34" s="40">
        <v>0</v>
      </c>
      <c r="E34" s="40">
        <v>0</v>
      </c>
      <c r="F34" s="719">
        <f t="shared" si="2"/>
        <v>3</v>
      </c>
      <c r="G34" s="40">
        <v>0</v>
      </c>
      <c r="H34" s="40">
        <v>0</v>
      </c>
      <c r="I34" s="40">
        <f t="shared" si="1"/>
        <v>0</v>
      </c>
      <c r="J34" s="988">
        <v>10</v>
      </c>
      <c r="K34" s="990"/>
      <c r="L34" s="50"/>
      <c r="M34" s="843" t="s">
        <v>604</v>
      </c>
      <c r="N34" s="843">
        <v>5</v>
      </c>
      <c r="O34" s="843">
        <v>1</v>
      </c>
      <c r="P34" s="843">
        <f t="shared" si="3"/>
        <v>6</v>
      </c>
      <c r="Q34" s="861">
        <v>0</v>
      </c>
      <c r="R34" s="861">
        <v>0</v>
      </c>
      <c r="S34" s="861">
        <v>0</v>
      </c>
      <c r="T34" s="861">
        <v>0</v>
      </c>
      <c r="U34" s="861">
        <v>0</v>
      </c>
      <c r="V34" s="861">
        <v>0</v>
      </c>
    </row>
    <row r="35" spans="1:24" s="861" customFormat="1" ht="17.100000000000001" customHeight="1" x14ac:dyDescent="0.25">
      <c r="A35" s="8"/>
      <c r="B35" s="40" t="s">
        <v>63</v>
      </c>
      <c r="C35" s="40">
        <v>0</v>
      </c>
      <c r="D35" s="40">
        <v>2</v>
      </c>
      <c r="E35" s="40">
        <v>1</v>
      </c>
      <c r="F35" s="719">
        <f t="shared" si="2"/>
        <v>3</v>
      </c>
      <c r="G35" s="40">
        <v>30</v>
      </c>
      <c r="H35" s="40">
        <v>0</v>
      </c>
      <c r="I35" s="40">
        <f t="shared" si="1"/>
        <v>30</v>
      </c>
      <c r="J35" s="988">
        <v>0</v>
      </c>
      <c r="K35" s="990"/>
      <c r="L35" s="50"/>
      <c r="M35" s="843" t="s">
        <v>299</v>
      </c>
      <c r="N35" s="843">
        <v>7</v>
      </c>
      <c r="O35" s="843">
        <v>0</v>
      </c>
      <c r="P35" s="843">
        <f t="shared" si="3"/>
        <v>7</v>
      </c>
      <c r="Q35" s="861">
        <v>10</v>
      </c>
      <c r="R35" s="861">
        <v>0</v>
      </c>
      <c r="S35" s="861">
        <v>0</v>
      </c>
      <c r="T35" s="861">
        <v>0</v>
      </c>
      <c r="U35" s="861">
        <v>0</v>
      </c>
      <c r="V35" s="861">
        <v>10</v>
      </c>
    </row>
    <row r="36" spans="1:24" s="861" customFormat="1" ht="17.100000000000001" customHeight="1" x14ac:dyDescent="0.25">
      <c r="A36" s="8"/>
      <c r="B36" s="40" t="s">
        <v>33</v>
      </c>
      <c r="C36" s="40">
        <v>1</v>
      </c>
      <c r="D36" s="40">
        <v>0</v>
      </c>
      <c r="E36" s="40" t="s">
        <v>72</v>
      </c>
      <c r="F36" s="719">
        <f>SUM(C36:E36)</f>
        <v>1</v>
      </c>
      <c r="G36" s="40">
        <v>0</v>
      </c>
      <c r="H36" s="40">
        <v>0</v>
      </c>
      <c r="I36" s="40">
        <f t="shared" si="1"/>
        <v>0</v>
      </c>
      <c r="J36" s="988">
        <v>0</v>
      </c>
      <c r="K36" s="990"/>
      <c r="L36" s="50"/>
      <c r="M36" s="843" t="s">
        <v>307</v>
      </c>
      <c r="N36" s="843">
        <v>40</v>
      </c>
      <c r="O36" s="843">
        <v>0</v>
      </c>
      <c r="P36" s="843">
        <f t="shared" si="3"/>
        <v>40</v>
      </c>
      <c r="Q36" s="861">
        <v>0</v>
      </c>
      <c r="R36" s="861">
        <v>10</v>
      </c>
    </row>
    <row r="37" spans="1:24" s="861" customFormat="1" ht="17.100000000000001" customHeight="1" x14ac:dyDescent="0.25">
      <c r="A37" s="8"/>
      <c r="B37" s="40" t="s">
        <v>138</v>
      </c>
      <c r="C37" s="40">
        <v>0</v>
      </c>
      <c r="D37" s="40">
        <v>10</v>
      </c>
      <c r="E37" s="40">
        <v>0</v>
      </c>
      <c r="F37" s="40">
        <v>10</v>
      </c>
      <c r="G37" s="40">
        <f t="shared" ref="G37" si="4">Q37+R37+S37+T37+U37+V37</f>
        <v>100</v>
      </c>
      <c r="H37" s="40">
        <v>0</v>
      </c>
      <c r="I37" s="40">
        <f t="shared" si="1"/>
        <v>100</v>
      </c>
      <c r="J37" s="988">
        <v>0</v>
      </c>
      <c r="K37" s="990"/>
      <c r="L37" s="50"/>
      <c r="M37" s="843" t="s">
        <v>549</v>
      </c>
      <c r="N37" s="843">
        <v>6</v>
      </c>
      <c r="O37" s="843">
        <v>0</v>
      </c>
      <c r="P37" s="843">
        <f t="shared" si="3"/>
        <v>6</v>
      </c>
      <c r="Q37" s="861">
        <v>0</v>
      </c>
      <c r="R37" s="861">
        <v>100</v>
      </c>
    </row>
    <row r="38" spans="1:24" s="861" customFormat="1" ht="17.100000000000001" customHeight="1" x14ac:dyDescent="0.25">
      <c r="A38" s="8"/>
      <c r="B38" s="40" t="s">
        <v>550</v>
      </c>
      <c r="C38" s="103">
        <f t="shared" ref="C38:I38" si="5">SUM(C28:C37)</f>
        <v>21</v>
      </c>
      <c r="D38" s="103">
        <f t="shared" si="5"/>
        <v>18</v>
      </c>
      <c r="E38" s="103">
        <f t="shared" si="5"/>
        <v>25</v>
      </c>
      <c r="F38" s="103">
        <f t="shared" si="5"/>
        <v>64</v>
      </c>
      <c r="G38" s="103">
        <f t="shared" si="5"/>
        <v>460</v>
      </c>
      <c r="H38" s="103">
        <f t="shared" si="5"/>
        <v>0</v>
      </c>
      <c r="I38" s="103">
        <f t="shared" si="5"/>
        <v>460</v>
      </c>
      <c r="J38" s="988">
        <f>SUM(J28:K37)</f>
        <v>40</v>
      </c>
      <c r="K38" s="990"/>
      <c r="L38" s="50"/>
      <c r="M38" s="843" t="s">
        <v>306</v>
      </c>
      <c r="N38" s="843">
        <f>SUM(N28:N37)</f>
        <v>111</v>
      </c>
      <c r="O38" s="843">
        <f>SUM(O28:O37)</f>
        <v>4</v>
      </c>
      <c r="P38" s="843">
        <f>SUM(P28:P37)</f>
        <v>115</v>
      </c>
      <c r="Q38" s="345">
        <f>N38-N36</f>
        <v>71</v>
      </c>
      <c r="S38" s="861">
        <f>(F38*10-G38)/10</f>
        <v>18</v>
      </c>
    </row>
    <row r="39" spans="1:24" s="861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4" s="861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4" s="861" customFormat="1" ht="30.6" customHeight="1" x14ac:dyDescent="0.25">
      <c r="A41" s="8"/>
      <c r="B41" s="854" t="s">
        <v>35</v>
      </c>
      <c r="C41" s="854" t="s">
        <v>36</v>
      </c>
      <c r="D41" s="854" t="s">
        <v>1</v>
      </c>
      <c r="E41" s="845" t="s">
        <v>45</v>
      </c>
      <c r="F41" s="854" t="s">
        <v>71</v>
      </c>
      <c r="G41" s="854" t="s">
        <v>37</v>
      </c>
      <c r="H41" s="901" t="s">
        <v>7</v>
      </c>
      <c r="I41" s="936"/>
      <c r="J41" s="936"/>
      <c r="K41" s="902"/>
      <c r="L41" s="43"/>
      <c r="M41" s="854" t="s">
        <v>50</v>
      </c>
      <c r="N41" s="854" t="s">
        <v>49</v>
      </c>
      <c r="O41" s="854" t="s">
        <v>48</v>
      </c>
      <c r="P41" s="854" t="s">
        <v>47</v>
      </c>
      <c r="Q41" s="861" t="s">
        <v>243</v>
      </c>
      <c r="R41" s="861" t="s">
        <v>424</v>
      </c>
    </row>
    <row r="42" spans="1:24" s="861" customFormat="1" ht="30.95" customHeight="1" x14ac:dyDescent="0.55000000000000004">
      <c r="A42" s="8"/>
      <c r="B42" s="844" t="s">
        <v>61</v>
      </c>
      <c r="C42" s="860">
        <v>31000</v>
      </c>
      <c r="D42" s="844" t="s">
        <v>62</v>
      </c>
      <c r="E42" s="860">
        <f>'1403-04-29'!E42+'1403-04-30'!C42</f>
        <v>315800</v>
      </c>
      <c r="F42" s="860">
        <v>0</v>
      </c>
      <c r="G42" s="860">
        <f>'1403-04-29'!G42-F42+C42</f>
        <v>103608</v>
      </c>
      <c r="H42" s="1012" t="s">
        <v>425</v>
      </c>
      <c r="I42" s="1013"/>
      <c r="J42" s="1013"/>
      <c r="K42" s="1014"/>
      <c r="L42" s="41"/>
      <c r="M42" s="844" t="s">
        <v>66</v>
      </c>
      <c r="N42" s="860">
        <f>'1403-04-29'!O42</f>
        <v>1407.85</v>
      </c>
      <c r="O42" s="860">
        <f>SUMIF(B15:B24,S42,J15:J24)</f>
        <v>2573.5</v>
      </c>
      <c r="P42" s="860">
        <f>'1403-04-29'!P42+O42+Q42</f>
        <v>149362.13</v>
      </c>
      <c r="Q42" s="19">
        <v>0</v>
      </c>
      <c r="R42" s="19">
        <v>0</v>
      </c>
      <c r="S42" s="861" t="s">
        <v>8</v>
      </c>
      <c r="V42" s="735">
        <f>G42-W42</f>
        <v>48144</v>
      </c>
      <c r="W42" s="861">
        <v>55464</v>
      </c>
      <c r="X42" s="19">
        <f>E42-G42</f>
        <v>212192</v>
      </c>
    </row>
    <row r="43" spans="1:24" s="861" customFormat="1" ht="30.95" customHeight="1" x14ac:dyDescent="0.25">
      <c r="A43" s="8"/>
      <c r="B43" s="844" t="s">
        <v>301</v>
      </c>
      <c r="C43" s="844">
        <v>0</v>
      </c>
      <c r="D43" s="844" t="s">
        <v>302</v>
      </c>
      <c r="E43" s="862">
        <f>'1403-04-29'!E43+'1403-04-30'!C43</f>
        <v>296</v>
      </c>
      <c r="F43" s="844">
        <v>0</v>
      </c>
      <c r="G43" s="862">
        <f>'1403-04-29'!G43-F43+C43</f>
        <v>0</v>
      </c>
      <c r="H43" s="937" t="s">
        <v>42</v>
      </c>
      <c r="I43" s="938"/>
      <c r="J43" s="938"/>
      <c r="K43" s="939"/>
      <c r="L43" s="42"/>
      <c r="M43" s="858" t="s">
        <v>67</v>
      </c>
      <c r="N43" s="862">
        <f>'1403-04-29'!O43</f>
        <v>1204.8499999999999</v>
      </c>
      <c r="O43" s="860">
        <f>SUMIF(F15:F24,S43,J15:J24)</f>
        <v>1871.0500000000002</v>
      </c>
      <c r="P43" s="862">
        <f>'1403-04-29'!P43+O43+Q43</f>
        <v>114430.17000000001</v>
      </c>
      <c r="Q43" s="19">
        <f>Q42*0.6</f>
        <v>0</v>
      </c>
      <c r="R43" s="19"/>
      <c r="S43" s="861" t="s">
        <v>356</v>
      </c>
      <c r="U43" s="19"/>
    </row>
    <row r="44" spans="1:24" s="861" customFormat="1" ht="30.95" customHeight="1" x14ac:dyDescent="0.25">
      <c r="A44" s="8"/>
      <c r="B44" s="844" t="s">
        <v>551</v>
      </c>
      <c r="C44" s="844">
        <v>0</v>
      </c>
      <c r="D44" s="844" t="s">
        <v>485</v>
      </c>
      <c r="E44" s="862">
        <f>'1403-04-29'!E44+'1403-04-30'!C44</f>
        <v>420</v>
      </c>
      <c r="F44" s="844">
        <v>0</v>
      </c>
      <c r="G44" s="862">
        <f>'1403-04-29'!G44-F44+C44</f>
        <v>210</v>
      </c>
      <c r="H44" s="937" t="s">
        <v>42</v>
      </c>
      <c r="I44" s="938"/>
      <c r="J44" s="938"/>
      <c r="K44" s="939"/>
      <c r="L44" s="42"/>
      <c r="M44" s="858" t="s">
        <v>164</v>
      </c>
      <c r="N44" s="862">
        <f>'1403-04-29'!O44</f>
        <v>203</v>
      </c>
      <c r="O44" s="860">
        <f>SUMIF(B15:B24,S44,J15:J24)</f>
        <v>702.45</v>
      </c>
      <c r="P44" s="862">
        <f>'1403-04-29'!P44+O44+Q44</f>
        <v>47287.81</v>
      </c>
      <c r="Q44" s="861">
        <v>0</v>
      </c>
      <c r="R44" s="19"/>
      <c r="S44" s="861" t="s">
        <v>163</v>
      </c>
      <c r="U44" s="19"/>
    </row>
    <row r="45" spans="1:24" s="861" customFormat="1" ht="30.95" customHeight="1" x14ac:dyDescent="0.25">
      <c r="A45" s="8"/>
      <c r="B45" s="844" t="s">
        <v>527</v>
      </c>
      <c r="C45" s="844">
        <v>0</v>
      </c>
      <c r="D45" s="844" t="s">
        <v>485</v>
      </c>
      <c r="E45" s="862">
        <f>'1403-04-29'!E45+'1403-04-30'!C45</f>
        <v>84</v>
      </c>
      <c r="F45" s="844">
        <v>0</v>
      </c>
      <c r="G45" s="862">
        <f>'1403-04-29'!G45-F45+C45</f>
        <v>48</v>
      </c>
      <c r="H45" s="937" t="s">
        <v>42</v>
      </c>
      <c r="I45" s="938"/>
      <c r="J45" s="938"/>
      <c r="K45" s="939"/>
      <c r="L45" s="42"/>
      <c r="M45" s="858" t="s">
        <v>190</v>
      </c>
      <c r="N45" s="862">
        <f>'1403-04-29'!O45</f>
        <v>0</v>
      </c>
      <c r="O45" s="860">
        <f>SUMIF(B18:B27,S45,J18:J27)</f>
        <v>0</v>
      </c>
      <c r="P45" s="862">
        <f>'1403-04-29'!P45+O45+Q45</f>
        <v>1502.3</v>
      </c>
      <c r="Q45" s="19">
        <v>0</v>
      </c>
      <c r="R45" s="19"/>
      <c r="S45" s="861" t="s">
        <v>417</v>
      </c>
    </row>
    <row r="46" spans="1:24" s="861" customFormat="1" ht="30.95" customHeight="1" x14ac:dyDescent="0.25">
      <c r="A46" s="8"/>
      <c r="B46" s="844" t="s">
        <v>578</v>
      </c>
      <c r="C46" s="844">
        <v>220</v>
      </c>
      <c r="D46" s="844" t="s">
        <v>302</v>
      </c>
      <c r="E46" s="862">
        <f>'1403-04-29'!E46+'1403-04-30'!C46</f>
        <v>10494</v>
      </c>
      <c r="F46" s="860">
        <f>C46</f>
        <v>220</v>
      </c>
      <c r="G46" s="862">
        <f>'1403-04-29'!G46-F46+C46</f>
        <v>0</v>
      </c>
      <c r="H46" s="937" t="s">
        <v>42</v>
      </c>
      <c r="I46" s="938"/>
      <c r="J46" s="938"/>
      <c r="K46" s="939"/>
      <c r="L46" s="42"/>
      <c r="M46" s="844" t="s">
        <v>191</v>
      </c>
      <c r="N46" s="862">
        <f>'1403-04-29'!O46</f>
        <v>42</v>
      </c>
      <c r="O46" s="860">
        <f>SUMIF(B20:B28,S46,J20:J28)</f>
        <v>0</v>
      </c>
      <c r="P46" s="862">
        <f>'1403-04-29'!P46+O46+Q46</f>
        <v>177</v>
      </c>
      <c r="Q46" s="861">
        <v>0</v>
      </c>
      <c r="S46" s="861" t="s">
        <v>367</v>
      </c>
    </row>
    <row r="47" spans="1:24" s="861" customFormat="1" ht="30.95" hidden="1" customHeight="1" x14ac:dyDescent="0.25">
      <c r="A47" s="8"/>
      <c r="B47" s="844"/>
      <c r="C47" s="844"/>
      <c r="D47" s="844"/>
      <c r="E47" s="860"/>
      <c r="F47" s="844"/>
      <c r="G47" s="862">
        <f>'1403-04-29'!G47-F47+C47</f>
        <v>0</v>
      </c>
      <c r="H47" s="937"/>
      <c r="I47" s="938"/>
      <c r="J47" s="938"/>
      <c r="K47" s="939"/>
      <c r="L47" s="42"/>
      <c r="M47" s="858"/>
      <c r="N47" s="860"/>
      <c r="O47" s="860"/>
      <c r="P47" s="860"/>
    </row>
    <row r="48" spans="1:24" s="861" customFormat="1" ht="6" hidden="1" customHeight="1" x14ac:dyDescent="0.25">
      <c r="A48" s="8"/>
      <c r="B48" s="841"/>
      <c r="C48" s="842"/>
      <c r="D48" s="842"/>
      <c r="E48" s="775"/>
      <c r="F48" s="842"/>
      <c r="G48" s="862">
        <f>'1403-04-29'!G48-F48+C48</f>
        <v>0</v>
      </c>
      <c r="H48" s="846"/>
      <c r="I48" s="846"/>
      <c r="J48" s="846"/>
      <c r="K48" s="846"/>
      <c r="L48" s="209"/>
      <c r="M48" s="853"/>
      <c r="N48" s="775"/>
      <c r="O48" s="775"/>
      <c r="P48" s="29"/>
    </row>
    <row r="49" spans="1:21" s="861" customFormat="1" ht="30.95" hidden="1" customHeight="1" x14ac:dyDescent="0.25">
      <c r="A49" s="8"/>
      <c r="B49" s="928" t="s">
        <v>642</v>
      </c>
      <c r="C49" s="929"/>
      <c r="D49" s="1079">
        <f>P42/X42</f>
        <v>0.70390085394359825</v>
      </c>
      <c r="E49" s="1080"/>
      <c r="F49" s="774"/>
      <c r="G49" s="862">
        <f>'1403-04-29'!G49-F49+C49</f>
        <v>0</v>
      </c>
      <c r="H49" s="1076"/>
      <c r="I49" s="1077"/>
      <c r="J49" s="1077"/>
      <c r="K49" s="1078"/>
      <c r="L49" s="42"/>
      <c r="M49" s="773"/>
      <c r="N49" s="774"/>
      <c r="O49" s="774"/>
      <c r="P49" s="774"/>
    </row>
    <row r="50" spans="1:21" s="861" customFormat="1" ht="30.95" customHeight="1" x14ac:dyDescent="0.25">
      <c r="A50" s="8"/>
      <c r="B50" s="859"/>
      <c r="C50" s="859"/>
      <c r="D50" s="859"/>
      <c r="E50" s="771"/>
      <c r="F50" s="771"/>
      <c r="G50" s="771"/>
      <c r="H50" s="772"/>
      <c r="I50" s="772"/>
      <c r="J50" s="772"/>
      <c r="K50" s="772"/>
      <c r="L50" s="209"/>
      <c r="M50" s="859"/>
      <c r="N50" s="771"/>
      <c r="O50" s="771"/>
      <c r="P50" s="771"/>
    </row>
    <row r="51" spans="1:21" s="861" customFormat="1" ht="30.95" customHeight="1" x14ac:dyDescent="0.25">
      <c r="A51" s="8"/>
      <c r="B51" s="924" t="s">
        <v>5</v>
      </c>
      <c r="C51" s="924"/>
      <c r="D51" s="924"/>
      <c r="E51" s="924"/>
      <c r="F51" s="924"/>
      <c r="G51" s="924"/>
      <c r="H51" s="925" t="s">
        <v>193</v>
      </c>
      <c r="I51" s="925"/>
      <c r="J51" s="925"/>
      <c r="K51" s="925"/>
      <c r="L51" s="925"/>
      <c r="M51" s="925"/>
      <c r="N51" s="925"/>
      <c r="O51" s="925"/>
      <c r="P51" s="925"/>
      <c r="R51" s="861">
        <v>0</v>
      </c>
      <c r="S51" s="861" t="s">
        <v>625</v>
      </c>
    </row>
    <row r="52" spans="1:21" s="861" customFormat="1" ht="26.1" customHeight="1" x14ac:dyDescent="0.25">
      <c r="A52" s="8"/>
      <c r="B52" s="986"/>
      <c r="C52" s="986"/>
      <c r="D52" s="986"/>
      <c r="E52" s="986"/>
      <c r="F52" s="986"/>
      <c r="G52" s="986"/>
      <c r="H52" s="986"/>
      <c r="I52" s="986"/>
      <c r="J52" s="986"/>
      <c r="K52" s="986"/>
      <c r="L52" s="986"/>
      <c r="M52" s="986"/>
      <c r="N52" s="986"/>
      <c r="O52" s="986"/>
      <c r="P52" s="986"/>
    </row>
    <row r="53" spans="1:21" s="861" customFormat="1" ht="26.45" customHeight="1" x14ac:dyDescent="0.25">
      <c r="A53" s="20"/>
      <c r="B53" s="985"/>
      <c r="C53" s="985"/>
      <c r="D53" s="985"/>
      <c r="E53" s="985"/>
      <c r="F53" s="985"/>
      <c r="G53" s="985"/>
      <c r="H53" s="985"/>
      <c r="I53" s="985"/>
      <c r="J53" s="985"/>
      <c r="K53" s="985"/>
      <c r="L53" s="985"/>
      <c r="M53" s="985"/>
      <c r="N53" s="985"/>
      <c r="O53" s="985"/>
      <c r="P53" s="985"/>
    </row>
    <row r="63" spans="1:21" x14ac:dyDescent="0.25">
      <c r="U63" s="474">
        <f>SUM(U43:U62)</f>
        <v>0</v>
      </c>
    </row>
  </sheetData>
  <mergeCells count="88">
    <mergeCell ref="B51:G51"/>
    <mergeCell ref="H51:P51"/>
    <mergeCell ref="B52:P52"/>
    <mergeCell ref="B53:P53"/>
    <mergeCell ref="H44:K44"/>
    <mergeCell ref="H45:K45"/>
    <mergeCell ref="H46:K46"/>
    <mergeCell ref="H47:K47"/>
    <mergeCell ref="B49:C49"/>
    <mergeCell ref="D49:E49"/>
    <mergeCell ref="H49:K49"/>
    <mergeCell ref="H43:K43"/>
    <mergeCell ref="J33:K33"/>
    <mergeCell ref="J34:K34"/>
    <mergeCell ref="J35:K35"/>
    <mergeCell ref="J36:K36"/>
    <mergeCell ref="J37:K37"/>
    <mergeCell ref="J38:K38"/>
    <mergeCell ref="B39:P39"/>
    <mergeCell ref="B40:K40"/>
    <mergeCell ref="M40:P40"/>
    <mergeCell ref="H41:K41"/>
    <mergeCell ref="H42:K42"/>
    <mergeCell ref="J32:K32"/>
    <mergeCell ref="K23:L23"/>
    <mergeCell ref="M23:P23"/>
    <mergeCell ref="K24:L24"/>
    <mergeCell ref="M24:P24"/>
    <mergeCell ref="B26:K26"/>
    <mergeCell ref="M26:P26"/>
    <mergeCell ref="J27:K27"/>
    <mergeCell ref="J28:K28"/>
    <mergeCell ref="J29:K29"/>
    <mergeCell ref="J30:K30"/>
    <mergeCell ref="J31:K31"/>
    <mergeCell ref="M22:P22"/>
    <mergeCell ref="K16:L16"/>
    <mergeCell ref="M16:P16"/>
    <mergeCell ref="K17:L17"/>
    <mergeCell ref="M17:P17"/>
    <mergeCell ref="K19:L19"/>
    <mergeCell ref="M19:P19"/>
    <mergeCell ref="M20:P20"/>
    <mergeCell ref="K21:L21"/>
    <mergeCell ref="M21:P21"/>
    <mergeCell ref="Q17:T17"/>
    <mergeCell ref="K18:L18"/>
    <mergeCell ref="M18:P18"/>
    <mergeCell ref="S18:T18"/>
    <mergeCell ref="J13:J14"/>
    <mergeCell ref="K13:L14"/>
    <mergeCell ref="M13:P14"/>
    <mergeCell ref="K15:L15"/>
    <mergeCell ref="M15:P15"/>
    <mergeCell ref="S15:T15"/>
    <mergeCell ref="B12:P12"/>
    <mergeCell ref="B13:B14"/>
    <mergeCell ref="C13:C14"/>
    <mergeCell ref="D13:D14"/>
    <mergeCell ref="E13:E14"/>
    <mergeCell ref="F13:F14"/>
    <mergeCell ref="G13:G14"/>
    <mergeCell ref="H13:I13"/>
    <mergeCell ref="S7:V8"/>
    <mergeCell ref="B8:D10"/>
    <mergeCell ref="F8:G8"/>
    <mergeCell ref="I8:L8"/>
    <mergeCell ref="M8:P8"/>
    <mergeCell ref="F9:G9"/>
    <mergeCell ref="I9:L9"/>
    <mergeCell ref="M9:P9"/>
    <mergeCell ref="T9:W9"/>
    <mergeCell ref="F10:G10"/>
    <mergeCell ref="I10:L10"/>
    <mergeCell ref="M10:P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7E93-BF33-47DB-AEF7-E791A3DBF448}">
  <sheetPr>
    <pageSetUpPr fitToPage="1"/>
  </sheetPr>
  <dimension ref="A2:Z63"/>
  <sheetViews>
    <sheetView rightToLeft="1" tabSelected="1" view="pageBreakPreview" zoomScaleNormal="100" zoomScaleSheetLayoutView="100" workbookViewId="0">
      <selection activeCell="G37" sqref="G37"/>
    </sheetView>
  </sheetViews>
  <sheetFormatPr defaultColWidth="9.140625" defaultRowHeight="19.5" x14ac:dyDescent="0.25"/>
  <cols>
    <col min="1" max="1" width="7.140625" style="21" customWidth="1"/>
    <col min="2" max="2" width="14.5703125" style="21" bestFit="1" customWidth="1"/>
    <col min="3" max="4" width="9.28515625" style="21" customWidth="1"/>
    <col min="5" max="5" width="9.140625" style="21"/>
    <col min="6" max="6" width="8.140625" style="21" customWidth="1"/>
    <col min="7" max="7" width="9.7109375" style="21" customWidth="1"/>
    <col min="8" max="8" width="8.7109375" style="21" customWidth="1"/>
    <col min="9" max="9" width="6.85546875" style="21" customWidth="1"/>
    <col min="10" max="10" width="7.7109375" style="21" customWidth="1"/>
    <col min="11" max="11" width="5.85546875" style="21" customWidth="1"/>
    <col min="12" max="12" width="1" style="21" customWidth="1"/>
    <col min="13" max="13" width="15.7109375" style="21" customWidth="1"/>
    <col min="14" max="14" width="6.5703125" style="21" customWidth="1"/>
    <col min="15" max="15" width="6.140625" style="21" customWidth="1"/>
    <col min="16" max="16" width="9.28515625" style="21" customWidth="1"/>
    <col min="17" max="22" width="9.140625" style="21"/>
    <col min="23" max="23" width="10" style="21" bestFit="1" customWidth="1"/>
    <col min="24" max="16384" width="9.140625" style="21"/>
  </cols>
  <sheetData>
    <row r="2" spans="1:26" s="883" customFormat="1" ht="24.95" customHeight="1" x14ac:dyDescent="0.25">
      <c r="A2" s="8"/>
      <c r="B2" s="976" t="s">
        <v>14</v>
      </c>
      <c r="C2" s="976"/>
      <c r="D2" s="976"/>
      <c r="E2" s="976"/>
      <c r="F2" s="976"/>
      <c r="G2" s="976"/>
      <c r="H2" s="976"/>
      <c r="I2" s="976"/>
      <c r="J2" s="976"/>
      <c r="K2" s="976"/>
      <c r="L2" s="976"/>
      <c r="M2" s="976"/>
      <c r="N2" s="976"/>
      <c r="O2" s="976"/>
      <c r="P2" s="976"/>
    </row>
    <row r="3" spans="1:26" s="883" customFormat="1" ht="26.1" customHeight="1" x14ac:dyDescent="0.25">
      <c r="A3" s="8"/>
      <c r="B3" s="918" t="s">
        <v>15</v>
      </c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</row>
    <row r="4" spans="1:26" s="883" customFormat="1" ht="23.1" customHeight="1" x14ac:dyDescent="0.25">
      <c r="A4" s="8"/>
      <c r="B4" s="977" t="s">
        <v>2</v>
      </c>
      <c r="C4" s="977"/>
      <c r="D4" s="977"/>
      <c r="E4" s="977"/>
      <c r="F4" s="872"/>
      <c r="G4" s="978" t="s">
        <v>16</v>
      </c>
      <c r="H4" s="978"/>
      <c r="I4" s="1071">
        <v>45494</v>
      </c>
      <c r="J4" s="1071"/>
      <c r="K4" s="1071"/>
      <c r="L4" s="1071"/>
      <c r="M4" s="1071"/>
      <c r="N4" s="978" t="s">
        <v>3</v>
      </c>
      <c r="O4" s="978"/>
      <c r="P4" s="102">
        <v>90</v>
      </c>
      <c r="R4" s="879"/>
    </row>
    <row r="5" spans="1:26" s="869" customFormat="1" ht="6" customHeight="1" x14ac:dyDescent="0.25">
      <c r="B5" s="923" t="s">
        <v>72</v>
      </c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  <c r="N5" s="923"/>
      <c r="O5" s="923"/>
      <c r="P5" s="923"/>
    </row>
    <row r="6" spans="1:26" s="883" customFormat="1" ht="23.45" customHeight="1" x14ac:dyDescent="0.25">
      <c r="A6" s="8"/>
      <c r="B6" s="906" t="s">
        <v>17</v>
      </c>
      <c r="C6" s="906"/>
      <c r="D6" s="906"/>
      <c r="E6" s="906"/>
      <c r="F6" s="933" t="s">
        <v>19</v>
      </c>
      <c r="G6" s="934"/>
      <c r="H6" s="934"/>
      <c r="I6" s="934"/>
      <c r="J6" s="934"/>
      <c r="K6" s="934"/>
      <c r="L6" s="935"/>
      <c r="M6" s="895" t="s">
        <v>0</v>
      </c>
      <c r="N6" s="895"/>
      <c r="O6" s="895"/>
      <c r="P6" s="895"/>
    </row>
    <row r="7" spans="1:26" s="874" customFormat="1" ht="22.5" customHeight="1" x14ac:dyDescent="0.25">
      <c r="A7" s="8"/>
      <c r="B7" s="892" t="s">
        <v>60</v>
      </c>
      <c r="C7" s="892"/>
      <c r="D7" s="892"/>
      <c r="E7" s="873" t="s">
        <v>18</v>
      </c>
      <c r="F7" s="892" t="s">
        <v>60</v>
      </c>
      <c r="G7" s="892"/>
      <c r="H7" s="873" t="s">
        <v>18</v>
      </c>
      <c r="I7" s="897" t="s">
        <v>7</v>
      </c>
      <c r="J7" s="926"/>
      <c r="K7" s="926"/>
      <c r="L7" s="898"/>
      <c r="M7" s="895"/>
      <c r="N7" s="895"/>
      <c r="O7" s="895"/>
      <c r="P7" s="895"/>
      <c r="S7" s="1031" t="s">
        <v>522</v>
      </c>
      <c r="T7" s="1032"/>
      <c r="U7" s="1032"/>
      <c r="V7" s="1033"/>
    </row>
    <row r="8" spans="1:26" s="874" customFormat="1" ht="30" customHeight="1" x14ac:dyDescent="0.25">
      <c r="A8" s="8"/>
      <c r="B8" s="885"/>
      <c r="C8" s="886"/>
      <c r="D8" s="887"/>
      <c r="E8" s="880" t="s">
        <v>42</v>
      </c>
      <c r="F8" s="888" t="s">
        <v>627</v>
      </c>
      <c r="G8" s="890"/>
      <c r="H8" s="866">
        <v>400</v>
      </c>
      <c r="I8" s="1059" t="s">
        <v>657</v>
      </c>
      <c r="J8" s="1060"/>
      <c r="K8" s="1060"/>
      <c r="L8" s="1061"/>
      <c r="M8" s="1005"/>
      <c r="N8" s="1005"/>
      <c r="O8" s="1005"/>
      <c r="P8" s="1005"/>
      <c r="S8" s="1034"/>
      <c r="T8" s="1035"/>
      <c r="U8" s="1035"/>
      <c r="V8" s="1036"/>
    </row>
    <row r="9" spans="1:26" s="874" customFormat="1" ht="30" customHeight="1" x14ac:dyDescent="0.25">
      <c r="A9" s="8"/>
      <c r="B9" s="1065"/>
      <c r="C9" s="1066"/>
      <c r="D9" s="1067"/>
      <c r="E9" s="880" t="s">
        <v>42</v>
      </c>
      <c r="F9" s="928" t="s">
        <v>102</v>
      </c>
      <c r="G9" s="929"/>
      <c r="H9" s="866">
        <v>1</v>
      </c>
      <c r="I9" s="1062" t="s">
        <v>630</v>
      </c>
      <c r="J9" s="1063"/>
      <c r="K9" s="1063"/>
      <c r="L9" s="1064"/>
      <c r="M9" s="1005"/>
      <c r="N9" s="1005"/>
      <c r="O9" s="1005"/>
      <c r="P9" s="1005"/>
      <c r="T9" s="1037" t="s">
        <v>523</v>
      </c>
      <c r="U9" s="1038"/>
      <c r="V9" s="1038"/>
      <c r="W9" s="1039"/>
    </row>
    <row r="10" spans="1:26" s="874" customFormat="1" ht="30" customHeight="1" x14ac:dyDescent="0.25">
      <c r="A10" s="8"/>
      <c r="B10" s="1068"/>
      <c r="C10" s="1069"/>
      <c r="D10" s="1070"/>
      <c r="E10" s="880" t="s">
        <v>42</v>
      </c>
      <c r="F10" s="928" t="s">
        <v>629</v>
      </c>
      <c r="G10" s="929"/>
      <c r="H10" s="866">
        <v>1</v>
      </c>
      <c r="I10" s="1062" t="s">
        <v>605</v>
      </c>
      <c r="J10" s="1063"/>
      <c r="K10" s="1063"/>
      <c r="L10" s="1064"/>
      <c r="M10" s="910"/>
      <c r="N10" s="910"/>
      <c r="O10" s="910"/>
      <c r="P10" s="910"/>
    </row>
    <row r="11" spans="1:26" s="869" customFormat="1" ht="6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</row>
    <row r="12" spans="1:26" s="883" customFormat="1" ht="24.6" customHeight="1" x14ac:dyDescent="0.25">
      <c r="A12" s="8"/>
      <c r="B12" s="895" t="s">
        <v>6</v>
      </c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5"/>
      <c r="N12" s="895"/>
      <c r="O12" s="895"/>
      <c r="P12" s="895"/>
    </row>
    <row r="13" spans="1:26" s="883" customFormat="1" ht="21.75" customHeight="1" x14ac:dyDescent="0.25">
      <c r="A13" s="8"/>
      <c r="B13" s="894" t="s">
        <v>22</v>
      </c>
      <c r="C13" s="894" t="s">
        <v>20</v>
      </c>
      <c r="D13" s="894" t="s">
        <v>21</v>
      </c>
      <c r="E13" s="894" t="s">
        <v>209</v>
      </c>
      <c r="F13" s="927" t="s">
        <v>332</v>
      </c>
      <c r="G13" s="893" t="s">
        <v>336</v>
      </c>
      <c r="H13" s="933" t="s">
        <v>55</v>
      </c>
      <c r="I13" s="935"/>
      <c r="J13" s="894" t="s">
        <v>59</v>
      </c>
      <c r="K13" s="942" t="s">
        <v>1</v>
      </c>
      <c r="L13" s="944"/>
      <c r="M13" s="942" t="s">
        <v>7</v>
      </c>
      <c r="N13" s="943"/>
      <c r="O13" s="943"/>
      <c r="P13" s="944"/>
    </row>
    <row r="14" spans="1:26" s="879" customFormat="1" ht="18.75" customHeight="1" x14ac:dyDescent="0.25">
      <c r="A14" s="8"/>
      <c r="B14" s="894"/>
      <c r="C14" s="894"/>
      <c r="D14" s="894"/>
      <c r="E14" s="894"/>
      <c r="F14" s="927"/>
      <c r="G14" s="893"/>
      <c r="H14" s="871" t="s">
        <v>57</v>
      </c>
      <c r="I14" s="871" t="s">
        <v>58</v>
      </c>
      <c r="J14" s="894"/>
      <c r="K14" s="945"/>
      <c r="L14" s="947"/>
      <c r="M14" s="945"/>
      <c r="N14" s="946"/>
      <c r="O14" s="946"/>
      <c r="P14" s="947"/>
    </row>
    <row r="15" spans="1:26" s="883" customFormat="1" ht="20.100000000000001" customHeight="1" x14ac:dyDescent="0.3">
      <c r="A15" s="8"/>
      <c r="B15" s="7" t="s">
        <v>8</v>
      </c>
      <c r="C15" s="7" t="s">
        <v>585</v>
      </c>
      <c r="D15" s="7" t="s">
        <v>199</v>
      </c>
      <c r="E15" s="7">
        <v>850</v>
      </c>
      <c r="F15" s="6" t="s">
        <v>356</v>
      </c>
      <c r="G15" s="866" t="s">
        <v>115</v>
      </c>
      <c r="H15" s="7">
        <v>150</v>
      </c>
      <c r="I15" s="7">
        <v>0</v>
      </c>
      <c r="J15" s="29">
        <f>H15*7+I15*4</f>
        <v>1050</v>
      </c>
      <c r="K15" s="960" t="s">
        <v>70</v>
      </c>
      <c r="L15" s="961"/>
      <c r="M15" s="910" t="s">
        <v>352</v>
      </c>
      <c r="N15" s="910"/>
      <c r="O15" s="910"/>
      <c r="P15" s="910"/>
      <c r="S15" s="899"/>
      <c r="T15" s="899"/>
      <c r="U15"/>
      <c r="W15" s="420"/>
      <c r="X15" s="883" t="str">
        <f>C15</f>
        <v>712 + 280</v>
      </c>
      <c r="Y15" s="883" t="str">
        <f>D15</f>
        <v>713 + 360</v>
      </c>
      <c r="Z15" s="417" t="str">
        <f>G15</f>
        <v>712 + 350</v>
      </c>
    </row>
    <row r="16" spans="1:26" s="883" customFormat="1" ht="20.100000000000001" customHeight="1" x14ac:dyDescent="0.3">
      <c r="A16" s="8"/>
      <c r="B16" s="7" t="s">
        <v>8</v>
      </c>
      <c r="C16" s="7" t="s">
        <v>311</v>
      </c>
      <c r="D16" s="7" t="s">
        <v>620</v>
      </c>
      <c r="E16" s="7">
        <v>1100</v>
      </c>
      <c r="F16" s="6" t="s">
        <v>333</v>
      </c>
      <c r="G16" s="866" t="s">
        <v>311</v>
      </c>
      <c r="H16" s="7">
        <v>14</v>
      </c>
      <c r="I16" s="7">
        <v>64</v>
      </c>
      <c r="J16" s="29">
        <f>H16*6.65+I16*4.15</f>
        <v>358.70000000000005</v>
      </c>
      <c r="K16" s="960" t="s">
        <v>70</v>
      </c>
      <c r="L16" s="961"/>
      <c r="M16" s="910" t="s">
        <v>353</v>
      </c>
      <c r="N16" s="910"/>
      <c r="O16" s="910"/>
      <c r="P16" s="910"/>
      <c r="Q16" s="7" t="s">
        <v>351</v>
      </c>
      <c r="R16" s="7" t="s">
        <v>331</v>
      </c>
      <c r="S16" s="870"/>
      <c r="T16" s="870"/>
      <c r="U16"/>
      <c r="V16" s="419"/>
      <c r="W16" s="420"/>
      <c r="X16" s="418" t="str">
        <f>--CONCATENATE(TEXT(LEFT(X15, FIND("+",X15)-1), "0")) &amp; RIGHT(X15, LEN(X15)-FIND("+",X15))</f>
        <v>712 280</v>
      </c>
      <c r="Y16" s="418" t="str">
        <f t="shared" ref="Y16:Z16" si="0">--CONCATENATE(TEXT(LEFT(Y15, FIND("+",Y15)-1), "0")) &amp; RIGHT(Y15, LEN(Y15)-FIND("+",Y15))</f>
        <v>713 360</v>
      </c>
      <c r="Z16" s="418" t="str">
        <f t="shared" si="0"/>
        <v>712 350</v>
      </c>
    </row>
    <row r="17" spans="1:22" s="883" customFormat="1" ht="20.100000000000001" customHeight="1" x14ac:dyDescent="0.25">
      <c r="A17" s="8"/>
      <c r="B17" s="7" t="s">
        <v>8</v>
      </c>
      <c r="C17" s="7" t="s">
        <v>543</v>
      </c>
      <c r="D17" s="7" t="s">
        <v>610</v>
      </c>
      <c r="E17" s="7">
        <v>1350</v>
      </c>
      <c r="F17" s="6" t="s">
        <v>356</v>
      </c>
      <c r="G17" s="866" t="s">
        <v>543</v>
      </c>
      <c r="H17" s="866">
        <v>0</v>
      </c>
      <c r="I17" s="30">
        <v>123</v>
      </c>
      <c r="J17" s="29">
        <f>H17*6.65+I17*4.15</f>
        <v>510.45000000000005</v>
      </c>
      <c r="K17" s="960" t="s">
        <v>69</v>
      </c>
      <c r="L17" s="961"/>
      <c r="M17" s="928" t="s">
        <v>647</v>
      </c>
      <c r="N17" s="891"/>
      <c r="O17" s="891"/>
      <c r="P17" s="929"/>
      <c r="Q17" s="884"/>
      <c r="R17" s="884"/>
      <c r="S17" s="884"/>
      <c r="T17" s="884"/>
    </row>
    <row r="18" spans="1:22" s="883" customFormat="1" ht="20.100000000000001" customHeight="1" x14ac:dyDescent="0.25">
      <c r="A18" s="8"/>
      <c r="B18" s="7" t="s">
        <v>8</v>
      </c>
      <c r="C18" s="7" t="s">
        <v>544</v>
      </c>
      <c r="D18" s="6" t="s">
        <v>545</v>
      </c>
      <c r="E18" s="6">
        <v>3000</v>
      </c>
      <c r="F18" s="6" t="s">
        <v>356</v>
      </c>
      <c r="G18" s="866" t="s">
        <v>546</v>
      </c>
      <c r="H18" s="866">
        <v>65</v>
      </c>
      <c r="I18" s="30">
        <v>21</v>
      </c>
      <c r="J18" s="29">
        <f>H18*7+I18*5</f>
        <v>560</v>
      </c>
      <c r="K18" s="960" t="s">
        <v>69</v>
      </c>
      <c r="L18" s="961"/>
      <c r="M18" s="928" t="s">
        <v>547</v>
      </c>
      <c r="N18" s="891"/>
      <c r="O18" s="891"/>
      <c r="P18" s="929"/>
      <c r="S18" s="899"/>
      <c r="T18" s="899"/>
    </row>
    <row r="19" spans="1:22" s="883" customFormat="1" ht="20.100000000000001" customHeight="1" x14ac:dyDescent="0.25">
      <c r="A19" s="8"/>
      <c r="B19" s="7" t="s">
        <v>8</v>
      </c>
      <c r="C19" s="7" t="s">
        <v>544</v>
      </c>
      <c r="D19" s="6" t="s">
        <v>545</v>
      </c>
      <c r="E19" s="6">
        <v>680</v>
      </c>
      <c r="F19" s="6" t="s">
        <v>356</v>
      </c>
      <c r="G19" s="866" t="s">
        <v>546</v>
      </c>
      <c r="H19" s="866">
        <v>0</v>
      </c>
      <c r="I19" s="30">
        <v>0</v>
      </c>
      <c r="J19" s="29">
        <f>H19*6.65+I19*4.15</f>
        <v>0</v>
      </c>
      <c r="K19" s="960" t="s">
        <v>69</v>
      </c>
      <c r="L19" s="961"/>
      <c r="M19" s="910" t="s">
        <v>28</v>
      </c>
      <c r="N19" s="910"/>
      <c r="O19" s="910"/>
      <c r="P19" s="910"/>
      <c r="S19" s="870"/>
      <c r="T19" s="870"/>
    </row>
    <row r="20" spans="1:22" s="883" customFormat="1" ht="20.100000000000001" customHeight="1" x14ac:dyDescent="0.25">
      <c r="A20" s="8"/>
      <c r="B20" s="7" t="s">
        <v>8</v>
      </c>
      <c r="C20" s="7" t="s">
        <v>396</v>
      </c>
      <c r="D20" s="6" t="s">
        <v>427</v>
      </c>
      <c r="E20" s="866">
        <v>1500</v>
      </c>
      <c r="F20" s="866" t="s">
        <v>333</v>
      </c>
      <c r="G20" s="866" t="s">
        <v>652</v>
      </c>
      <c r="H20" s="866">
        <v>59</v>
      </c>
      <c r="I20" s="866">
        <v>0</v>
      </c>
      <c r="J20" s="29">
        <f>H20*7+I20*5</f>
        <v>413</v>
      </c>
      <c r="K20" s="877" t="s">
        <v>70</v>
      </c>
      <c r="L20" s="878"/>
      <c r="M20" s="910" t="s">
        <v>28</v>
      </c>
      <c r="N20" s="910"/>
      <c r="O20" s="910"/>
      <c r="P20" s="910"/>
      <c r="S20" s="870"/>
      <c r="T20" s="209"/>
    </row>
    <row r="21" spans="1:22" s="883" customFormat="1" ht="20.100000000000001" customHeight="1" x14ac:dyDescent="0.25">
      <c r="A21" s="8"/>
      <c r="B21" s="6" t="s">
        <v>163</v>
      </c>
      <c r="C21" s="7" t="s">
        <v>396</v>
      </c>
      <c r="D21" s="6" t="s">
        <v>427</v>
      </c>
      <c r="E21" s="866" t="s">
        <v>42</v>
      </c>
      <c r="F21" s="866" t="s">
        <v>333</v>
      </c>
      <c r="G21" s="866" t="s">
        <v>652</v>
      </c>
      <c r="H21" s="866" t="s">
        <v>42</v>
      </c>
      <c r="I21" s="866" t="s">
        <v>42</v>
      </c>
      <c r="J21" s="29">
        <f>J20+J16</f>
        <v>771.7</v>
      </c>
      <c r="K21" s="960" t="s">
        <v>70</v>
      </c>
      <c r="L21" s="961"/>
      <c r="M21" s="910" t="s">
        <v>42</v>
      </c>
      <c r="N21" s="910"/>
      <c r="O21" s="910"/>
      <c r="P21" s="910"/>
      <c r="S21" s="870"/>
      <c r="T21" s="209"/>
    </row>
    <row r="22" spans="1:22" s="883" customFormat="1" ht="20.100000000000001" customHeight="1" x14ac:dyDescent="0.25">
      <c r="A22" s="8"/>
      <c r="B22" s="866" t="s">
        <v>367</v>
      </c>
      <c r="C22" s="866" t="s">
        <v>42</v>
      </c>
      <c r="D22" s="866" t="s">
        <v>42</v>
      </c>
      <c r="E22" s="866" t="s">
        <v>42</v>
      </c>
      <c r="F22" s="866" t="s">
        <v>42</v>
      </c>
      <c r="G22" s="866" t="s">
        <v>98</v>
      </c>
      <c r="H22" s="866" t="s">
        <v>42</v>
      </c>
      <c r="I22" s="866" t="s">
        <v>42</v>
      </c>
      <c r="J22" s="866">
        <v>37</v>
      </c>
      <c r="K22" s="877" t="s">
        <v>70</v>
      </c>
      <c r="L22" s="878"/>
      <c r="M22" s="910" t="s">
        <v>42</v>
      </c>
      <c r="N22" s="910"/>
      <c r="O22" s="910"/>
      <c r="P22" s="910"/>
      <c r="S22" s="7" t="s">
        <v>39</v>
      </c>
      <c r="T22" s="6" t="s">
        <v>93</v>
      </c>
    </row>
    <row r="23" spans="1:22" s="883" customFormat="1" ht="20.100000000000001" customHeight="1" x14ac:dyDescent="0.25">
      <c r="A23" s="8"/>
      <c r="B23" s="866" t="s">
        <v>417</v>
      </c>
      <c r="C23" s="866" t="s">
        <v>42</v>
      </c>
      <c r="D23" s="866" t="s">
        <v>42</v>
      </c>
      <c r="E23" s="866" t="s">
        <v>42</v>
      </c>
      <c r="F23" s="866" t="s">
        <v>42</v>
      </c>
      <c r="G23" s="866" t="s">
        <v>621</v>
      </c>
      <c r="H23" s="866" t="s">
        <v>42</v>
      </c>
      <c r="I23" s="866" t="s">
        <v>42</v>
      </c>
      <c r="J23" s="882">
        <v>0</v>
      </c>
      <c r="K23" s="960" t="s">
        <v>69</v>
      </c>
      <c r="L23" s="961"/>
      <c r="M23" s="910" t="s">
        <v>42</v>
      </c>
      <c r="N23" s="910"/>
      <c r="O23" s="910"/>
      <c r="P23" s="910"/>
      <c r="S23" s="870"/>
      <c r="T23" s="209"/>
    </row>
    <row r="24" spans="1:22" s="883" customFormat="1" ht="20.100000000000001" customHeight="1" x14ac:dyDescent="0.25">
      <c r="A24" s="8"/>
      <c r="B24" s="7"/>
      <c r="C24" s="7"/>
      <c r="D24" s="7"/>
      <c r="E24" s="7"/>
      <c r="F24" s="6"/>
      <c r="G24" s="866"/>
      <c r="H24" s="7"/>
      <c r="I24" s="7"/>
      <c r="J24" s="29"/>
      <c r="K24" s="960"/>
      <c r="L24" s="961"/>
      <c r="M24" s="910" t="s">
        <v>42</v>
      </c>
      <c r="N24" s="910"/>
      <c r="O24" s="910"/>
      <c r="P24" s="910"/>
      <c r="S24" s="870"/>
      <c r="T24" s="870"/>
    </row>
    <row r="25" spans="1:22" s="869" customFormat="1" ht="6" customHeight="1" x14ac:dyDescent="0.25">
      <c r="B25" s="16"/>
      <c r="C25" s="16"/>
      <c r="D25" s="17"/>
      <c r="E25" s="16"/>
      <c r="F25" s="17"/>
      <c r="H25" s="16"/>
      <c r="I25" s="16"/>
      <c r="J25" s="16"/>
    </row>
    <row r="26" spans="1:22" s="883" customFormat="1" ht="19.5" customHeight="1" x14ac:dyDescent="0.25">
      <c r="A26" s="8"/>
      <c r="B26" s="933" t="s">
        <v>27</v>
      </c>
      <c r="C26" s="934"/>
      <c r="D26" s="934"/>
      <c r="E26" s="934"/>
      <c r="F26" s="934"/>
      <c r="G26" s="934"/>
      <c r="H26" s="934"/>
      <c r="I26" s="934"/>
      <c r="J26" s="934"/>
      <c r="K26" s="935"/>
      <c r="L26" s="52"/>
      <c r="M26" s="933" t="s">
        <v>291</v>
      </c>
      <c r="N26" s="934"/>
      <c r="O26" s="934"/>
      <c r="P26" s="935"/>
    </row>
    <row r="27" spans="1:22" s="879" customFormat="1" ht="47.1" customHeight="1" x14ac:dyDescent="0.25">
      <c r="A27" s="8"/>
      <c r="B27" s="873" t="s">
        <v>26</v>
      </c>
      <c r="C27" s="873" t="s">
        <v>28</v>
      </c>
      <c r="D27" s="873" t="s">
        <v>29</v>
      </c>
      <c r="E27" s="873" t="s">
        <v>64</v>
      </c>
      <c r="F27" s="873" t="s">
        <v>30</v>
      </c>
      <c r="G27" s="876" t="s">
        <v>51</v>
      </c>
      <c r="H27" s="876" t="s">
        <v>52</v>
      </c>
      <c r="I27" s="876" t="s">
        <v>53</v>
      </c>
      <c r="J27" s="901" t="s">
        <v>54</v>
      </c>
      <c r="K27" s="902"/>
      <c r="L27" s="51"/>
      <c r="M27" s="873" t="s">
        <v>292</v>
      </c>
      <c r="N27" s="873" t="s">
        <v>293</v>
      </c>
      <c r="O27" s="873" t="s">
        <v>294</v>
      </c>
      <c r="P27" s="873" t="s">
        <v>304</v>
      </c>
      <c r="Q27" s="879" t="s">
        <v>638</v>
      </c>
      <c r="R27" s="879" t="s">
        <v>28</v>
      </c>
      <c r="S27" s="879" t="s">
        <v>639</v>
      </c>
      <c r="T27" s="879" t="s">
        <v>640</v>
      </c>
      <c r="U27" s="879" t="s">
        <v>641</v>
      </c>
      <c r="V27" s="879" t="s">
        <v>29</v>
      </c>
    </row>
    <row r="28" spans="1:22" s="883" customFormat="1" ht="17.100000000000001" customHeight="1" x14ac:dyDescent="0.25">
      <c r="A28" s="8"/>
      <c r="B28" s="718" t="s">
        <v>43</v>
      </c>
      <c r="C28" s="719">
        <v>2</v>
      </c>
      <c r="D28" s="719">
        <v>3</v>
      </c>
      <c r="E28" s="40">
        <v>2</v>
      </c>
      <c r="F28" s="719">
        <f>SUM(C28:E28)</f>
        <v>7</v>
      </c>
      <c r="G28" s="40">
        <v>50</v>
      </c>
      <c r="H28" s="40">
        <v>0</v>
      </c>
      <c r="I28" s="40">
        <f t="shared" ref="I28:I37" si="1">SUM(G28:H28)</f>
        <v>50</v>
      </c>
      <c r="J28" s="988">
        <v>10</v>
      </c>
      <c r="K28" s="990"/>
      <c r="L28" s="50"/>
      <c r="M28" s="865" t="s">
        <v>308</v>
      </c>
      <c r="N28" s="865">
        <v>5</v>
      </c>
      <c r="O28" s="865">
        <v>0</v>
      </c>
      <c r="P28" s="865">
        <f>O28+N28</f>
        <v>5</v>
      </c>
      <c r="Q28" s="883">
        <v>10</v>
      </c>
      <c r="R28" s="883">
        <v>10</v>
      </c>
      <c r="S28" s="883">
        <v>0</v>
      </c>
      <c r="T28" s="883">
        <v>0</v>
      </c>
      <c r="U28" s="883">
        <v>0</v>
      </c>
      <c r="V28" s="883">
        <v>30</v>
      </c>
    </row>
    <row r="29" spans="1:22" s="883" customFormat="1" ht="17.100000000000001" customHeight="1" x14ac:dyDescent="0.25">
      <c r="A29" s="8"/>
      <c r="B29" s="40" t="s">
        <v>12</v>
      </c>
      <c r="C29" s="719">
        <v>1</v>
      </c>
      <c r="D29" s="719">
        <v>1</v>
      </c>
      <c r="E29" s="40">
        <v>3</v>
      </c>
      <c r="F29" s="719">
        <f t="shared" ref="F29:F35" si="2">SUM(C29:E29)</f>
        <v>5</v>
      </c>
      <c r="G29" s="40">
        <v>30</v>
      </c>
      <c r="H29" s="40">
        <v>0</v>
      </c>
      <c r="I29" s="40">
        <f t="shared" si="1"/>
        <v>30</v>
      </c>
      <c r="J29" s="988">
        <v>0</v>
      </c>
      <c r="K29" s="990"/>
      <c r="L29" s="50"/>
      <c r="M29" s="865" t="s">
        <v>300</v>
      </c>
      <c r="N29" s="865">
        <v>7</v>
      </c>
      <c r="O29" s="865">
        <v>1</v>
      </c>
      <c r="P29" s="865">
        <f t="shared" ref="P29:P37" si="3">O29+N29</f>
        <v>8</v>
      </c>
      <c r="Q29" s="883">
        <v>0</v>
      </c>
      <c r="R29" s="883">
        <v>0</v>
      </c>
      <c r="S29" s="883">
        <v>0</v>
      </c>
      <c r="T29" s="883">
        <v>10</v>
      </c>
      <c r="U29" s="883">
        <v>10</v>
      </c>
      <c r="V29" s="883">
        <v>0</v>
      </c>
    </row>
    <row r="30" spans="1:22" s="883" customFormat="1" ht="17.100000000000001" customHeight="1" x14ac:dyDescent="0.25">
      <c r="A30" s="8"/>
      <c r="B30" s="40" t="s">
        <v>13</v>
      </c>
      <c r="C30" s="40">
        <v>3</v>
      </c>
      <c r="D30" s="40">
        <v>0</v>
      </c>
      <c r="E30" s="40">
        <v>13</v>
      </c>
      <c r="F30" s="719">
        <f t="shared" si="2"/>
        <v>16</v>
      </c>
      <c r="G30" s="40">
        <v>150</v>
      </c>
      <c r="H30" s="40">
        <v>0</v>
      </c>
      <c r="I30" s="40">
        <f t="shared" si="1"/>
        <v>150</v>
      </c>
      <c r="J30" s="988">
        <v>0</v>
      </c>
      <c r="K30" s="990"/>
      <c r="L30" s="50"/>
      <c r="M30" s="865" t="s">
        <v>296</v>
      </c>
      <c r="N30" s="865">
        <v>7</v>
      </c>
      <c r="O30" s="865">
        <v>0</v>
      </c>
      <c r="P30" s="865">
        <f t="shared" si="3"/>
        <v>7</v>
      </c>
      <c r="Q30" s="883">
        <v>30</v>
      </c>
      <c r="R30" s="883">
        <v>20</v>
      </c>
      <c r="S30" s="883">
        <v>0</v>
      </c>
      <c r="T30" s="883">
        <v>30</v>
      </c>
      <c r="U30" s="883">
        <v>30</v>
      </c>
      <c r="V30" s="883">
        <v>0</v>
      </c>
    </row>
    <row r="31" spans="1:22" s="883" customFormat="1" ht="17.100000000000001" customHeight="1" x14ac:dyDescent="0.25">
      <c r="A31" s="8"/>
      <c r="B31" s="40" t="s">
        <v>10</v>
      </c>
      <c r="C31" s="40">
        <v>2</v>
      </c>
      <c r="D31" s="40">
        <v>0</v>
      </c>
      <c r="E31" s="40">
        <v>1</v>
      </c>
      <c r="F31" s="719">
        <f t="shared" si="2"/>
        <v>3</v>
      </c>
      <c r="G31" s="40">
        <v>30</v>
      </c>
      <c r="H31" s="40">
        <v>0</v>
      </c>
      <c r="I31" s="40">
        <f t="shared" si="1"/>
        <v>30</v>
      </c>
      <c r="J31" s="1072">
        <v>0</v>
      </c>
      <c r="K31" s="1073"/>
      <c r="L31" s="50"/>
      <c r="M31" s="865" t="s">
        <v>297</v>
      </c>
      <c r="N31" s="865">
        <v>6</v>
      </c>
      <c r="O31" s="865">
        <v>0</v>
      </c>
      <c r="P31" s="865">
        <f t="shared" si="3"/>
        <v>6</v>
      </c>
      <c r="Q31" s="883">
        <v>0</v>
      </c>
      <c r="R31" s="883">
        <v>10</v>
      </c>
      <c r="S31" s="883">
        <v>0</v>
      </c>
      <c r="T31" s="883">
        <v>0</v>
      </c>
      <c r="U31" s="883">
        <v>10</v>
      </c>
    </row>
    <row r="32" spans="1:22" s="883" customFormat="1" ht="17.100000000000001" customHeight="1" x14ac:dyDescent="0.25">
      <c r="A32" s="8"/>
      <c r="B32" s="40" t="s">
        <v>11</v>
      </c>
      <c r="C32" s="40">
        <v>7</v>
      </c>
      <c r="D32" s="40">
        <v>0</v>
      </c>
      <c r="E32" s="40">
        <v>3</v>
      </c>
      <c r="F32" s="719">
        <f t="shared" si="2"/>
        <v>10</v>
      </c>
      <c r="G32" s="40">
        <v>40</v>
      </c>
      <c r="H32" s="40">
        <v>0</v>
      </c>
      <c r="I32" s="40">
        <f t="shared" si="1"/>
        <v>40</v>
      </c>
      <c r="J32" s="988">
        <v>10</v>
      </c>
      <c r="K32" s="990"/>
      <c r="L32" s="50"/>
      <c r="M32" s="865" t="s">
        <v>295</v>
      </c>
      <c r="N32" s="865">
        <v>10</v>
      </c>
      <c r="O32" s="865">
        <v>0</v>
      </c>
      <c r="P32" s="865">
        <f t="shared" si="3"/>
        <v>10</v>
      </c>
      <c r="Q32" s="883">
        <v>0</v>
      </c>
      <c r="R32" s="883">
        <v>30</v>
      </c>
      <c r="S32" s="883">
        <v>0</v>
      </c>
      <c r="T32" s="883">
        <v>0</v>
      </c>
      <c r="U32" s="883">
        <v>30</v>
      </c>
    </row>
    <row r="33" spans="1:24" s="883" customFormat="1" ht="17.100000000000001" customHeight="1" x14ac:dyDescent="0.25">
      <c r="A33" s="8"/>
      <c r="B33" s="40" t="s">
        <v>31</v>
      </c>
      <c r="C33" s="40">
        <v>2</v>
      </c>
      <c r="D33" s="40">
        <v>2</v>
      </c>
      <c r="E33" s="40">
        <v>2</v>
      </c>
      <c r="F33" s="719">
        <f t="shared" si="2"/>
        <v>6</v>
      </c>
      <c r="G33" s="40">
        <v>50</v>
      </c>
      <c r="H33" s="40">
        <v>0</v>
      </c>
      <c r="I33" s="40">
        <f t="shared" si="1"/>
        <v>50</v>
      </c>
      <c r="J33" s="988">
        <v>0</v>
      </c>
      <c r="K33" s="990"/>
      <c r="L33" s="50"/>
      <c r="M33" s="865" t="s">
        <v>309</v>
      </c>
      <c r="N33" s="865">
        <v>20</v>
      </c>
      <c r="O33" s="865">
        <v>1</v>
      </c>
      <c r="P33" s="865">
        <f t="shared" si="3"/>
        <v>21</v>
      </c>
      <c r="Q33" s="883">
        <v>0</v>
      </c>
      <c r="R33" s="883">
        <v>20</v>
      </c>
      <c r="S33" s="883">
        <v>0</v>
      </c>
      <c r="T33" s="883">
        <v>0</v>
      </c>
      <c r="U33" s="883">
        <v>10</v>
      </c>
      <c r="V33" s="883">
        <v>10</v>
      </c>
    </row>
    <row r="34" spans="1:24" s="883" customFormat="1" ht="17.100000000000001" customHeight="1" x14ac:dyDescent="0.25">
      <c r="A34" s="8"/>
      <c r="B34" s="40" t="s">
        <v>32</v>
      </c>
      <c r="C34" s="40">
        <v>3</v>
      </c>
      <c r="D34" s="40">
        <v>2</v>
      </c>
      <c r="E34" s="40">
        <v>0</v>
      </c>
      <c r="F34" s="719">
        <f t="shared" si="2"/>
        <v>5</v>
      </c>
      <c r="G34" s="40">
        <v>30</v>
      </c>
      <c r="H34" s="40">
        <v>0</v>
      </c>
      <c r="I34" s="40">
        <f t="shared" si="1"/>
        <v>30</v>
      </c>
      <c r="J34" s="988">
        <v>10</v>
      </c>
      <c r="K34" s="990"/>
      <c r="L34" s="50"/>
      <c r="M34" s="865" t="s">
        <v>604</v>
      </c>
      <c r="N34" s="865">
        <v>6</v>
      </c>
      <c r="O34" s="865">
        <v>1</v>
      </c>
      <c r="P34" s="865">
        <f t="shared" si="3"/>
        <v>7</v>
      </c>
      <c r="Q34" s="883">
        <v>0</v>
      </c>
      <c r="R34" s="883">
        <v>0</v>
      </c>
      <c r="S34" s="883">
        <v>0</v>
      </c>
      <c r="T34" s="883">
        <v>0</v>
      </c>
      <c r="U34" s="883">
        <v>0</v>
      </c>
      <c r="V34" s="883">
        <v>0</v>
      </c>
    </row>
    <row r="35" spans="1:24" s="883" customFormat="1" ht="17.100000000000001" customHeight="1" x14ac:dyDescent="0.25">
      <c r="A35" s="8"/>
      <c r="B35" s="40" t="s">
        <v>63</v>
      </c>
      <c r="C35" s="40">
        <v>0</v>
      </c>
      <c r="D35" s="40">
        <v>2</v>
      </c>
      <c r="E35" s="40">
        <v>1</v>
      </c>
      <c r="F35" s="719">
        <f t="shared" si="2"/>
        <v>3</v>
      </c>
      <c r="G35" s="40">
        <v>20</v>
      </c>
      <c r="H35" s="40">
        <v>0</v>
      </c>
      <c r="I35" s="40">
        <f t="shared" si="1"/>
        <v>20</v>
      </c>
      <c r="J35" s="988">
        <v>0</v>
      </c>
      <c r="K35" s="990"/>
      <c r="L35" s="50"/>
      <c r="M35" s="865" t="s">
        <v>299</v>
      </c>
      <c r="N35" s="865">
        <v>7</v>
      </c>
      <c r="O35" s="865">
        <v>0</v>
      </c>
      <c r="P35" s="865">
        <f t="shared" si="3"/>
        <v>7</v>
      </c>
      <c r="Q35" s="883">
        <v>10</v>
      </c>
      <c r="R35" s="883">
        <v>0</v>
      </c>
      <c r="S35" s="883">
        <v>0</v>
      </c>
      <c r="T35" s="883">
        <v>0</v>
      </c>
      <c r="U35" s="883">
        <v>0</v>
      </c>
      <c r="V35" s="883">
        <v>10</v>
      </c>
    </row>
    <row r="36" spans="1:24" s="883" customFormat="1" ht="17.100000000000001" customHeight="1" x14ac:dyDescent="0.25">
      <c r="A36" s="8"/>
      <c r="B36" s="40" t="s">
        <v>33</v>
      </c>
      <c r="C36" s="40">
        <v>1</v>
      </c>
      <c r="D36" s="40">
        <v>0</v>
      </c>
      <c r="E36" s="40" t="s">
        <v>72</v>
      </c>
      <c r="F36" s="719">
        <f>SUM(C36:E36)</f>
        <v>1</v>
      </c>
      <c r="G36" s="40">
        <v>10</v>
      </c>
      <c r="H36" s="40">
        <v>0</v>
      </c>
      <c r="I36" s="40">
        <f t="shared" si="1"/>
        <v>10</v>
      </c>
      <c r="J36" s="988">
        <v>0</v>
      </c>
      <c r="K36" s="990"/>
      <c r="L36" s="50"/>
      <c r="M36" s="865" t="s">
        <v>307</v>
      </c>
      <c r="N36" s="865">
        <v>51</v>
      </c>
      <c r="O36" s="865">
        <v>0</v>
      </c>
      <c r="P36" s="865">
        <f t="shared" si="3"/>
        <v>51</v>
      </c>
      <c r="Q36" s="883">
        <v>0</v>
      </c>
      <c r="R36" s="883">
        <v>10</v>
      </c>
    </row>
    <row r="37" spans="1:24" s="883" customFormat="1" ht="17.100000000000001" customHeight="1" x14ac:dyDescent="0.25">
      <c r="A37" s="8"/>
      <c r="B37" s="40" t="s">
        <v>138</v>
      </c>
      <c r="C37" s="40">
        <v>0</v>
      </c>
      <c r="D37" s="40">
        <v>10</v>
      </c>
      <c r="E37" s="40">
        <v>0</v>
      </c>
      <c r="F37" s="40">
        <v>10</v>
      </c>
      <c r="G37" s="40">
        <f t="shared" ref="G37" si="4">Q37+R37+S37+T37+U37+V37</f>
        <v>100</v>
      </c>
      <c r="H37" s="40">
        <v>0</v>
      </c>
      <c r="I37" s="40">
        <f t="shared" si="1"/>
        <v>100</v>
      </c>
      <c r="J37" s="988">
        <v>0</v>
      </c>
      <c r="K37" s="990"/>
      <c r="L37" s="50"/>
      <c r="M37" s="865" t="s">
        <v>549</v>
      </c>
      <c r="N37" s="865">
        <v>6</v>
      </c>
      <c r="O37" s="865">
        <v>0</v>
      </c>
      <c r="P37" s="865">
        <f t="shared" si="3"/>
        <v>6</v>
      </c>
      <c r="Q37" s="883">
        <v>0</v>
      </c>
      <c r="R37" s="883">
        <v>100</v>
      </c>
    </row>
    <row r="38" spans="1:24" s="883" customFormat="1" ht="17.100000000000001" customHeight="1" x14ac:dyDescent="0.25">
      <c r="A38" s="8"/>
      <c r="B38" s="40" t="s">
        <v>550</v>
      </c>
      <c r="C38" s="103">
        <f t="shared" ref="C38:I38" si="5">SUM(C28:C37)</f>
        <v>21</v>
      </c>
      <c r="D38" s="103">
        <f t="shared" si="5"/>
        <v>20</v>
      </c>
      <c r="E38" s="103">
        <f t="shared" si="5"/>
        <v>25</v>
      </c>
      <c r="F38" s="103">
        <f t="shared" si="5"/>
        <v>66</v>
      </c>
      <c r="G38" s="103">
        <f t="shared" si="5"/>
        <v>510</v>
      </c>
      <c r="H38" s="103">
        <f t="shared" si="5"/>
        <v>0</v>
      </c>
      <c r="I38" s="103">
        <f t="shared" si="5"/>
        <v>510</v>
      </c>
      <c r="J38" s="988">
        <f>SUM(J28:K37)</f>
        <v>30</v>
      </c>
      <c r="K38" s="990"/>
      <c r="L38" s="50"/>
      <c r="M38" s="865" t="s">
        <v>306</v>
      </c>
      <c r="N38" s="865">
        <f>SUM(N28:N37)</f>
        <v>125</v>
      </c>
      <c r="O38" s="865">
        <f>SUM(O28:O37)</f>
        <v>3</v>
      </c>
      <c r="P38" s="865">
        <f>SUM(P28:P37)</f>
        <v>128</v>
      </c>
      <c r="Q38" s="345">
        <f>N38-N36</f>
        <v>74</v>
      </c>
      <c r="S38" s="883">
        <f>(F38*10-G38)/10</f>
        <v>15</v>
      </c>
    </row>
    <row r="39" spans="1:24" s="883" customFormat="1" ht="6" customHeight="1" x14ac:dyDescent="0.25">
      <c r="A39" s="8"/>
      <c r="B39" s="891"/>
      <c r="C39" s="891"/>
      <c r="D39" s="891"/>
      <c r="E39" s="891"/>
      <c r="F39" s="891"/>
      <c r="G39" s="891"/>
      <c r="H39" s="891"/>
      <c r="I39" s="891"/>
      <c r="J39" s="891"/>
      <c r="K39" s="891"/>
      <c r="L39" s="987"/>
      <c r="M39" s="891"/>
      <c r="N39" s="891"/>
      <c r="O39" s="891"/>
      <c r="P39" s="891"/>
    </row>
    <row r="40" spans="1:24" s="883" customFormat="1" ht="21" customHeight="1" x14ac:dyDescent="0.25">
      <c r="A40" s="8"/>
      <c r="B40" s="933" t="s">
        <v>34</v>
      </c>
      <c r="C40" s="934"/>
      <c r="D40" s="934"/>
      <c r="E40" s="934"/>
      <c r="F40" s="934"/>
      <c r="G40" s="934"/>
      <c r="H40" s="934"/>
      <c r="I40" s="934"/>
      <c r="J40" s="934"/>
      <c r="K40" s="935"/>
      <c r="L40" s="44"/>
      <c r="M40" s="948" t="s">
        <v>46</v>
      </c>
      <c r="N40" s="949"/>
      <c r="O40" s="949"/>
      <c r="P40" s="950"/>
    </row>
    <row r="41" spans="1:24" s="883" customFormat="1" ht="30.6" customHeight="1" x14ac:dyDescent="0.25">
      <c r="A41" s="8"/>
      <c r="B41" s="876" t="s">
        <v>35</v>
      </c>
      <c r="C41" s="876" t="s">
        <v>36</v>
      </c>
      <c r="D41" s="876" t="s">
        <v>1</v>
      </c>
      <c r="E41" s="867" t="s">
        <v>45</v>
      </c>
      <c r="F41" s="876" t="s">
        <v>71</v>
      </c>
      <c r="G41" s="876" t="s">
        <v>37</v>
      </c>
      <c r="H41" s="901" t="s">
        <v>7</v>
      </c>
      <c r="I41" s="936"/>
      <c r="J41" s="936"/>
      <c r="K41" s="902"/>
      <c r="L41" s="43"/>
      <c r="M41" s="876" t="s">
        <v>50</v>
      </c>
      <c r="N41" s="876" t="s">
        <v>49</v>
      </c>
      <c r="O41" s="876" t="s">
        <v>48</v>
      </c>
      <c r="P41" s="876" t="s">
        <v>47</v>
      </c>
      <c r="Q41" s="883" t="s">
        <v>243</v>
      </c>
      <c r="R41" s="883" t="s">
        <v>424</v>
      </c>
    </row>
    <row r="42" spans="1:24" s="883" customFormat="1" ht="30.95" customHeight="1" x14ac:dyDescent="0.55000000000000004">
      <c r="A42" s="8"/>
      <c r="B42" s="866" t="s">
        <v>61</v>
      </c>
      <c r="C42" s="882">
        <v>0</v>
      </c>
      <c r="D42" s="866" t="s">
        <v>62</v>
      </c>
      <c r="E42" s="882">
        <f>'1403-04-30'!E42+'1403-04-31'!C42</f>
        <v>315800</v>
      </c>
      <c r="F42" s="882">
        <v>7031</v>
      </c>
      <c r="G42" s="882">
        <f>'1403-04-30'!G42-F42+C42</f>
        <v>96577</v>
      </c>
      <c r="H42" s="1012" t="s">
        <v>425</v>
      </c>
      <c r="I42" s="1013"/>
      <c r="J42" s="1013"/>
      <c r="K42" s="1014"/>
      <c r="L42" s="41"/>
      <c r="M42" s="866" t="s">
        <v>66</v>
      </c>
      <c r="N42" s="882">
        <f>'1403-04-30'!O42</f>
        <v>2573.5</v>
      </c>
      <c r="O42" s="882">
        <f>SUMIF(B15:B24,S42,J15:J24)</f>
        <v>2892.15</v>
      </c>
      <c r="P42" s="882">
        <f>'1403-04-30'!P42+O42+Q42</f>
        <v>152254.28</v>
      </c>
      <c r="Q42" s="19">
        <v>0</v>
      </c>
      <c r="R42" s="19">
        <v>0</v>
      </c>
      <c r="S42" s="883" t="s">
        <v>8</v>
      </c>
      <c r="V42" s="735">
        <f>G42-W42</f>
        <v>41113</v>
      </c>
      <c r="W42" s="883">
        <v>55464</v>
      </c>
      <c r="X42" s="19">
        <f>E42-G42</f>
        <v>219223</v>
      </c>
    </row>
    <row r="43" spans="1:24" s="883" customFormat="1" ht="30.95" customHeight="1" x14ac:dyDescent="0.25">
      <c r="A43" s="8"/>
      <c r="B43" s="866" t="s">
        <v>301</v>
      </c>
      <c r="C43" s="866">
        <v>0</v>
      </c>
      <c r="D43" s="866" t="s">
        <v>302</v>
      </c>
      <c r="E43" s="882">
        <f>'1403-04-30'!E43+'1403-04-31'!C43</f>
        <v>296</v>
      </c>
      <c r="F43" s="866">
        <v>0</v>
      </c>
      <c r="G43" s="882">
        <f>'1403-04-30'!G43-F43+C43</f>
        <v>0</v>
      </c>
      <c r="H43" s="937" t="s">
        <v>42</v>
      </c>
      <c r="I43" s="938"/>
      <c r="J43" s="938"/>
      <c r="K43" s="939"/>
      <c r="L43" s="42"/>
      <c r="M43" s="880" t="s">
        <v>67</v>
      </c>
      <c r="N43" s="882">
        <f>'1403-04-30'!O43</f>
        <v>1871.0500000000002</v>
      </c>
      <c r="O43" s="882">
        <f>SUMIF(F15:F24,S43,J15:J24)</f>
        <v>2120.4499999999998</v>
      </c>
      <c r="P43" s="882">
        <f>'1403-04-30'!P43+O43+Q43</f>
        <v>116550.62000000001</v>
      </c>
      <c r="Q43" s="19">
        <f>Q42*0.6</f>
        <v>0</v>
      </c>
      <c r="R43" s="19"/>
      <c r="S43" s="883" t="s">
        <v>356</v>
      </c>
      <c r="U43" s="19"/>
    </row>
    <row r="44" spans="1:24" s="883" customFormat="1" ht="30.95" customHeight="1" x14ac:dyDescent="0.25">
      <c r="A44" s="8"/>
      <c r="B44" s="866" t="s">
        <v>551</v>
      </c>
      <c r="C44" s="866">
        <v>0</v>
      </c>
      <c r="D44" s="866" t="s">
        <v>485</v>
      </c>
      <c r="E44" s="882">
        <f>'1403-04-30'!E44+'1403-04-31'!C44</f>
        <v>420</v>
      </c>
      <c r="F44" s="866">
        <v>0</v>
      </c>
      <c r="G44" s="882">
        <f>'1403-04-30'!G44-F44+C44</f>
        <v>210</v>
      </c>
      <c r="H44" s="937" t="s">
        <v>42</v>
      </c>
      <c r="I44" s="938"/>
      <c r="J44" s="938"/>
      <c r="K44" s="939"/>
      <c r="L44" s="42"/>
      <c r="M44" s="880" t="s">
        <v>164</v>
      </c>
      <c r="N44" s="882">
        <f>'1403-04-30'!O44</f>
        <v>702.45</v>
      </c>
      <c r="O44" s="882">
        <f>SUMIF(B15:B24,S44,J15:J24)</f>
        <v>771.7</v>
      </c>
      <c r="P44" s="882">
        <f>'1403-04-30'!P44+O44+Q44</f>
        <v>48059.509999999995</v>
      </c>
      <c r="Q44" s="883">
        <v>0</v>
      </c>
      <c r="R44" s="19"/>
      <c r="S44" s="883" t="s">
        <v>163</v>
      </c>
      <c r="U44" s="19"/>
    </row>
    <row r="45" spans="1:24" s="883" customFormat="1" ht="30.95" customHeight="1" x14ac:dyDescent="0.25">
      <c r="A45" s="8"/>
      <c r="B45" s="866" t="s">
        <v>527</v>
      </c>
      <c r="C45" s="866">
        <v>0</v>
      </c>
      <c r="D45" s="866" t="s">
        <v>485</v>
      </c>
      <c r="E45" s="882">
        <f>'1403-04-30'!E45+'1403-04-31'!C45</f>
        <v>84</v>
      </c>
      <c r="F45" s="866">
        <v>0</v>
      </c>
      <c r="G45" s="882">
        <f>'1403-04-30'!G45-F45+C45</f>
        <v>48</v>
      </c>
      <c r="H45" s="937" t="s">
        <v>42</v>
      </c>
      <c r="I45" s="938"/>
      <c r="J45" s="938"/>
      <c r="K45" s="939"/>
      <c r="L45" s="42"/>
      <c r="M45" s="880" t="s">
        <v>190</v>
      </c>
      <c r="N45" s="882">
        <f>'1403-04-30'!O45</f>
        <v>0</v>
      </c>
      <c r="O45" s="882">
        <f>SUMIF(B18:B27,S45,J18:J27)</f>
        <v>0</v>
      </c>
      <c r="P45" s="882">
        <f>'1403-04-30'!P45+O45+Q45</f>
        <v>1502.3</v>
      </c>
      <c r="Q45" s="19">
        <v>0</v>
      </c>
      <c r="R45" s="19"/>
      <c r="S45" s="883" t="s">
        <v>417</v>
      </c>
    </row>
    <row r="46" spans="1:24" s="883" customFormat="1" ht="30.95" customHeight="1" x14ac:dyDescent="0.25">
      <c r="A46" s="8"/>
      <c r="B46" s="866" t="s">
        <v>578</v>
      </c>
      <c r="C46" s="866">
        <v>220</v>
      </c>
      <c r="D46" s="866" t="s">
        <v>302</v>
      </c>
      <c r="E46" s="882">
        <f>'1403-04-30'!E46+'1403-04-31'!C46</f>
        <v>10714</v>
      </c>
      <c r="F46" s="882">
        <f>C46</f>
        <v>220</v>
      </c>
      <c r="G46" s="882">
        <f>'1403-04-30'!G46-F46+C46</f>
        <v>0</v>
      </c>
      <c r="H46" s="937" t="s">
        <v>42</v>
      </c>
      <c r="I46" s="938"/>
      <c r="J46" s="938"/>
      <c r="K46" s="939"/>
      <c r="L46" s="42"/>
      <c r="M46" s="866" t="s">
        <v>191</v>
      </c>
      <c r="N46" s="882">
        <f>'1403-04-30'!O46</f>
        <v>0</v>
      </c>
      <c r="O46" s="882">
        <f>SUMIF(B20:B28,S46,J20:J28)</f>
        <v>37</v>
      </c>
      <c r="P46" s="882">
        <f>'1403-04-30'!P46+O46+Q46</f>
        <v>214</v>
      </c>
      <c r="Q46" s="883">
        <v>0</v>
      </c>
      <c r="S46" s="883" t="s">
        <v>367</v>
      </c>
    </row>
    <row r="47" spans="1:24" s="883" customFormat="1" ht="30.95" hidden="1" customHeight="1" x14ac:dyDescent="0.25">
      <c r="A47" s="8"/>
      <c r="B47" s="866"/>
      <c r="C47" s="866"/>
      <c r="D47" s="866"/>
      <c r="E47" s="882"/>
      <c r="F47" s="866"/>
      <c r="G47" s="882">
        <f>'1403-04-29'!G47-F47+C47</f>
        <v>0</v>
      </c>
      <c r="H47" s="937"/>
      <c r="I47" s="938"/>
      <c r="J47" s="938"/>
      <c r="K47" s="939"/>
      <c r="L47" s="42"/>
      <c r="M47" s="880"/>
      <c r="N47" s="882"/>
      <c r="O47" s="882"/>
      <c r="P47" s="882"/>
    </row>
    <row r="48" spans="1:24" s="883" customFormat="1" ht="6" hidden="1" customHeight="1" x14ac:dyDescent="0.25">
      <c r="A48" s="8"/>
      <c r="B48" s="863"/>
      <c r="C48" s="864"/>
      <c r="D48" s="864"/>
      <c r="E48" s="775"/>
      <c r="F48" s="864"/>
      <c r="G48" s="882">
        <f>'1403-04-29'!G48-F48+C48</f>
        <v>0</v>
      </c>
      <c r="H48" s="868"/>
      <c r="I48" s="868"/>
      <c r="J48" s="868"/>
      <c r="K48" s="868"/>
      <c r="L48" s="209"/>
      <c r="M48" s="875"/>
      <c r="N48" s="775"/>
      <c r="O48" s="775"/>
      <c r="P48" s="29"/>
    </row>
    <row r="49" spans="1:21" s="883" customFormat="1" ht="30.95" hidden="1" customHeight="1" x14ac:dyDescent="0.25">
      <c r="A49" s="8"/>
      <c r="B49" s="928" t="s">
        <v>642</v>
      </c>
      <c r="C49" s="929"/>
      <c r="D49" s="1079">
        <f>P42/X42</f>
        <v>0.69451781975431415</v>
      </c>
      <c r="E49" s="1080"/>
      <c r="F49" s="774"/>
      <c r="G49" s="882">
        <f>'1403-04-29'!G49-F49+C49</f>
        <v>0</v>
      </c>
      <c r="H49" s="1076"/>
      <c r="I49" s="1077"/>
      <c r="J49" s="1077"/>
      <c r="K49" s="1078"/>
      <c r="L49" s="42"/>
      <c r="M49" s="773"/>
      <c r="N49" s="774"/>
      <c r="O49" s="774"/>
      <c r="P49" s="774"/>
    </row>
    <row r="50" spans="1:21" s="883" customFormat="1" ht="30.95" customHeight="1" x14ac:dyDescent="0.25">
      <c r="A50" s="8"/>
      <c r="B50" s="881"/>
      <c r="C50" s="881"/>
      <c r="D50" s="881"/>
      <c r="E50" s="771"/>
      <c r="F50" s="771"/>
      <c r="G50" s="771"/>
      <c r="H50" s="772"/>
      <c r="I50" s="772"/>
      <c r="J50" s="772"/>
      <c r="K50" s="772"/>
      <c r="L50" s="209"/>
      <c r="M50" s="881"/>
      <c r="N50" s="771"/>
      <c r="O50" s="771"/>
      <c r="P50" s="771"/>
    </row>
    <row r="51" spans="1:21" s="883" customFormat="1" ht="30.95" customHeight="1" x14ac:dyDescent="0.25">
      <c r="A51" s="8"/>
      <c r="B51" s="924" t="s">
        <v>5</v>
      </c>
      <c r="C51" s="924"/>
      <c r="D51" s="924"/>
      <c r="E51" s="924"/>
      <c r="F51" s="924"/>
      <c r="G51" s="924"/>
      <c r="H51" s="925" t="s">
        <v>193</v>
      </c>
      <c r="I51" s="925"/>
      <c r="J51" s="925"/>
      <c r="K51" s="925"/>
      <c r="L51" s="925"/>
      <c r="M51" s="925"/>
      <c r="N51" s="925"/>
      <c r="O51" s="925"/>
      <c r="P51" s="925"/>
      <c r="R51" s="883">
        <v>0</v>
      </c>
      <c r="S51" s="883" t="s">
        <v>625</v>
      </c>
    </row>
    <row r="52" spans="1:21" s="883" customFormat="1" ht="26.1" customHeight="1" x14ac:dyDescent="0.25">
      <c r="A52" s="8"/>
      <c r="B52" s="986"/>
      <c r="C52" s="986"/>
      <c r="D52" s="986"/>
      <c r="E52" s="986"/>
      <c r="F52" s="986"/>
      <c r="G52" s="986"/>
      <c r="H52" s="986"/>
      <c r="I52" s="986"/>
      <c r="J52" s="986"/>
      <c r="K52" s="986"/>
      <c r="L52" s="986"/>
      <c r="M52" s="986"/>
      <c r="N52" s="986"/>
      <c r="O52" s="986"/>
      <c r="P52" s="986"/>
    </row>
    <row r="53" spans="1:21" s="883" customFormat="1" ht="26.45" customHeight="1" x14ac:dyDescent="0.25">
      <c r="A53" s="20"/>
      <c r="B53" s="985"/>
      <c r="C53" s="985"/>
      <c r="D53" s="985"/>
      <c r="E53" s="985"/>
      <c r="F53" s="985"/>
      <c r="G53" s="985"/>
      <c r="H53" s="985"/>
      <c r="I53" s="985"/>
      <c r="J53" s="985"/>
      <c r="K53" s="985"/>
      <c r="L53" s="985"/>
      <c r="M53" s="985"/>
      <c r="N53" s="985"/>
      <c r="O53" s="985"/>
      <c r="P53" s="985"/>
    </row>
    <row r="63" spans="1:21" x14ac:dyDescent="0.25">
      <c r="U63" s="474">
        <f>SUM(U43:U62)</f>
        <v>0</v>
      </c>
    </row>
  </sheetData>
  <mergeCells count="88">
    <mergeCell ref="B51:G51"/>
    <mergeCell ref="H51:P51"/>
    <mergeCell ref="B52:P52"/>
    <mergeCell ref="B53:P53"/>
    <mergeCell ref="H44:K44"/>
    <mergeCell ref="H45:K45"/>
    <mergeCell ref="H46:K46"/>
    <mergeCell ref="H47:K47"/>
    <mergeCell ref="B49:C49"/>
    <mergeCell ref="D49:E49"/>
    <mergeCell ref="H49:K49"/>
    <mergeCell ref="B39:P39"/>
    <mergeCell ref="B40:K40"/>
    <mergeCell ref="M40:P40"/>
    <mergeCell ref="H41:K41"/>
    <mergeCell ref="H42:K42"/>
    <mergeCell ref="H43:K43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K23:L23"/>
    <mergeCell ref="M23:P23"/>
    <mergeCell ref="K24:L24"/>
    <mergeCell ref="M24:P24"/>
    <mergeCell ref="B26:K26"/>
    <mergeCell ref="M26:P26"/>
    <mergeCell ref="K19:L19"/>
    <mergeCell ref="M19:P19"/>
    <mergeCell ref="M20:P20"/>
    <mergeCell ref="K21:L21"/>
    <mergeCell ref="M21:P21"/>
    <mergeCell ref="M22:P22"/>
    <mergeCell ref="K16:L16"/>
    <mergeCell ref="M16:P16"/>
    <mergeCell ref="K17:L17"/>
    <mergeCell ref="M17:P17"/>
    <mergeCell ref="Q17:T17"/>
    <mergeCell ref="K18:L18"/>
    <mergeCell ref="M18:P18"/>
    <mergeCell ref="S18:T18"/>
    <mergeCell ref="J13:J14"/>
    <mergeCell ref="K13:L14"/>
    <mergeCell ref="M13:P14"/>
    <mergeCell ref="K15:L15"/>
    <mergeCell ref="M15:P15"/>
    <mergeCell ref="S15:T15"/>
    <mergeCell ref="I10:L10"/>
    <mergeCell ref="M10:P10"/>
    <mergeCell ref="B12:P12"/>
    <mergeCell ref="B13:B14"/>
    <mergeCell ref="C13:C14"/>
    <mergeCell ref="D13:D14"/>
    <mergeCell ref="E13:E14"/>
    <mergeCell ref="F13:F14"/>
    <mergeCell ref="G13:G14"/>
    <mergeCell ref="H13:I13"/>
    <mergeCell ref="S7:V8"/>
    <mergeCell ref="B8:D10"/>
    <mergeCell ref="F8:G8"/>
    <mergeCell ref="I8:L8"/>
    <mergeCell ref="M8:P8"/>
    <mergeCell ref="F9:G9"/>
    <mergeCell ref="I9:L9"/>
    <mergeCell ref="M9:P9"/>
    <mergeCell ref="T9:W9"/>
    <mergeCell ref="F10:G10"/>
    <mergeCell ref="B5:P5"/>
    <mergeCell ref="B6:E6"/>
    <mergeCell ref="F6:L6"/>
    <mergeCell ref="M6:P7"/>
    <mergeCell ref="B7:D7"/>
    <mergeCell ref="F7:G7"/>
    <mergeCell ref="I7:L7"/>
    <mergeCell ref="B2:P2"/>
    <mergeCell ref="B3:P3"/>
    <mergeCell ref="B4:E4"/>
    <mergeCell ref="G4:H4"/>
    <mergeCell ref="I4:M4"/>
    <mergeCell ref="N4:O4"/>
  </mergeCells>
  <printOptions horizontalCentered="1"/>
  <pageMargins left="0.25" right="0.25" top="0.25" bottom="0.25" header="0" footer="0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89</vt:i4>
      </vt:variant>
      <vt:variant>
        <vt:lpstr>Named Ranges</vt:lpstr>
      </vt:variant>
      <vt:variant>
        <vt:i4>89</vt:i4>
      </vt:variant>
    </vt:vector>
  </HeadingPairs>
  <TitlesOfParts>
    <vt:vector size="178" baseType="lpstr">
      <vt:lpstr>1403-02-03</vt:lpstr>
      <vt:lpstr>1403-02-04</vt:lpstr>
      <vt:lpstr>1403-02-05</vt:lpstr>
      <vt:lpstr>1403-02-06</vt:lpstr>
      <vt:lpstr>1403-02-07</vt:lpstr>
      <vt:lpstr>1403-02-08</vt:lpstr>
      <vt:lpstr>1403-02-09</vt:lpstr>
      <vt:lpstr>1403-02-10</vt:lpstr>
      <vt:lpstr>1403-02-11</vt:lpstr>
      <vt:lpstr>1403-02-12</vt:lpstr>
      <vt:lpstr>1403-02-13</vt:lpstr>
      <vt:lpstr>1403-02-14</vt:lpstr>
      <vt:lpstr>1403-02-15</vt:lpstr>
      <vt:lpstr>1403-02-16</vt:lpstr>
      <vt:lpstr>1403-02-17</vt:lpstr>
      <vt:lpstr>1403-02-18</vt:lpstr>
      <vt:lpstr>1403-02-19</vt:lpstr>
      <vt:lpstr>1403-02-20</vt:lpstr>
      <vt:lpstr>1403-02-21</vt:lpstr>
      <vt:lpstr>1403-02-22</vt:lpstr>
      <vt:lpstr>1403-02-23</vt:lpstr>
      <vt:lpstr>1403-02-24</vt:lpstr>
      <vt:lpstr>1403-02-25</vt:lpstr>
      <vt:lpstr>1403-02-26</vt:lpstr>
      <vt:lpstr>1403-02-27</vt:lpstr>
      <vt:lpstr>1403-02-28</vt:lpstr>
      <vt:lpstr>1403-02-29</vt:lpstr>
      <vt:lpstr>1403-02-30</vt:lpstr>
      <vt:lpstr>1403-02-31</vt:lpstr>
      <vt:lpstr>1403-03-01</vt:lpstr>
      <vt:lpstr>1403-03-02</vt:lpstr>
      <vt:lpstr>1403-03-03</vt:lpstr>
      <vt:lpstr>1403-03-04</vt:lpstr>
      <vt:lpstr>1403-03-05</vt:lpstr>
      <vt:lpstr>1403-03-06 (2)</vt:lpstr>
      <vt:lpstr>1403-03-06</vt:lpstr>
      <vt:lpstr>1403-03-07</vt:lpstr>
      <vt:lpstr>1403-03-08</vt:lpstr>
      <vt:lpstr>1403-03-09</vt:lpstr>
      <vt:lpstr>1403-03-10</vt:lpstr>
      <vt:lpstr>1403-03-11</vt:lpstr>
      <vt:lpstr>1403-03-12</vt:lpstr>
      <vt:lpstr>1403-03-13</vt:lpstr>
      <vt:lpstr>1403-03-14</vt:lpstr>
      <vt:lpstr>1403-03-15</vt:lpstr>
      <vt:lpstr>1403-03-16</vt:lpstr>
      <vt:lpstr>1403-03-17</vt:lpstr>
      <vt:lpstr>1403-03-19</vt:lpstr>
      <vt:lpstr>1403-03-20</vt:lpstr>
      <vt:lpstr>1403-03-21</vt:lpstr>
      <vt:lpstr>1403-03-22</vt:lpstr>
      <vt:lpstr>1403-03-23</vt:lpstr>
      <vt:lpstr>1403-03-24</vt:lpstr>
      <vt:lpstr>1403-03-25</vt:lpstr>
      <vt:lpstr>1403-03-26</vt:lpstr>
      <vt:lpstr>1403-03-27</vt:lpstr>
      <vt:lpstr>1403-03-28</vt:lpstr>
      <vt:lpstr>1403-03-29</vt:lpstr>
      <vt:lpstr>1403-03-30</vt:lpstr>
      <vt:lpstr>1403-03-31</vt:lpstr>
      <vt:lpstr>1403-04-01</vt:lpstr>
      <vt:lpstr>1403-04-02</vt:lpstr>
      <vt:lpstr>1403-04-03</vt:lpstr>
      <vt:lpstr>1403-04-04</vt:lpstr>
      <vt:lpstr>1403-04-05</vt:lpstr>
      <vt:lpstr>1403-04-06</vt:lpstr>
      <vt:lpstr>1403-04-07</vt:lpstr>
      <vt:lpstr>1403-04-08</vt:lpstr>
      <vt:lpstr>1403-04-09</vt:lpstr>
      <vt:lpstr>1403-04-10</vt:lpstr>
      <vt:lpstr>1403-04-11</vt:lpstr>
      <vt:lpstr>1403-04-12</vt:lpstr>
      <vt:lpstr>1403-04-13</vt:lpstr>
      <vt:lpstr>1403-04-14</vt:lpstr>
      <vt:lpstr>1403-04-15</vt:lpstr>
      <vt:lpstr>1403-04-16</vt:lpstr>
      <vt:lpstr>1403-04-17</vt:lpstr>
      <vt:lpstr>1403-04-18</vt:lpstr>
      <vt:lpstr>1403-04-19</vt:lpstr>
      <vt:lpstr>1403-04-20</vt:lpstr>
      <vt:lpstr>1403-04-21</vt:lpstr>
      <vt:lpstr>1403-04-22</vt:lpstr>
      <vt:lpstr>1403-04-23</vt:lpstr>
      <vt:lpstr>1403-04-24</vt:lpstr>
      <vt:lpstr>1403-04-27</vt:lpstr>
      <vt:lpstr>1403-04-28</vt:lpstr>
      <vt:lpstr>1403-04-29</vt:lpstr>
      <vt:lpstr>1403-04-30</vt:lpstr>
      <vt:lpstr>1403-04-31</vt:lpstr>
      <vt:lpstr>'1403-02-03'!Print_Area</vt:lpstr>
      <vt:lpstr>'1403-02-04'!Print_Area</vt:lpstr>
      <vt:lpstr>'1403-02-05'!Print_Area</vt:lpstr>
      <vt:lpstr>'1403-02-06'!Print_Area</vt:lpstr>
      <vt:lpstr>'1403-02-07'!Print_Area</vt:lpstr>
      <vt:lpstr>'1403-02-08'!Print_Area</vt:lpstr>
      <vt:lpstr>'1403-02-09'!Print_Area</vt:lpstr>
      <vt:lpstr>'1403-02-10'!Print_Area</vt:lpstr>
      <vt:lpstr>'1403-02-11'!Print_Area</vt:lpstr>
      <vt:lpstr>'1403-02-12'!Print_Area</vt:lpstr>
      <vt:lpstr>'1403-02-13'!Print_Area</vt:lpstr>
      <vt:lpstr>'1403-02-14'!Print_Area</vt:lpstr>
      <vt:lpstr>'1403-02-15'!Print_Area</vt:lpstr>
      <vt:lpstr>'1403-02-16'!Print_Area</vt:lpstr>
      <vt:lpstr>'1403-02-17'!Print_Area</vt:lpstr>
      <vt:lpstr>'1403-02-18'!Print_Area</vt:lpstr>
      <vt:lpstr>'1403-02-19'!Print_Area</vt:lpstr>
      <vt:lpstr>'1403-02-20'!Print_Area</vt:lpstr>
      <vt:lpstr>'1403-02-21'!Print_Area</vt:lpstr>
      <vt:lpstr>'1403-02-22'!Print_Area</vt:lpstr>
      <vt:lpstr>'1403-02-23'!Print_Area</vt:lpstr>
      <vt:lpstr>'1403-02-24'!Print_Area</vt:lpstr>
      <vt:lpstr>'1403-02-25'!Print_Area</vt:lpstr>
      <vt:lpstr>'1403-02-26'!Print_Area</vt:lpstr>
      <vt:lpstr>'1403-02-27'!Print_Area</vt:lpstr>
      <vt:lpstr>'1403-02-28'!Print_Area</vt:lpstr>
      <vt:lpstr>'1403-02-29'!Print_Area</vt:lpstr>
      <vt:lpstr>'1403-02-30'!Print_Area</vt:lpstr>
      <vt:lpstr>'1403-02-31'!Print_Area</vt:lpstr>
      <vt:lpstr>'1403-03-01'!Print_Area</vt:lpstr>
      <vt:lpstr>'1403-03-02'!Print_Area</vt:lpstr>
      <vt:lpstr>'1403-03-03'!Print_Area</vt:lpstr>
      <vt:lpstr>'1403-03-04'!Print_Area</vt:lpstr>
      <vt:lpstr>'1403-03-05'!Print_Area</vt:lpstr>
      <vt:lpstr>'1403-03-06'!Print_Area</vt:lpstr>
      <vt:lpstr>'1403-03-06 (2)'!Print_Area</vt:lpstr>
      <vt:lpstr>'1403-03-07'!Print_Area</vt:lpstr>
      <vt:lpstr>'1403-03-08'!Print_Area</vt:lpstr>
      <vt:lpstr>'1403-03-09'!Print_Area</vt:lpstr>
      <vt:lpstr>'1403-03-10'!Print_Area</vt:lpstr>
      <vt:lpstr>'1403-03-11'!Print_Area</vt:lpstr>
      <vt:lpstr>'1403-03-12'!Print_Area</vt:lpstr>
      <vt:lpstr>'1403-03-13'!Print_Area</vt:lpstr>
      <vt:lpstr>'1403-03-14'!Print_Area</vt:lpstr>
      <vt:lpstr>'1403-03-15'!Print_Area</vt:lpstr>
      <vt:lpstr>'1403-03-16'!Print_Area</vt:lpstr>
      <vt:lpstr>'1403-03-17'!Print_Area</vt:lpstr>
      <vt:lpstr>'1403-03-19'!Print_Area</vt:lpstr>
      <vt:lpstr>'1403-03-20'!Print_Area</vt:lpstr>
      <vt:lpstr>'1403-03-21'!Print_Area</vt:lpstr>
      <vt:lpstr>'1403-03-22'!Print_Area</vt:lpstr>
      <vt:lpstr>'1403-03-23'!Print_Area</vt:lpstr>
      <vt:lpstr>'1403-03-24'!Print_Area</vt:lpstr>
      <vt:lpstr>'1403-03-25'!Print_Area</vt:lpstr>
      <vt:lpstr>'1403-03-26'!Print_Area</vt:lpstr>
      <vt:lpstr>'1403-03-27'!Print_Area</vt:lpstr>
      <vt:lpstr>'1403-03-28'!Print_Area</vt:lpstr>
      <vt:lpstr>'1403-03-29'!Print_Area</vt:lpstr>
      <vt:lpstr>'1403-03-30'!Print_Area</vt:lpstr>
      <vt:lpstr>'1403-03-31'!Print_Area</vt:lpstr>
      <vt:lpstr>'1403-04-01'!Print_Area</vt:lpstr>
      <vt:lpstr>'1403-04-02'!Print_Area</vt:lpstr>
      <vt:lpstr>'1403-04-03'!Print_Area</vt:lpstr>
      <vt:lpstr>'1403-04-04'!Print_Area</vt:lpstr>
      <vt:lpstr>'1403-04-05'!Print_Area</vt:lpstr>
      <vt:lpstr>'1403-04-06'!Print_Area</vt:lpstr>
      <vt:lpstr>'1403-04-07'!Print_Area</vt:lpstr>
      <vt:lpstr>'1403-04-08'!Print_Area</vt:lpstr>
      <vt:lpstr>'1403-04-09'!Print_Area</vt:lpstr>
      <vt:lpstr>'1403-04-10'!Print_Area</vt:lpstr>
      <vt:lpstr>'1403-04-11'!Print_Area</vt:lpstr>
      <vt:lpstr>'1403-04-12'!Print_Area</vt:lpstr>
      <vt:lpstr>'1403-04-13'!Print_Area</vt:lpstr>
      <vt:lpstr>'1403-04-14'!Print_Area</vt:lpstr>
      <vt:lpstr>'1403-04-15'!Print_Area</vt:lpstr>
      <vt:lpstr>'1403-04-16'!Print_Area</vt:lpstr>
      <vt:lpstr>'1403-04-17'!Print_Area</vt:lpstr>
      <vt:lpstr>'1403-04-18'!Print_Area</vt:lpstr>
      <vt:lpstr>'1403-04-19'!Print_Area</vt:lpstr>
      <vt:lpstr>'1403-04-20'!Print_Area</vt:lpstr>
      <vt:lpstr>'1403-04-21'!Print_Area</vt:lpstr>
      <vt:lpstr>'1403-04-22'!Print_Area</vt:lpstr>
      <vt:lpstr>'1403-04-23'!Print_Area</vt:lpstr>
      <vt:lpstr>'1403-04-24'!Print_Area</vt:lpstr>
      <vt:lpstr>'1403-04-27'!Print_Area</vt:lpstr>
      <vt:lpstr>'1403-04-28'!Print_Area</vt:lpstr>
      <vt:lpstr>'1403-04-29'!Print_Area</vt:lpstr>
      <vt:lpstr>'1403-04-30'!Print_Area</vt:lpstr>
      <vt:lpstr>'1403-04-31'!Print_Area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keywords>Abadrahan</cp:keywords>
  <cp:lastModifiedBy>Behnam Zarei</cp:lastModifiedBy>
  <cp:lastPrinted>2024-07-21T11:06:13Z</cp:lastPrinted>
  <dcterms:created xsi:type="dcterms:W3CDTF">2024-02-17T07:51:47Z</dcterms:created>
  <dcterms:modified xsi:type="dcterms:W3CDTF">2024-07-23T04:28:57Z</dcterms:modified>
</cp:coreProperties>
</file>