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zarfld\source\repos\LinuxCnc_PokeysLibComp\DM542_XXYZ_mill\"/>
    </mc:Choice>
  </mc:AlternateContent>
  <xr:revisionPtr revIDLastSave="0" documentId="8_{7978C2AC-4AD5-4292-BD20-8DB7C9EA4A42}" xr6:coauthVersionLast="47" xr6:coauthVersionMax="47" xr10:uidLastSave="{00000000-0000-0000-0000-000000000000}"/>
  <bookViews>
    <workbookView xWindow="28680" yWindow="-120" windowWidth="29040" windowHeight="15720" xr2:uid="{03D74878-2B29-409A-BECA-D971D25966BA}"/>
  </bookViews>
  <sheets>
    <sheet name="Tabelle2" sheetId="2" r:id="rId1"/>
    <sheet name="AxisSca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F24" i="2"/>
  <c r="G24" i="2"/>
  <c r="H24" i="2"/>
  <c r="I24" i="2"/>
  <c r="J24" i="2"/>
  <c r="K24" i="2"/>
  <c r="L24" i="2"/>
  <c r="M24" i="2"/>
  <c r="N24" i="2"/>
  <c r="D24" i="2"/>
  <c r="E23" i="2"/>
  <c r="F23" i="2"/>
  <c r="G23" i="2"/>
  <c r="H23" i="2"/>
  <c r="I23" i="2"/>
  <c r="J23" i="2"/>
  <c r="K23" i="2"/>
  <c r="L23" i="2"/>
  <c r="M23" i="2"/>
  <c r="N23" i="2"/>
  <c r="D23" i="2"/>
  <c r="G17" i="2"/>
  <c r="K17" i="2"/>
  <c r="K16" i="2"/>
  <c r="D18" i="2"/>
  <c r="E18" i="2"/>
  <c r="F18" i="2"/>
  <c r="G18" i="2"/>
  <c r="H18" i="2"/>
  <c r="I18" i="2"/>
  <c r="J18" i="2"/>
  <c r="K18" i="2"/>
  <c r="L18" i="2"/>
  <c r="M18" i="2"/>
  <c r="N18" i="2"/>
  <c r="E17" i="2"/>
  <c r="F17" i="2"/>
  <c r="H17" i="2"/>
  <c r="I17" i="2"/>
  <c r="J17" i="2"/>
  <c r="L17" i="2"/>
  <c r="M17" i="2"/>
  <c r="N17" i="2"/>
  <c r="E16" i="2"/>
  <c r="F16" i="2"/>
  <c r="G16" i="2"/>
  <c r="H16" i="2"/>
  <c r="I16" i="2"/>
  <c r="J16" i="2"/>
  <c r="L16" i="2"/>
  <c r="M16" i="2"/>
  <c r="N16" i="2"/>
  <c r="D16" i="2"/>
  <c r="N15" i="2"/>
  <c r="M14" i="2"/>
  <c r="N14" i="2"/>
  <c r="M15" i="2"/>
  <c r="M20" i="2"/>
  <c r="N20" i="2"/>
  <c r="I15" i="2"/>
  <c r="E14" i="2"/>
  <c r="E20" i="2" s="1"/>
  <c r="F14" i="2"/>
  <c r="F20" i="2" s="1"/>
  <c r="G14" i="2"/>
  <c r="G20" i="2" s="1"/>
  <c r="H14" i="2"/>
  <c r="H20" i="2" s="1"/>
  <c r="I14" i="2"/>
  <c r="I20" i="2" s="1"/>
  <c r="J14" i="2"/>
  <c r="J20" i="2" s="1"/>
  <c r="K14" i="2"/>
  <c r="K20" i="2" s="1"/>
  <c r="L14" i="2"/>
  <c r="L20" i="2" s="1"/>
  <c r="D14" i="2"/>
  <c r="G15" i="2"/>
  <c r="H15" i="2"/>
  <c r="J15" i="2"/>
  <c r="K15" i="2"/>
  <c r="L15" i="2"/>
  <c r="F15" i="2"/>
  <c r="E15" i="2"/>
  <c r="D15" i="2"/>
  <c r="D30" i="1"/>
  <c r="D28" i="1"/>
  <c r="D27" i="1"/>
  <c r="D22" i="1"/>
  <c r="D23" i="1"/>
  <c r="E23" i="1"/>
  <c r="D16" i="1"/>
  <c r="D19" i="1"/>
  <c r="F17" i="1"/>
  <c r="F18" i="1"/>
  <c r="E17" i="1"/>
  <c r="E18" i="1"/>
  <c r="F7" i="1"/>
  <c r="G7" i="1"/>
  <c r="L7" i="1" s="1"/>
  <c r="R7" i="1" s="1"/>
  <c r="W7" i="1" s="1"/>
  <c r="H7" i="1"/>
  <c r="E7" i="1"/>
  <c r="J7" i="1" s="1"/>
  <c r="P7" i="1" s="1"/>
  <c r="U7" i="1" s="1"/>
  <c r="P14" i="1"/>
  <c r="Q14" i="1"/>
  <c r="R14" i="1"/>
  <c r="S14" i="1"/>
  <c r="O14" i="1"/>
  <c r="O13" i="1"/>
  <c r="P12" i="1"/>
  <c r="P13" i="1" s="1"/>
  <c r="Q12" i="1"/>
  <c r="Q13" i="1" s="1"/>
  <c r="R12" i="1"/>
  <c r="R13" i="1" s="1"/>
  <c r="S12" i="1"/>
  <c r="S13" i="1" s="1"/>
  <c r="O12" i="1"/>
  <c r="D8" i="1"/>
  <c r="C7" i="1"/>
  <c r="E9" i="1" s="1"/>
  <c r="D20" i="2" l="1"/>
  <c r="D17" i="2"/>
  <c r="D18" i="1"/>
  <c r="D17" i="1"/>
  <c r="M7" i="1"/>
  <c r="I7" i="1"/>
  <c r="K7" i="1"/>
  <c r="F8" i="1"/>
  <c r="D9" i="1"/>
  <c r="H9" i="1"/>
  <c r="G9" i="1"/>
  <c r="F9" i="1"/>
  <c r="G11" i="1"/>
  <c r="E11" i="1"/>
  <c r="G8" i="1"/>
  <c r="E8" i="1"/>
  <c r="H8" i="1"/>
  <c r="Q7" i="1" l="1"/>
  <c r="V7" i="1" s="1"/>
  <c r="F11" i="1"/>
  <c r="D11" i="1"/>
  <c r="O7" i="1"/>
  <c r="T7" i="1" s="1"/>
  <c r="S7" i="1"/>
  <c r="X7" i="1" s="1"/>
  <c r="H11" i="1"/>
</calcChain>
</file>

<file path=xl/sharedStrings.xml><?xml version="1.0" encoding="utf-8"?>
<sst xmlns="http://schemas.openxmlformats.org/spreadsheetml/2006/main" count="73" uniqueCount="60">
  <si>
    <t>Maximale Ausgabe Frequenz</t>
  </si>
  <si>
    <t>kHz</t>
  </si>
  <si>
    <t>Hz</t>
  </si>
  <si>
    <t>1/2</t>
  </si>
  <si>
    <t>1/4</t>
  </si>
  <si>
    <t>Steps per Revolution</t>
  </si>
  <si>
    <t>1/8</t>
  </si>
  <si>
    <t>1/16</t>
  </si>
  <si>
    <t>max Revs Second</t>
  </si>
  <si>
    <t>Steigunung</t>
  </si>
  <si>
    <t>mm</t>
  </si>
  <si>
    <t>max vorschub [mm/s]</t>
  </si>
  <si>
    <t>max vorschub [mm/min]</t>
  </si>
  <si>
    <t>StepScale</t>
  </si>
  <si>
    <t>1</t>
  </si>
  <si>
    <t>pulse/mm</t>
  </si>
  <si>
    <t>pulse/turn</t>
  </si>
  <si>
    <t>2</t>
  </si>
  <si>
    <t>4</t>
  </si>
  <si>
    <t>8</t>
  </si>
  <si>
    <t>16</t>
  </si>
  <si>
    <t>mm/pulse</t>
  </si>
  <si>
    <t>Steps per Revolution [pulse/turn]</t>
  </si>
  <si>
    <t>max Revs Second [turn/s]</t>
  </si>
  <si>
    <t>Steigunung [mm]</t>
  </si>
  <si>
    <t>PEv2_stepgen_STEPGEN_MAXACCEL</t>
  </si>
  <si>
    <t>PEv2_stepgen_STEP_SCALE</t>
  </si>
  <si>
    <t>PEv2_stepgen_STEPGEN_MAXVEL</t>
  </si>
  <si>
    <t>PEv2_MaxSpeed</t>
  </si>
  <si>
    <t>PEv2_MaxAcceleration</t>
  </si>
  <si>
    <t>X / X2</t>
  </si>
  <si>
    <t>Y</t>
  </si>
  <si>
    <t>Z</t>
  </si>
  <si>
    <t>RefPosition</t>
  </si>
  <si>
    <t>PEv2_stepgen_HOME_SEARCH_VEL</t>
  </si>
  <si>
    <t>PEv2_HomingSpeed</t>
  </si>
  <si>
    <t>HOME_LATCH_VEL</t>
  </si>
  <si>
    <t>PEv2_HomingReturnSpeed</t>
  </si>
  <si>
    <t>[JOINT_0]</t>
  </si>
  <si>
    <t>[JOINT_1]</t>
  </si>
  <si>
    <t>[JOINT_2]</t>
  </si>
  <si>
    <t>[JOINT_3]</t>
  </si>
  <si>
    <t>HOME</t>
  </si>
  <si>
    <t>HOME_OFFSET</t>
  </si>
  <si>
    <t>MIN_LIMIT</t>
  </si>
  <si>
    <t>MAX_LIMIT</t>
  </si>
  <si>
    <t>AxisScale</t>
  </si>
  <si>
    <t>stepgen</t>
  </si>
  <si>
    <t>PositionScale</t>
  </si>
  <si>
    <t>PositionOffset</t>
  </si>
  <si>
    <t>HomePosition</t>
  </si>
  <si>
    <t>EncArmPosition</t>
  </si>
  <si>
    <t>zero</t>
  </si>
  <si>
    <t>Separate Home Switch Example Layout</t>
  </si>
  <si>
    <t>Shared Limit/Home Switch Example Layout</t>
  </si>
  <si>
    <t>PEv2_HomeBackOffDistance</t>
  </si>
  <si>
    <t>Lathe Example X</t>
  </si>
  <si>
    <t>Lathe Example Z</t>
  </si>
  <si>
    <t>intCurrentPosition</t>
  </si>
  <si>
    <t>PosFb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</si>
</sst>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1F2328"/>
      <name val="Consolas"/>
      <family val="3"/>
    </font>
    <font>
      <sz val="11"/>
      <color rgb="FFCF222E"/>
      <name val="Consolas"/>
      <family val="3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4" xfId="0" applyBorder="1"/>
    <xf numFmtId="0" fontId="0" fillId="0" borderId="5" xfId="0" applyBorder="1"/>
    <xf numFmtId="49" fontId="0" fillId="0" borderId="4" xfId="0" applyNumberFormat="1" applyBorder="1"/>
    <xf numFmtId="49" fontId="0" fillId="0" borderId="0" xfId="0" applyNumberFormat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 indent="1"/>
    </xf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4" fillId="2" borderId="0" xfId="0" applyFont="1" applyFill="1"/>
    <xf numFmtId="0" fontId="0" fillId="0" borderId="0" xfId="0" applyAlignment="1">
      <alignment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FE49-2145-4211-9D79-6F251D8D6F6C}">
  <dimension ref="B4:N24"/>
  <sheetViews>
    <sheetView tabSelected="1" topLeftCell="A4" workbookViewId="0">
      <selection activeCell="E24" sqref="E24"/>
    </sheetView>
  </sheetViews>
  <sheetFormatPr baseColWidth="10" defaultRowHeight="15" x14ac:dyDescent="0.25"/>
  <cols>
    <col min="3" max="3" width="15" bestFit="1" customWidth="1"/>
  </cols>
  <sheetData>
    <row r="4" spans="2:14" s="35" customFormat="1" ht="75" x14ac:dyDescent="0.25">
      <c r="D4" s="35" t="s">
        <v>38</v>
      </c>
      <c r="E4" s="35" t="s">
        <v>39</v>
      </c>
      <c r="F4" s="35" t="s">
        <v>40</v>
      </c>
      <c r="G4" s="35" t="s">
        <v>41</v>
      </c>
      <c r="K4" s="35" t="s">
        <v>53</v>
      </c>
      <c r="L4" s="35" t="s">
        <v>54</v>
      </c>
      <c r="M4" s="35" t="s">
        <v>56</v>
      </c>
      <c r="N4" s="35" t="s">
        <v>57</v>
      </c>
    </row>
    <row r="6" spans="2:14" x14ac:dyDescent="0.25">
      <c r="B6" s="33" t="s">
        <v>47</v>
      </c>
      <c r="C6" s="32" t="s">
        <v>42</v>
      </c>
      <c r="D6">
        <v>5</v>
      </c>
      <c r="E6">
        <v>5</v>
      </c>
      <c r="F6">
        <v>1</v>
      </c>
      <c r="G6">
        <v>-1</v>
      </c>
      <c r="I6">
        <v>2</v>
      </c>
      <c r="J6">
        <v>-1</v>
      </c>
      <c r="K6">
        <v>0</v>
      </c>
      <c r="L6">
        <v>3</v>
      </c>
      <c r="M6">
        <v>0</v>
      </c>
      <c r="N6">
        <v>0</v>
      </c>
    </row>
    <row r="7" spans="2:14" x14ac:dyDescent="0.25">
      <c r="B7" s="33"/>
      <c r="C7" s="32" t="s">
        <v>43</v>
      </c>
      <c r="D7">
        <v>-1</v>
      </c>
      <c r="E7">
        <v>-1</v>
      </c>
      <c r="F7">
        <v>-1</v>
      </c>
      <c r="G7">
        <v>1</v>
      </c>
      <c r="I7">
        <v>1</v>
      </c>
      <c r="J7">
        <v>1</v>
      </c>
      <c r="K7">
        <v>-2.2999999999999998</v>
      </c>
      <c r="L7">
        <v>-0.7</v>
      </c>
      <c r="M7">
        <v>0</v>
      </c>
      <c r="N7">
        <v>1</v>
      </c>
    </row>
    <row r="8" spans="2:14" x14ac:dyDescent="0.25">
      <c r="B8" s="33"/>
      <c r="C8" s="32" t="s">
        <v>44</v>
      </c>
      <c r="D8">
        <v>0</v>
      </c>
      <c r="E8">
        <v>0</v>
      </c>
      <c r="F8">
        <v>0</v>
      </c>
      <c r="G8">
        <v>-100</v>
      </c>
      <c r="I8">
        <v>800</v>
      </c>
      <c r="J8">
        <v>1</v>
      </c>
      <c r="K8">
        <v>-3</v>
      </c>
      <c r="L8">
        <v>0</v>
      </c>
      <c r="M8">
        <v>-40</v>
      </c>
      <c r="N8">
        <v>-8</v>
      </c>
    </row>
    <row r="9" spans="2:14" x14ac:dyDescent="0.25">
      <c r="B9" s="33"/>
      <c r="C9" s="32" t="s">
        <v>45</v>
      </c>
      <c r="D9">
        <v>850</v>
      </c>
      <c r="E9">
        <v>850</v>
      </c>
      <c r="F9">
        <v>350</v>
      </c>
      <c r="G9">
        <v>1</v>
      </c>
      <c r="I9">
        <v>0</v>
      </c>
      <c r="J9">
        <v>-100</v>
      </c>
      <c r="K9">
        <v>7</v>
      </c>
      <c r="L9">
        <v>10</v>
      </c>
      <c r="M9">
        <v>40</v>
      </c>
      <c r="N9">
        <v>0</v>
      </c>
    </row>
    <row r="10" spans="2:14" x14ac:dyDescent="0.25">
      <c r="B10" s="33"/>
    </row>
    <row r="11" spans="2:14" x14ac:dyDescent="0.25">
      <c r="B11" s="33"/>
    </row>
    <row r="12" spans="2:14" x14ac:dyDescent="0.25">
      <c r="B12" s="33"/>
      <c r="C12" s="32" t="s">
        <v>46</v>
      </c>
      <c r="D12">
        <v>800</v>
      </c>
      <c r="E12">
        <v>800</v>
      </c>
      <c r="F12">
        <v>1600</v>
      </c>
      <c r="G12">
        <v>1600</v>
      </c>
      <c r="I12">
        <v>800</v>
      </c>
      <c r="J12">
        <v>800</v>
      </c>
      <c r="K12">
        <v>800</v>
      </c>
      <c r="L12">
        <v>800</v>
      </c>
      <c r="M12">
        <v>1000</v>
      </c>
      <c r="N12">
        <v>1000</v>
      </c>
    </row>
    <row r="14" spans="2:14" x14ac:dyDescent="0.25">
      <c r="C14" t="s">
        <v>48</v>
      </c>
      <c r="D14">
        <f>IF(D9&gt;D8,D12,D12*(0-1))</f>
        <v>800</v>
      </c>
      <c r="E14">
        <f t="shared" ref="E14:L14" si="0">IF(E9&gt;E8,E12,E12*(0-1))</f>
        <v>800</v>
      </c>
      <c r="F14">
        <f t="shared" si="0"/>
        <v>1600</v>
      </c>
      <c r="G14">
        <f t="shared" si="0"/>
        <v>1600</v>
      </c>
      <c r="H14">
        <f t="shared" si="0"/>
        <v>0</v>
      </c>
      <c r="I14">
        <f t="shared" si="0"/>
        <v>-800</v>
      </c>
      <c r="J14">
        <f t="shared" si="0"/>
        <v>-800</v>
      </c>
      <c r="K14">
        <f t="shared" si="0"/>
        <v>800</v>
      </c>
      <c r="L14">
        <f t="shared" si="0"/>
        <v>800</v>
      </c>
      <c r="M14">
        <f t="shared" ref="M14:N14" si="1">IF(M9&gt;M8,M12,M12*(0-1))</f>
        <v>1000</v>
      </c>
      <c r="N14">
        <f t="shared" si="1"/>
        <v>1000</v>
      </c>
    </row>
    <row r="15" spans="2:14" x14ac:dyDescent="0.25">
      <c r="C15" t="s">
        <v>49</v>
      </c>
      <c r="D15" s="34">
        <f>IF(AND(D8=ABS(D8),ABS(D9)&gt;ABS(D8)),0,D9-D8)</f>
        <v>0</v>
      </c>
      <c r="E15" s="34">
        <f t="shared" ref="E15:G15" si="2">IF(AND(E8=ABS(E8),ABS(E9)&gt;ABS(E8)),0,E9-E8)</f>
        <v>0</v>
      </c>
      <c r="F15" s="34">
        <f>IF(AND(F8=ABS(F8),ABS(F9)&gt;ABS(F8)),0,F9-F8)</f>
        <v>0</v>
      </c>
      <c r="G15" s="34">
        <f>IF(AND(G8=ABS(G8),ABS(G9)&gt;ABS(G8)),0,G9-G8)</f>
        <v>101</v>
      </c>
      <c r="H15" s="34">
        <f t="shared" ref="H15:L15" si="3">IF(AND(H8=ABS(H8),ABS(H9)&gt;ABS(H8)),0,H9-H8)</f>
        <v>0</v>
      </c>
      <c r="I15" s="34">
        <f>IF(AND(I8=ABS(I8),ABS(I9)&gt;ABS(I8)),0,I9-I8)</f>
        <v>-800</v>
      </c>
      <c r="J15" s="34">
        <f t="shared" si="3"/>
        <v>0</v>
      </c>
      <c r="K15" s="34">
        <f t="shared" si="3"/>
        <v>10</v>
      </c>
      <c r="L15" s="34">
        <f t="shared" si="3"/>
        <v>0</v>
      </c>
      <c r="M15" s="34">
        <f t="shared" ref="M15:N15" si="4">IF(AND(M8=ABS(M8),ABS(M9)&gt;ABS(M8)),0,M9-M8)</f>
        <v>80</v>
      </c>
      <c r="N15" s="34">
        <f>IF(AND(N8=ABS(N8),ABS(N9)&gt;ABS(N8)),0,N9-N8)</f>
        <v>8</v>
      </c>
    </row>
    <row r="16" spans="2:14" x14ac:dyDescent="0.25">
      <c r="C16" t="s">
        <v>52</v>
      </c>
      <c r="D16">
        <f>(D15)*D14</f>
        <v>0</v>
      </c>
      <c r="E16">
        <f t="shared" ref="E16:N16" si="5">(E15)*E14</f>
        <v>0</v>
      </c>
      <c r="F16">
        <f t="shared" si="5"/>
        <v>0</v>
      </c>
      <c r="G16">
        <f t="shared" si="5"/>
        <v>161600</v>
      </c>
      <c r="H16">
        <f t="shared" si="5"/>
        <v>0</v>
      </c>
      <c r="I16">
        <f t="shared" si="5"/>
        <v>640000</v>
      </c>
      <c r="J16">
        <f t="shared" si="5"/>
        <v>0</v>
      </c>
      <c r="K16">
        <f>(K15)*K14</f>
        <v>8000</v>
      </c>
      <c r="L16">
        <f t="shared" si="5"/>
        <v>0</v>
      </c>
      <c r="M16">
        <f t="shared" si="5"/>
        <v>80000</v>
      </c>
      <c r="N16">
        <f t="shared" si="5"/>
        <v>8000</v>
      </c>
    </row>
    <row r="17" spans="3:14" x14ac:dyDescent="0.25">
      <c r="C17" t="s">
        <v>51</v>
      </c>
      <c r="D17">
        <f>(D8+D15)*D14</f>
        <v>0</v>
      </c>
      <c r="E17">
        <f t="shared" ref="E17:N17" si="6">(E8+E15)*E14</f>
        <v>0</v>
      </c>
      <c r="F17">
        <f t="shared" si="6"/>
        <v>0</v>
      </c>
      <c r="G17">
        <f>(G8+G15)*G14</f>
        <v>1600</v>
      </c>
      <c r="H17">
        <f t="shared" si="6"/>
        <v>0</v>
      </c>
      <c r="I17">
        <f t="shared" si="6"/>
        <v>0</v>
      </c>
      <c r="J17">
        <f t="shared" si="6"/>
        <v>-800</v>
      </c>
      <c r="K17">
        <f>(K8+K15)*K14</f>
        <v>5600</v>
      </c>
      <c r="L17">
        <f t="shared" si="6"/>
        <v>0</v>
      </c>
      <c r="M17">
        <f t="shared" si="6"/>
        <v>40000</v>
      </c>
      <c r="N17">
        <f t="shared" si="6"/>
        <v>0</v>
      </c>
    </row>
    <row r="18" spans="3:14" x14ac:dyDescent="0.25">
      <c r="C18" t="s">
        <v>50</v>
      </c>
      <c r="D18">
        <f>(D15+D6)*D14</f>
        <v>4000</v>
      </c>
      <c r="E18">
        <f t="shared" ref="E18:N18" si="7">(E15+E6)*E14</f>
        <v>4000</v>
      </c>
      <c r="F18">
        <f t="shared" si="7"/>
        <v>1600</v>
      </c>
      <c r="G18">
        <f t="shared" si="7"/>
        <v>160000</v>
      </c>
      <c r="H18">
        <f t="shared" si="7"/>
        <v>0</v>
      </c>
      <c r="I18">
        <f t="shared" si="7"/>
        <v>638400</v>
      </c>
      <c r="J18">
        <f t="shared" si="7"/>
        <v>800</v>
      </c>
      <c r="K18">
        <f t="shared" si="7"/>
        <v>8000</v>
      </c>
      <c r="L18">
        <f t="shared" si="7"/>
        <v>2400</v>
      </c>
      <c r="M18">
        <f t="shared" si="7"/>
        <v>80000</v>
      </c>
      <c r="N18">
        <f t="shared" si="7"/>
        <v>8000</v>
      </c>
    </row>
    <row r="20" spans="3:14" x14ac:dyDescent="0.25">
      <c r="C20" s="23" t="s">
        <v>55</v>
      </c>
      <c r="D20">
        <f>D7*D14*(0-1)</f>
        <v>800</v>
      </c>
      <c r="E20">
        <f t="shared" ref="E20:L20" si="8">E7*E14*(0-1)</f>
        <v>800</v>
      </c>
      <c r="F20">
        <f t="shared" si="8"/>
        <v>1600</v>
      </c>
      <c r="G20">
        <f t="shared" si="8"/>
        <v>-1600</v>
      </c>
      <c r="H20">
        <f t="shared" si="8"/>
        <v>0</v>
      </c>
      <c r="I20">
        <f t="shared" si="8"/>
        <v>800</v>
      </c>
      <c r="J20">
        <f t="shared" si="8"/>
        <v>800</v>
      </c>
      <c r="K20">
        <f>K7*K14*(0-1)</f>
        <v>1839.9999999999998</v>
      </c>
      <c r="L20">
        <f t="shared" si="8"/>
        <v>560</v>
      </c>
      <c r="M20">
        <f t="shared" ref="M20:N20" si="9">M7*M14*(0-1)</f>
        <v>0</v>
      </c>
      <c r="N20">
        <f t="shared" si="9"/>
        <v>-1000</v>
      </c>
    </row>
    <row r="23" spans="3:14" x14ac:dyDescent="0.25">
      <c r="C23" t="s">
        <v>58</v>
      </c>
      <c r="D23">
        <f>D18</f>
        <v>4000</v>
      </c>
      <c r="E23">
        <f t="shared" ref="E23:N23" si="10">E18</f>
        <v>4000</v>
      </c>
      <c r="F23">
        <f t="shared" si="10"/>
        <v>1600</v>
      </c>
      <c r="G23">
        <f t="shared" si="10"/>
        <v>160000</v>
      </c>
      <c r="H23">
        <f t="shared" si="10"/>
        <v>0</v>
      </c>
      <c r="I23">
        <f t="shared" si="10"/>
        <v>638400</v>
      </c>
      <c r="J23">
        <f t="shared" si="10"/>
        <v>800</v>
      </c>
      <c r="K23">
        <f t="shared" si="10"/>
        <v>8000</v>
      </c>
      <c r="L23">
        <f t="shared" si="10"/>
        <v>2400</v>
      </c>
      <c r="M23">
        <f t="shared" si="10"/>
        <v>80000</v>
      </c>
      <c r="N23">
        <f t="shared" si="10"/>
        <v>8000</v>
      </c>
    </row>
    <row r="24" spans="3:14" x14ac:dyDescent="0.25">
      <c r="C24" t="s">
        <v>59</v>
      </c>
      <c r="D24">
        <f>(D23/D14)-D15</f>
        <v>5</v>
      </c>
      <c r="E24">
        <f t="shared" ref="E24:N24" si="11">(E23/E14)-E15</f>
        <v>5</v>
      </c>
      <c r="F24">
        <f t="shared" si="11"/>
        <v>1</v>
      </c>
      <c r="G24">
        <f t="shared" si="11"/>
        <v>-1</v>
      </c>
      <c r="H24" t="e">
        <f t="shared" si="11"/>
        <v>#DIV/0!</v>
      </c>
      <c r="I24">
        <f t="shared" si="11"/>
        <v>2</v>
      </c>
      <c r="J24">
        <f t="shared" si="11"/>
        <v>-1</v>
      </c>
      <c r="K24">
        <f t="shared" si="11"/>
        <v>0</v>
      </c>
      <c r="L24">
        <f t="shared" si="11"/>
        <v>3</v>
      </c>
      <c r="M24">
        <f t="shared" si="11"/>
        <v>0</v>
      </c>
      <c r="N24">
        <f t="shared" si="11"/>
        <v>0</v>
      </c>
    </row>
  </sheetData>
  <mergeCells count="1">
    <mergeCell ref="B6:B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C68F-A645-483B-B313-095B94AFA17F}">
  <sheetPr codeName="Tabelle1"/>
  <dimension ref="B3:X30"/>
  <sheetViews>
    <sheetView workbookViewId="0">
      <selection activeCell="D27" sqref="D27"/>
    </sheetView>
  </sheetViews>
  <sheetFormatPr baseColWidth="10" defaultRowHeight="15" x14ac:dyDescent="0.25"/>
  <cols>
    <col min="2" max="2" width="26.42578125" bestFit="1" customWidth="1"/>
    <col min="4" max="4" width="21" customWidth="1"/>
    <col min="6" max="6" width="12" bestFit="1" customWidth="1"/>
  </cols>
  <sheetData>
    <row r="3" spans="2:24" ht="15.75" thickBot="1" x14ac:dyDescent="0.3"/>
    <row r="4" spans="2:24" x14ac:dyDescent="0.25">
      <c r="D4" s="26" t="s">
        <v>5</v>
      </c>
      <c r="E4" s="27"/>
      <c r="F4" s="27"/>
      <c r="G4" s="27"/>
      <c r="H4" s="28"/>
      <c r="I4" s="26" t="s">
        <v>8</v>
      </c>
      <c r="J4" s="27"/>
      <c r="K4" s="27"/>
      <c r="L4" s="27"/>
      <c r="M4" s="28"/>
      <c r="N4" s="9" t="s">
        <v>9</v>
      </c>
      <c r="O4" s="26" t="s">
        <v>11</v>
      </c>
      <c r="P4" s="27"/>
      <c r="Q4" s="27"/>
      <c r="R4" s="27"/>
      <c r="S4" s="28"/>
      <c r="T4" s="26" t="s">
        <v>12</v>
      </c>
      <c r="U4" s="27"/>
      <c r="V4" s="27"/>
      <c r="W4" s="27"/>
      <c r="X4" s="28"/>
    </row>
    <row r="5" spans="2:24" x14ac:dyDescent="0.25">
      <c r="B5" t="s">
        <v>0</v>
      </c>
      <c r="D5" s="1"/>
      <c r="H5" s="2"/>
      <c r="I5" s="1"/>
      <c r="M5" s="2"/>
      <c r="N5" s="10"/>
      <c r="O5" s="1"/>
      <c r="S5" s="2"/>
      <c r="T5" s="1"/>
      <c r="X5" s="2"/>
    </row>
    <row r="6" spans="2:24" x14ac:dyDescent="0.25">
      <c r="B6" t="s">
        <v>1</v>
      </c>
      <c r="C6" t="s">
        <v>2</v>
      </c>
      <c r="D6" s="3" t="s">
        <v>14</v>
      </c>
      <c r="E6" s="4" t="s">
        <v>17</v>
      </c>
      <c r="F6" s="4" t="s">
        <v>18</v>
      </c>
      <c r="G6" s="4" t="s">
        <v>19</v>
      </c>
      <c r="H6" s="5" t="s">
        <v>20</v>
      </c>
      <c r="I6" s="3">
        <v>1</v>
      </c>
      <c r="J6" s="4" t="s">
        <v>3</v>
      </c>
      <c r="K6" s="4" t="s">
        <v>4</v>
      </c>
      <c r="L6" s="4" t="s">
        <v>6</v>
      </c>
      <c r="M6" s="5" t="s">
        <v>7</v>
      </c>
      <c r="N6" s="11" t="s">
        <v>10</v>
      </c>
      <c r="O6" s="3">
        <v>1</v>
      </c>
      <c r="P6" s="4" t="s">
        <v>3</v>
      </c>
      <c r="Q6" s="4" t="s">
        <v>4</v>
      </c>
      <c r="R6" s="4" t="s">
        <v>6</v>
      </c>
      <c r="S6" s="5" t="s">
        <v>7</v>
      </c>
      <c r="T6" s="3">
        <v>1</v>
      </c>
      <c r="U6" s="4" t="s">
        <v>3</v>
      </c>
      <c r="V6" s="4" t="s">
        <v>4</v>
      </c>
      <c r="W6" s="4" t="s">
        <v>6</v>
      </c>
      <c r="X6" s="5" t="s">
        <v>7</v>
      </c>
    </row>
    <row r="7" spans="2:24" ht="15.75" thickBot="1" x14ac:dyDescent="0.3">
      <c r="B7">
        <v>125</v>
      </c>
      <c r="C7">
        <f>B7*1000</f>
        <v>125000</v>
      </c>
      <c r="D7" s="16">
        <v>200</v>
      </c>
      <c r="E7" s="17">
        <f>$D$7*E6</f>
        <v>400</v>
      </c>
      <c r="F7" s="17">
        <f t="shared" ref="F7:H7" si="0">$D$7*F6</f>
        <v>800</v>
      </c>
      <c r="G7" s="17">
        <f t="shared" si="0"/>
        <v>1600</v>
      </c>
      <c r="H7" s="17">
        <f t="shared" si="0"/>
        <v>3200</v>
      </c>
      <c r="I7" s="16">
        <f>$C$7/D7</f>
        <v>625</v>
      </c>
      <c r="J7" s="17">
        <f t="shared" ref="J7:M7" si="1">$C$7/E7</f>
        <v>312.5</v>
      </c>
      <c r="K7" s="17">
        <f t="shared" si="1"/>
        <v>156.25</v>
      </c>
      <c r="L7" s="17">
        <f t="shared" si="1"/>
        <v>78.125</v>
      </c>
      <c r="M7" s="18">
        <f t="shared" si="1"/>
        <v>39.0625</v>
      </c>
      <c r="N7" s="12">
        <v>4</v>
      </c>
      <c r="O7" s="6">
        <f>$N$7*I7</f>
        <v>2500</v>
      </c>
      <c r="P7" s="7">
        <f t="shared" ref="P7:S7" si="2">$N$7*J7</f>
        <v>1250</v>
      </c>
      <c r="Q7" s="7">
        <f t="shared" si="2"/>
        <v>625</v>
      </c>
      <c r="R7" s="7">
        <f t="shared" si="2"/>
        <v>312.5</v>
      </c>
      <c r="S7" s="8">
        <f t="shared" si="2"/>
        <v>156.25</v>
      </c>
      <c r="T7" s="6">
        <f>O7*60</f>
        <v>150000</v>
      </c>
      <c r="U7" s="7">
        <f t="shared" ref="U7:X7" si="3">P7*60</f>
        <v>75000</v>
      </c>
      <c r="V7" s="7">
        <f t="shared" si="3"/>
        <v>37500</v>
      </c>
      <c r="W7" s="7">
        <f t="shared" si="3"/>
        <v>18750</v>
      </c>
      <c r="X7" s="8">
        <f t="shared" si="3"/>
        <v>9375</v>
      </c>
    </row>
    <row r="8" spans="2:24" ht="15.75" thickBot="1" x14ac:dyDescent="0.3">
      <c r="C8" s="19" t="s">
        <v>22</v>
      </c>
      <c r="D8">
        <f>360/D7</f>
        <v>1.8</v>
      </c>
      <c r="E8">
        <f t="shared" ref="E8:H8" si="4">360/E7</f>
        <v>0.9</v>
      </c>
      <c r="F8">
        <f t="shared" si="4"/>
        <v>0.45</v>
      </c>
      <c r="G8">
        <f t="shared" si="4"/>
        <v>0.22500000000000001</v>
      </c>
      <c r="H8">
        <f t="shared" si="4"/>
        <v>0.1125</v>
      </c>
    </row>
    <row r="9" spans="2:24" ht="15.75" thickBot="1" x14ac:dyDescent="0.3">
      <c r="C9" s="19" t="s">
        <v>23</v>
      </c>
      <c r="D9">
        <f>$C$7/D7</f>
        <v>625</v>
      </c>
      <c r="E9">
        <f t="shared" ref="E9:H9" si="5">$C$7/E7</f>
        <v>312.5</v>
      </c>
      <c r="F9">
        <f t="shared" si="5"/>
        <v>156.25</v>
      </c>
      <c r="G9">
        <f t="shared" si="5"/>
        <v>78.125</v>
      </c>
      <c r="H9">
        <f t="shared" si="5"/>
        <v>39.0625</v>
      </c>
      <c r="O9" s="29" t="s">
        <v>13</v>
      </c>
      <c r="P9" s="30"/>
      <c r="Q9" s="30"/>
      <c r="R9" s="30"/>
      <c r="S9" s="31"/>
    </row>
    <row r="10" spans="2:24" x14ac:dyDescent="0.25">
      <c r="C10" s="20" t="s">
        <v>24</v>
      </c>
      <c r="D10">
        <v>4</v>
      </c>
      <c r="O10" s="13">
        <v>1</v>
      </c>
      <c r="P10" s="14">
        <v>2</v>
      </c>
      <c r="Q10" s="14">
        <v>4</v>
      </c>
      <c r="R10" s="14">
        <v>8</v>
      </c>
      <c r="S10" s="15">
        <v>16</v>
      </c>
    </row>
    <row r="11" spans="2:24" x14ac:dyDescent="0.25">
      <c r="D11" s="19">
        <f>$D$10*I7</f>
        <v>2500</v>
      </c>
      <c r="E11" s="19">
        <f t="shared" ref="E11:H11" si="6">$D$10*J7</f>
        <v>1250</v>
      </c>
      <c r="F11" s="19">
        <f t="shared" si="6"/>
        <v>625</v>
      </c>
      <c r="G11" s="19">
        <f t="shared" si="6"/>
        <v>312.5</v>
      </c>
      <c r="H11" s="19">
        <f t="shared" si="6"/>
        <v>156.25</v>
      </c>
      <c r="O11" s="3">
        <v>1</v>
      </c>
      <c r="P11" s="4" t="s">
        <v>3</v>
      </c>
      <c r="Q11" s="4" t="s">
        <v>4</v>
      </c>
      <c r="R11" s="4" t="s">
        <v>6</v>
      </c>
      <c r="S11" s="5" t="s">
        <v>7</v>
      </c>
    </row>
    <row r="12" spans="2:24" x14ac:dyDescent="0.25">
      <c r="N12" t="s">
        <v>16</v>
      </c>
      <c r="O12" s="1">
        <f>$D$7*O10</f>
        <v>200</v>
      </c>
      <c r="P12">
        <f t="shared" ref="P12:S12" si="7">$D$7*P10</f>
        <v>400</v>
      </c>
      <c r="Q12">
        <f t="shared" si="7"/>
        <v>800</v>
      </c>
      <c r="R12">
        <f t="shared" si="7"/>
        <v>1600</v>
      </c>
      <c r="S12" s="2">
        <f t="shared" si="7"/>
        <v>3200</v>
      </c>
    </row>
    <row r="13" spans="2:24" ht="15.75" thickBot="1" x14ac:dyDescent="0.3">
      <c r="D13" t="s">
        <v>30</v>
      </c>
      <c r="E13" t="s">
        <v>31</v>
      </c>
      <c r="F13" t="s">
        <v>32</v>
      </c>
      <c r="N13" t="s">
        <v>15</v>
      </c>
      <c r="O13" s="6">
        <f>O12/$N$7</f>
        <v>50</v>
      </c>
      <c r="P13" s="7">
        <f t="shared" ref="P13:S13" si="8">P12/$N$7</f>
        <v>100</v>
      </c>
      <c r="Q13" s="7">
        <f t="shared" si="8"/>
        <v>200</v>
      </c>
      <c r="R13" s="7">
        <f t="shared" si="8"/>
        <v>400</v>
      </c>
      <c r="S13" s="8">
        <f t="shared" si="8"/>
        <v>800</v>
      </c>
    </row>
    <row r="14" spans="2:24" x14ac:dyDescent="0.25">
      <c r="C14" s="19" t="s">
        <v>27</v>
      </c>
      <c r="D14">
        <v>20</v>
      </c>
      <c r="E14">
        <v>20</v>
      </c>
      <c r="F14">
        <v>20</v>
      </c>
      <c r="N14" t="s">
        <v>21</v>
      </c>
      <c r="O14">
        <f>$N$7/O12</f>
        <v>0.02</v>
      </c>
      <c r="P14">
        <f t="shared" ref="P14:S14" si="9">$N$7/P12</f>
        <v>0.01</v>
      </c>
      <c r="Q14">
        <f t="shared" si="9"/>
        <v>5.0000000000000001E-3</v>
      </c>
      <c r="R14">
        <f t="shared" si="9"/>
        <v>2.5000000000000001E-3</v>
      </c>
      <c r="S14">
        <f t="shared" si="9"/>
        <v>1.25E-3</v>
      </c>
    </row>
    <row r="15" spans="2:24" x14ac:dyDescent="0.25">
      <c r="C15" s="19" t="s">
        <v>25</v>
      </c>
      <c r="D15">
        <v>8.5</v>
      </c>
      <c r="E15">
        <v>10.63</v>
      </c>
      <c r="F15">
        <v>11.25</v>
      </c>
    </row>
    <row r="16" spans="2:24" x14ac:dyDescent="0.25">
      <c r="C16" s="21" t="s">
        <v>26</v>
      </c>
      <c r="D16">
        <f>S13</f>
        <v>800</v>
      </c>
      <c r="E16">
        <v>1600</v>
      </c>
      <c r="F16">
        <v>1600</v>
      </c>
    </row>
    <row r="17" spans="2:6" x14ac:dyDescent="0.25">
      <c r="C17" s="19" t="s">
        <v>28</v>
      </c>
      <c r="D17">
        <f>(D14*D16)/1000</f>
        <v>16</v>
      </c>
      <c r="E17">
        <f>(E14*E16)/1000</f>
        <v>32</v>
      </c>
      <c r="F17">
        <f>(F14*F16)/1000</f>
        <v>32</v>
      </c>
    </row>
    <row r="18" spans="2:6" x14ac:dyDescent="0.25">
      <c r="C18" s="19" t="s">
        <v>29</v>
      </c>
      <c r="D18">
        <f>(D15*D16)/1000000</f>
        <v>6.7999999999999996E-3</v>
      </c>
      <c r="E18">
        <f>(E15*E16)/1000000</f>
        <v>1.7007999999999999E-2</v>
      </c>
      <c r="F18">
        <f>(F15*F16)/1000000</f>
        <v>1.7999999999999999E-2</v>
      </c>
    </row>
    <row r="19" spans="2:6" x14ac:dyDescent="0.25">
      <c r="D19">
        <f>(D15*D16)/1000</f>
        <v>6.8</v>
      </c>
    </row>
    <row r="22" spans="2:6" x14ac:dyDescent="0.25">
      <c r="B22" t="s">
        <v>33</v>
      </c>
      <c r="D22">
        <f>5368707/1000</f>
        <v>5368.7070000000003</v>
      </c>
      <c r="E22" s="22">
        <v>4294966000</v>
      </c>
      <c r="F22">
        <v>42949660000</v>
      </c>
    </row>
    <row r="23" spans="2:6" x14ac:dyDescent="0.25">
      <c r="D23">
        <f>D22*D16</f>
        <v>4294965.6000000006</v>
      </c>
      <c r="E23" s="22">
        <f>E22*D16</f>
        <v>3435972800000</v>
      </c>
    </row>
    <row r="26" spans="2:6" x14ac:dyDescent="0.25">
      <c r="C26" s="19" t="s">
        <v>34</v>
      </c>
      <c r="D26" s="23">
        <v>-1</v>
      </c>
    </row>
    <row r="27" spans="2:6" x14ac:dyDescent="0.25">
      <c r="C27" s="19" t="s">
        <v>27</v>
      </c>
      <c r="D27">
        <f>D14</f>
        <v>20</v>
      </c>
    </row>
    <row r="28" spans="2:6" x14ac:dyDescent="0.25">
      <c r="C28" s="19" t="s">
        <v>35</v>
      </c>
      <c r="D28" s="25">
        <f>100*ABS(D26/D27)</f>
        <v>5</v>
      </c>
    </row>
    <row r="29" spans="2:6" x14ac:dyDescent="0.25">
      <c r="C29" s="24" t="s">
        <v>36</v>
      </c>
      <c r="D29" s="23">
        <v>-0.5</v>
      </c>
    </row>
    <row r="30" spans="2:6" x14ac:dyDescent="0.25">
      <c r="C30" s="21" t="s">
        <v>37</v>
      </c>
      <c r="D30">
        <f>100*ABS(D29/D26)</f>
        <v>50</v>
      </c>
    </row>
  </sheetData>
  <mergeCells count="5">
    <mergeCell ref="D4:H4"/>
    <mergeCell ref="I4:M4"/>
    <mergeCell ref="O4:S4"/>
    <mergeCell ref="T4:X4"/>
    <mergeCell ref="O9:S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AxisScale</vt:lpstr>
    </vt:vector>
  </TitlesOfParts>
  <Company>AVL List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Zarfl, Dominik AVL/AT</dc:creator>
  <cp:lastModifiedBy>Dominik Zarfl</cp:lastModifiedBy>
  <dcterms:created xsi:type="dcterms:W3CDTF">2025-02-18T12:55:57Z</dcterms:created>
  <dcterms:modified xsi:type="dcterms:W3CDTF">2025-03-12T17:26:27Z</dcterms:modified>
  <cp:version>1.0</cp:version>
</cp:coreProperties>
</file>